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mc:AlternateContent xmlns:mc="http://schemas.openxmlformats.org/markup-compatibility/2006">
    <mc:Choice Requires="x15">
      <x15ac:absPath xmlns:x15ac="http://schemas.microsoft.com/office/spreadsheetml/2010/11/ac" url="/Users/coop2711/Google 드라이브/Works/Class/Data_Science/R.WD/Data_Programming/data/"/>
    </mc:Choice>
  </mc:AlternateContent>
  <xr:revisionPtr revIDLastSave="0" documentId="13_ncr:1_{7FE19136-EE83-CD45-A1CE-DE5FCAC585E7}" xr6:coauthVersionLast="43" xr6:coauthVersionMax="43" xr10:uidLastSave="{00000000-0000-0000-0000-000000000000}"/>
  <bookViews>
    <workbookView xWindow="1240" yWindow="3560" windowWidth="25600" windowHeight="14780" activeTab="9" xr2:uid="{00000000-000D-0000-FFFF-FFFF00000000}"/>
  </bookViews>
  <sheets>
    <sheet name="Explanations" sheetId="1" r:id="rId1"/>
    <sheet name="Table0" sheetId="2" r:id="rId2"/>
    <sheet name="Table1_old" sheetId="3" state="hidden" r:id="rId3"/>
    <sheet name="Table1" sheetId="67" r:id="rId4"/>
    <sheet name="Table_Incomegrowth" sheetId="4" r:id="rId5"/>
    <sheet name="Table2" sheetId="6" r:id="rId6"/>
    <sheet name="Table A0" sheetId="7" r:id="rId7"/>
    <sheet name="Table A1" sheetId="8" r:id="rId8"/>
    <sheet name="Table A2" sheetId="9" r:id="rId9"/>
    <sheet name="Table A3" sheetId="10" r:id="rId10"/>
    <sheet name="Table A4" sheetId="11" r:id="rId11"/>
    <sheet name="Table A5" sheetId="12" r:id="rId12"/>
    <sheet name="Table A4_pareto" sheetId="62" state="hidden" r:id="rId13"/>
    <sheet name="Table A6" sheetId="13" r:id="rId14"/>
    <sheet name="Table A6_pareto" sheetId="61" state="hidden" r:id="rId15"/>
    <sheet name="Table_Incomegrowth_noKgains" sheetId="5" state="hidden" r:id="rId16"/>
    <sheet name="Table A7" sheetId="14" r:id="rId17"/>
    <sheet name="Table A7 (cont.)" sheetId="15" r:id="rId18"/>
    <sheet name="Table A7 (cont.) (2)" sheetId="16" r:id="rId19"/>
    <sheet name="Table A8" sheetId="17" r:id="rId20"/>
    <sheet name="Table B1" sheetId="18" r:id="rId21"/>
    <sheet name="Table B2" sheetId="19" r:id="rId22"/>
    <sheet name="Table B3" sheetId="20" r:id="rId23"/>
    <sheet name="Table B4(CEOs)" sheetId="21" r:id="rId24"/>
    <sheet name="Table B5" sheetId="72" r:id="rId25"/>
    <sheet name="Table Thresholds_nominal" sheetId="22" r:id="rId26"/>
    <sheet name="Table B4(CEO)nominal" sheetId="23" state="hidden" r:id="rId27"/>
    <sheet name="data-Fig1" sheetId="24" r:id="rId28"/>
    <sheet name="fig1" sheetId="25" r:id="rId29"/>
    <sheet name="fig1slide" sheetId="26" r:id="rId30"/>
    <sheet name="data-Fig2" sheetId="27" r:id="rId31"/>
    <sheet name="fig2" sheetId="28" r:id="rId32"/>
    <sheet name="fig2slide" sheetId="66" r:id="rId33"/>
    <sheet name="fig2Bslide" sheetId="65" r:id="rId34"/>
    <sheet name="fig2(no K gains)" sheetId="29" state="hidden" r:id="rId35"/>
    <sheet name="data-Fig3" sheetId="30" r:id="rId36"/>
    <sheet name="fig3" sheetId="31" r:id="rId37"/>
    <sheet name="fig3slide" sheetId="69" r:id="rId38"/>
    <sheet name="Data-Fig4" sheetId="32" r:id="rId39"/>
    <sheet name="fig4" sheetId="33" r:id="rId40"/>
    <sheet name="data-Fig4B" sheetId="34" r:id="rId41"/>
    <sheet name="fig4B" sheetId="63" r:id="rId42"/>
    <sheet name="fig4Bslide" sheetId="70" r:id="rId43"/>
    <sheet name="data-Fig5" sheetId="36" r:id="rId44"/>
    <sheet name="fig5" sheetId="37" r:id="rId45"/>
    <sheet name="data-Fig6a" sheetId="38" r:id="rId46"/>
    <sheet name="data-Fig6b" sheetId="39" r:id="rId47"/>
    <sheet name="fig6" sheetId="40" r:id="rId48"/>
    <sheet name="data-Fig8" sheetId="44" r:id="rId49"/>
    <sheet name="fig8" sheetId="45" r:id="rId50"/>
    <sheet name="data-Fig9" sheetId="46" r:id="rId51"/>
    <sheet name="fig9" sheetId="47" r:id="rId52"/>
    <sheet name="data-Fig10" sheetId="48" r:id="rId53"/>
    <sheet name="fig10" sheetId="49" r:id="rId54"/>
    <sheet name="data-FigA0" sheetId="54" r:id="rId55"/>
    <sheet name="Figure A0" sheetId="55" r:id="rId56"/>
    <sheet name="data-FigA1" sheetId="56" r:id="rId57"/>
    <sheet name="Figure A1" sheetId="57" r:id="rId58"/>
    <sheet name="Figure A1b" sheetId="73" r:id="rId59"/>
    <sheet name="data-FigA2" sheetId="58" r:id="rId60"/>
    <sheet name="Figure A2" sheetId="59" r:id="rId61"/>
  </sheets>
  <definedNames>
    <definedName name="column_head" localSheetId="40">#REF!</definedName>
    <definedName name="column_head" localSheetId="41">#REF!</definedName>
    <definedName name="column_head" localSheetId="42">#REF!</definedName>
    <definedName name="column_head" localSheetId="1">#REF!</definedName>
    <definedName name="column_head" localSheetId="3">#REF!</definedName>
    <definedName name="column_head" localSheetId="2">#REF!</definedName>
    <definedName name="column_head">#REF!</definedName>
    <definedName name="column_headings">#REF!</definedName>
    <definedName name="column_numbers">#REF!</definedName>
    <definedName name="data">#REF!</definedName>
    <definedName name="data2" localSheetId="40">#REF!</definedName>
    <definedName name="data2" localSheetId="41">#REF!</definedName>
    <definedName name="data2" localSheetId="42">#REF!</definedName>
    <definedName name="data2" localSheetId="1">#REF!</definedName>
    <definedName name="data2" localSheetId="3">#REF!</definedName>
    <definedName name="data2" localSheetId="2">#REF!</definedName>
    <definedName name="data2">#REF!</definedName>
    <definedName name="fig4b">#REF!</definedName>
    <definedName name="footnotes" localSheetId="42">#REF!</definedName>
    <definedName name="footnotes" localSheetId="58">#REF!</definedName>
    <definedName name="footnotes" localSheetId="24">#REF!</definedName>
    <definedName name="footnotes">#REF!</definedName>
    <definedName name="footnotes2" localSheetId="40">#REF!</definedName>
    <definedName name="footnotes2" localSheetId="41">#REF!</definedName>
    <definedName name="footnotes2" localSheetId="42">#REF!</definedName>
    <definedName name="footnotes2" localSheetId="58">#REF!</definedName>
    <definedName name="footnotes2" localSheetId="24">#REF!</definedName>
    <definedName name="footnotes2" localSheetId="1">#REF!</definedName>
    <definedName name="footnotes2" localSheetId="3">#REF!</definedName>
    <definedName name="footnotes2" localSheetId="2">#REF!</definedName>
    <definedName name="footnotes2">#REF!</definedName>
    <definedName name="_xlnm.Print_Area" localSheetId="41">fig4B!$A$1:$K$38</definedName>
    <definedName name="_xlnm.Print_Area" localSheetId="42">fig4Bslide!$A$1:$K$38</definedName>
    <definedName name="_xlnm.Print_Area" localSheetId="3">Table1!$A$1:$E$20</definedName>
    <definedName name="spanners_level1" localSheetId="42">#REF!</definedName>
    <definedName name="spanners_level1" localSheetId="58">#REF!</definedName>
    <definedName name="spanners_level1" localSheetId="24">#REF!</definedName>
    <definedName name="spanners_level1">#REF!</definedName>
    <definedName name="spanners_level2" localSheetId="42">#REF!</definedName>
    <definedName name="spanners_level2" localSheetId="58">#REF!</definedName>
    <definedName name="spanners_level2" localSheetId="24">#REF!</definedName>
    <definedName name="spanners_level2">#REF!</definedName>
    <definedName name="spanners_level3" localSheetId="42">#REF!</definedName>
    <definedName name="spanners_level3" localSheetId="58">#REF!</definedName>
    <definedName name="spanners_level3" localSheetId="24">#REF!</definedName>
    <definedName name="spanners_level3">#REF!</definedName>
    <definedName name="spanners_level4" localSheetId="42">#REF!</definedName>
    <definedName name="spanners_level4" localSheetId="58">#REF!</definedName>
    <definedName name="spanners_level4" localSheetId="24">#REF!</definedName>
    <definedName name="spanners_level4">#REF!</definedName>
    <definedName name="spanners_level5" localSheetId="42">#REF!</definedName>
    <definedName name="spanners_level5" localSheetId="58">#REF!</definedName>
    <definedName name="spanners_level5" localSheetId="24">#REF!</definedName>
    <definedName name="spanners_level5">#REF!</definedName>
    <definedName name="spanners_levelV" localSheetId="40">#REF!</definedName>
    <definedName name="spanners_levelV" localSheetId="41">#REF!</definedName>
    <definedName name="spanners_levelV" localSheetId="42">#REF!</definedName>
    <definedName name="spanners_levelV" localSheetId="58">#REF!</definedName>
    <definedName name="spanners_levelV" localSheetId="24">#REF!</definedName>
    <definedName name="spanners_levelV" localSheetId="1">#REF!</definedName>
    <definedName name="spanners_levelV" localSheetId="3">#REF!</definedName>
    <definedName name="spanners_levelV" localSheetId="2">#REF!</definedName>
    <definedName name="spanners_levelV">#REF!</definedName>
    <definedName name="spanners_levelX" localSheetId="40">#REF!</definedName>
    <definedName name="spanners_levelX" localSheetId="41">#REF!</definedName>
    <definedName name="spanners_levelX" localSheetId="42">#REF!</definedName>
    <definedName name="spanners_levelX" localSheetId="58">#REF!</definedName>
    <definedName name="spanners_levelX" localSheetId="24">#REF!</definedName>
    <definedName name="spanners_levelX" localSheetId="1">#REF!</definedName>
    <definedName name="spanners_levelX" localSheetId="3">#REF!</definedName>
    <definedName name="spanners_levelX" localSheetId="2">#REF!</definedName>
    <definedName name="spanners_levelX">#REF!</definedName>
    <definedName name="spanners_levelY" localSheetId="40">#REF!</definedName>
    <definedName name="spanners_levelY" localSheetId="41">#REF!</definedName>
    <definedName name="spanners_levelY" localSheetId="42">#REF!</definedName>
    <definedName name="spanners_levelY" localSheetId="58">#REF!</definedName>
    <definedName name="spanners_levelY" localSheetId="24">#REF!</definedName>
    <definedName name="spanners_levelY" localSheetId="1">#REF!</definedName>
    <definedName name="spanners_levelY" localSheetId="3">#REF!</definedName>
    <definedName name="spanners_levelY" localSheetId="2">#REF!</definedName>
    <definedName name="spanners_levelY">#REF!</definedName>
    <definedName name="spanners_levelZ" localSheetId="40">#REF!</definedName>
    <definedName name="spanners_levelZ" localSheetId="41">#REF!</definedName>
    <definedName name="spanners_levelZ" localSheetId="42">#REF!</definedName>
    <definedName name="spanners_levelZ" localSheetId="58">#REF!</definedName>
    <definedName name="spanners_levelZ" localSheetId="24">#REF!</definedName>
    <definedName name="spanners_levelZ" localSheetId="1">#REF!</definedName>
    <definedName name="spanners_levelZ" localSheetId="3">#REF!</definedName>
    <definedName name="spanners_levelZ" localSheetId="2">#REF!</definedName>
    <definedName name="spanners_levelZ">#REF!</definedName>
    <definedName name="stub_lines">#REF!</definedName>
    <definedName name="titles">#REF!</definedName>
    <definedName name="totals">#REF!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11" i="11" l="1"/>
  <c r="B26" i="2"/>
  <c r="T111" i="11"/>
  <c r="B25" i="2"/>
  <c r="S111" i="11"/>
  <c r="B24" i="2"/>
  <c r="R111" i="11"/>
  <c r="B23" i="2"/>
  <c r="Q111" i="11"/>
  <c r="B22" i="2"/>
  <c r="P111" i="11"/>
  <c r="B21" i="2"/>
  <c r="G111" i="7"/>
  <c r="G111" i="11"/>
  <c r="F26" i="2"/>
  <c r="M111" i="8"/>
  <c r="N111" i="11"/>
  <c r="F25" i="2"/>
  <c r="L111" i="8"/>
  <c r="M111" i="11"/>
  <c r="F24" i="2"/>
  <c r="K111" i="8"/>
  <c r="L111" i="11"/>
  <c r="F23" i="2"/>
  <c r="J111" i="8"/>
  <c r="K111" i="11"/>
  <c r="F22" i="2"/>
  <c r="I111" i="8"/>
  <c r="J111" i="11"/>
  <c r="F21" i="2"/>
  <c r="I111" i="11"/>
  <c r="F19" i="2"/>
  <c r="F18" i="2"/>
  <c r="E7" i="2"/>
  <c r="E18" i="2"/>
  <c r="J111" i="7"/>
  <c r="G111" i="13"/>
  <c r="F15" i="2"/>
  <c r="M111" i="10"/>
  <c r="N111" i="13"/>
  <c r="F14" i="2"/>
  <c r="L111" i="10"/>
  <c r="M111" i="13"/>
  <c r="F13" i="2"/>
  <c r="K111" i="10"/>
  <c r="L111" i="13"/>
  <c r="F12" i="2"/>
  <c r="J111" i="10"/>
  <c r="K111" i="13"/>
  <c r="F11" i="2"/>
  <c r="I111" i="10"/>
  <c r="J111" i="13"/>
  <c r="F10" i="2"/>
  <c r="I111" i="13"/>
  <c r="F8" i="2"/>
  <c r="F7" i="2"/>
  <c r="U111" i="13"/>
  <c r="B15" i="2"/>
  <c r="T111" i="13"/>
  <c r="B14" i="2"/>
  <c r="S111" i="13"/>
  <c r="B13" i="2"/>
  <c r="R111" i="13"/>
  <c r="B12" i="2"/>
  <c r="U111" i="12"/>
  <c r="T111" i="12"/>
  <c r="S111" i="12"/>
  <c r="R111" i="12"/>
  <c r="Q111" i="12"/>
  <c r="P111" i="12"/>
  <c r="Q111" i="13"/>
  <c r="P111" i="13"/>
  <c r="B11" i="2"/>
  <c r="B10" i="2"/>
  <c r="A109" i="22"/>
  <c r="A110" i="22"/>
  <c r="A111" i="22"/>
  <c r="P110" i="4"/>
  <c r="M102" i="10"/>
  <c r="J102" i="7"/>
  <c r="N102" i="13"/>
  <c r="P101" i="4"/>
  <c r="P135" i="4"/>
  <c r="O110" i="4"/>
  <c r="L102" i="10"/>
  <c r="M102" i="13"/>
  <c r="O101" i="4"/>
  <c r="O135" i="4"/>
  <c r="N110" i="4"/>
  <c r="K102" i="10"/>
  <c r="L102" i="13"/>
  <c r="N101" i="4"/>
  <c r="N135" i="4"/>
  <c r="M110" i="4"/>
  <c r="J102" i="10"/>
  <c r="K102" i="13"/>
  <c r="M101" i="4"/>
  <c r="M135" i="4"/>
  <c r="L110" i="4"/>
  <c r="I102" i="10"/>
  <c r="J102" i="13"/>
  <c r="L101" i="4"/>
  <c r="L135" i="4"/>
  <c r="K110" i="4"/>
  <c r="I102" i="13"/>
  <c r="K101" i="4"/>
  <c r="K135" i="4"/>
  <c r="J110" i="4"/>
  <c r="J101" i="4"/>
  <c r="J135" i="4"/>
  <c r="I135" i="4"/>
  <c r="H110" i="4"/>
  <c r="G102" i="13"/>
  <c r="H101" i="4"/>
  <c r="H135" i="4"/>
  <c r="F111" i="13"/>
  <c r="G110" i="4"/>
  <c r="F102" i="13"/>
  <c r="G101" i="4"/>
  <c r="G135" i="4"/>
  <c r="E111" i="13"/>
  <c r="F110" i="4"/>
  <c r="E102" i="13"/>
  <c r="F101" i="4"/>
  <c r="F135" i="4"/>
  <c r="D111" i="13"/>
  <c r="E110" i="4"/>
  <c r="D102" i="13"/>
  <c r="E101" i="4"/>
  <c r="E135" i="4"/>
  <c r="C111" i="13"/>
  <c r="D110" i="4"/>
  <c r="C102" i="13"/>
  <c r="D101" i="4"/>
  <c r="D135" i="4"/>
  <c r="B111" i="13"/>
  <c r="C110" i="4"/>
  <c r="B102" i="13"/>
  <c r="C101" i="4"/>
  <c r="C135" i="4"/>
  <c r="B110" i="4"/>
  <c r="B101" i="4"/>
  <c r="B135" i="4"/>
  <c r="J86" i="7"/>
  <c r="N86" i="13"/>
  <c r="P85" i="4"/>
  <c r="P130" i="4"/>
  <c r="M86" i="13"/>
  <c r="O85" i="4"/>
  <c r="O130" i="4"/>
  <c r="L86" i="13"/>
  <c r="N85" i="4"/>
  <c r="N130" i="4"/>
  <c r="K86" i="13"/>
  <c r="M85" i="4"/>
  <c r="M130" i="4"/>
  <c r="J86" i="13"/>
  <c r="L85" i="4"/>
  <c r="L130" i="4"/>
  <c r="I86" i="13"/>
  <c r="K85" i="4"/>
  <c r="K130" i="4"/>
  <c r="J85" i="4"/>
  <c r="J130" i="4"/>
  <c r="G86" i="13"/>
  <c r="H85" i="4"/>
  <c r="H130" i="4"/>
  <c r="F86" i="13"/>
  <c r="G85" i="4"/>
  <c r="G130" i="4"/>
  <c r="E86" i="13"/>
  <c r="F85" i="4"/>
  <c r="F130" i="4"/>
  <c r="D86" i="13"/>
  <c r="E85" i="4"/>
  <c r="E130" i="4"/>
  <c r="C86" i="13"/>
  <c r="D85" i="4"/>
  <c r="D130" i="4"/>
  <c r="B86" i="13"/>
  <c r="C85" i="4"/>
  <c r="C130" i="4"/>
  <c r="B85" i="4"/>
  <c r="B130" i="4"/>
  <c r="P174" i="4"/>
  <c r="O174" i="4"/>
  <c r="N174" i="4"/>
  <c r="M174" i="4"/>
  <c r="L174" i="4"/>
  <c r="K174" i="4"/>
  <c r="J174" i="4"/>
  <c r="I174" i="4"/>
  <c r="H174" i="4"/>
  <c r="G174" i="4"/>
  <c r="F174" i="4"/>
  <c r="E174" i="4"/>
  <c r="D174" i="4"/>
  <c r="C174" i="4"/>
  <c r="B174" i="4"/>
  <c r="P164" i="4"/>
  <c r="O164" i="4"/>
  <c r="N164" i="4"/>
  <c r="M164" i="4"/>
  <c r="L164" i="4"/>
  <c r="K164" i="4"/>
  <c r="J164" i="4"/>
  <c r="I164" i="4"/>
  <c r="H164" i="4"/>
  <c r="G164" i="4"/>
  <c r="F164" i="4"/>
  <c r="E164" i="4"/>
  <c r="D164" i="4"/>
  <c r="C164" i="4"/>
  <c r="B164" i="4"/>
  <c r="M110" i="10"/>
  <c r="J110" i="7"/>
  <c r="N110" i="13"/>
  <c r="P109" i="4"/>
  <c r="P140" i="4"/>
  <c r="L110" i="10"/>
  <c r="M110" i="13"/>
  <c r="O109" i="4"/>
  <c r="O140" i="4"/>
  <c r="K110" i="10"/>
  <c r="L110" i="13"/>
  <c r="N109" i="4"/>
  <c r="N140" i="4"/>
  <c r="J110" i="10"/>
  <c r="K110" i="13"/>
  <c r="M109" i="4"/>
  <c r="M140" i="4"/>
  <c r="I110" i="10"/>
  <c r="J110" i="13"/>
  <c r="L109" i="4"/>
  <c r="L140" i="4"/>
  <c r="I110" i="13"/>
  <c r="K109" i="4"/>
  <c r="K140" i="4"/>
  <c r="J109" i="4"/>
  <c r="J140" i="4"/>
  <c r="G110" i="13"/>
  <c r="H109" i="4"/>
  <c r="H140" i="4"/>
  <c r="F110" i="13"/>
  <c r="G109" i="4"/>
  <c r="G140" i="4"/>
  <c r="E110" i="13"/>
  <c r="F109" i="4"/>
  <c r="F140" i="4"/>
  <c r="D110" i="13"/>
  <c r="E109" i="4"/>
  <c r="E140" i="4"/>
  <c r="C110" i="13"/>
  <c r="D109" i="4"/>
  <c r="D140" i="4"/>
  <c r="B110" i="13"/>
  <c r="C109" i="4"/>
  <c r="C140" i="4"/>
  <c r="B109" i="4"/>
  <c r="B140" i="4"/>
  <c r="A96" i="13"/>
  <c r="A97" i="13"/>
  <c r="A98" i="13"/>
  <c r="A99" i="13"/>
  <c r="A100" i="13"/>
  <c r="A101" i="13"/>
  <c r="A102" i="13"/>
  <c r="A103" i="13"/>
  <c r="A104" i="13"/>
  <c r="A105" i="13"/>
  <c r="A106" i="13"/>
  <c r="A107" i="13"/>
  <c r="A108" i="13"/>
  <c r="A109" i="13"/>
  <c r="A110" i="13"/>
  <c r="A111" i="13"/>
  <c r="A110" i="4"/>
  <c r="D109" i="58"/>
  <c r="C109" i="58"/>
  <c r="B109" i="58"/>
  <c r="A90" i="58"/>
  <c r="A91" i="58"/>
  <c r="A92" i="58"/>
  <c r="A93" i="58"/>
  <c r="A94" i="58"/>
  <c r="A95" i="58"/>
  <c r="A96" i="58"/>
  <c r="A97" i="58"/>
  <c r="A98" i="58"/>
  <c r="A99" i="58"/>
  <c r="A100" i="58"/>
  <c r="A101" i="58"/>
  <c r="A102" i="58"/>
  <c r="A103" i="58"/>
  <c r="A104" i="58"/>
  <c r="A105" i="58"/>
  <c r="A106" i="58"/>
  <c r="A107" i="58"/>
  <c r="A108" i="58"/>
  <c r="A109" i="58"/>
  <c r="E109" i="56"/>
  <c r="E108" i="56"/>
  <c r="G109" i="56"/>
  <c r="F109" i="56"/>
  <c r="B109" i="56"/>
  <c r="G110" i="7"/>
  <c r="I110" i="11"/>
  <c r="I110" i="8"/>
  <c r="J110" i="11"/>
  <c r="J110" i="8"/>
  <c r="K110" i="11"/>
  <c r="B108" i="56"/>
  <c r="D109" i="56"/>
  <c r="D111" i="11"/>
  <c r="C109" i="56"/>
  <c r="A97" i="56"/>
  <c r="A98" i="56"/>
  <c r="A99" i="56"/>
  <c r="A100" i="56"/>
  <c r="A101" i="56"/>
  <c r="A102" i="56"/>
  <c r="A103" i="56"/>
  <c r="A104" i="56"/>
  <c r="A105" i="56"/>
  <c r="A106" i="56"/>
  <c r="A107" i="56"/>
  <c r="A108" i="56"/>
  <c r="A109" i="56"/>
  <c r="C109" i="54"/>
  <c r="B109" i="54"/>
  <c r="A97" i="54"/>
  <c r="A98" i="54"/>
  <c r="A99" i="54"/>
  <c r="A100" i="54"/>
  <c r="A101" i="54"/>
  <c r="A102" i="54"/>
  <c r="A103" i="54"/>
  <c r="A104" i="54"/>
  <c r="A105" i="54"/>
  <c r="A106" i="54"/>
  <c r="A107" i="54"/>
  <c r="A108" i="54"/>
  <c r="A109" i="54"/>
  <c r="C106" i="36"/>
  <c r="B106" i="36"/>
  <c r="A88" i="36"/>
  <c r="A89" i="36"/>
  <c r="A90" i="36"/>
  <c r="A91" i="36"/>
  <c r="A92" i="36"/>
  <c r="A93" i="36"/>
  <c r="A94" i="36"/>
  <c r="A95" i="36"/>
  <c r="A96" i="36"/>
  <c r="A97" i="36"/>
  <c r="A98" i="36"/>
  <c r="A99" i="36"/>
  <c r="A100" i="36"/>
  <c r="A101" i="36"/>
  <c r="A102" i="36"/>
  <c r="A103" i="36"/>
  <c r="A104" i="36"/>
  <c r="A105" i="36"/>
  <c r="A106" i="36"/>
  <c r="J108" i="34"/>
  <c r="K108" i="34"/>
  <c r="L108" i="34"/>
  <c r="M108" i="34"/>
  <c r="N108" i="34"/>
  <c r="O108" i="34"/>
  <c r="I95" i="34"/>
  <c r="I96" i="34"/>
  <c r="I97" i="34"/>
  <c r="I98" i="34"/>
  <c r="I99" i="34"/>
  <c r="I100" i="34"/>
  <c r="I101" i="34"/>
  <c r="I102" i="34"/>
  <c r="I103" i="34"/>
  <c r="I104" i="34"/>
  <c r="I105" i="34"/>
  <c r="I106" i="34"/>
  <c r="I107" i="34"/>
  <c r="I108" i="34"/>
  <c r="B108" i="34"/>
  <c r="C108" i="34"/>
  <c r="D108" i="34"/>
  <c r="E108" i="34"/>
  <c r="F108" i="34"/>
  <c r="G108" i="34"/>
  <c r="A95" i="34"/>
  <c r="A96" i="34"/>
  <c r="A97" i="34"/>
  <c r="A98" i="34"/>
  <c r="A99" i="34"/>
  <c r="A100" i="34"/>
  <c r="A101" i="34"/>
  <c r="A102" i="34"/>
  <c r="A103" i="34"/>
  <c r="A104" i="34"/>
  <c r="A105" i="34"/>
  <c r="A106" i="34"/>
  <c r="A107" i="34"/>
  <c r="A108" i="34"/>
  <c r="E109" i="30"/>
  <c r="D109" i="30"/>
  <c r="C109" i="30"/>
  <c r="B109" i="30"/>
  <c r="A93" i="30"/>
  <c r="A94" i="30"/>
  <c r="A95" i="30"/>
  <c r="A96" i="30"/>
  <c r="A97" i="30"/>
  <c r="A98" i="30"/>
  <c r="A99" i="30"/>
  <c r="A100" i="30"/>
  <c r="A101" i="30"/>
  <c r="A102" i="30"/>
  <c r="A103" i="30"/>
  <c r="A104" i="30"/>
  <c r="A105" i="30"/>
  <c r="A106" i="30"/>
  <c r="A107" i="30"/>
  <c r="A108" i="30"/>
  <c r="A109" i="30"/>
  <c r="G109" i="27"/>
  <c r="F109" i="27"/>
  <c r="E109" i="27"/>
  <c r="D109" i="27"/>
  <c r="C109" i="27"/>
  <c r="B109" i="27"/>
  <c r="A93" i="27"/>
  <c r="A94" i="27"/>
  <c r="A95" i="27"/>
  <c r="A96" i="27"/>
  <c r="A97" i="27"/>
  <c r="A98" i="27"/>
  <c r="A99" i="27"/>
  <c r="A100" i="27"/>
  <c r="A101" i="27"/>
  <c r="A102" i="27"/>
  <c r="A103" i="27"/>
  <c r="A104" i="27"/>
  <c r="A105" i="27"/>
  <c r="A106" i="27"/>
  <c r="A107" i="27"/>
  <c r="A108" i="27"/>
  <c r="A109" i="27"/>
  <c r="C105" i="24"/>
  <c r="B105" i="24"/>
  <c r="A89" i="24"/>
  <c r="A90" i="24"/>
  <c r="A91" i="24"/>
  <c r="A92" i="24"/>
  <c r="A93" i="24"/>
  <c r="A94" i="24"/>
  <c r="A95" i="24"/>
  <c r="A96" i="24"/>
  <c r="A97" i="24"/>
  <c r="A98" i="24"/>
  <c r="A99" i="24"/>
  <c r="A100" i="24"/>
  <c r="A101" i="24"/>
  <c r="A102" i="24"/>
  <c r="A103" i="24"/>
  <c r="A104" i="24"/>
  <c r="A105" i="24"/>
  <c r="P109" i="17"/>
  <c r="A109" i="17"/>
  <c r="AC109" i="17"/>
  <c r="N109" i="17"/>
  <c r="AA109" i="16"/>
  <c r="Z109" i="16"/>
  <c r="Y109" i="16"/>
  <c r="X109" i="16"/>
  <c r="W109" i="16"/>
  <c r="V86" i="16"/>
  <c r="V87" i="16"/>
  <c r="V88" i="16"/>
  <c r="V89" i="16"/>
  <c r="V90" i="16"/>
  <c r="V91" i="16"/>
  <c r="V92" i="16"/>
  <c r="V93" i="16"/>
  <c r="V94" i="16"/>
  <c r="V95" i="16"/>
  <c r="V96" i="16"/>
  <c r="V97" i="16"/>
  <c r="V98" i="16"/>
  <c r="V99" i="16"/>
  <c r="V100" i="16"/>
  <c r="V101" i="16"/>
  <c r="V102" i="16"/>
  <c r="V103" i="16"/>
  <c r="V104" i="16"/>
  <c r="V105" i="16"/>
  <c r="V106" i="16"/>
  <c r="V107" i="16"/>
  <c r="V108" i="16"/>
  <c r="V109"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V86" i="15"/>
  <c r="V87" i="15"/>
  <c r="V88" i="15"/>
  <c r="V89" i="15"/>
  <c r="V90" i="15"/>
  <c r="V91" i="15"/>
  <c r="V92" i="15"/>
  <c r="V93" i="15"/>
  <c r="V94" i="15"/>
  <c r="V95" i="15"/>
  <c r="V96" i="15"/>
  <c r="V97" i="15"/>
  <c r="V98" i="15"/>
  <c r="V99" i="15"/>
  <c r="V100" i="15"/>
  <c r="V101" i="15"/>
  <c r="V102" i="15"/>
  <c r="V103" i="15"/>
  <c r="V104" i="15"/>
  <c r="V105" i="15"/>
  <c r="V106" i="15"/>
  <c r="V107" i="15"/>
  <c r="V108" i="15"/>
  <c r="V109"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V86" i="14"/>
  <c r="V87" i="14"/>
  <c r="V88" i="14"/>
  <c r="V89" i="14"/>
  <c r="V90" i="14"/>
  <c r="V91" i="14"/>
  <c r="V92" i="14"/>
  <c r="V93" i="14"/>
  <c r="V94" i="14"/>
  <c r="V95" i="14"/>
  <c r="V96" i="14"/>
  <c r="V97" i="14"/>
  <c r="V98" i="14"/>
  <c r="V99" i="14"/>
  <c r="V100" i="14"/>
  <c r="V101" i="14"/>
  <c r="V102" i="14"/>
  <c r="V103" i="14"/>
  <c r="V104" i="14"/>
  <c r="V105" i="14"/>
  <c r="V106" i="14"/>
  <c r="V107" i="14"/>
  <c r="V108" i="14"/>
  <c r="V109" i="14"/>
  <c r="O86" i="14"/>
  <c r="O87" i="14"/>
  <c r="O88" i="14"/>
  <c r="O89" i="14"/>
  <c r="O90" i="14"/>
  <c r="O91" i="14"/>
  <c r="O92" i="14"/>
  <c r="O93" i="14"/>
  <c r="O94" i="14"/>
  <c r="O95" i="14"/>
  <c r="O96" i="14"/>
  <c r="O97" i="14"/>
  <c r="O98" i="14"/>
  <c r="O99" i="14"/>
  <c r="O100" i="14"/>
  <c r="O101" i="14"/>
  <c r="O102" i="14"/>
  <c r="O103" i="14"/>
  <c r="O104" i="14"/>
  <c r="O105" i="14"/>
  <c r="O106" i="14"/>
  <c r="O107" i="14"/>
  <c r="O108" i="14"/>
  <c r="O109"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A107" i="14"/>
  <c r="A108" i="14"/>
  <c r="A109" i="14"/>
  <c r="M111" i="9"/>
  <c r="N111" i="12"/>
  <c r="L111" i="9"/>
  <c r="M111" i="12"/>
  <c r="K111" i="9"/>
  <c r="L111" i="12"/>
  <c r="J111" i="9"/>
  <c r="K111" i="12"/>
  <c r="I111" i="9"/>
  <c r="J111" i="12"/>
  <c r="I111" i="12"/>
  <c r="G111" i="12"/>
  <c r="F111" i="12"/>
  <c r="E111" i="12"/>
  <c r="D111" i="12"/>
  <c r="C111" i="12"/>
  <c r="B111" i="12"/>
  <c r="A108" i="12"/>
  <c r="A109" i="12"/>
  <c r="A110" i="12"/>
  <c r="A111" i="12"/>
  <c r="F111" i="11"/>
  <c r="E111" i="11"/>
  <c r="C111" i="11"/>
  <c r="B111" i="11"/>
  <c r="A109" i="11"/>
  <c r="A110" i="11"/>
  <c r="A111" i="11"/>
  <c r="M109" i="10"/>
  <c r="L109" i="10"/>
  <c r="K109" i="10"/>
  <c r="J109" i="10"/>
  <c r="I109" i="10"/>
  <c r="M108" i="10"/>
  <c r="L108" i="10"/>
  <c r="K108" i="10"/>
  <c r="J108" i="10"/>
  <c r="I108" i="10"/>
  <c r="M107" i="10"/>
  <c r="L107" i="10"/>
  <c r="K107" i="10"/>
  <c r="J107" i="10"/>
  <c r="I107" i="10"/>
  <c r="M110" i="9"/>
  <c r="L110" i="9"/>
  <c r="K110" i="9"/>
  <c r="J110" i="9"/>
  <c r="I110" i="9"/>
  <c r="M109" i="9"/>
  <c r="L109" i="9"/>
  <c r="K109" i="9"/>
  <c r="J109" i="9"/>
  <c r="I109" i="9"/>
  <c r="M108" i="9"/>
  <c r="L108" i="9"/>
  <c r="K108" i="9"/>
  <c r="J108" i="9"/>
  <c r="I108" i="9"/>
  <c r="M107" i="9"/>
  <c r="L107" i="9"/>
  <c r="K107" i="9"/>
  <c r="J107" i="9"/>
  <c r="I107" i="9"/>
  <c r="D111" i="7"/>
  <c r="A104" i="7"/>
  <c r="A105" i="7"/>
  <c r="A106" i="7"/>
  <c r="A107" i="7"/>
  <c r="A108" i="7"/>
  <c r="A109" i="7"/>
  <c r="A110" i="7"/>
  <c r="A111" i="7"/>
  <c r="D108" i="58"/>
  <c r="C108" i="58"/>
  <c r="B108" i="58"/>
  <c r="J109" i="7"/>
  <c r="E107" i="56"/>
  <c r="G108" i="56"/>
  <c r="F108" i="56"/>
  <c r="G109" i="7"/>
  <c r="I109" i="11"/>
  <c r="J109" i="11"/>
  <c r="K109" i="11"/>
  <c r="B107" i="56"/>
  <c r="D108" i="56"/>
  <c r="D110" i="11"/>
  <c r="C108" i="56"/>
  <c r="C108" i="54"/>
  <c r="B108" i="54"/>
  <c r="C105" i="36"/>
  <c r="B105" i="36"/>
  <c r="J107" i="34"/>
  <c r="K107" i="34"/>
  <c r="L107" i="34"/>
  <c r="M107" i="34"/>
  <c r="N107" i="34"/>
  <c r="O107" i="34"/>
  <c r="B107" i="34"/>
  <c r="C107" i="34"/>
  <c r="D107" i="34"/>
  <c r="E107" i="34"/>
  <c r="F107" i="34"/>
  <c r="G107" i="34"/>
  <c r="E108" i="30"/>
  <c r="D108" i="30"/>
  <c r="C108" i="30"/>
  <c r="B108" i="30"/>
  <c r="G108" i="27"/>
  <c r="F108" i="27"/>
  <c r="E108" i="27"/>
  <c r="D108" i="27"/>
  <c r="C108" i="27"/>
  <c r="B108" i="27"/>
  <c r="N109" i="13"/>
  <c r="P108" i="4"/>
  <c r="P139" i="4"/>
  <c r="M109" i="13"/>
  <c r="O108" i="4"/>
  <c r="O139" i="4"/>
  <c r="L109" i="13"/>
  <c r="N108" i="4"/>
  <c r="N139" i="4"/>
  <c r="K109" i="13"/>
  <c r="M108" i="4"/>
  <c r="M139" i="4"/>
  <c r="J109" i="13"/>
  <c r="L108" i="4"/>
  <c r="L139" i="4"/>
  <c r="I109" i="13"/>
  <c r="K108" i="4"/>
  <c r="K139" i="4"/>
  <c r="J108" i="4"/>
  <c r="J139" i="4"/>
  <c r="G109" i="13"/>
  <c r="H108" i="4"/>
  <c r="H139" i="4"/>
  <c r="F109" i="13"/>
  <c r="G108" i="4"/>
  <c r="G139" i="4"/>
  <c r="E109" i="13"/>
  <c r="F108" i="4"/>
  <c r="F139" i="4"/>
  <c r="D109" i="13"/>
  <c r="E108" i="4"/>
  <c r="E139" i="4"/>
  <c r="C109" i="13"/>
  <c r="D108" i="4"/>
  <c r="D139" i="4"/>
  <c r="B109" i="13"/>
  <c r="C108" i="4"/>
  <c r="C139" i="4"/>
  <c r="B108" i="4"/>
  <c r="B139" i="4"/>
  <c r="A109" i="4"/>
  <c r="G110" i="11"/>
  <c r="M110" i="8"/>
  <c r="N110" i="11"/>
  <c r="L110" i="8"/>
  <c r="M110" i="11"/>
  <c r="K110" i="8"/>
  <c r="L110" i="11"/>
  <c r="U110" i="11"/>
  <c r="T110" i="11"/>
  <c r="S110" i="11"/>
  <c r="R110" i="11"/>
  <c r="Q110" i="11"/>
  <c r="P110" i="11"/>
  <c r="U110" i="13"/>
  <c r="T110" i="13"/>
  <c r="S110" i="13"/>
  <c r="R110" i="13"/>
  <c r="Q110" i="13"/>
  <c r="P110" i="13"/>
  <c r="C104" i="24"/>
  <c r="B104" i="24"/>
  <c r="AA108" i="16"/>
  <c r="Z108" i="16"/>
  <c r="Y108" i="16"/>
  <c r="X108" i="16"/>
  <c r="W108" i="16"/>
  <c r="AC108" i="17"/>
  <c r="N108" i="17"/>
  <c r="U110" i="12"/>
  <c r="T110" i="12"/>
  <c r="S110" i="12"/>
  <c r="R110" i="12"/>
  <c r="Q110" i="12"/>
  <c r="P110" i="12"/>
  <c r="N110" i="12"/>
  <c r="M110" i="12"/>
  <c r="L110" i="12"/>
  <c r="K110" i="12"/>
  <c r="J110" i="12"/>
  <c r="I110" i="12"/>
  <c r="G110" i="12"/>
  <c r="F110" i="12"/>
  <c r="E110" i="12"/>
  <c r="D110" i="12"/>
  <c r="C110" i="12"/>
  <c r="B110" i="12"/>
  <c r="F110" i="11"/>
  <c r="E110" i="11"/>
  <c r="C110" i="11"/>
  <c r="B110" i="11"/>
  <c r="D110" i="7"/>
  <c r="G31" i="72"/>
  <c r="G60" i="72"/>
  <c r="P60" i="72"/>
  <c r="O60" i="72"/>
  <c r="N60" i="72"/>
  <c r="M60" i="72"/>
  <c r="L60" i="72"/>
  <c r="K60" i="72"/>
  <c r="J60" i="72"/>
  <c r="I60" i="72"/>
  <c r="H60" i="72"/>
  <c r="Z31" i="72"/>
  <c r="Z60" i="72"/>
  <c r="Y31" i="72"/>
  <c r="Y60" i="72"/>
  <c r="X31" i="72"/>
  <c r="X60" i="72"/>
  <c r="W31" i="72"/>
  <c r="W60" i="72"/>
  <c r="V31" i="72"/>
  <c r="V60" i="72"/>
  <c r="U31" i="72"/>
  <c r="U60" i="72"/>
  <c r="T31" i="72"/>
  <c r="T60" i="72"/>
  <c r="S31" i="72"/>
  <c r="S60" i="72"/>
  <c r="R31" i="72"/>
  <c r="R60" i="72"/>
  <c r="E31" i="72"/>
  <c r="C107" i="54"/>
  <c r="B107" i="54"/>
  <c r="J108" i="7"/>
  <c r="N108" i="13"/>
  <c r="P107" i="4"/>
  <c r="P138" i="4"/>
  <c r="M108" i="13"/>
  <c r="O107" i="4"/>
  <c r="O138" i="4"/>
  <c r="L108" i="13"/>
  <c r="N107" i="4"/>
  <c r="N138" i="4"/>
  <c r="K108" i="13"/>
  <c r="M107" i="4"/>
  <c r="M138" i="4"/>
  <c r="J108" i="13"/>
  <c r="L107" i="4"/>
  <c r="L138" i="4"/>
  <c r="I108" i="13"/>
  <c r="K107" i="4"/>
  <c r="K138" i="4"/>
  <c r="J107" i="4"/>
  <c r="J138" i="4"/>
  <c r="G108" i="13"/>
  <c r="H107" i="4"/>
  <c r="H138" i="4"/>
  <c r="F108" i="13"/>
  <c r="G107" i="4"/>
  <c r="G138" i="4"/>
  <c r="E108" i="13"/>
  <c r="F107" i="4"/>
  <c r="F138" i="4"/>
  <c r="D108" i="13"/>
  <c r="E107" i="4"/>
  <c r="E138" i="4"/>
  <c r="C108" i="13"/>
  <c r="D107" i="4"/>
  <c r="D138" i="4"/>
  <c r="B108" i="13"/>
  <c r="C107" i="4"/>
  <c r="C138" i="4"/>
  <c r="B107" i="4"/>
  <c r="B138" i="4"/>
  <c r="A108" i="4"/>
  <c r="G109" i="11"/>
  <c r="N109" i="11"/>
  <c r="M109" i="11"/>
  <c r="L109" i="11"/>
  <c r="U109" i="11"/>
  <c r="T109" i="11"/>
  <c r="S109" i="11"/>
  <c r="R109" i="11"/>
  <c r="Q109" i="11"/>
  <c r="P109" i="11"/>
  <c r="U109" i="13"/>
  <c r="T109" i="13"/>
  <c r="S109" i="13"/>
  <c r="R109" i="13"/>
  <c r="Q109" i="13"/>
  <c r="P109" i="13"/>
  <c r="D107" i="58"/>
  <c r="C107" i="58"/>
  <c r="B107" i="58"/>
  <c r="E106" i="56"/>
  <c r="G107" i="56"/>
  <c r="F107" i="56"/>
  <c r="G108" i="7"/>
  <c r="I108" i="11"/>
  <c r="J108" i="11"/>
  <c r="K108" i="11"/>
  <c r="B106" i="56"/>
  <c r="D107" i="56"/>
  <c r="D109" i="11"/>
  <c r="C107" i="56"/>
  <c r="C104" i="36"/>
  <c r="B104" i="36"/>
  <c r="J106" i="34"/>
  <c r="K106" i="34"/>
  <c r="L106" i="34"/>
  <c r="M106" i="34"/>
  <c r="N106" i="34"/>
  <c r="O106" i="34"/>
  <c r="B106" i="34"/>
  <c r="C106" i="34"/>
  <c r="D106" i="34"/>
  <c r="E106" i="34"/>
  <c r="F106" i="34"/>
  <c r="G106" i="34"/>
  <c r="E107" i="30"/>
  <c r="D107" i="30"/>
  <c r="C107" i="30"/>
  <c r="B107" i="30"/>
  <c r="G107" i="27"/>
  <c r="F107" i="27"/>
  <c r="E107" i="27"/>
  <c r="D107" i="27"/>
  <c r="C107" i="27"/>
  <c r="B107" i="27"/>
  <c r="C103" i="24"/>
  <c r="B103" i="24"/>
  <c r="N107" i="17"/>
  <c r="AC107" i="17"/>
  <c r="AA107" i="16"/>
  <c r="Z107" i="16"/>
  <c r="Y107" i="16"/>
  <c r="X107" i="16"/>
  <c r="W107" i="16"/>
  <c r="U109" i="12"/>
  <c r="T109" i="12"/>
  <c r="S109" i="12"/>
  <c r="R109" i="12"/>
  <c r="Q109" i="12"/>
  <c r="P109" i="12"/>
  <c r="N109" i="12"/>
  <c r="M109" i="12"/>
  <c r="L109" i="12"/>
  <c r="K109" i="12"/>
  <c r="J109" i="12"/>
  <c r="I109" i="12"/>
  <c r="G109" i="12"/>
  <c r="F109" i="12"/>
  <c r="E109" i="12"/>
  <c r="D109" i="12"/>
  <c r="C109" i="12"/>
  <c r="B109" i="12"/>
  <c r="F109" i="11"/>
  <c r="E109" i="11"/>
  <c r="C109" i="11"/>
  <c r="B109" i="11"/>
  <c r="D109" i="7"/>
  <c r="A22" i="72"/>
  <c r="A23" i="72"/>
  <c r="A24" i="72"/>
  <c r="A25" i="72"/>
  <c r="A26" i="72"/>
  <c r="A27" i="72"/>
  <c r="A28" i="72"/>
  <c r="A29" i="72"/>
  <c r="A30" i="72"/>
  <c r="A31" i="72"/>
  <c r="G30" i="72"/>
  <c r="G59" i="72"/>
  <c r="Z30" i="72"/>
  <c r="Z59" i="72"/>
  <c r="Y30" i="72"/>
  <c r="Y59" i="72"/>
  <c r="X30" i="72"/>
  <c r="X59" i="72"/>
  <c r="W30" i="72"/>
  <c r="W59" i="72"/>
  <c r="V30" i="72"/>
  <c r="V59" i="72"/>
  <c r="U30" i="72"/>
  <c r="U59" i="72"/>
  <c r="T30" i="72"/>
  <c r="T59" i="72"/>
  <c r="S30" i="72"/>
  <c r="S59" i="72"/>
  <c r="R30" i="72"/>
  <c r="R59" i="72"/>
  <c r="P59" i="72"/>
  <c r="O59" i="72"/>
  <c r="N59" i="72"/>
  <c r="M59" i="72"/>
  <c r="L59" i="72"/>
  <c r="K59" i="72"/>
  <c r="J59" i="72"/>
  <c r="I59" i="72"/>
  <c r="H59" i="72"/>
  <c r="A51" i="72"/>
  <c r="A52" i="72"/>
  <c r="A53" i="72"/>
  <c r="A54" i="72"/>
  <c r="A55" i="72"/>
  <c r="A56" i="72"/>
  <c r="A57" i="72"/>
  <c r="A58" i="72"/>
  <c r="A59" i="72"/>
  <c r="E30" i="72"/>
  <c r="C24" i="72"/>
  <c r="C23" i="72"/>
  <c r="C22" i="72"/>
  <c r="C21" i="72"/>
  <c r="C20" i="72"/>
  <c r="C19" i="72"/>
  <c r="C18" i="72"/>
  <c r="C17" i="72"/>
  <c r="C16" i="72"/>
  <c r="C15" i="72"/>
  <c r="C14" i="72"/>
  <c r="C13" i="72"/>
  <c r="C12" i="72"/>
  <c r="C11" i="72"/>
  <c r="C10" i="72"/>
  <c r="C9" i="72"/>
  <c r="C8" i="72"/>
  <c r="C7" i="72"/>
  <c r="C6" i="72"/>
  <c r="C5" i="72"/>
  <c r="J105" i="34"/>
  <c r="K105" i="34"/>
  <c r="J104" i="34"/>
  <c r="K104" i="34"/>
  <c r="J103" i="34"/>
  <c r="K103" i="34"/>
  <c r="J102" i="34"/>
  <c r="K102" i="34"/>
  <c r="J101" i="34"/>
  <c r="K101" i="34"/>
  <c r="J100" i="34"/>
  <c r="K100" i="34"/>
  <c r="J99" i="34"/>
  <c r="K99" i="34"/>
  <c r="J98" i="34"/>
  <c r="K98" i="34"/>
  <c r="J97" i="34"/>
  <c r="K97" i="34"/>
  <c r="J96" i="34"/>
  <c r="K96" i="34"/>
  <c r="J95" i="34"/>
  <c r="K95" i="34"/>
  <c r="J94" i="34"/>
  <c r="K94" i="34"/>
  <c r="J93" i="34"/>
  <c r="K93" i="34"/>
  <c r="J92" i="34"/>
  <c r="K92" i="34"/>
  <c r="J91" i="34"/>
  <c r="K91" i="34"/>
  <c r="J90" i="34"/>
  <c r="K90" i="34"/>
  <c r="J89" i="34"/>
  <c r="K89" i="34"/>
  <c r="J88" i="34"/>
  <c r="K88" i="34"/>
  <c r="J87" i="34"/>
  <c r="K87" i="34"/>
  <c r="J86" i="34"/>
  <c r="K86" i="34"/>
  <c r="J85" i="34"/>
  <c r="K85" i="34"/>
  <c r="J84" i="34"/>
  <c r="K84" i="34"/>
  <c r="J83" i="34"/>
  <c r="K83" i="34"/>
  <c r="J82" i="34"/>
  <c r="K82" i="34"/>
  <c r="J81" i="34"/>
  <c r="K81" i="34"/>
  <c r="J80" i="34"/>
  <c r="K80" i="34"/>
  <c r="J79" i="34"/>
  <c r="K79" i="34"/>
  <c r="J78" i="34"/>
  <c r="K78" i="34"/>
  <c r="J77" i="34"/>
  <c r="K77" i="34"/>
  <c r="J76" i="34"/>
  <c r="K76" i="34"/>
  <c r="J75" i="34"/>
  <c r="K75" i="34"/>
  <c r="J74" i="34"/>
  <c r="K74" i="34"/>
  <c r="J73" i="34"/>
  <c r="K73" i="34"/>
  <c r="J72" i="34"/>
  <c r="K72" i="34"/>
  <c r="J71" i="34"/>
  <c r="K71" i="34"/>
  <c r="J70" i="34"/>
  <c r="K70" i="34"/>
  <c r="J69" i="34"/>
  <c r="K69" i="34"/>
  <c r="J68" i="34"/>
  <c r="K68" i="34"/>
  <c r="J67" i="34"/>
  <c r="K67" i="34"/>
  <c r="J66" i="34"/>
  <c r="K66" i="34"/>
  <c r="J65" i="34"/>
  <c r="K65" i="34"/>
  <c r="J64" i="34"/>
  <c r="K64" i="34"/>
  <c r="J63" i="34"/>
  <c r="K63" i="34"/>
  <c r="J62" i="34"/>
  <c r="K62" i="34"/>
  <c r="J61" i="34"/>
  <c r="K61" i="34"/>
  <c r="J60" i="34"/>
  <c r="K60" i="34"/>
  <c r="J59" i="34"/>
  <c r="K59" i="34"/>
  <c r="J58" i="34"/>
  <c r="K58" i="34"/>
  <c r="J57" i="34"/>
  <c r="K57" i="34"/>
  <c r="J56" i="34"/>
  <c r="K56" i="34"/>
  <c r="J55" i="34"/>
  <c r="K55" i="34"/>
  <c r="J54" i="34"/>
  <c r="K54" i="34"/>
  <c r="J53" i="34"/>
  <c r="K53" i="34"/>
  <c r="J52" i="34"/>
  <c r="K52" i="34"/>
  <c r="J51" i="34"/>
  <c r="K51" i="34"/>
  <c r="J50" i="34"/>
  <c r="K50" i="34"/>
  <c r="J49" i="34"/>
  <c r="K49" i="34"/>
  <c r="J48" i="34"/>
  <c r="K48" i="34"/>
  <c r="J47" i="34"/>
  <c r="K47" i="34"/>
  <c r="J46" i="34"/>
  <c r="K46" i="34"/>
  <c r="J45" i="34"/>
  <c r="K45" i="34"/>
  <c r="J44" i="34"/>
  <c r="K44" i="34"/>
  <c r="J43" i="34"/>
  <c r="K43" i="34"/>
  <c r="J42" i="34"/>
  <c r="K42" i="34"/>
  <c r="J41" i="34"/>
  <c r="K41" i="34"/>
  <c r="J40" i="34"/>
  <c r="K40" i="34"/>
  <c r="J39" i="34"/>
  <c r="K39" i="34"/>
  <c r="J38" i="34"/>
  <c r="K38" i="34"/>
  <c r="J37" i="34"/>
  <c r="K37" i="34"/>
  <c r="J36" i="34"/>
  <c r="K36" i="34"/>
  <c r="J35" i="34"/>
  <c r="K35" i="34"/>
  <c r="J34" i="34"/>
  <c r="K34" i="34"/>
  <c r="J33" i="34"/>
  <c r="K33" i="34"/>
  <c r="J32" i="34"/>
  <c r="K32" i="34"/>
  <c r="J31" i="34"/>
  <c r="K31" i="34"/>
  <c r="J30" i="34"/>
  <c r="K30" i="34"/>
  <c r="J29" i="34"/>
  <c r="K29" i="34"/>
  <c r="J28" i="34"/>
  <c r="K28" i="34"/>
  <c r="J27" i="34"/>
  <c r="K27" i="34"/>
  <c r="J26" i="34"/>
  <c r="K26" i="34"/>
  <c r="J25" i="34"/>
  <c r="K25" i="34"/>
  <c r="J24" i="34"/>
  <c r="K24" i="34"/>
  <c r="J23" i="34"/>
  <c r="K23" i="34"/>
  <c r="J22" i="34"/>
  <c r="K22" i="34"/>
  <c r="J21" i="34"/>
  <c r="K21" i="34"/>
  <c r="J20" i="34"/>
  <c r="K20" i="34"/>
  <c r="J19" i="34"/>
  <c r="K19" i="34"/>
  <c r="J18" i="34"/>
  <c r="K18" i="34"/>
  <c r="J17" i="34"/>
  <c r="K17" i="34"/>
  <c r="J16" i="34"/>
  <c r="K16" i="34"/>
  <c r="J15" i="34"/>
  <c r="K15" i="34"/>
  <c r="J14" i="34"/>
  <c r="K14" i="34"/>
  <c r="J13" i="34"/>
  <c r="K13" i="34"/>
  <c r="J12" i="34"/>
  <c r="K12" i="34"/>
  <c r="J11" i="34"/>
  <c r="K11" i="34"/>
  <c r="J10" i="34"/>
  <c r="K10" i="34"/>
  <c r="J9" i="34"/>
  <c r="K9" i="34"/>
  <c r="J8" i="34"/>
  <c r="K8" i="34"/>
  <c r="J7" i="34"/>
  <c r="K7" i="34"/>
  <c r="J6" i="34"/>
  <c r="K6" i="34"/>
  <c r="B105" i="34"/>
  <c r="N105" i="34"/>
  <c r="M105" i="34"/>
  <c r="L105" i="34"/>
  <c r="B104" i="34"/>
  <c r="N104" i="34"/>
  <c r="M104" i="34"/>
  <c r="L104" i="34"/>
  <c r="B103" i="34"/>
  <c r="N103" i="34"/>
  <c r="M103" i="34"/>
  <c r="L103" i="34"/>
  <c r="B102" i="34"/>
  <c r="N102" i="34"/>
  <c r="M102" i="34"/>
  <c r="L102" i="34"/>
  <c r="B101" i="34"/>
  <c r="N101" i="34"/>
  <c r="M101" i="34"/>
  <c r="L101" i="34"/>
  <c r="B100" i="34"/>
  <c r="N100" i="34"/>
  <c r="M100" i="34"/>
  <c r="L100" i="34"/>
  <c r="B99" i="34"/>
  <c r="N99" i="34"/>
  <c r="M99" i="34"/>
  <c r="L99" i="34"/>
  <c r="B98" i="34"/>
  <c r="N98" i="34"/>
  <c r="M98" i="34"/>
  <c r="L98" i="34"/>
  <c r="B97" i="34"/>
  <c r="N97" i="34"/>
  <c r="M97" i="34"/>
  <c r="L97" i="34"/>
  <c r="B96" i="34"/>
  <c r="N96" i="34"/>
  <c r="M96" i="34"/>
  <c r="L96" i="34"/>
  <c r="B95" i="34"/>
  <c r="N95" i="34"/>
  <c r="M95" i="34"/>
  <c r="L95" i="34"/>
  <c r="B94" i="34"/>
  <c r="N94" i="34"/>
  <c r="M94" i="34"/>
  <c r="L94" i="34"/>
  <c r="B93" i="34"/>
  <c r="N93" i="34"/>
  <c r="M93" i="34"/>
  <c r="L93" i="34"/>
  <c r="B92" i="34"/>
  <c r="N92" i="34"/>
  <c r="M92" i="34"/>
  <c r="L92" i="34"/>
  <c r="B91" i="34"/>
  <c r="N91" i="34"/>
  <c r="M91" i="34"/>
  <c r="L91" i="34"/>
  <c r="B90" i="34"/>
  <c r="N90" i="34"/>
  <c r="M90" i="34"/>
  <c r="L90" i="34"/>
  <c r="B89" i="34"/>
  <c r="N89" i="34"/>
  <c r="M89" i="34"/>
  <c r="L89" i="34"/>
  <c r="B88" i="34"/>
  <c r="N88" i="34"/>
  <c r="M88" i="34"/>
  <c r="L88" i="34"/>
  <c r="B87" i="34"/>
  <c r="N87" i="34"/>
  <c r="M87" i="34"/>
  <c r="L87" i="34"/>
  <c r="B86" i="34"/>
  <c r="N86" i="34"/>
  <c r="M86" i="34"/>
  <c r="L86" i="34"/>
  <c r="B85" i="34"/>
  <c r="N85" i="34"/>
  <c r="M85" i="34"/>
  <c r="L85" i="34"/>
  <c r="B84" i="34"/>
  <c r="N84" i="34"/>
  <c r="M84" i="34"/>
  <c r="L84" i="34"/>
  <c r="B83" i="34"/>
  <c r="N83" i="34"/>
  <c r="M83" i="34"/>
  <c r="L83" i="34"/>
  <c r="B82" i="34"/>
  <c r="N82" i="34"/>
  <c r="M82" i="34"/>
  <c r="L82" i="34"/>
  <c r="B81" i="34"/>
  <c r="N81" i="34"/>
  <c r="M81" i="34"/>
  <c r="L81" i="34"/>
  <c r="B80" i="34"/>
  <c r="N80" i="34"/>
  <c r="M80" i="34"/>
  <c r="L80" i="34"/>
  <c r="B79" i="34"/>
  <c r="N79" i="34"/>
  <c r="M79" i="34"/>
  <c r="L79" i="34"/>
  <c r="B78" i="34"/>
  <c r="N78" i="34"/>
  <c r="M78" i="34"/>
  <c r="L78" i="34"/>
  <c r="B77" i="34"/>
  <c r="N77" i="34"/>
  <c r="M77" i="34"/>
  <c r="L77" i="34"/>
  <c r="B76" i="34"/>
  <c r="N76" i="34"/>
  <c r="M76" i="34"/>
  <c r="L76" i="34"/>
  <c r="B75" i="34"/>
  <c r="N75" i="34"/>
  <c r="M75" i="34"/>
  <c r="L75" i="34"/>
  <c r="B74" i="34"/>
  <c r="N74" i="34"/>
  <c r="M74" i="34"/>
  <c r="L74" i="34"/>
  <c r="B73" i="34"/>
  <c r="N73" i="34"/>
  <c r="M73" i="34"/>
  <c r="L73" i="34"/>
  <c r="B72" i="34"/>
  <c r="N72" i="34"/>
  <c r="M72" i="34"/>
  <c r="L72" i="34"/>
  <c r="B71" i="34"/>
  <c r="N71" i="34"/>
  <c r="M71" i="34"/>
  <c r="L71" i="34"/>
  <c r="B70" i="34"/>
  <c r="N70" i="34"/>
  <c r="M70" i="34"/>
  <c r="L70" i="34"/>
  <c r="B69" i="34"/>
  <c r="N69" i="34"/>
  <c r="M69" i="34"/>
  <c r="L69" i="34"/>
  <c r="N68" i="34"/>
  <c r="B68" i="34"/>
  <c r="M68" i="34"/>
  <c r="L68" i="34"/>
  <c r="B67" i="34"/>
  <c r="N67" i="34"/>
  <c r="M67" i="34"/>
  <c r="L67" i="34"/>
  <c r="B66" i="34"/>
  <c r="N66" i="34"/>
  <c r="M66" i="34"/>
  <c r="L66" i="34"/>
  <c r="B65" i="34"/>
  <c r="N65" i="34"/>
  <c r="M65" i="34"/>
  <c r="L65" i="34"/>
  <c r="B64" i="34"/>
  <c r="N64" i="34"/>
  <c r="M64" i="34"/>
  <c r="L64" i="34"/>
  <c r="B63" i="34"/>
  <c r="N63" i="34"/>
  <c r="M63" i="34"/>
  <c r="L63" i="34"/>
  <c r="B62" i="34"/>
  <c r="N62" i="34"/>
  <c r="M62" i="34"/>
  <c r="L62" i="34"/>
  <c r="B61" i="34"/>
  <c r="N61" i="34"/>
  <c r="M61" i="34"/>
  <c r="L61" i="34"/>
  <c r="B60" i="34"/>
  <c r="N60" i="34"/>
  <c r="M60" i="34"/>
  <c r="L60" i="34"/>
  <c r="B59" i="34"/>
  <c r="N59" i="34"/>
  <c r="M59" i="34"/>
  <c r="L59" i="34"/>
  <c r="B58" i="34"/>
  <c r="N58" i="34"/>
  <c r="M58" i="34"/>
  <c r="L58" i="34"/>
  <c r="B57" i="34"/>
  <c r="N57" i="34"/>
  <c r="M57" i="34"/>
  <c r="L57" i="34"/>
  <c r="B56" i="34"/>
  <c r="N56" i="34"/>
  <c r="M56" i="34"/>
  <c r="L56" i="34"/>
  <c r="B55" i="34"/>
  <c r="N55" i="34"/>
  <c r="M55" i="34"/>
  <c r="L55" i="34"/>
  <c r="B54" i="34"/>
  <c r="N54" i="34"/>
  <c r="M54" i="34"/>
  <c r="L54" i="34"/>
  <c r="B53" i="34"/>
  <c r="N53" i="34"/>
  <c r="M53" i="34"/>
  <c r="L53" i="34"/>
  <c r="B52" i="34"/>
  <c r="N52" i="34"/>
  <c r="M52" i="34"/>
  <c r="L52" i="34"/>
  <c r="B51" i="34"/>
  <c r="N51" i="34"/>
  <c r="M51" i="34"/>
  <c r="L51" i="34"/>
  <c r="B50" i="34"/>
  <c r="N50" i="34"/>
  <c r="M50" i="34"/>
  <c r="L50" i="34"/>
  <c r="J106" i="7"/>
  <c r="M106" i="10"/>
  <c r="N106" i="13"/>
  <c r="P105" i="4"/>
  <c r="P160" i="4"/>
  <c r="L106" i="10"/>
  <c r="M106" i="13"/>
  <c r="O105" i="4"/>
  <c r="O160" i="4"/>
  <c r="K106" i="10"/>
  <c r="L106" i="13"/>
  <c r="N105" i="4"/>
  <c r="N160" i="4"/>
  <c r="J106" i="10"/>
  <c r="K106" i="13"/>
  <c r="M105" i="4"/>
  <c r="M160" i="4"/>
  <c r="I106" i="10"/>
  <c r="J106" i="13"/>
  <c r="L105" i="4"/>
  <c r="L160" i="4"/>
  <c r="I106" i="13"/>
  <c r="K105" i="4"/>
  <c r="K160" i="4"/>
  <c r="J105" i="4"/>
  <c r="J160" i="4"/>
  <c r="G106" i="13"/>
  <c r="H105" i="4"/>
  <c r="H160" i="4"/>
  <c r="F106" i="13"/>
  <c r="G105" i="4"/>
  <c r="G160" i="4"/>
  <c r="E106" i="13"/>
  <c r="F105" i="4"/>
  <c r="F160" i="4"/>
  <c r="D106" i="13"/>
  <c r="E105" i="4"/>
  <c r="E160" i="4"/>
  <c r="C106" i="13"/>
  <c r="D105" i="4"/>
  <c r="D160" i="4"/>
  <c r="B106" i="13"/>
  <c r="C105" i="4"/>
  <c r="C160" i="4"/>
  <c r="B105" i="4"/>
  <c r="B160" i="4"/>
  <c r="J105" i="7"/>
  <c r="M105" i="10"/>
  <c r="N105" i="13"/>
  <c r="P104" i="4"/>
  <c r="B104" i="4"/>
  <c r="P172" i="4"/>
  <c r="L105" i="10"/>
  <c r="M105" i="13"/>
  <c r="O104" i="4"/>
  <c r="O172" i="4"/>
  <c r="K105" i="10"/>
  <c r="L105" i="13"/>
  <c r="N104" i="4"/>
  <c r="N172" i="4"/>
  <c r="J105" i="10"/>
  <c r="K105" i="13"/>
  <c r="M104" i="4"/>
  <c r="M172" i="4"/>
  <c r="I105" i="10"/>
  <c r="J105" i="13"/>
  <c r="L104" i="4"/>
  <c r="L172" i="4"/>
  <c r="I105" i="13"/>
  <c r="K104" i="4"/>
  <c r="K172" i="4"/>
  <c r="J104" i="4"/>
  <c r="J172" i="4"/>
  <c r="I172" i="4"/>
  <c r="G105" i="13"/>
  <c r="H104" i="4"/>
  <c r="H172" i="4"/>
  <c r="F105" i="13"/>
  <c r="G104" i="4"/>
  <c r="G172" i="4"/>
  <c r="E105" i="13"/>
  <c r="F104" i="4"/>
  <c r="F172" i="4"/>
  <c r="D105" i="13"/>
  <c r="E104" i="4"/>
  <c r="E172" i="4"/>
  <c r="C105" i="13"/>
  <c r="D104" i="4"/>
  <c r="D172" i="4"/>
  <c r="B105" i="13"/>
  <c r="C104" i="4"/>
  <c r="C172" i="4"/>
  <c r="B172" i="4"/>
  <c r="AC99" i="22"/>
  <c r="AC100" i="22"/>
  <c r="AC101" i="22"/>
  <c r="AC102" i="22"/>
  <c r="AC103" i="22"/>
  <c r="AC104" i="22"/>
  <c r="AC105" i="22"/>
  <c r="AC106" i="22"/>
  <c r="AC107" i="22"/>
  <c r="AC108" i="22"/>
  <c r="AC109" i="22"/>
  <c r="AC110" i="22"/>
  <c r="C103" i="36"/>
  <c r="B103" i="36"/>
  <c r="C102" i="36"/>
  <c r="B102" i="36"/>
  <c r="C101" i="36"/>
  <c r="B101" i="36"/>
  <c r="C100" i="36"/>
  <c r="B100" i="36"/>
  <c r="E11" i="67"/>
  <c r="J107" i="7"/>
  <c r="N107" i="13"/>
  <c r="P106" i="4"/>
  <c r="P137" i="4"/>
  <c r="M107" i="13"/>
  <c r="O106" i="4"/>
  <c r="O137" i="4"/>
  <c r="L107" i="13"/>
  <c r="N106" i="4"/>
  <c r="N137" i="4"/>
  <c r="K107" i="13"/>
  <c r="M106" i="4"/>
  <c r="M137" i="4"/>
  <c r="J107" i="13"/>
  <c r="L106" i="4"/>
  <c r="L137" i="4"/>
  <c r="I107" i="13"/>
  <c r="K106" i="4"/>
  <c r="K137" i="4"/>
  <c r="J106" i="4"/>
  <c r="J137" i="4"/>
  <c r="G107" i="13"/>
  <c r="H106" i="4"/>
  <c r="H137" i="4"/>
  <c r="F107" i="13"/>
  <c r="G106" i="4"/>
  <c r="G137" i="4"/>
  <c r="E107" i="13"/>
  <c r="F106" i="4"/>
  <c r="F137" i="4"/>
  <c r="D107" i="13"/>
  <c r="E106" i="4"/>
  <c r="E137" i="4"/>
  <c r="C107" i="13"/>
  <c r="D106" i="4"/>
  <c r="D137" i="4"/>
  <c r="B107" i="13"/>
  <c r="C106" i="4"/>
  <c r="C137" i="4"/>
  <c r="B106" i="4"/>
  <c r="B137" i="4"/>
  <c r="A107" i="4"/>
  <c r="D106" i="58"/>
  <c r="C106" i="58"/>
  <c r="B106" i="58"/>
  <c r="D105" i="58"/>
  <c r="C105" i="58"/>
  <c r="B105" i="58"/>
  <c r="D104" i="58"/>
  <c r="C104" i="58"/>
  <c r="B104" i="58"/>
  <c r="E105" i="56"/>
  <c r="G106" i="56"/>
  <c r="F106" i="56"/>
  <c r="G107" i="7"/>
  <c r="I107" i="11"/>
  <c r="J107" i="11"/>
  <c r="K107" i="11"/>
  <c r="B105" i="56"/>
  <c r="D106" i="56"/>
  <c r="D108" i="11"/>
  <c r="C106" i="56"/>
  <c r="E104" i="56"/>
  <c r="G105" i="56"/>
  <c r="F105" i="56"/>
  <c r="G106" i="7"/>
  <c r="I106" i="11"/>
  <c r="I106" i="8"/>
  <c r="J106" i="11"/>
  <c r="J106" i="8"/>
  <c r="K106" i="11"/>
  <c r="B104" i="56"/>
  <c r="D105" i="56"/>
  <c r="D107" i="11"/>
  <c r="C105" i="56"/>
  <c r="E103" i="56"/>
  <c r="G104" i="56"/>
  <c r="F104" i="56"/>
  <c r="G105" i="7"/>
  <c r="I105" i="11"/>
  <c r="I105" i="8"/>
  <c r="J105" i="11"/>
  <c r="J105" i="8"/>
  <c r="K105" i="11"/>
  <c r="B103" i="56"/>
  <c r="D104" i="56"/>
  <c r="D106" i="11"/>
  <c r="C104" i="56"/>
  <c r="C106" i="54"/>
  <c r="B106" i="54"/>
  <c r="C105" i="54"/>
  <c r="B105" i="54"/>
  <c r="C104" i="54"/>
  <c r="B104" i="54"/>
  <c r="O105" i="34"/>
  <c r="C105" i="34"/>
  <c r="D105" i="34"/>
  <c r="E105" i="34"/>
  <c r="F105" i="34"/>
  <c r="G105" i="34"/>
  <c r="O104" i="34"/>
  <c r="C104" i="34"/>
  <c r="D104" i="34"/>
  <c r="E104" i="34"/>
  <c r="F104" i="34"/>
  <c r="G104" i="34"/>
  <c r="O103" i="34"/>
  <c r="C103" i="34"/>
  <c r="D103" i="34"/>
  <c r="E103" i="34"/>
  <c r="F103" i="34"/>
  <c r="G103" i="34"/>
  <c r="E106" i="30"/>
  <c r="D106" i="30"/>
  <c r="C106" i="30"/>
  <c r="B106" i="30"/>
  <c r="G106" i="27"/>
  <c r="F106" i="27"/>
  <c r="E106" i="27"/>
  <c r="D106" i="27"/>
  <c r="C106" i="27"/>
  <c r="B106" i="27"/>
  <c r="G108" i="11"/>
  <c r="N108" i="11"/>
  <c r="M108" i="11"/>
  <c r="L108" i="11"/>
  <c r="U108" i="11"/>
  <c r="T108" i="11"/>
  <c r="S108" i="11"/>
  <c r="R108" i="11"/>
  <c r="Q108" i="11"/>
  <c r="P108" i="11"/>
  <c r="U108" i="13"/>
  <c r="T108" i="13"/>
  <c r="S108" i="13"/>
  <c r="R108" i="13"/>
  <c r="Q108" i="13"/>
  <c r="P108" i="13"/>
  <c r="C102" i="24"/>
  <c r="B102" i="24"/>
  <c r="AA106" i="16"/>
  <c r="Z106" i="16"/>
  <c r="Y106" i="16"/>
  <c r="X106" i="16"/>
  <c r="W106" i="16"/>
  <c r="AA105" i="16"/>
  <c r="Z105" i="16"/>
  <c r="Y105" i="16"/>
  <c r="X105" i="16"/>
  <c r="W105" i="16"/>
  <c r="P107" i="17"/>
  <c r="A107" i="17"/>
  <c r="N106" i="17"/>
  <c r="AC106" i="17"/>
  <c r="U108" i="12"/>
  <c r="T108" i="12"/>
  <c r="S108" i="12"/>
  <c r="R108" i="12"/>
  <c r="Q108" i="12"/>
  <c r="P108" i="12"/>
  <c r="N108" i="12"/>
  <c r="M108" i="12"/>
  <c r="L108" i="12"/>
  <c r="K108" i="12"/>
  <c r="J108" i="12"/>
  <c r="I108" i="12"/>
  <c r="G108" i="12"/>
  <c r="F108" i="12"/>
  <c r="E108" i="12"/>
  <c r="D108" i="12"/>
  <c r="C108" i="12"/>
  <c r="B108" i="12"/>
  <c r="F108" i="11"/>
  <c r="E108" i="11"/>
  <c r="C108" i="11"/>
  <c r="B108" i="11"/>
  <c r="D108" i="7"/>
  <c r="A60" i="72"/>
  <c r="G29" i="72"/>
  <c r="G58" i="72"/>
  <c r="Z29" i="72"/>
  <c r="Z58" i="72"/>
  <c r="Y29" i="72"/>
  <c r="Y58" i="72"/>
  <c r="X29" i="72"/>
  <c r="X58" i="72"/>
  <c r="W29" i="72"/>
  <c r="W58" i="72"/>
  <c r="V29" i="72"/>
  <c r="V58" i="72"/>
  <c r="U29" i="72"/>
  <c r="U58" i="72"/>
  <c r="T29" i="72"/>
  <c r="T58" i="72"/>
  <c r="S29" i="72"/>
  <c r="S58" i="72"/>
  <c r="R29" i="72"/>
  <c r="R58" i="72"/>
  <c r="P58" i="72"/>
  <c r="O58" i="72"/>
  <c r="N58" i="72"/>
  <c r="M58" i="72"/>
  <c r="L58" i="72"/>
  <c r="K58" i="72"/>
  <c r="J58" i="72"/>
  <c r="I58" i="72"/>
  <c r="H58" i="72"/>
  <c r="G28" i="72"/>
  <c r="G57" i="72"/>
  <c r="Z28" i="72"/>
  <c r="Z57" i="72"/>
  <c r="Y28" i="72"/>
  <c r="Y57" i="72"/>
  <c r="X28" i="72"/>
  <c r="X57" i="72"/>
  <c r="W28" i="72"/>
  <c r="W57" i="72"/>
  <c r="V28" i="72"/>
  <c r="V57" i="72"/>
  <c r="U28" i="72"/>
  <c r="U57" i="72"/>
  <c r="T28" i="72"/>
  <c r="T57" i="72"/>
  <c r="S28" i="72"/>
  <c r="S57" i="72"/>
  <c r="R28" i="72"/>
  <c r="R57" i="72"/>
  <c r="P57" i="72"/>
  <c r="O57" i="72"/>
  <c r="N57" i="72"/>
  <c r="M57" i="72"/>
  <c r="L57" i="72"/>
  <c r="K57" i="72"/>
  <c r="J57" i="72"/>
  <c r="I57" i="72"/>
  <c r="H57" i="72"/>
  <c r="G27" i="72"/>
  <c r="G56" i="72"/>
  <c r="Z27" i="72"/>
  <c r="Z56" i="72"/>
  <c r="Y27" i="72"/>
  <c r="Y56" i="72"/>
  <c r="X27" i="72"/>
  <c r="X56" i="72"/>
  <c r="W27" i="72"/>
  <c r="W56" i="72"/>
  <c r="V27" i="72"/>
  <c r="V56" i="72"/>
  <c r="U27" i="72"/>
  <c r="U56" i="72"/>
  <c r="T27" i="72"/>
  <c r="T56" i="72"/>
  <c r="S27" i="72"/>
  <c r="S56" i="72"/>
  <c r="R27" i="72"/>
  <c r="R56" i="72"/>
  <c r="P56" i="72"/>
  <c r="O56" i="72"/>
  <c r="N56" i="72"/>
  <c r="M56" i="72"/>
  <c r="L56" i="72"/>
  <c r="K56" i="72"/>
  <c r="J56" i="72"/>
  <c r="I56" i="72"/>
  <c r="H56" i="72"/>
  <c r="G26" i="72"/>
  <c r="G55" i="72"/>
  <c r="Z26" i="72"/>
  <c r="Z55" i="72"/>
  <c r="Y26" i="72"/>
  <c r="Y55" i="72"/>
  <c r="X26" i="72"/>
  <c r="X55" i="72"/>
  <c r="W26" i="72"/>
  <c r="W55" i="72"/>
  <c r="V26" i="72"/>
  <c r="V55" i="72"/>
  <c r="U26" i="72"/>
  <c r="U55" i="72"/>
  <c r="T26" i="72"/>
  <c r="T55" i="72"/>
  <c r="S26" i="72"/>
  <c r="S55" i="72"/>
  <c r="R26" i="72"/>
  <c r="R55" i="72"/>
  <c r="P55" i="72"/>
  <c r="O55" i="72"/>
  <c r="N55" i="72"/>
  <c r="M55" i="72"/>
  <c r="L55" i="72"/>
  <c r="K55" i="72"/>
  <c r="J55" i="72"/>
  <c r="I55" i="72"/>
  <c r="H55" i="72"/>
  <c r="G25" i="72"/>
  <c r="G54" i="72"/>
  <c r="Z25" i="72"/>
  <c r="Z54" i="72"/>
  <c r="Y25" i="72"/>
  <c r="Y54" i="72"/>
  <c r="X25" i="72"/>
  <c r="X54" i="72"/>
  <c r="W25" i="72"/>
  <c r="W54" i="72"/>
  <c r="V25" i="72"/>
  <c r="V54" i="72"/>
  <c r="U25" i="72"/>
  <c r="U54" i="72"/>
  <c r="T25" i="72"/>
  <c r="T54" i="72"/>
  <c r="S25" i="72"/>
  <c r="S54" i="72"/>
  <c r="R25" i="72"/>
  <c r="R54" i="72"/>
  <c r="P54" i="72"/>
  <c r="O54" i="72"/>
  <c r="N54" i="72"/>
  <c r="M54" i="72"/>
  <c r="L54" i="72"/>
  <c r="K54" i="72"/>
  <c r="J54" i="72"/>
  <c r="I54" i="72"/>
  <c r="H54" i="72"/>
  <c r="G24" i="72"/>
  <c r="G53" i="72"/>
  <c r="Z24" i="72"/>
  <c r="Z53" i="72"/>
  <c r="Y24" i="72"/>
  <c r="Y53" i="72"/>
  <c r="X24" i="72"/>
  <c r="X53" i="72"/>
  <c r="W24" i="72"/>
  <c r="W53" i="72"/>
  <c r="V24" i="72"/>
  <c r="V53" i="72"/>
  <c r="U24" i="72"/>
  <c r="U53" i="72"/>
  <c r="T24" i="72"/>
  <c r="T53" i="72"/>
  <c r="S24" i="72"/>
  <c r="S53" i="72"/>
  <c r="R24" i="72"/>
  <c r="R53" i="72"/>
  <c r="P53" i="72"/>
  <c r="O53" i="72"/>
  <c r="N53" i="72"/>
  <c r="M53" i="72"/>
  <c r="L53" i="72"/>
  <c r="K53" i="72"/>
  <c r="J53" i="72"/>
  <c r="I53" i="72"/>
  <c r="H53" i="72"/>
  <c r="G23" i="72"/>
  <c r="G52" i="72"/>
  <c r="Z23" i="72"/>
  <c r="Z52" i="72"/>
  <c r="Y23" i="72"/>
  <c r="Y52" i="72"/>
  <c r="X23" i="72"/>
  <c r="X52" i="72"/>
  <c r="W23" i="72"/>
  <c r="W52" i="72"/>
  <c r="V23" i="72"/>
  <c r="V52" i="72"/>
  <c r="U23" i="72"/>
  <c r="U52" i="72"/>
  <c r="T23" i="72"/>
  <c r="T52" i="72"/>
  <c r="S23" i="72"/>
  <c r="S52" i="72"/>
  <c r="R23" i="72"/>
  <c r="R52" i="72"/>
  <c r="P52" i="72"/>
  <c r="O52" i="72"/>
  <c r="N52" i="72"/>
  <c r="M52" i="72"/>
  <c r="L52" i="72"/>
  <c r="K52" i="72"/>
  <c r="J52" i="72"/>
  <c r="I52" i="72"/>
  <c r="H52" i="72"/>
  <c r="G22" i="72"/>
  <c r="G51" i="72"/>
  <c r="Z22" i="72"/>
  <c r="Z51" i="72"/>
  <c r="Y22" i="72"/>
  <c r="Y51" i="72"/>
  <c r="X22" i="72"/>
  <c r="X51" i="72"/>
  <c r="W22" i="72"/>
  <c r="W51" i="72"/>
  <c r="V22" i="72"/>
  <c r="V51" i="72"/>
  <c r="U22" i="72"/>
  <c r="U51" i="72"/>
  <c r="T22" i="72"/>
  <c r="T51" i="72"/>
  <c r="S22" i="72"/>
  <c r="S51" i="72"/>
  <c r="R22" i="72"/>
  <c r="R51" i="72"/>
  <c r="P51" i="72"/>
  <c r="O51" i="72"/>
  <c r="N51" i="72"/>
  <c r="M51" i="72"/>
  <c r="L51" i="72"/>
  <c r="K51" i="72"/>
  <c r="J51" i="72"/>
  <c r="I51" i="72"/>
  <c r="H51" i="72"/>
  <c r="G21" i="72"/>
  <c r="G50" i="72"/>
  <c r="Z21" i="72"/>
  <c r="Z50" i="72"/>
  <c r="Y21" i="72"/>
  <c r="Y50" i="72"/>
  <c r="X21" i="72"/>
  <c r="X50" i="72"/>
  <c r="W21" i="72"/>
  <c r="W50" i="72"/>
  <c r="V21" i="72"/>
  <c r="V50" i="72"/>
  <c r="U21" i="72"/>
  <c r="U50" i="72"/>
  <c r="T21" i="72"/>
  <c r="T50" i="72"/>
  <c r="S21" i="72"/>
  <c r="S50" i="72"/>
  <c r="R21" i="72"/>
  <c r="R50" i="72"/>
  <c r="P50" i="72"/>
  <c r="O50" i="72"/>
  <c r="N50" i="72"/>
  <c r="M50" i="72"/>
  <c r="L50" i="72"/>
  <c r="K50" i="72"/>
  <c r="J50" i="72"/>
  <c r="I50" i="72"/>
  <c r="H50" i="72"/>
  <c r="G20" i="72"/>
  <c r="G49" i="72"/>
  <c r="Z20" i="72"/>
  <c r="Z49" i="72"/>
  <c r="Y20" i="72"/>
  <c r="Y49" i="72"/>
  <c r="X20" i="72"/>
  <c r="X49" i="72"/>
  <c r="W20" i="72"/>
  <c r="W49" i="72"/>
  <c r="V20" i="72"/>
  <c r="V49" i="72"/>
  <c r="U20" i="72"/>
  <c r="U49" i="72"/>
  <c r="T20" i="72"/>
  <c r="T49" i="72"/>
  <c r="S20" i="72"/>
  <c r="S49" i="72"/>
  <c r="R20" i="72"/>
  <c r="R49" i="72"/>
  <c r="P49" i="72"/>
  <c r="O49" i="72"/>
  <c r="N49" i="72"/>
  <c r="M49" i="72"/>
  <c r="L49" i="72"/>
  <c r="K49" i="72"/>
  <c r="J49" i="72"/>
  <c r="I49" i="72"/>
  <c r="H49" i="72"/>
  <c r="G19" i="72"/>
  <c r="G48" i="72"/>
  <c r="Z19" i="72"/>
  <c r="Z48" i="72"/>
  <c r="Y19" i="72"/>
  <c r="Y48" i="72"/>
  <c r="X19" i="72"/>
  <c r="X48" i="72"/>
  <c r="W19" i="72"/>
  <c r="W48" i="72"/>
  <c r="V19" i="72"/>
  <c r="V48" i="72"/>
  <c r="U19" i="72"/>
  <c r="U48" i="72"/>
  <c r="T19" i="72"/>
  <c r="T48" i="72"/>
  <c r="S19" i="72"/>
  <c r="S48" i="72"/>
  <c r="R19" i="72"/>
  <c r="R48" i="72"/>
  <c r="P48" i="72"/>
  <c r="O48" i="72"/>
  <c r="N48" i="72"/>
  <c r="M48" i="72"/>
  <c r="L48" i="72"/>
  <c r="K48" i="72"/>
  <c r="J48" i="72"/>
  <c r="I48" i="72"/>
  <c r="H48" i="72"/>
  <c r="G18" i="72"/>
  <c r="G47" i="72"/>
  <c r="Z18" i="72"/>
  <c r="Z47" i="72"/>
  <c r="Y18" i="72"/>
  <c r="Y47" i="72"/>
  <c r="X18" i="72"/>
  <c r="X47" i="72"/>
  <c r="W18" i="72"/>
  <c r="W47" i="72"/>
  <c r="V18" i="72"/>
  <c r="V47" i="72"/>
  <c r="U18" i="72"/>
  <c r="U47" i="72"/>
  <c r="T18" i="72"/>
  <c r="T47" i="72"/>
  <c r="S18" i="72"/>
  <c r="S47" i="72"/>
  <c r="R18" i="72"/>
  <c r="R47" i="72"/>
  <c r="P47" i="72"/>
  <c r="O47" i="72"/>
  <c r="N47" i="72"/>
  <c r="M47" i="72"/>
  <c r="L47" i="72"/>
  <c r="K47" i="72"/>
  <c r="J47" i="72"/>
  <c r="I47" i="72"/>
  <c r="H47" i="72"/>
  <c r="G17" i="72"/>
  <c r="G46" i="72"/>
  <c r="Z17" i="72"/>
  <c r="Z46" i="72"/>
  <c r="Y17" i="72"/>
  <c r="Y46" i="72"/>
  <c r="X17" i="72"/>
  <c r="X46" i="72"/>
  <c r="W17" i="72"/>
  <c r="W46" i="72"/>
  <c r="V17" i="72"/>
  <c r="V46" i="72"/>
  <c r="U17" i="72"/>
  <c r="U46" i="72"/>
  <c r="T17" i="72"/>
  <c r="T46" i="72"/>
  <c r="S17" i="72"/>
  <c r="S46" i="72"/>
  <c r="R17" i="72"/>
  <c r="R46" i="72"/>
  <c r="P46" i="72"/>
  <c r="O46" i="72"/>
  <c r="N46" i="72"/>
  <c r="M46" i="72"/>
  <c r="L46" i="72"/>
  <c r="K46" i="72"/>
  <c r="J46" i="72"/>
  <c r="I46" i="72"/>
  <c r="H46" i="72"/>
  <c r="G16" i="72"/>
  <c r="G45" i="72"/>
  <c r="Z16" i="72"/>
  <c r="Z45" i="72"/>
  <c r="Y16" i="72"/>
  <c r="Y45" i="72"/>
  <c r="X16" i="72"/>
  <c r="X45" i="72"/>
  <c r="W16" i="72"/>
  <c r="W45" i="72"/>
  <c r="V16" i="72"/>
  <c r="V45" i="72"/>
  <c r="U16" i="72"/>
  <c r="U45" i="72"/>
  <c r="T16" i="72"/>
  <c r="T45" i="72"/>
  <c r="S16" i="72"/>
  <c r="S45" i="72"/>
  <c r="R16" i="72"/>
  <c r="R45" i="72"/>
  <c r="P45" i="72"/>
  <c r="O45" i="72"/>
  <c r="N45" i="72"/>
  <c r="M45" i="72"/>
  <c r="L45" i="72"/>
  <c r="K45" i="72"/>
  <c r="J45" i="72"/>
  <c r="I45" i="72"/>
  <c r="H45" i="72"/>
  <c r="G15" i="72"/>
  <c r="G44" i="72"/>
  <c r="Z15" i="72"/>
  <c r="Z44" i="72"/>
  <c r="Y15" i="72"/>
  <c r="Y44" i="72"/>
  <c r="X15" i="72"/>
  <c r="X44" i="72"/>
  <c r="W15" i="72"/>
  <c r="W44" i="72"/>
  <c r="V15" i="72"/>
  <c r="V44" i="72"/>
  <c r="U15" i="72"/>
  <c r="U44" i="72"/>
  <c r="T15" i="72"/>
  <c r="T44" i="72"/>
  <c r="S15" i="72"/>
  <c r="S44" i="72"/>
  <c r="R15" i="72"/>
  <c r="R44" i="72"/>
  <c r="P44" i="72"/>
  <c r="O44" i="72"/>
  <c r="N44" i="72"/>
  <c r="M44" i="72"/>
  <c r="L44" i="72"/>
  <c r="K44" i="72"/>
  <c r="J44" i="72"/>
  <c r="I44" i="72"/>
  <c r="H44" i="72"/>
  <c r="G14" i="72"/>
  <c r="G43" i="72"/>
  <c r="Z14" i="72"/>
  <c r="Z43" i="72"/>
  <c r="Y14" i="72"/>
  <c r="Y43" i="72"/>
  <c r="X14" i="72"/>
  <c r="X43" i="72"/>
  <c r="W14" i="72"/>
  <c r="W43" i="72"/>
  <c r="V14" i="72"/>
  <c r="V43" i="72"/>
  <c r="U14" i="72"/>
  <c r="U43" i="72"/>
  <c r="T14" i="72"/>
  <c r="T43" i="72"/>
  <c r="S14" i="72"/>
  <c r="S43" i="72"/>
  <c r="R14" i="72"/>
  <c r="R43" i="72"/>
  <c r="P43" i="72"/>
  <c r="O43" i="72"/>
  <c r="N43" i="72"/>
  <c r="M43" i="72"/>
  <c r="L43" i="72"/>
  <c r="K43" i="72"/>
  <c r="J43" i="72"/>
  <c r="I43" i="72"/>
  <c r="H43" i="72"/>
  <c r="G13" i="72"/>
  <c r="G42" i="72"/>
  <c r="Z13" i="72"/>
  <c r="Z42" i="72"/>
  <c r="Y13" i="72"/>
  <c r="Y42" i="72"/>
  <c r="X13" i="72"/>
  <c r="X42" i="72"/>
  <c r="W13" i="72"/>
  <c r="W42" i="72"/>
  <c r="V13" i="72"/>
  <c r="V42" i="72"/>
  <c r="U13" i="72"/>
  <c r="U42" i="72"/>
  <c r="T13" i="72"/>
  <c r="T42" i="72"/>
  <c r="S13" i="72"/>
  <c r="S42" i="72"/>
  <c r="R13" i="72"/>
  <c r="R42" i="72"/>
  <c r="P42" i="72"/>
  <c r="O42" i="72"/>
  <c r="N42" i="72"/>
  <c r="M42" i="72"/>
  <c r="L42" i="72"/>
  <c r="K42" i="72"/>
  <c r="J42" i="72"/>
  <c r="I42" i="72"/>
  <c r="H42" i="72"/>
  <c r="G12" i="72"/>
  <c r="G41" i="72"/>
  <c r="Z12" i="72"/>
  <c r="Z41" i="72"/>
  <c r="Y12" i="72"/>
  <c r="Y41" i="72"/>
  <c r="X12" i="72"/>
  <c r="X41" i="72"/>
  <c r="W12" i="72"/>
  <c r="W41" i="72"/>
  <c r="V12" i="72"/>
  <c r="V41" i="72"/>
  <c r="U12" i="72"/>
  <c r="U41" i="72"/>
  <c r="T12" i="72"/>
  <c r="T41" i="72"/>
  <c r="S12" i="72"/>
  <c r="S41" i="72"/>
  <c r="R12" i="72"/>
  <c r="R41" i="72"/>
  <c r="P41" i="72"/>
  <c r="O41" i="72"/>
  <c r="N41" i="72"/>
  <c r="M41" i="72"/>
  <c r="L41" i="72"/>
  <c r="K41" i="72"/>
  <c r="J41" i="72"/>
  <c r="I41" i="72"/>
  <c r="H41" i="72"/>
  <c r="G11" i="72"/>
  <c r="G40" i="72"/>
  <c r="Z11" i="72"/>
  <c r="Z40" i="72"/>
  <c r="Y11" i="72"/>
  <c r="Y40" i="72"/>
  <c r="X11" i="72"/>
  <c r="X40" i="72"/>
  <c r="W11" i="72"/>
  <c r="W40" i="72"/>
  <c r="V11" i="72"/>
  <c r="V40" i="72"/>
  <c r="U11" i="72"/>
  <c r="U40" i="72"/>
  <c r="T11" i="72"/>
  <c r="T40" i="72"/>
  <c r="S11" i="72"/>
  <c r="S40" i="72"/>
  <c r="R11" i="72"/>
  <c r="R40" i="72"/>
  <c r="P40" i="72"/>
  <c r="O40" i="72"/>
  <c r="N40" i="72"/>
  <c r="M40" i="72"/>
  <c r="L40" i="72"/>
  <c r="K40" i="72"/>
  <c r="J40" i="72"/>
  <c r="I40" i="72"/>
  <c r="H40" i="72"/>
  <c r="G10" i="72"/>
  <c r="G39" i="72"/>
  <c r="Z10" i="72"/>
  <c r="Z39" i="72"/>
  <c r="Y10" i="72"/>
  <c r="Y39" i="72"/>
  <c r="X10" i="72"/>
  <c r="X39" i="72"/>
  <c r="W10" i="72"/>
  <c r="W39" i="72"/>
  <c r="V10" i="72"/>
  <c r="V39" i="72"/>
  <c r="U10" i="72"/>
  <c r="U39" i="72"/>
  <c r="T10" i="72"/>
  <c r="T39" i="72"/>
  <c r="S10" i="72"/>
  <c r="S39" i="72"/>
  <c r="R10" i="72"/>
  <c r="R39" i="72"/>
  <c r="P39" i="72"/>
  <c r="O39" i="72"/>
  <c r="N39" i="72"/>
  <c r="M39" i="72"/>
  <c r="L39" i="72"/>
  <c r="K39" i="72"/>
  <c r="J39" i="72"/>
  <c r="I39" i="72"/>
  <c r="H39" i="72"/>
  <c r="G9" i="72"/>
  <c r="G38" i="72"/>
  <c r="Z9" i="72"/>
  <c r="Z38" i="72"/>
  <c r="Y9" i="72"/>
  <c r="Y38" i="72"/>
  <c r="X9" i="72"/>
  <c r="X38" i="72"/>
  <c r="W9" i="72"/>
  <c r="W38" i="72"/>
  <c r="V9" i="72"/>
  <c r="V38" i="72"/>
  <c r="U9" i="72"/>
  <c r="U38" i="72"/>
  <c r="T9" i="72"/>
  <c r="T38" i="72"/>
  <c r="S9" i="72"/>
  <c r="S38" i="72"/>
  <c r="R9" i="72"/>
  <c r="R38" i="72"/>
  <c r="P38" i="72"/>
  <c r="O38" i="72"/>
  <c r="N38" i="72"/>
  <c r="M38" i="72"/>
  <c r="L38" i="72"/>
  <c r="K38" i="72"/>
  <c r="J38" i="72"/>
  <c r="I38" i="72"/>
  <c r="H38" i="72"/>
  <c r="G8" i="72"/>
  <c r="G37" i="72"/>
  <c r="Z8" i="72"/>
  <c r="Z37" i="72"/>
  <c r="Y8" i="72"/>
  <c r="Y37" i="72"/>
  <c r="X8" i="72"/>
  <c r="X37" i="72"/>
  <c r="W8" i="72"/>
  <c r="W37" i="72"/>
  <c r="V8" i="72"/>
  <c r="V37" i="72"/>
  <c r="U8" i="72"/>
  <c r="U37" i="72"/>
  <c r="T8" i="72"/>
  <c r="T37" i="72"/>
  <c r="S8" i="72"/>
  <c r="S37" i="72"/>
  <c r="R8" i="72"/>
  <c r="R37" i="72"/>
  <c r="P37" i="72"/>
  <c r="O37" i="72"/>
  <c r="N37" i="72"/>
  <c r="M37" i="72"/>
  <c r="L37" i="72"/>
  <c r="K37" i="72"/>
  <c r="J37" i="72"/>
  <c r="I37" i="72"/>
  <c r="H37" i="72"/>
  <c r="G7" i="72"/>
  <c r="G36" i="72"/>
  <c r="Z7" i="72"/>
  <c r="Z36" i="72"/>
  <c r="Y7" i="72"/>
  <c r="Y36" i="72"/>
  <c r="X7" i="72"/>
  <c r="X36" i="72"/>
  <c r="W7" i="72"/>
  <c r="W36" i="72"/>
  <c r="V7" i="72"/>
  <c r="V36" i="72"/>
  <c r="U7" i="72"/>
  <c r="U36" i="72"/>
  <c r="T7" i="72"/>
  <c r="T36" i="72"/>
  <c r="S7" i="72"/>
  <c r="S36" i="72"/>
  <c r="R7" i="72"/>
  <c r="R36" i="72"/>
  <c r="P36" i="72"/>
  <c r="O36" i="72"/>
  <c r="N36" i="72"/>
  <c r="M36" i="72"/>
  <c r="L36" i="72"/>
  <c r="K36" i="72"/>
  <c r="J36" i="72"/>
  <c r="I36" i="72"/>
  <c r="H36" i="72"/>
  <c r="G6" i="72"/>
  <c r="G35" i="72"/>
  <c r="Z6" i="72"/>
  <c r="Z35" i="72"/>
  <c r="Y6" i="72"/>
  <c r="Y35" i="72"/>
  <c r="X6" i="72"/>
  <c r="X35" i="72"/>
  <c r="W6" i="72"/>
  <c r="W35" i="72"/>
  <c r="V6" i="72"/>
  <c r="V35" i="72"/>
  <c r="U6" i="72"/>
  <c r="U35" i="72"/>
  <c r="T6" i="72"/>
  <c r="T35" i="72"/>
  <c r="S6" i="72"/>
  <c r="S35" i="72"/>
  <c r="R6" i="72"/>
  <c r="R35" i="72"/>
  <c r="P35" i="72"/>
  <c r="O35" i="72"/>
  <c r="N35" i="72"/>
  <c r="M35" i="72"/>
  <c r="L35" i="72"/>
  <c r="K35" i="72"/>
  <c r="J35" i="72"/>
  <c r="I35" i="72"/>
  <c r="H35" i="72"/>
  <c r="G5" i="72"/>
  <c r="G34" i="72"/>
  <c r="Z5" i="72"/>
  <c r="Z34" i="72"/>
  <c r="Y5" i="72"/>
  <c r="Y34" i="72"/>
  <c r="X5" i="72"/>
  <c r="X34" i="72"/>
  <c r="W5" i="72"/>
  <c r="W34" i="72"/>
  <c r="V5" i="72"/>
  <c r="V34" i="72"/>
  <c r="U5" i="72"/>
  <c r="U34" i="72"/>
  <c r="T5" i="72"/>
  <c r="T34" i="72"/>
  <c r="S5" i="72"/>
  <c r="S34" i="72"/>
  <c r="R5" i="72"/>
  <c r="R34" i="72"/>
  <c r="P34" i="72"/>
  <c r="O34" i="72"/>
  <c r="N34" i="72"/>
  <c r="M34" i="72"/>
  <c r="L34" i="72"/>
  <c r="K34" i="72"/>
  <c r="J34" i="72"/>
  <c r="I34" i="72"/>
  <c r="H34" i="72"/>
  <c r="E29" i="72"/>
  <c r="E28" i="72"/>
  <c r="E27" i="72"/>
  <c r="E26" i="72"/>
  <c r="E25" i="72"/>
  <c r="E24" i="72"/>
  <c r="E23" i="72"/>
  <c r="E22" i="72"/>
  <c r="E21" i="72"/>
  <c r="E20" i="72"/>
  <c r="E19" i="72"/>
  <c r="E18" i="72"/>
  <c r="E17" i="72"/>
  <c r="E16" i="72"/>
  <c r="E15" i="72"/>
  <c r="E14" i="72"/>
  <c r="E13" i="72"/>
  <c r="E12" i="72"/>
  <c r="E11" i="72"/>
  <c r="E10" i="72"/>
  <c r="E9" i="72"/>
  <c r="E8" i="72"/>
  <c r="E7" i="72"/>
  <c r="E6" i="72"/>
  <c r="E5" i="72"/>
  <c r="P159" i="4"/>
  <c r="O159" i="4"/>
  <c r="N159" i="4"/>
  <c r="M159" i="4"/>
  <c r="L159" i="4"/>
  <c r="K159" i="4"/>
  <c r="J159" i="4"/>
  <c r="H159" i="4"/>
  <c r="G159" i="4"/>
  <c r="F159" i="4"/>
  <c r="E159" i="4"/>
  <c r="D159" i="4"/>
  <c r="C159" i="4"/>
  <c r="B159" i="4"/>
  <c r="P158" i="4"/>
  <c r="O158" i="4"/>
  <c r="N158" i="4"/>
  <c r="M158" i="4"/>
  <c r="L158" i="4"/>
  <c r="K158" i="4"/>
  <c r="J158" i="4"/>
  <c r="H158" i="4"/>
  <c r="G158" i="4"/>
  <c r="F158" i="4"/>
  <c r="E158" i="4"/>
  <c r="D158" i="4"/>
  <c r="C158" i="4"/>
  <c r="B158" i="4"/>
  <c r="E105" i="30"/>
  <c r="D105" i="30"/>
  <c r="C105" i="30"/>
  <c r="B105" i="30"/>
  <c r="G105" i="27"/>
  <c r="F105" i="27"/>
  <c r="E105" i="27"/>
  <c r="D105" i="27"/>
  <c r="C105" i="27"/>
  <c r="B105" i="27"/>
  <c r="C101" i="24"/>
  <c r="B101" i="24"/>
  <c r="N107" i="11"/>
  <c r="P106" i="5"/>
  <c r="M107" i="11"/>
  <c r="O106" i="5"/>
  <c r="L107" i="11"/>
  <c r="N106" i="5"/>
  <c r="M106" i="5"/>
  <c r="L106" i="5"/>
  <c r="K106" i="5"/>
  <c r="J106" i="5"/>
  <c r="G107" i="11"/>
  <c r="H106" i="5"/>
  <c r="F107" i="11"/>
  <c r="G106" i="5"/>
  <c r="E107" i="11"/>
  <c r="F106" i="5"/>
  <c r="E106" i="5"/>
  <c r="C107" i="11"/>
  <c r="D106" i="5"/>
  <c r="B107" i="11"/>
  <c r="C106" i="5"/>
  <c r="B106" i="5"/>
  <c r="A106" i="5"/>
  <c r="M106" i="8"/>
  <c r="N106" i="11"/>
  <c r="P105" i="5"/>
  <c r="L106" i="8"/>
  <c r="M106" i="11"/>
  <c r="O105" i="5"/>
  <c r="K106" i="8"/>
  <c r="L106" i="11"/>
  <c r="N105" i="5"/>
  <c r="M105" i="5"/>
  <c r="L105" i="5"/>
  <c r="K105" i="5"/>
  <c r="J105" i="5"/>
  <c r="G106" i="11"/>
  <c r="H105" i="5"/>
  <c r="F106" i="11"/>
  <c r="G105" i="5"/>
  <c r="E106" i="11"/>
  <c r="F105" i="5"/>
  <c r="E105" i="5"/>
  <c r="C106" i="11"/>
  <c r="D105" i="5"/>
  <c r="B106" i="11"/>
  <c r="C105" i="5"/>
  <c r="B105" i="5"/>
  <c r="A105" i="5"/>
  <c r="M105" i="8"/>
  <c r="N105" i="11"/>
  <c r="P104" i="5"/>
  <c r="L105" i="8"/>
  <c r="M105" i="11"/>
  <c r="O104" i="5"/>
  <c r="K105" i="8"/>
  <c r="L105" i="11"/>
  <c r="N104" i="5"/>
  <c r="M104" i="5"/>
  <c r="L104" i="5"/>
  <c r="K104" i="5"/>
  <c r="J104" i="5"/>
  <c r="G105" i="11"/>
  <c r="H104" i="5"/>
  <c r="F105" i="11"/>
  <c r="G104" i="5"/>
  <c r="E105" i="11"/>
  <c r="F104" i="5"/>
  <c r="D105" i="11"/>
  <c r="E104" i="5"/>
  <c r="C105" i="11"/>
  <c r="D104" i="5"/>
  <c r="B105" i="11"/>
  <c r="C104" i="5"/>
  <c r="B104" i="5"/>
  <c r="A104" i="5"/>
  <c r="G104" i="7"/>
  <c r="M104" i="8"/>
  <c r="N104" i="11"/>
  <c r="P103" i="5"/>
  <c r="L104" i="8"/>
  <c r="M104" i="11"/>
  <c r="O103" i="5"/>
  <c r="K104" i="8"/>
  <c r="L104" i="11"/>
  <c r="N103" i="5"/>
  <c r="J104" i="8"/>
  <c r="K104" i="11"/>
  <c r="M103" i="5"/>
  <c r="I104" i="8"/>
  <c r="J104" i="11"/>
  <c r="L103" i="5"/>
  <c r="I104" i="11"/>
  <c r="K103" i="5"/>
  <c r="J103" i="5"/>
  <c r="G104" i="11"/>
  <c r="H103" i="5"/>
  <c r="F104" i="11"/>
  <c r="G103" i="5"/>
  <c r="E104" i="11"/>
  <c r="F103" i="5"/>
  <c r="D104" i="11"/>
  <c r="E103" i="5"/>
  <c r="C104" i="11"/>
  <c r="D103" i="5"/>
  <c r="B104" i="11"/>
  <c r="C103" i="5"/>
  <c r="B103" i="5"/>
  <c r="A103" i="5"/>
  <c r="P173" i="4"/>
  <c r="O173" i="4"/>
  <c r="N173" i="4"/>
  <c r="M173" i="4"/>
  <c r="L173" i="4"/>
  <c r="K173" i="4"/>
  <c r="J173" i="4"/>
  <c r="I173" i="4"/>
  <c r="H173" i="4"/>
  <c r="G173" i="4"/>
  <c r="F173" i="4"/>
  <c r="E173" i="4"/>
  <c r="D173" i="4"/>
  <c r="C173" i="4"/>
  <c r="B173" i="4"/>
  <c r="P176" i="4"/>
  <c r="O176" i="4"/>
  <c r="N176" i="4"/>
  <c r="M176" i="4"/>
  <c r="L176" i="4"/>
  <c r="K176" i="4"/>
  <c r="J176" i="4"/>
  <c r="I176" i="4"/>
  <c r="H176" i="4"/>
  <c r="G176" i="4"/>
  <c r="F176" i="4"/>
  <c r="E176" i="4"/>
  <c r="D176" i="4"/>
  <c r="C176" i="4"/>
  <c r="B176" i="4"/>
  <c r="P136" i="4"/>
  <c r="O136" i="4"/>
  <c r="N136" i="4"/>
  <c r="M136" i="4"/>
  <c r="L136" i="4"/>
  <c r="K136" i="4"/>
  <c r="J136" i="4"/>
  <c r="H136" i="4"/>
  <c r="G136" i="4"/>
  <c r="F136" i="4"/>
  <c r="E136" i="4"/>
  <c r="D136" i="4"/>
  <c r="C136" i="4"/>
  <c r="B136" i="4"/>
  <c r="A106" i="4"/>
  <c r="U107" i="11"/>
  <c r="T107" i="11"/>
  <c r="S107" i="11"/>
  <c r="R107" i="11"/>
  <c r="Q107" i="11"/>
  <c r="P107" i="11"/>
  <c r="U107" i="13"/>
  <c r="T107" i="13"/>
  <c r="S107" i="13"/>
  <c r="R107" i="13"/>
  <c r="Q107" i="13"/>
  <c r="P107" i="13"/>
  <c r="AC105" i="17"/>
  <c r="N105" i="17"/>
  <c r="U107" i="12"/>
  <c r="T107" i="12"/>
  <c r="S107" i="12"/>
  <c r="R107" i="12"/>
  <c r="Q107" i="12"/>
  <c r="P107" i="12"/>
  <c r="N107" i="12"/>
  <c r="M107" i="12"/>
  <c r="L107" i="12"/>
  <c r="K107" i="12"/>
  <c r="J107" i="12"/>
  <c r="I107" i="12"/>
  <c r="G107" i="12"/>
  <c r="F107" i="12"/>
  <c r="E107" i="12"/>
  <c r="D107" i="12"/>
  <c r="C107" i="12"/>
  <c r="B107" i="12"/>
  <c r="D107" i="7"/>
  <c r="U106" i="11"/>
  <c r="T106" i="11"/>
  <c r="S106" i="11"/>
  <c r="R106" i="11"/>
  <c r="Q106" i="11"/>
  <c r="P106" i="11"/>
  <c r="U106" i="13"/>
  <c r="T106" i="13"/>
  <c r="S106" i="13"/>
  <c r="R106" i="13"/>
  <c r="Q106" i="13"/>
  <c r="P106" i="13"/>
  <c r="J104" i="7"/>
  <c r="I104" i="13"/>
  <c r="I104" i="10"/>
  <c r="J104" i="13"/>
  <c r="J104" i="10"/>
  <c r="K104" i="13"/>
  <c r="K103" i="4"/>
  <c r="K112" i="4"/>
  <c r="D104" i="13"/>
  <c r="E103" i="4"/>
  <c r="E112" i="4"/>
  <c r="B103" i="4"/>
  <c r="B112" i="4"/>
  <c r="E175" i="4"/>
  <c r="P175" i="4"/>
  <c r="O175" i="4"/>
  <c r="N175" i="4"/>
  <c r="M175" i="4"/>
  <c r="L175" i="4"/>
  <c r="K175" i="4"/>
  <c r="J175" i="4"/>
  <c r="I175" i="4"/>
  <c r="H175" i="4"/>
  <c r="G175" i="4"/>
  <c r="F175" i="4"/>
  <c r="D175" i="4"/>
  <c r="C175" i="4"/>
  <c r="B175" i="4"/>
  <c r="A105" i="4"/>
  <c r="AC104" i="17"/>
  <c r="N104" i="17"/>
  <c r="M106" i="9"/>
  <c r="L106" i="9"/>
  <c r="K106" i="9"/>
  <c r="J106" i="9"/>
  <c r="I106" i="9"/>
  <c r="D106" i="7"/>
  <c r="M105" i="9"/>
  <c r="L105" i="9"/>
  <c r="K105" i="9"/>
  <c r="J105" i="9"/>
  <c r="I105" i="9"/>
  <c r="M104" i="9"/>
  <c r="L104" i="9"/>
  <c r="K104" i="9"/>
  <c r="J104" i="9"/>
  <c r="I104" i="9"/>
  <c r="M104" i="10"/>
  <c r="L104" i="10"/>
  <c r="K104" i="10"/>
  <c r="C103" i="54"/>
  <c r="B103" i="54"/>
  <c r="U105" i="11"/>
  <c r="T105" i="11"/>
  <c r="S105" i="11"/>
  <c r="R105" i="11"/>
  <c r="Q105" i="11"/>
  <c r="P105" i="11"/>
  <c r="U105" i="13"/>
  <c r="T105" i="13"/>
  <c r="S105" i="13"/>
  <c r="R105" i="13"/>
  <c r="Q105" i="13"/>
  <c r="P105" i="13"/>
  <c r="N103" i="17"/>
  <c r="AC103" i="17"/>
  <c r="N104" i="13"/>
  <c r="P103" i="4"/>
  <c r="P157" i="4"/>
  <c r="M104" i="13"/>
  <c r="O103" i="4"/>
  <c r="O157" i="4"/>
  <c r="L104" i="13"/>
  <c r="N103" i="4"/>
  <c r="N157" i="4"/>
  <c r="M103" i="4"/>
  <c r="M157" i="4"/>
  <c r="L103" i="4"/>
  <c r="L157" i="4"/>
  <c r="K157" i="4"/>
  <c r="J103" i="4"/>
  <c r="J157" i="4"/>
  <c r="G104" i="13"/>
  <c r="H103" i="4"/>
  <c r="H157" i="4"/>
  <c r="F104" i="13"/>
  <c r="G103" i="4"/>
  <c r="G157" i="4"/>
  <c r="E104" i="13"/>
  <c r="F103" i="4"/>
  <c r="F157" i="4"/>
  <c r="E157" i="4"/>
  <c r="C104" i="13"/>
  <c r="D103" i="4"/>
  <c r="D157" i="4"/>
  <c r="B104" i="13"/>
  <c r="C103" i="4"/>
  <c r="C157" i="4"/>
  <c r="B157" i="4"/>
  <c r="A104" i="4"/>
  <c r="D105" i="7"/>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2" i="56"/>
  <c r="G103" i="56"/>
  <c r="F103" i="56"/>
  <c r="B102" i="56"/>
  <c r="D103" i="56"/>
  <c r="C103" i="56"/>
  <c r="D103" i="58"/>
  <c r="C103" i="58"/>
  <c r="B103" i="58"/>
  <c r="D84" i="46"/>
  <c r="C84" i="46"/>
  <c r="B84" i="46"/>
  <c r="D83" i="46"/>
  <c r="C83" i="46"/>
  <c r="B83" i="46"/>
  <c r="D82" i="46"/>
  <c r="C82" i="46"/>
  <c r="B82" i="46"/>
  <c r="D81" i="46"/>
  <c r="C81" i="46"/>
  <c r="B81" i="46"/>
  <c r="D80" i="46"/>
  <c r="C80" i="46"/>
  <c r="B80" i="46"/>
  <c r="B84" i="44"/>
  <c r="B83" i="44"/>
  <c r="B82" i="44"/>
  <c r="B81" i="44"/>
  <c r="B80" i="44"/>
  <c r="C99" i="36"/>
  <c r="B99" i="36"/>
  <c r="O102" i="34"/>
  <c r="C102" i="34"/>
  <c r="D102" i="34"/>
  <c r="E102" i="34"/>
  <c r="F102" i="34"/>
  <c r="G102" i="34"/>
  <c r="O101" i="34"/>
  <c r="C101" i="34"/>
  <c r="D101" i="34"/>
  <c r="E101" i="34"/>
  <c r="F101" i="34"/>
  <c r="G101" i="34"/>
  <c r="E104" i="30"/>
  <c r="D104" i="30"/>
  <c r="C104" i="30"/>
  <c r="B104" i="30"/>
  <c r="E103" i="30"/>
  <c r="D103" i="30"/>
  <c r="C103" i="30"/>
  <c r="B103" i="30"/>
  <c r="G104" i="27"/>
  <c r="F104" i="27"/>
  <c r="E104" i="27"/>
  <c r="D104" i="27"/>
  <c r="C104" i="27"/>
  <c r="B104" i="27"/>
  <c r="G103" i="27"/>
  <c r="F103" i="27"/>
  <c r="E103" i="27"/>
  <c r="D103" i="27"/>
  <c r="C103" i="27"/>
  <c r="B103" i="27"/>
  <c r="C100" i="24"/>
  <c r="B100" i="24"/>
  <c r="C99" i="24"/>
  <c r="B99" i="24"/>
  <c r="A105" i="22"/>
  <c r="A106" i="22"/>
  <c r="A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A86" i="17"/>
  <c r="A87" i="17"/>
  <c r="A88" i="17"/>
  <c r="A89" i="17"/>
  <c r="A90" i="17"/>
  <c r="A91" i="17"/>
  <c r="A92" i="17"/>
  <c r="A93" i="17"/>
  <c r="A94" i="17"/>
  <c r="A95" i="17"/>
  <c r="A96" i="17"/>
  <c r="A97" i="17"/>
  <c r="A98" i="17"/>
  <c r="A99" i="17"/>
  <c r="A100" i="17"/>
  <c r="A101" i="17"/>
  <c r="A102" i="17"/>
  <c r="A103" i="17"/>
  <c r="AA104" i="16"/>
  <c r="Z104" i="16"/>
  <c r="Y104" i="16"/>
  <c r="X104" i="16"/>
  <c r="W104" i="16"/>
  <c r="AA103" i="16"/>
  <c r="Z103" i="16"/>
  <c r="Y103" i="16"/>
  <c r="X103" i="16"/>
  <c r="W103" i="16"/>
  <c r="AA102" i="16"/>
  <c r="Z102" i="16"/>
  <c r="Y102" i="16"/>
  <c r="X102" i="16"/>
  <c r="W102" i="16"/>
  <c r="A103" i="14"/>
  <c r="J85" i="7"/>
  <c r="I85" i="13"/>
  <c r="J85" i="13"/>
  <c r="K85" i="13"/>
  <c r="K84" i="4"/>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D11" i="67"/>
  <c r="C11" i="67"/>
  <c r="B11" i="67"/>
  <c r="U104" i="11"/>
  <c r="T104" i="11"/>
  <c r="S104" i="11"/>
  <c r="R104" i="11"/>
  <c r="Q104" i="11"/>
  <c r="P104" i="11"/>
  <c r="U104" i="13"/>
  <c r="T104" i="13"/>
  <c r="S104" i="13"/>
  <c r="R104" i="13"/>
  <c r="Q104" i="13"/>
  <c r="P104" i="13"/>
  <c r="E19" i="2"/>
  <c r="C102" i="58"/>
  <c r="AC102" i="17"/>
  <c r="N102" i="17"/>
  <c r="D102" i="58"/>
  <c r="B102" i="58"/>
  <c r="E101" i="56"/>
  <c r="G102" i="56"/>
  <c r="F102" i="56"/>
  <c r="G103" i="7"/>
  <c r="I103" i="11"/>
  <c r="I103" i="8"/>
  <c r="J103" i="11"/>
  <c r="J103" i="8"/>
  <c r="K103" i="11"/>
  <c r="B101" i="56"/>
  <c r="D102" i="56"/>
  <c r="C102" i="56"/>
  <c r="C102" i="54"/>
  <c r="B102" i="54"/>
  <c r="E102" i="30"/>
  <c r="D102" i="30"/>
  <c r="C102" i="30"/>
  <c r="B102" i="30"/>
  <c r="J101" i="7"/>
  <c r="I101" i="13"/>
  <c r="I101" i="10"/>
  <c r="J101" i="13"/>
  <c r="J101" i="10"/>
  <c r="K101" i="13"/>
  <c r="K100" i="4"/>
  <c r="P156" i="4"/>
  <c r="O156" i="4"/>
  <c r="N156" i="4"/>
  <c r="M156" i="4"/>
  <c r="L156" i="4"/>
  <c r="K156" i="4"/>
  <c r="J156" i="4"/>
  <c r="H156" i="4"/>
  <c r="G156" i="4"/>
  <c r="F156" i="4"/>
  <c r="E156" i="4"/>
  <c r="D156" i="4"/>
  <c r="C156" i="4"/>
  <c r="B156" i="4"/>
  <c r="A103" i="4"/>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9" i="4"/>
  <c r="M68" i="13"/>
  <c r="O67" i="4"/>
  <c r="O189" i="4"/>
  <c r="L68" i="13"/>
  <c r="N67" i="4"/>
  <c r="N189" i="4"/>
  <c r="K68" i="13"/>
  <c r="M67" i="4"/>
  <c r="M189" i="4"/>
  <c r="J68" i="13"/>
  <c r="L67" i="4"/>
  <c r="L189" i="4"/>
  <c r="I68" i="13"/>
  <c r="K67" i="4"/>
  <c r="K189" i="4"/>
  <c r="J67" i="4"/>
  <c r="J189" i="4"/>
  <c r="G68" i="13"/>
  <c r="H67" i="4"/>
  <c r="H189" i="4"/>
  <c r="F68" i="13"/>
  <c r="G67" i="4"/>
  <c r="G189" i="4"/>
  <c r="E68" i="13"/>
  <c r="F67" i="4"/>
  <c r="F189" i="4"/>
  <c r="D68" i="13"/>
  <c r="E67" i="4"/>
  <c r="E189" i="4"/>
  <c r="C68" i="13"/>
  <c r="D67" i="4"/>
  <c r="D189" i="4"/>
  <c r="B68" i="13"/>
  <c r="C67" i="4"/>
  <c r="C189" i="4"/>
  <c r="B189" i="4"/>
  <c r="O100" i="34"/>
  <c r="C100" i="34"/>
  <c r="D100" i="34"/>
  <c r="E100" i="34"/>
  <c r="F100" i="34"/>
  <c r="G100" i="34"/>
  <c r="O99" i="34"/>
  <c r="C99" i="34"/>
  <c r="D99" i="34"/>
  <c r="E99" i="34"/>
  <c r="F99" i="34"/>
  <c r="G99" i="34"/>
  <c r="AA101" i="16"/>
  <c r="Z101" i="16"/>
  <c r="Y101" i="16"/>
  <c r="X101" i="16"/>
  <c r="W101" i="16"/>
  <c r="AA100" i="16"/>
  <c r="Z100" i="16"/>
  <c r="Y100" i="16"/>
  <c r="X100" i="16"/>
  <c r="W100" i="16"/>
  <c r="J73" i="7"/>
  <c r="N73" i="13"/>
  <c r="P72" i="4"/>
  <c r="P118" i="4"/>
  <c r="M73" i="13"/>
  <c r="O72" i="4"/>
  <c r="O118" i="4"/>
  <c r="L73" i="13"/>
  <c r="N72" i="4"/>
  <c r="N118" i="4"/>
  <c r="K73" i="13"/>
  <c r="M72" i="4"/>
  <c r="M118" i="4"/>
  <c r="J73" i="13"/>
  <c r="L72" i="4"/>
  <c r="L118" i="4"/>
  <c r="I73" i="13"/>
  <c r="K72" i="4"/>
  <c r="K118" i="4"/>
  <c r="J72" i="4"/>
  <c r="J118" i="4"/>
  <c r="G73" i="13"/>
  <c r="H72" i="4"/>
  <c r="H118" i="4"/>
  <c r="F73" i="13"/>
  <c r="G72" i="4"/>
  <c r="G118" i="4"/>
  <c r="E73" i="13"/>
  <c r="F72" i="4"/>
  <c r="F118" i="4"/>
  <c r="D73" i="13"/>
  <c r="E72" i="4"/>
  <c r="E118" i="4"/>
  <c r="C73" i="13"/>
  <c r="D72" i="4"/>
  <c r="D118" i="4"/>
  <c r="B73" i="13"/>
  <c r="C72" i="4"/>
  <c r="C118" i="4"/>
  <c r="B72" i="4"/>
  <c r="B118" i="4"/>
  <c r="J93" i="7"/>
  <c r="I93" i="13"/>
  <c r="I93" i="10"/>
  <c r="J93" i="13"/>
  <c r="J93" i="10"/>
  <c r="K93" i="13"/>
  <c r="K92" i="4"/>
  <c r="K132" i="4"/>
  <c r="D8" i="67"/>
  <c r="D93" i="13"/>
  <c r="E92" i="4"/>
  <c r="E132" i="4"/>
  <c r="C8" i="67"/>
  <c r="B92" i="4"/>
  <c r="B132" i="4"/>
  <c r="B8" i="67"/>
  <c r="M93" i="10"/>
  <c r="N93" i="13"/>
  <c r="P92" i="4"/>
  <c r="P132" i="4"/>
  <c r="L93" i="10"/>
  <c r="M93" i="13"/>
  <c r="O92" i="4"/>
  <c r="O132" i="4"/>
  <c r="K93" i="10"/>
  <c r="L93" i="13"/>
  <c r="N92" i="4"/>
  <c r="N132" i="4"/>
  <c r="M92" i="4"/>
  <c r="M132" i="4"/>
  <c r="L92" i="4"/>
  <c r="L132" i="4"/>
  <c r="J92" i="4"/>
  <c r="J132" i="4"/>
  <c r="G93" i="13"/>
  <c r="H92" i="4"/>
  <c r="H132" i="4"/>
  <c r="F93" i="13"/>
  <c r="G92" i="4"/>
  <c r="G132" i="4"/>
  <c r="E93" i="13"/>
  <c r="F92" i="4"/>
  <c r="F132" i="4"/>
  <c r="C93" i="13"/>
  <c r="D92" i="4"/>
  <c r="D132" i="4"/>
  <c r="B93" i="13"/>
  <c r="C92" i="4"/>
  <c r="C132" i="4"/>
  <c r="J100" i="7"/>
  <c r="I100" i="13"/>
  <c r="I100" i="10"/>
  <c r="J100" i="13"/>
  <c r="J100" i="10"/>
  <c r="K100" i="13"/>
  <c r="K99" i="4"/>
  <c r="K128" i="4"/>
  <c r="D10" i="67"/>
  <c r="D100" i="13"/>
  <c r="E99" i="4"/>
  <c r="E128" i="4"/>
  <c r="C10" i="67"/>
  <c r="B99" i="4"/>
  <c r="B128" i="4"/>
  <c r="B10" i="67"/>
  <c r="M100" i="10"/>
  <c r="N100" i="13"/>
  <c r="P99" i="4"/>
  <c r="P128" i="4"/>
  <c r="L100" i="10"/>
  <c r="M100" i="13"/>
  <c r="O99" i="4"/>
  <c r="O128" i="4"/>
  <c r="K100" i="10"/>
  <c r="L100" i="13"/>
  <c r="N99" i="4"/>
  <c r="N128" i="4"/>
  <c r="M99" i="4"/>
  <c r="M128" i="4"/>
  <c r="L99" i="4"/>
  <c r="L128" i="4"/>
  <c r="J99" i="4"/>
  <c r="J128" i="4"/>
  <c r="G100" i="13"/>
  <c r="H99" i="4"/>
  <c r="H128" i="4"/>
  <c r="F100" i="13"/>
  <c r="G99" i="4"/>
  <c r="G128" i="4"/>
  <c r="E100" i="13"/>
  <c r="F99" i="4"/>
  <c r="F128" i="4"/>
  <c r="C100" i="13"/>
  <c r="D99" i="4"/>
  <c r="D128" i="4"/>
  <c r="B100" i="13"/>
  <c r="C99" i="4"/>
  <c r="C128" i="4"/>
  <c r="K126" i="4"/>
  <c r="D9" i="67"/>
  <c r="E126" i="4"/>
  <c r="C9" i="67"/>
  <c r="B126" i="4"/>
  <c r="B9" i="67"/>
  <c r="K124" i="4"/>
  <c r="D7" i="67"/>
  <c r="E124" i="4"/>
  <c r="C7" i="67"/>
  <c r="B124" i="4"/>
  <c r="B7" i="67"/>
  <c r="D5" i="67"/>
  <c r="C5" i="67"/>
  <c r="B5" i="67"/>
  <c r="D101" i="13"/>
  <c r="E100" i="4"/>
  <c r="B100" i="4"/>
  <c r="E5" i="67"/>
  <c r="E165" i="4"/>
  <c r="E7" i="67"/>
  <c r="B133" i="4"/>
  <c r="E133" i="4"/>
  <c r="K133" i="4"/>
  <c r="E166" i="4"/>
  <c r="E8" i="67"/>
  <c r="B127" i="4"/>
  <c r="E127" i="4"/>
  <c r="K127" i="4"/>
  <c r="E167" i="4"/>
  <c r="E9" i="67"/>
  <c r="B129" i="4"/>
  <c r="E129" i="4"/>
  <c r="K129" i="4"/>
  <c r="E171" i="4"/>
  <c r="E10" i="67"/>
  <c r="B155" i="4"/>
  <c r="E155" i="4"/>
  <c r="K155" i="4"/>
  <c r="E10" i="3"/>
  <c r="P171" i="4"/>
  <c r="O171" i="4"/>
  <c r="N171" i="4"/>
  <c r="M171" i="4"/>
  <c r="L171" i="4"/>
  <c r="K171" i="4"/>
  <c r="J171" i="4"/>
  <c r="J99" i="7"/>
  <c r="I99" i="13"/>
  <c r="I99" i="10"/>
  <c r="J99" i="13"/>
  <c r="J99" i="10"/>
  <c r="K99" i="13"/>
  <c r="K98" i="4"/>
  <c r="H171" i="4"/>
  <c r="G171" i="4"/>
  <c r="F171" i="4"/>
  <c r="D171" i="4"/>
  <c r="C171" i="4"/>
  <c r="B171"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31" i="4"/>
  <c r="O131" i="4"/>
  <c r="N131" i="4"/>
  <c r="M131" i="4"/>
  <c r="L131" i="4"/>
  <c r="K131" i="4"/>
  <c r="J131" i="4"/>
  <c r="H131" i="4"/>
  <c r="G131" i="4"/>
  <c r="F131" i="4"/>
  <c r="E131" i="4"/>
  <c r="D131" i="4"/>
  <c r="C131" i="4"/>
  <c r="B131" i="4"/>
  <c r="D11" i="3"/>
  <c r="C11" i="3"/>
  <c r="B11" i="3"/>
  <c r="P129" i="4"/>
  <c r="O129" i="4"/>
  <c r="N129" i="4"/>
  <c r="M129" i="4"/>
  <c r="L129" i="4"/>
  <c r="J129" i="4"/>
  <c r="H129" i="4"/>
  <c r="G129" i="4"/>
  <c r="F129" i="4"/>
  <c r="D129" i="4"/>
  <c r="C129"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55" i="4"/>
  <c r="O155" i="4"/>
  <c r="N155" i="4"/>
  <c r="M155" i="4"/>
  <c r="L155" i="4"/>
  <c r="J155" i="4"/>
  <c r="H155" i="4"/>
  <c r="G155" i="4"/>
  <c r="F155" i="4"/>
  <c r="D155" i="4"/>
  <c r="C155"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70" i="4"/>
  <c r="L101" i="10"/>
  <c r="M101" i="13"/>
  <c r="O100" i="4"/>
  <c r="O170" i="4"/>
  <c r="K101" i="10"/>
  <c r="L101" i="13"/>
  <c r="N100" i="4"/>
  <c r="N170" i="4"/>
  <c r="M100" i="4"/>
  <c r="M170" i="4"/>
  <c r="L100" i="4"/>
  <c r="L170" i="4"/>
  <c r="K170" i="4"/>
  <c r="J100" i="4"/>
  <c r="J170" i="4"/>
  <c r="G101" i="13"/>
  <c r="H100" i="4"/>
  <c r="H170" i="4"/>
  <c r="F101" i="13"/>
  <c r="G100" i="4"/>
  <c r="G170" i="4"/>
  <c r="E101" i="13"/>
  <c r="F100" i="4"/>
  <c r="F170" i="4"/>
  <c r="E170" i="4"/>
  <c r="C101" i="13"/>
  <c r="D100" i="4"/>
  <c r="D170" i="4"/>
  <c r="B101" i="13"/>
  <c r="C100" i="4"/>
  <c r="C170" i="4"/>
  <c r="B170" i="4"/>
  <c r="J69" i="7"/>
  <c r="D69" i="13"/>
  <c r="E68" i="4"/>
  <c r="B68" i="4"/>
  <c r="E182" i="4"/>
  <c r="P153" i="4"/>
  <c r="O153" i="4"/>
  <c r="N153" i="4"/>
  <c r="M153" i="4"/>
  <c r="L153" i="4"/>
  <c r="K153" i="4"/>
  <c r="J153" i="4"/>
  <c r="H153" i="4"/>
  <c r="G153" i="4"/>
  <c r="F153" i="4"/>
  <c r="E153" i="4"/>
  <c r="D153" i="4"/>
  <c r="C153" i="4"/>
  <c r="B153" i="4"/>
  <c r="A101" i="4"/>
  <c r="C100" i="54"/>
  <c r="B100" i="54"/>
  <c r="E99" i="56"/>
  <c r="G100" i="56"/>
  <c r="F100" i="56"/>
  <c r="B99" i="56"/>
  <c r="D100" i="56"/>
  <c r="C100" i="56"/>
  <c r="D100" i="58"/>
  <c r="C100" i="58"/>
  <c r="B100" i="58"/>
  <c r="D102" i="7"/>
  <c r="J82" i="7"/>
  <c r="N82" i="13"/>
  <c r="P81" i="4"/>
  <c r="B81" i="4"/>
  <c r="P187" i="4"/>
  <c r="M82" i="13"/>
  <c r="O81" i="4"/>
  <c r="O187" i="4"/>
  <c r="L82" i="13"/>
  <c r="N81" i="4"/>
  <c r="N187" i="4"/>
  <c r="K82" i="13"/>
  <c r="M81" i="4"/>
  <c r="M187" i="4"/>
  <c r="J82" i="13"/>
  <c r="L81" i="4"/>
  <c r="L187" i="4"/>
  <c r="I82" i="13"/>
  <c r="K81" i="4"/>
  <c r="K187" i="4"/>
  <c r="J81" i="4"/>
  <c r="J187" i="4"/>
  <c r="G82" i="13"/>
  <c r="H81" i="4"/>
  <c r="H187" i="4"/>
  <c r="F82" i="13"/>
  <c r="G81" i="4"/>
  <c r="G187" i="4"/>
  <c r="E82" i="13"/>
  <c r="F81" i="4"/>
  <c r="F187" i="4"/>
  <c r="D82" i="13"/>
  <c r="E81" i="4"/>
  <c r="E187" i="4"/>
  <c r="C82" i="13"/>
  <c r="D81" i="4"/>
  <c r="D187" i="4"/>
  <c r="B82" i="13"/>
  <c r="C81" i="4"/>
  <c r="C187" i="4"/>
  <c r="B187" i="4"/>
  <c r="P122" i="4"/>
  <c r="O122" i="4"/>
  <c r="N122" i="4"/>
  <c r="M122" i="4"/>
  <c r="L122" i="4"/>
  <c r="K122" i="4"/>
  <c r="J122" i="4"/>
  <c r="H122" i="4"/>
  <c r="G122" i="4"/>
  <c r="F122" i="4"/>
  <c r="E122" i="4"/>
  <c r="D122" i="4"/>
  <c r="C122" i="4"/>
  <c r="B122" i="4"/>
  <c r="P121" i="4"/>
  <c r="O121" i="4"/>
  <c r="N121" i="4"/>
  <c r="M121" i="4"/>
  <c r="L121" i="4"/>
  <c r="K121" i="4"/>
  <c r="J121" i="4"/>
  <c r="H121" i="4"/>
  <c r="G121" i="4"/>
  <c r="F121" i="4"/>
  <c r="E121" i="4"/>
  <c r="D121" i="4"/>
  <c r="C121" i="4"/>
  <c r="B121" i="4"/>
  <c r="P152" i="4"/>
  <c r="O152" i="4"/>
  <c r="N152" i="4"/>
  <c r="M152" i="4"/>
  <c r="L152" i="4"/>
  <c r="K152" i="4"/>
  <c r="J152" i="4"/>
  <c r="H152" i="4"/>
  <c r="G152" i="4"/>
  <c r="F152" i="4"/>
  <c r="E152" i="4"/>
  <c r="D152" i="4"/>
  <c r="C152" i="4"/>
  <c r="B152"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9" i="4"/>
  <c r="D10" i="3"/>
  <c r="C10" i="3"/>
  <c r="B10" i="3"/>
  <c r="P169" i="4"/>
  <c r="O169" i="4"/>
  <c r="N169" i="4"/>
  <c r="M169" i="4"/>
  <c r="L169" i="4"/>
  <c r="K169" i="4"/>
  <c r="J169" i="4"/>
  <c r="H169" i="4"/>
  <c r="G169" i="4"/>
  <c r="F169" i="4"/>
  <c r="D169" i="4"/>
  <c r="C169" i="4"/>
  <c r="B169" i="4"/>
  <c r="A100" i="4"/>
  <c r="D99" i="58"/>
  <c r="C99" i="58"/>
  <c r="B99" i="58"/>
  <c r="F99" i="56"/>
  <c r="C99" i="56"/>
  <c r="C99" i="54"/>
  <c r="B99" i="54"/>
  <c r="D77" i="46"/>
  <c r="K80" i="19"/>
  <c r="C77" i="46"/>
  <c r="J80" i="19"/>
  <c r="B77" i="46"/>
  <c r="B77" i="44"/>
  <c r="C96" i="36"/>
  <c r="B96" i="36"/>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3" i="4"/>
  <c r="L97" i="10"/>
  <c r="M97" i="13"/>
  <c r="O96" i="4"/>
  <c r="O123" i="4"/>
  <c r="K97" i="10"/>
  <c r="L97" i="13"/>
  <c r="N96" i="4"/>
  <c r="N123" i="4"/>
  <c r="M96" i="4"/>
  <c r="M123" i="4"/>
  <c r="L96" i="4"/>
  <c r="L123" i="4"/>
  <c r="K123" i="4"/>
  <c r="J96" i="4"/>
  <c r="J123" i="4"/>
  <c r="G97" i="13"/>
  <c r="H96" i="4"/>
  <c r="H123" i="4"/>
  <c r="F97" i="13"/>
  <c r="G96" i="4"/>
  <c r="G123" i="4"/>
  <c r="E97" i="13"/>
  <c r="F96" i="4"/>
  <c r="F123" i="4"/>
  <c r="D97" i="13"/>
  <c r="E96" i="4"/>
  <c r="E123" i="4"/>
  <c r="C97" i="13"/>
  <c r="D96" i="4"/>
  <c r="D123" i="4"/>
  <c r="B97" i="13"/>
  <c r="C96" i="4"/>
  <c r="C123" i="4"/>
  <c r="B96" i="4"/>
  <c r="B123" i="4"/>
  <c r="P124" i="4"/>
  <c r="O124" i="4"/>
  <c r="N124" i="4"/>
  <c r="M124" i="4"/>
  <c r="L124" i="4"/>
  <c r="J124" i="4"/>
  <c r="H124" i="4"/>
  <c r="G124" i="4"/>
  <c r="F124" i="4"/>
  <c r="D124" i="4"/>
  <c r="C124" i="4"/>
  <c r="P126" i="4"/>
  <c r="O126" i="4"/>
  <c r="N126" i="4"/>
  <c r="M126" i="4"/>
  <c r="L126" i="4"/>
  <c r="J126" i="4"/>
  <c r="H126" i="4"/>
  <c r="G126" i="4"/>
  <c r="F126" i="4"/>
  <c r="D126" i="4"/>
  <c r="C126" i="4"/>
  <c r="N69" i="13"/>
  <c r="P68" i="4"/>
  <c r="M69" i="13"/>
  <c r="O68" i="4"/>
  <c r="L69" i="13"/>
  <c r="N68" i="4"/>
  <c r="M68" i="4"/>
  <c r="L68" i="4"/>
  <c r="J68" i="4"/>
  <c r="G69" i="13"/>
  <c r="H68" i="4"/>
  <c r="F69" i="13"/>
  <c r="G68" i="4"/>
  <c r="E69" i="13"/>
  <c r="F68" i="4"/>
  <c r="C69" i="13"/>
  <c r="D68" i="4"/>
  <c r="B69" i="13"/>
  <c r="C68" i="4"/>
  <c r="B98" i="4"/>
  <c r="D99" i="13"/>
  <c r="E98" i="4"/>
  <c r="P183" i="4"/>
  <c r="O183" i="4"/>
  <c r="N183" i="4"/>
  <c r="M183" i="4"/>
  <c r="L183" i="4"/>
  <c r="K183" i="4"/>
  <c r="J183" i="4"/>
  <c r="H183" i="4"/>
  <c r="G183" i="4"/>
  <c r="F183" i="4"/>
  <c r="E183" i="4"/>
  <c r="D183" i="4"/>
  <c r="C183" i="4"/>
  <c r="B183"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9" i="4"/>
  <c r="O119" i="4"/>
  <c r="N119" i="4"/>
  <c r="M119" i="4"/>
  <c r="L119" i="4"/>
  <c r="K119" i="4"/>
  <c r="J119" i="4"/>
  <c r="H119" i="4"/>
  <c r="G119" i="4"/>
  <c r="F119" i="4"/>
  <c r="E119" i="4"/>
  <c r="D119" i="4"/>
  <c r="C119" i="4"/>
  <c r="B119" i="4"/>
  <c r="P188" i="4"/>
  <c r="O188" i="4"/>
  <c r="N188" i="4"/>
  <c r="M188" i="4"/>
  <c r="L188" i="4"/>
  <c r="K188" i="4"/>
  <c r="J188" i="4"/>
  <c r="H188" i="4"/>
  <c r="G188" i="4"/>
  <c r="F188" i="4"/>
  <c r="E188" i="4"/>
  <c r="D188" i="4"/>
  <c r="C188" i="4"/>
  <c r="B188" i="4"/>
  <c r="B49" i="34"/>
  <c r="N49" i="34"/>
  <c r="M49" i="34"/>
  <c r="L49" i="34"/>
  <c r="B48" i="34"/>
  <c r="N48" i="34"/>
  <c r="M48" i="34"/>
  <c r="L48" i="34"/>
  <c r="B47" i="34"/>
  <c r="N47" i="34"/>
  <c r="M47" i="34"/>
  <c r="L47" i="34"/>
  <c r="B46" i="34"/>
  <c r="N46" i="34"/>
  <c r="M46" i="34"/>
  <c r="L46" i="34"/>
  <c r="B45" i="34"/>
  <c r="N45" i="34"/>
  <c r="M45" i="34"/>
  <c r="L45" i="34"/>
  <c r="B44" i="34"/>
  <c r="N44" i="34"/>
  <c r="M44" i="34"/>
  <c r="L44" i="34"/>
  <c r="B43" i="34"/>
  <c r="N43" i="34"/>
  <c r="M43" i="34"/>
  <c r="L43" i="34"/>
  <c r="B42" i="34"/>
  <c r="N42" i="34"/>
  <c r="M42" i="34"/>
  <c r="L42" i="34"/>
  <c r="B41" i="34"/>
  <c r="N41" i="34"/>
  <c r="M41" i="34"/>
  <c r="L41" i="34"/>
  <c r="B40" i="34"/>
  <c r="N40" i="34"/>
  <c r="M40" i="34"/>
  <c r="L40" i="34"/>
  <c r="B39" i="34"/>
  <c r="N39" i="34"/>
  <c r="M39" i="34"/>
  <c r="L39" i="34"/>
  <c r="B38" i="34"/>
  <c r="N38" i="34"/>
  <c r="M38" i="34"/>
  <c r="L38" i="34"/>
  <c r="B37" i="34"/>
  <c r="N37" i="34"/>
  <c r="M37" i="34"/>
  <c r="L37" i="34"/>
  <c r="B36" i="34"/>
  <c r="N36" i="34"/>
  <c r="M36" i="34"/>
  <c r="L36" i="34"/>
  <c r="B35" i="34"/>
  <c r="N35" i="34"/>
  <c r="M35" i="34"/>
  <c r="L35" i="34"/>
  <c r="B34" i="34"/>
  <c r="N34" i="34"/>
  <c r="M34" i="34"/>
  <c r="L34" i="34"/>
  <c r="B33" i="34"/>
  <c r="N33" i="34"/>
  <c r="M33" i="34"/>
  <c r="L33" i="34"/>
  <c r="B32" i="34"/>
  <c r="N32" i="34"/>
  <c r="M32" i="34"/>
  <c r="L32" i="34"/>
  <c r="B31" i="34"/>
  <c r="N31" i="34"/>
  <c r="M31" i="34"/>
  <c r="L31" i="34"/>
  <c r="B30" i="34"/>
  <c r="N30" i="34"/>
  <c r="M30" i="34"/>
  <c r="L30" i="34"/>
  <c r="B29" i="34"/>
  <c r="N29" i="34"/>
  <c r="M29" i="34"/>
  <c r="L29" i="34"/>
  <c r="B28" i="34"/>
  <c r="N28" i="34"/>
  <c r="M28" i="34"/>
  <c r="L28" i="34"/>
  <c r="B27" i="34"/>
  <c r="N27" i="34"/>
  <c r="M27" i="34"/>
  <c r="L27" i="34"/>
  <c r="B26" i="34"/>
  <c r="N26" i="34"/>
  <c r="M26" i="34"/>
  <c r="L26" i="34"/>
  <c r="B25" i="34"/>
  <c r="N25" i="34"/>
  <c r="M25" i="34"/>
  <c r="L25" i="34"/>
  <c r="B24" i="34"/>
  <c r="N24" i="34"/>
  <c r="M24" i="34"/>
  <c r="L24" i="34"/>
  <c r="B23" i="34"/>
  <c r="N23" i="34"/>
  <c r="M23" i="34"/>
  <c r="L23" i="34"/>
  <c r="B22" i="34"/>
  <c r="N22" i="34"/>
  <c r="M22" i="34"/>
  <c r="L22" i="34"/>
  <c r="B21" i="34"/>
  <c r="N21" i="34"/>
  <c r="M21" i="34"/>
  <c r="L21" i="34"/>
  <c r="B20" i="34"/>
  <c r="N20" i="34"/>
  <c r="M20" i="34"/>
  <c r="L20" i="34"/>
  <c r="B19" i="34"/>
  <c r="N19" i="34"/>
  <c r="M19" i="34"/>
  <c r="L19" i="34"/>
  <c r="B18" i="34"/>
  <c r="N18" i="34"/>
  <c r="M18" i="34"/>
  <c r="L18" i="34"/>
  <c r="B17" i="34"/>
  <c r="N17" i="34"/>
  <c r="M17" i="34"/>
  <c r="L17" i="34"/>
  <c r="B16" i="34"/>
  <c r="N16" i="34"/>
  <c r="M16" i="34"/>
  <c r="L16" i="34"/>
  <c r="B15" i="34"/>
  <c r="N15" i="34"/>
  <c r="M15" i="34"/>
  <c r="L15" i="34"/>
  <c r="B14" i="34"/>
  <c r="N14" i="34"/>
  <c r="M14" i="34"/>
  <c r="L14" i="34"/>
  <c r="B13" i="34"/>
  <c r="N13" i="34"/>
  <c r="M13" i="34"/>
  <c r="L13" i="34"/>
  <c r="B12" i="34"/>
  <c r="N12" i="34"/>
  <c r="M12" i="34"/>
  <c r="L12" i="34"/>
  <c r="B11" i="34"/>
  <c r="N11" i="34"/>
  <c r="M11" i="34"/>
  <c r="L11" i="34"/>
  <c r="B10" i="34"/>
  <c r="N10" i="34"/>
  <c r="M10" i="34"/>
  <c r="L10" i="34"/>
  <c r="B9" i="34"/>
  <c r="N9" i="34"/>
  <c r="M9" i="34"/>
  <c r="L9" i="34"/>
  <c r="B8" i="34"/>
  <c r="N8" i="34"/>
  <c r="M8" i="34"/>
  <c r="L8" i="34"/>
  <c r="B7" i="34"/>
  <c r="N7" i="34"/>
  <c r="M7" i="34"/>
  <c r="L7" i="34"/>
  <c r="B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4" i="4"/>
  <c r="O134" i="4"/>
  <c r="N134" i="4"/>
  <c r="M134" i="4"/>
  <c r="L134" i="4"/>
  <c r="K134" i="4"/>
  <c r="J134" i="4"/>
  <c r="H134" i="4"/>
  <c r="G134" i="4"/>
  <c r="F134" i="4"/>
  <c r="E134" i="4"/>
  <c r="D134" i="4"/>
  <c r="C134" i="4"/>
  <c r="B134" i="4"/>
  <c r="P168" i="4"/>
  <c r="O168" i="4"/>
  <c r="N168" i="4"/>
  <c r="M168" i="4"/>
  <c r="L168" i="4"/>
  <c r="K168" i="4"/>
  <c r="J168" i="4"/>
  <c r="H168" i="4"/>
  <c r="G168" i="4"/>
  <c r="F168" i="4"/>
  <c r="E168" i="4"/>
  <c r="D168" i="4"/>
  <c r="C168" i="4"/>
  <c r="B168"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82" i="4"/>
  <c r="O182" i="4"/>
  <c r="N182" i="4"/>
  <c r="M182" i="4"/>
  <c r="L182" i="4"/>
  <c r="K182" i="4"/>
  <c r="J182" i="4"/>
  <c r="H182" i="4"/>
  <c r="G182" i="4"/>
  <c r="F182" i="4"/>
  <c r="D182" i="4"/>
  <c r="C182" i="4"/>
  <c r="B182" i="4"/>
  <c r="P120" i="4"/>
  <c r="O120" i="4"/>
  <c r="N120" i="4"/>
  <c r="M120" i="4"/>
  <c r="L120" i="4"/>
  <c r="K120" i="4"/>
  <c r="J120" i="4"/>
  <c r="H120" i="4"/>
  <c r="G120" i="4"/>
  <c r="F120" i="4"/>
  <c r="E120" i="4"/>
  <c r="D120" i="4"/>
  <c r="C120" i="4"/>
  <c r="B120" i="4"/>
  <c r="P166" i="4"/>
  <c r="O166" i="4"/>
  <c r="N166" i="4"/>
  <c r="M166" i="4"/>
  <c r="L166" i="4"/>
  <c r="K166" i="4"/>
  <c r="J166" i="4"/>
  <c r="H166" i="4"/>
  <c r="G166" i="4"/>
  <c r="F166" i="4"/>
  <c r="D166" i="4"/>
  <c r="C166" i="4"/>
  <c r="B166" i="4"/>
  <c r="M91" i="10"/>
  <c r="N91" i="13"/>
  <c r="P90" i="4"/>
  <c r="M90" i="10"/>
  <c r="N90" i="13"/>
  <c r="P89" i="4"/>
  <c r="P142" i="4"/>
  <c r="L91" i="10"/>
  <c r="M91" i="13"/>
  <c r="O90" i="4"/>
  <c r="L90" i="10"/>
  <c r="M90" i="13"/>
  <c r="O89" i="4"/>
  <c r="O142" i="4"/>
  <c r="K91" i="10"/>
  <c r="L91" i="13"/>
  <c r="N90" i="4"/>
  <c r="K90" i="10"/>
  <c r="L90" i="13"/>
  <c r="N89" i="4"/>
  <c r="N142" i="4"/>
  <c r="M90" i="4"/>
  <c r="M89" i="4"/>
  <c r="M142" i="4"/>
  <c r="L90" i="4"/>
  <c r="L89" i="4"/>
  <c r="L142" i="4"/>
  <c r="K142" i="4"/>
  <c r="J90" i="4"/>
  <c r="J89" i="4"/>
  <c r="J142" i="4"/>
  <c r="H90" i="4"/>
  <c r="H89" i="4"/>
  <c r="H142" i="4"/>
  <c r="G90" i="4"/>
  <c r="G89" i="4"/>
  <c r="G142" i="4"/>
  <c r="F90" i="4"/>
  <c r="F89" i="4"/>
  <c r="F142" i="4"/>
  <c r="E90" i="4"/>
  <c r="E89" i="4"/>
  <c r="E142" i="4"/>
  <c r="D90" i="4"/>
  <c r="D89" i="4"/>
  <c r="D142" i="4"/>
  <c r="C90" i="4"/>
  <c r="C89" i="4"/>
  <c r="C142" i="4"/>
  <c r="B90" i="4"/>
  <c r="B89" i="4"/>
  <c r="B142" i="4"/>
  <c r="M92" i="10"/>
  <c r="N92" i="13"/>
  <c r="P91" i="4"/>
  <c r="P143" i="4"/>
  <c r="L92" i="10"/>
  <c r="M92" i="13"/>
  <c r="O91" i="4"/>
  <c r="O143" i="4"/>
  <c r="K92" i="10"/>
  <c r="L92" i="13"/>
  <c r="N91" i="4"/>
  <c r="N143" i="4"/>
  <c r="M91" i="4"/>
  <c r="M143" i="4"/>
  <c r="L91" i="4"/>
  <c r="L143" i="4"/>
  <c r="K143" i="4"/>
  <c r="J91" i="4"/>
  <c r="J143" i="4"/>
  <c r="H91" i="4"/>
  <c r="H143" i="4"/>
  <c r="G91" i="4"/>
  <c r="G143" i="4"/>
  <c r="F91" i="4"/>
  <c r="F143" i="4"/>
  <c r="E91" i="4"/>
  <c r="E143" i="4"/>
  <c r="D91" i="4"/>
  <c r="D143" i="4"/>
  <c r="C91" i="4"/>
  <c r="C143" i="4"/>
  <c r="B91" i="4"/>
  <c r="B143" i="4"/>
  <c r="M94" i="10"/>
  <c r="N94" i="13"/>
  <c r="P93" i="4"/>
  <c r="P146" i="4"/>
  <c r="L94" i="10"/>
  <c r="M94" i="13"/>
  <c r="O93" i="4"/>
  <c r="O146" i="4"/>
  <c r="K94" i="10"/>
  <c r="L94" i="13"/>
  <c r="N93" i="4"/>
  <c r="N146" i="4"/>
  <c r="M93" i="4"/>
  <c r="M146" i="4"/>
  <c r="L93" i="4"/>
  <c r="L146" i="4"/>
  <c r="K146" i="4"/>
  <c r="J93" i="4"/>
  <c r="J146" i="4"/>
  <c r="P145" i="4"/>
  <c r="O145" i="4"/>
  <c r="N145" i="4"/>
  <c r="M145" i="4"/>
  <c r="L145" i="4"/>
  <c r="K145" i="4"/>
  <c r="J145" i="4"/>
  <c r="P144" i="4"/>
  <c r="O144" i="4"/>
  <c r="N144" i="4"/>
  <c r="M144" i="4"/>
  <c r="L144" i="4"/>
  <c r="K144" i="4"/>
  <c r="J144" i="4"/>
  <c r="H93" i="4"/>
  <c r="H146" i="4"/>
  <c r="G93" i="4"/>
  <c r="G146" i="4"/>
  <c r="F93" i="4"/>
  <c r="F146" i="4"/>
  <c r="E93" i="4"/>
  <c r="E146" i="4"/>
  <c r="D93" i="4"/>
  <c r="D146" i="4"/>
  <c r="C93" i="4"/>
  <c r="C146" i="4"/>
  <c r="B93" i="4"/>
  <c r="B146" i="4"/>
  <c r="H145" i="4"/>
  <c r="G145" i="4"/>
  <c r="F145" i="4"/>
  <c r="E145" i="4"/>
  <c r="D145" i="4"/>
  <c r="C145" i="4"/>
  <c r="B145" i="4"/>
  <c r="H144" i="4"/>
  <c r="G144" i="4"/>
  <c r="F144" i="4"/>
  <c r="E144" i="4"/>
  <c r="D144" i="4"/>
  <c r="C144" i="4"/>
  <c r="B144" i="4"/>
  <c r="P125" i="4"/>
  <c r="P133" i="4"/>
  <c r="P127" i="4"/>
  <c r="O125" i="4"/>
  <c r="O133" i="4"/>
  <c r="O127" i="4"/>
  <c r="N125" i="4"/>
  <c r="N133" i="4"/>
  <c r="N127" i="4"/>
  <c r="M125" i="4"/>
  <c r="M133" i="4"/>
  <c r="M127" i="4"/>
  <c r="L125" i="4"/>
  <c r="L133" i="4"/>
  <c r="L127" i="4"/>
  <c r="K125" i="4"/>
  <c r="J125" i="4"/>
  <c r="J133" i="4"/>
  <c r="J127" i="4"/>
  <c r="H125" i="4"/>
  <c r="H133" i="4"/>
  <c r="H127" i="4"/>
  <c r="G125" i="4"/>
  <c r="G133" i="4"/>
  <c r="G127" i="4"/>
  <c r="F125" i="4"/>
  <c r="F133" i="4"/>
  <c r="F127" i="4"/>
  <c r="E125" i="4"/>
  <c r="D125" i="4"/>
  <c r="D133" i="4"/>
  <c r="D127" i="4"/>
  <c r="C125" i="4"/>
  <c r="C133" i="4"/>
  <c r="C127" i="4"/>
  <c r="B125" i="4"/>
  <c r="N66" i="13"/>
  <c r="P65" i="4"/>
  <c r="M66" i="13"/>
  <c r="O65" i="4"/>
  <c r="L66" i="13"/>
  <c r="N65" i="4"/>
  <c r="M65" i="4"/>
  <c r="L65" i="4"/>
  <c r="J65" i="4"/>
  <c r="H65" i="4"/>
  <c r="G65" i="4"/>
  <c r="F65" i="4"/>
  <c r="E65" i="4"/>
  <c r="D65" i="4"/>
  <c r="C65" i="4"/>
  <c r="B65" i="4"/>
  <c r="P181" i="4"/>
  <c r="O181" i="4"/>
  <c r="N181" i="4"/>
  <c r="M181" i="4"/>
  <c r="L181" i="4"/>
  <c r="K181" i="4"/>
  <c r="J181" i="4"/>
  <c r="H181" i="4"/>
  <c r="G181" i="4"/>
  <c r="F181" i="4"/>
  <c r="E181" i="4"/>
  <c r="D181" i="4"/>
  <c r="C181" i="4"/>
  <c r="B181" i="4"/>
  <c r="P167" i="4"/>
  <c r="O167" i="4"/>
  <c r="N167" i="4"/>
  <c r="M167" i="4"/>
  <c r="L167" i="4"/>
  <c r="K167" i="4"/>
  <c r="J167" i="4"/>
  <c r="H167" i="4"/>
  <c r="G167" i="4"/>
  <c r="F167" i="4"/>
  <c r="D167" i="4"/>
  <c r="C167" i="4"/>
  <c r="B167" i="4"/>
  <c r="P151" i="4"/>
  <c r="O151" i="4"/>
  <c r="N151" i="4"/>
  <c r="M151" i="4"/>
  <c r="L151" i="4"/>
  <c r="K151" i="4"/>
  <c r="J151" i="4"/>
  <c r="H151" i="4"/>
  <c r="G151" i="4"/>
  <c r="F151" i="4"/>
  <c r="E151" i="4"/>
  <c r="D151" i="4"/>
  <c r="C151" i="4"/>
  <c r="B151"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7" i="4"/>
  <c r="O20" i="4"/>
  <c r="O117" i="4"/>
  <c r="N20" i="4"/>
  <c r="N117" i="4"/>
  <c r="M20" i="4"/>
  <c r="M117" i="4"/>
  <c r="L20" i="4"/>
  <c r="L117" i="4"/>
  <c r="K117" i="4"/>
  <c r="J20" i="4"/>
  <c r="J117" i="4"/>
  <c r="H20" i="4"/>
  <c r="H117" i="4"/>
  <c r="G20" i="4"/>
  <c r="G117" i="4"/>
  <c r="F20" i="4"/>
  <c r="F117" i="4"/>
  <c r="E20" i="4"/>
  <c r="E117" i="4"/>
  <c r="D20" i="4"/>
  <c r="D117" i="4"/>
  <c r="C20" i="4"/>
  <c r="C117" i="4"/>
  <c r="B20" i="4"/>
  <c r="B117" i="4"/>
  <c r="P185" i="4"/>
  <c r="O185" i="4"/>
  <c r="N185" i="4"/>
  <c r="M185" i="4"/>
  <c r="L185" i="4"/>
  <c r="K185" i="4"/>
  <c r="J185" i="4"/>
  <c r="H185" i="4"/>
  <c r="G185" i="4"/>
  <c r="F185" i="4"/>
  <c r="E185" i="4"/>
  <c r="D185" i="4"/>
  <c r="C185" i="4"/>
  <c r="B185" i="4"/>
  <c r="P25" i="4"/>
  <c r="B25" i="4"/>
  <c r="P184" i="4"/>
  <c r="O25" i="4"/>
  <c r="O184" i="4"/>
  <c r="N25" i="4"/>
  <c r="N184" i="4"/>
  <c r="M25" i="4"/>
  <c r="M184" i="4"/>
  <c r="L25" i="4"/>
  <c r="L184" i="4"/>
  <c r="K184" i="4"/>
  <c r="J25" i="4"/>
  <c r="J184" i="4"/>
  <c r="H25" i="4"/>
  <c r="H184" i="4"/>
  <c r="G25" i="4"/>
  <c r="G184" i="4"/>
  <c r="F25" i="4"/>
  <c r="F184" i="4"/>
  <c r="E25" i="4"/>
  <c r="E184" i="4"/>
  <c r="D25" i="4"/>
  <c r="D184" i="4"/>
  <c r="C25" i="4"/>
  <c r="C184" i="4"/>
  <c r="B184" i="4"/>
  <c r="P116" i="4"/>
  <c r="O116" i="4"/>
  <c r="N116" i="4"/>
  <c r="M116" i="4"/>
  <c r="L116" i="4"/>
  <c r="K116" i="4"/>
  <c r="J116" i="4"/>
  <c r="H116" i="4"/>
  <c r="G116" i="4"/>
  <c r="F116" i="4"/>
  <c r="E116" i="4"/>
  <c r="D116" i="4"/>
  <c r="C116" i="4"/>
  <c r="B116" i="4"/>
  <c r="P71" i="4"/>
  <c r="O71" i="4"/>
  <c r="N71" i="4"/>
  <c r="M71" i="4"/>
  <c r="L71" i="4"/>
  <c r="J71" i="4"/>
  <c r="H71" i="4"/>
  <c r="G71" i="4"/>
  <c r="F71" i="4"/>
  <c r="E71" i="4"/>
  <c r="D71" i="4"/>
  <c r="C71" i="4"/>
  <c r="B71" i="4"/>
  <c r="P21" i="4"/>
  <c r="P15" i="4"/>
  <c r="P114" i="4"/>
  <c r="O21" i="4"/>
  <c r="O15" i="4"/>
  <c r="O114" i="4"/>
  <c r="N21" i="4"/>
  <c r="N15" i="4"/>
  <c r="N114" i="4"/>
  <c r="M21" i="4"/>
  <c r="M15" i="4"/>
  <c r="M114" i="4"/>
  <c r="L21" i="4"/>
  <c r="L15" i="4"/>
  <c r="L114" i="4"/>
  <c r="K114" i="4"/>
  <c r="J21" i="4"/>
  <c r="J15" i="4"/>
  <c r="J114" i="4"/>
  <c r="H21" i="4"/>
  <c r="H15" i="4"/>
  <c r="H114" i="4"/>
  <c r="G21" i="4"/>
  <c r="G15" i="4"/>
  <c r="G114" i="4"/>
  <c r="F21" i="4"/>
  <c r="F15" i="4"/>
  <c r="F114" i="4"/>
  <c r="E21" i="4"/>
  <c r="E15" i="4"/>
  <c r="E114" i="4"/>
  <c r="D21" i="4"/>
  <c r="D15" i="4"/>
  <c r="D114" i="4"/>
  <c r="C21" i="4"/>
  <c r="C15" i="4"/>
  <c r="C114" i="4"/>
  <c r="B21" i="4"/>
  <c r="B15" i="4"/>
  <c r="B115" i="4"/>
  <c r="B114" i="4"/>
  <c r="P179" i="4"/>
  <c r="O179" i="4"/>
  <c r="N179" i="4"/>
  <c r="M179" i="4"/>
  <c r="L179" i="4"/>
  <c r="K179" i="4"/>
  <c r="J179" i="4"/>
  <c r="H179" i="4"/>
  <c r="G179" i="4"/>
  <c r="F179" i="4"/>
  <c r="E179" i="4"/>
  <c r="D179" i="4"/>
  <c r="C179" i="4"/>
  <c r="B179" i="4"/>
  <c r="P115" i="4"/>
  <c r="O115" i="4"/>
  <c r="N115" i="4"/>
  <c r="M115" i="4"/>
  <c r="L115" i="4"/>
  <c r="K115" i="4"/>
  <c r="J115" i="4"/>
  <c r="H115" i="4"/>
  <c r="G115" i="4"/>
  <c r="F115" i="4"/>
  <c r="E115" i="4"/>
  <c r="D115" i="4"/>
  <c r="C115"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65" i="4"/>
  <c r="O165" i="4"/>
  <c r="N165" i="4"/>
  <c r="M165" i="4"/>
  <c r="L165" i="4"/>
  <c r="K165" i="4"/>
  <c r="J165" i="4"/>
  <c r="H165" i="4"/>
  <c r="G165" i="4"/>
  <c r="F165" i="4"/>
  <c r="D165" i="4"/>
  <c r="C165" i="4"/>
  <c r="B165" i="4"/>
  <c r="P149" i="4"/>
  <c r="O149" i="4"/>
  <c r="N149" i="4"/>
  <c r="M149" i="4"/>
  <c r="L149" i="4"/>
  <c r="K149" i="4"/>
  <c r="J149" i="4"/>
  <c r="H149" i="4"/>
  <c r="G149" i="4"/>
  <c r="F149" i="4"/>
  <c r="E149" i="4"/>
  <c r="D149" i="4"/>
  <c r="C149" i="4"/>
  <c r="B149" i="4"/>
  <c r="P148" i="4"/>
  <c r="O148" i="4"/>
  <c r="N148" i="4"/>
  <c r="M95" i="4"/>
  <c r="M148" i="4"/>
  <c r="L95" i="4"/>
  <c r="L148" i="4"/>
  <c r="K148" i="4"/>
  <c r="J95" i="4"/>
  <c r="J148" i="4"/>
  <c r="H95" i="4"/>
  <c r="H148" i="4"/>
  <c r="G95" i="4"/>
  <c r="G148" i="4"/>
  <c r="F95" i="4"/>
  <c r="F148" i="4"/>
  <c r="E95" i="4"/>
  <c r="E148" i="4"/>
  <c r="D95" i="4"/>
  <c r="D148" i="4"/>
  <c r="C95" i="4"/>
  <c r="C148" i="4"/>
  <c r="B148" i="4"/>
  <c r="P147" i="4"/>
  <c r="O147" i="4"/>
  <c r="N147" i="4"/>
  <c r="M147" i="4"/>
  <c r="L147" i="4"/>
  <c r="K147" i="4"/>
  <c r="J147" i="4"/>
  <c r="H147" i="4"/>
  <c r="G147" i="4"/>
  <c r="F147" i="4"/>
  <c r="E147" i="4"/>
  <c r="D147" i="4"/>
  <c r="C147" i="4"/>
  <c r="B147" i="4"/>
  <c r="P150" i="4"/>
  <c r="O150" i="4"/>
  <c r="N150" i="4"/>
  <c r="M150" i="4"/>
  <c r="L150" i="4"/>
  <c r="K150" i="4"/>
  <c r="J150" i="4"/>
  <c r="H150" i="4"/>
  <c r="G150" i="4"/>
  <c r="F150" i="4"/>
  <c r="E150" i="4"/>
  <c r="D150" i="4"/>
  <c r="C150" i="4"/>
  <c r="B150"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sharedStrings.xml><?xml version="1.0" encoding="utf-8"?>
<sst xmlns="http://schemas.openxmlformats.org/spreadsheetml/2006/main" count="1273" uniqueCount="525">
  <si>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</si>
  <si>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</si>
  <si>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</si>
  <si>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</si>
  <si>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</si>
  <si>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</si>
  <si>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</si>
  <si>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</si>
  <si>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</si>
  <si>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</si>
  <si>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</si>
  <si>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</si>
  <si>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</si>
  <si>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</si>
  <si>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</si>
  <si>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</si>
  <si>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</si>
  <si>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</si>
  <si>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</si>
  <si>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</si>
  <si>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</si>
  <si>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</si>
  <si>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</si>
  <si>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</si>
  <si>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</si>
  <si>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</si>
  <si>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</si>
  <si>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</si>
  <si>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</si>
  <si>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</si>
  <si>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</si>
  <si>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</si>
  <si>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</si>
  <si>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</si>
  <si>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</si>
  <si>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</si>
  <si>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</si>
  <si>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</si>
  <si>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</si>
  <si>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</si>
  <si>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</si>
  <si>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</si>
  <si>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</si>
  <si>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</si>
  <si>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</si>
  <si>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</si>
  <si>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</si>
  <si>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</si>
  <si>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</si>
  <si>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</si>
  <si>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</si>
  <si>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</si>
  <si>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</si>
  <si>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</si>
  <si>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</si>
  <si>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</si>
  <si>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</si>
  <si>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</si>
  <si>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</si>
  <si>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</si>
  <si>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</si>
  <si>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</si>
  <si>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</si>
  <si>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</si>
  <si>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</si>
  <si>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</si>
  <si>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</si>
  <si>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</si>
  <si>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</si>
  <si>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</si>
  <si>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</si>
  <si>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</si>
  <si>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</si>
  <si>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</si>
  <si>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</si>
  <si>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</si>
  <si>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</si>
  <si>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</si>
  <si>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</si>
  <si>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</si>
  <si>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</si>
  <si>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</si>
  <si>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</si>
  <si>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</si>
  <si>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</si>
  <si>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</si>
  <si>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</si>
  <si>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</si>
  <si>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</si>
  <si>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</si>
  <si>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</si>
  <si>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</si>
  <si>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</si>
  <si>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</si>
  <si>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</si>
  <si>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</si>
  <si>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</si>
  <si>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</si>
  <si>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</si>
  <si>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</si>
  <si>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</si>
  <si>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</si>
  <si>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</si>
  <si>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</si>
  <si>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</si>
  <si>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</si>
  <si>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</si>
  <si>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</si>
  <si>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</si>
  <si>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</si>
  <si>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</si>
  <si>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</si>
  <si>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</si>
  <si>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</si>
  <si>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</si>
  <si>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</si>
  <si>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</si>
  <si>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</si>
  <si>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</si>
  <si>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</si>
  <si>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</si>
  <si>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</si>
  <si>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</si>
  <si>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</si>
  <si>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</si>
  <si>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</si>
  <si>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</si>
  <si>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</si>
  <si>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</si>
  <si>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</si>
  <si>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</si>
  <si>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</si>
  <si>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</si>
  <si>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</si>
  <si>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</si>
  <si>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</si>
  <si>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</si>
  <si>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</si>
  <si>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</si>
  <si>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</si>
  <si>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</si>
  <si>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</si>
  <si>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</si>
  <si>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</si>
  <si>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</si>
  <si>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</si>
  <si>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</si>
  <si>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</si>
  <si>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</si>
  <si>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</si>
  <si>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</si>
  <si>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</si>
  <si>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</si>
  <si>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</si>
  <si>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</si>
  <si>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</si>
  <si>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</si>
  <si>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</si>
  <si>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</si>
  <si>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</si>
  <si>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</si>
  <si>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</si>
  <si>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</si>
  <si>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</si>
  <si>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</si>
  <si>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</si>
  <si>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</si>
  <si>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</si>
  <si>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</si>
  <si>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</si>
  <si>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</si>
  <si>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</si>
  <si>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</si>
  <si>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</si>
  <si>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</si>
  <si>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</si>
  <si>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</si>
  <si>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</si>
  <si>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</si>
  <si>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</si>
  <si>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</si>
  <si>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</si>
  <si>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</si>
  <si>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</si>
  <si>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</si>
  <si>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</si>
  <si>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</si>
  <si>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</si>
  <si>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</si>
  <si>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</si>
  <si>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</si>
  <si>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</si>
  <si>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</si>
  <si>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</si>
  <si>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</si>
  <si>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</si>
  <si>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</si>
  <si>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</si>
  <si>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</si>
  <si>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</si>
  <si>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</si>
  <si>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</si>
  <si>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</si>
  <si>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</si>
  <si>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</si>
  <si>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</si>
  <si>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</si>
  <si>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</si>
  <si>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</si>
  <si>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</si>
  <si>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</si>
  <si>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</si>
  <si>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</si>
  <si>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</si>
  <si>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</si>
  <si>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</si>
  <si>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</si>
  <si>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</si>
  <si>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</si>
  <si>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</si>
  <si>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</si>
  <si>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</si>
  <si>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</si>
  <si>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</si>
  <si>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</si>
  <si>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</si>
  <si>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</si>
  <si>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</si>
  <si>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</si>
  <si>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</si>
  <si>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</si>
  <si>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</si>
  <si>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</si>
  <si>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</si>
  <si>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</si>
  <si>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</si>
  <si>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</si>
  <si>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</si>
  <si>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</si>
  <si>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</si>
  <si>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</si>
  <si>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</si>
  <si>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</si>
  <si>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</si>
  <si>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</si>
  <si>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</si>
  <si>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</si>
  <si>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</si>
  <si>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</si>
  <si>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</si>
  <si>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</si>
  <si>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</si>
  <si>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</si>
  <si>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</si>
  <si>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</si>
  <si>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</si>
  <si>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</si>
  <si>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</si>
  <si>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</si>
  <si>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</si>
  <si>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</si>
  <si>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</si>
  <si>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</si>
  <si>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</si>
  <si>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</si>
  <si>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</si>
  <si>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</si>
  <si>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</si>
  <si>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</si>
  <si>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</si>
  <si>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</si>
  <si>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</si>
  <si>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</si>
  <si>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</si>
  <si>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</si>
  <si>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</si>
  <si>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</si>
  <si>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</si>
  <si>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</si>
  <si>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</si>
  <si>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</si>
  <si>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</si>
  <si>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</si>
  <si>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</si>
  <si>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</si>
  <si>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</si>
  <si>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</si>
  <si>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</si>
  <si>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</si>
  <si>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</si>
  <si>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</si>
  <si>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</si>
  <si>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</si>
  <si>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</si>
  <si>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</si>
  <si>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</si>
  <si>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</si>
  <si>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</si>
  <si>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</si>
  <si>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</si>
  <si>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</si>
  <si>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</si>
  <si>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</si>
  <si>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</si>
  <si>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</si>
  <si>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</si>
  <si>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</si>
  <si>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</si>
  <si>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</si>
  <si>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</si>
  <si>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</si>
  <si>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</si>
  <si>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</si>
  <si>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</si>
  <si>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</si>
  <si>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</si>
  <si>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</si>
  <si>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</si>
  <si>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</si>
  <si>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</si>
  <si>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</si>
  <si>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</si>
  <si>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</si>
  <si>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</si>
  <si>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</si>
  <si>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</si>
  <si>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</si>
  <si>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</si>
  <si>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</si>
  <si>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</si>
  <si>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</si>
  <si>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</si>
  <si>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</si>
  <si>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</si>
  <si>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</si>
  <si>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</si>
  <si>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</si>
  <si>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</si>
  <si>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</si>
  <si>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</si>
  <si>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</si>
  <si>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</si>
  <si>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</si>
  <si>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</si>
  <si>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</si>
  <si>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</si>
  <si>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</si>
  <si>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</si>
  <si>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</si>
  <si>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</si>
  <si>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</si>
  <si>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</si>
  <si>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</si>
  <si>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</si>
  <si>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</si>
  <si>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</si>
  <si>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</si>
  <si>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</si>
  <si>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</si>
  <si>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</si>
  <si>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</si>
  <si>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</si>
  <si>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</si>
  <si>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</si>
  <si>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</si>
  <si>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</si>
  <si>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</si>
  <si>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</si>
  <si>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</si>
  <si>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</si>
  <si>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</si>
  <si>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</si>
  <si>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</si>
  <si>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</si>
  <si>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</si>
  <si>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</si>
  <si>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</si>
  <si>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</si>
  <si>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</si>
  <si>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</si>
  <si>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</si>
  <si>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</si>
  <si>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</si>
  <si>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</si>
  <si>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</si>
  <si>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</si>
  <si>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</si>
  <si>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</si>
  <si>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</si>
  <si>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</si>
  <si>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</si>
  <si>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</si>
  <si>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</si>
  <si>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</si>
  <si>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</si>
  <si>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</si>
  <si>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</si>
  <si>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</si>
  <si>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</si>
  <si>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</si>
  <si>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</si>
  <si>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</si>
  <si>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</si>
  <si>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</si>
  <si>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</si>
  <si>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</si>
  <si>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</si>
  <si>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</si>
  <si>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</si>
  <si>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</si>
  <si>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</si>
  <si>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</si>
  <si>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family val="2"/>
      </rPr>
      <t>latest year</t>
    </r>
    <r>
      <rPr>
        <sz val="10"/>
        <rFont val="Arial"/>
        <family val="2"/>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</si>
  <si>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</si>
  <si>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</si>
  <si>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</si>
  <si>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</si>
  <si>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</si>
  <si>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</si>
  <si>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</si>
  <si>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</si>
  <si>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</si>
  <si>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</si>
  <si>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</si>
  <si>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</si>
  <si>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</si>
  <si>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</si>
  <si>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</si>
  <si>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</si>
  <si>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</si>
  <si>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</si>
  <si>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</si>
  <si>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</si>
  <si>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</si>
  <si>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</si>
  <si>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</si>
  <si>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</si>
  <si>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</si>
  <si>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</si>
  <si>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</si>
  <si>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</si>
  <si>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</si>
  <si>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</si>
  <si>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</si>
  <si>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</si>
  <si>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</si>
  <si>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</si>
  <si>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</si>
  <si>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</si>
  <si>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</si>
  <si>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</si>
  <si>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</si>
  <si>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</si>
  <si>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</si>
  <si>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</si>
  <si>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</si>
  <si>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</si>
  <si>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</si>
  <si>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</si>
  <si>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</si>
  <si>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</si>
  <si>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</si>
  <si>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</si>
  <si>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</si>
  <si>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</si>
  <si>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</si>
  <si>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</si>
  <si>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</si>
  <si>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</si>
  <si>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</si>
  <si>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</si>
  <si>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</si>
  <si>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</si>
  <si>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</si>
  <si>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</si>
  <si>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</si>
  <si>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</si>
  <si>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</si>
  <si>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Fractile</t>
  </si>
  <si>
    <t>2011-2012</t>
  </si>
  <si>
    <t>Decomposing the Top Decile US Income Share into 3 Groups,</t>
  </si>
  <si>
    <t>Source: Table A0, columns Average income and CPI</t>
  </si>
  <si>
    <t>Revised 8/2013</t>
  </si>
  <si>
    <t>The Top Decile Income Share in the United States</t>
  </si>
  <si>
    <t>2012-2013</t>
  </si>
  <si>
    <t xml:space="preserve">    </t>
  </si>
  <si>
    <t>3) IRS releases a large public use micro dataset of individual tax returns for incomes earned in year t in year t+5 (the most recent data available are for 2009).</t>
  </si>
  <si>
    <t xml:space="preserve">Column (2) reports the income thresholds corresponding to each of the percentiles in column (1). </t>
  </si>
  <si>
    <t>2009-2014</t>
  </si>
  <si>
    <t>2013-14</t>
  </si>
  <si>
    <t>2013-2014</t>
  </si>
  <si>
    <t>2014-15</t>
  </si>
  <si>
    <t>Estimates for years 2002-2013 are estimated using the final tabulated IRS statistics.</t>
  </si>
  <si>
    <t>(fractiles are defined by total income (excluding capital gains)) (incomes are expressed in latest year $)</t>
  </si>
  <si>
    <t>2009-2012</t>
  </si>
  <si>
    <t>2013-2015</t>
  </si>
  <si>
    <t>Potential population of workers (85% of US population aged 20-64)</t>
  </si>
  <si>
    <t>The bottom panel displays average earnings per person in each group expressed in current dollars. P0-100 average denotes average earnings per person between the 0th and the 100th percentile, etc.</t>
  </si>
  <si>
    <t>All earnings are expressed in current dollars (latest year available), deflated using the consumer price index (CPI-U-RS).</t>
  </si>
  <si>
    <t>The maximum number of employees (full-time and part-time) from NIPA to population aged 20-64 is 82.4% in 2000 when the unemployment rate was lowest at 3.8%. Hence, 85% of the full US population 20-64 is a reasonable maximum possible wage and salaried employment rate.</t>
  </si>
  <si>
    <t>The total population of reference is defined as 85% of the full US population aged 20-64. We take a fix percentage of the working age population in order to incorporate fluctuations in unemployment and labor force participations (and the zero earners they create) into our inequality measures.</t>
  </si>
  <si>
    <t>2015-16</t>
  </si>
  <si>
    <t>Average Real Income and Consumer Price Index in the United States</t>
  </si>
  <si>
    <t>Total W2 wage earnings (in real dollars)</t>
  </si>
  <si>
    <t>In July 2018, we present 2017 preliminary estimates using early tabulations posted by IRS at http://www.irs.gov/uac/Filing-Season-Statistics and revised 2015 and 2016 estimates with final data</t>
  </si>
  <si>
    <t>2016-2017</t>
  </si>
  <si>
    <t>Decomposing the Top Decile US Income Share into 3 Groups</t>
  </si>
  <si>
    <t>The Capital Income Share in the Top 0.5%,1916-2017</t>
  </si>
  <si>
    <t>The Top 0.1% Income Share and Composition</t>
  </si>
  <si>
    <t xml:space="preserve">In March 2019, we present 2017 revised estimates using quasi-complete tabulations posted by IRS at http://www.irs.gov/uac/Filing-Season-Statistics </t>
  </si>
  <si>
    <t>The Top Decile Income Share, 1917-2018</t>
  </si>
  <si>
    <t>The Top 0.01% Income Share, 1913-2018</t>
  </si>
  <si>
    <t>2017-2018</t>
  </si>
  <si>
    <t>1993-2018</t>
  </si>
  <si>
    <t>2009-2018</t>
  </si>
  <si>
    <t>Recovery               2009-2018</t>
  </si>
  <si>
    <t>Full period           1993-2018</t>
  </si>
  <si>
    <r>
      <t>Source: Piketty and Saez (2003), series updated to 2018</t>
    </r>
    <r>
      <rPr>
        <sz val="10"/>
        <rFont val="Arial"/>
        <family val="2"/>
      </rPr>
      <t>.</t>
    </r>
  </si>
  <si>
    <t>Thresholds and Average Incomes in Top Income Groups in 2018</t>
  </si>
  <si>
    <t xml:space="preserve">In June 2019, we present 2018 preliminary estimates using early tabulations posted by IRS at http://www.irs.gov/uac/Filing-Season-Statistics </t>
  </si>
  <si>
    <t>In 2018, top decile includes all families with annual income above $135,000.</t>
  </si>
  <si>
    <t>Top 10-5% (incomes between $135,000 and $200,000)</t>
  </si>
  <si>
    <t>Top 5-1% (incomes between $200,000 and $480,000)</t>
  </si>
  <si>
    <t>Top 1% (incomes above $480,000 in 2018)</t>
  </si>
  <si>
    <t>Top 0.1% income share (incomes above $2.1m in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</si>
</sst>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 ;\(\$#,##0\)"/>
    <numFmt numFmtId="177" formatCode="0.000"/>
    <numFmt numFmtId="178" formatCode="0.0"/>
    <numFmt numFmtId="179" formatCode="0.0000"/>
    <numFmt numFmtId="180" formatCode="0.0%"/>
    <numFmt numFmtId="181" formatCode="&quot;$&quot;#,##0"/>
    <numFmt numFmtId="182" formatCode="0.00000"/>
  </numFmts>
  <fonts count="50">
    <font>
      <sz val="12"/>
      <color indexed="24"/>
      <name val="Arial"/>
    </font>
    <font>
      <b/>
      <sz val="8"/>
      <color indexed="24"/>
      <name val="Times New Roman"/>
      <family val="1"/>
    </font>
    <font>
      <sz val="8"/>
      <color indexed="24"/>
      <name val="Times New Roman"/>
      <family val="1"/>
    </font>
    <font>
      <sz val="12"/>
      <color indexed="24"/>
      <name val="Arial"/>
      <family val="2"/>
    </font>
    <font>
      <sz val="10"/>
      <name val="Arial"/>
      <family val="2"/>
    </font>
    <font>
      <sz val="8"/>
      <name val="Arial"/>
      <family val="2"/>
    </font>
    <font>
      <sz val="12"/>
      <color indexed="8"/>
      <name val="Arial"/>
      <family val="2"/>
    </font>
    <font>
      <sz val="9.5"/>
      <name val="Arial"/>
      <family val="2"/>
    </font>
    <font>
      <b/>
      <sz val="8"/>
      <name val="Arial"/>
      <family val="2"/>
    </font>
    <font>
      <sz val="8"/>
      <name val="Arial"/>
      <family val="2"/>
    </font>
    <font>
      <b/>
      <sz val="10"/>
      <name val="Arial"/>
      <family val="2"/>
    </font>
    <font>
      <sz val="8"/>
      <color indexed="24"/>
      <name val="Arial"/>
      <family val="2"/>
    </font>
    <font>
      <sz val="8"/>
      <name val="Arial Narrow"/>
      <family val="2"/>
    </font>
    <font>
      <sz val="7"/>
      <name val="Helv"/>
    </font>
    <font>
      <b/>
      <sz val="8"/>
      <name val="Arial Narrow"/>
      <family val="2"/>
    </font>
    <font>
      <sz val="10"/>
      <color indexed="24"/>
      <name val="Arial"/>
      <family val="2"/>
    </font>
    <font>
      <sz val="9"/>
      <color indexed="24"/>
      <name val="Arial"/>
      <family val="2"/>
    </font>
    <font>
      <sz val="10"/>
      <name val="Arial"/>
      <family val="2"/>
    </font>
    <font>
      <sz val="14"/>
      <name val="Arial"/>
      <family val="2"/>
    </font>
    <font>
      <b/>
      <sz val="18"/>
      <name val="Arial"/>
      <family val="2"/>
    </font>
    <font>
      <sz val="16"/>
      <name val="Arial"/>
      <family val="2"/>
    </font>
    <font>
      <sz val="18"/>
      <name val="Arial"/>
      <family val="2"/>
    </font>
    <font>
      <sz val="20"/>
      <name val="Arial"/>
      <family val="2"/>
    </font>
    <font>
      <b/>
      <sz val="20"/>
      <name val="Arial"/>
      <family val="2"/>
    </font>
    <font>
      <sz val="12"/>
      <name val="Arial"/>
      <family val="2"/>
    </font>
    <font>
      <sz val="10"/>
      <color indexed="8"/>
      <name val="Arial"/>
      <family val="2"/>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amily val="2"/>
    </font>
    <font>
      <b/>
      <sz val="10"/>
      <color indexed="24"/>
      <name val="Arial"/>
      <family val="2"/>
    </font>
    <font>
      <b/>
      <sz val="10"/>
      <color indexed="8"/>
      <name val="Arial"/>
      <family val="2"/>
    </font>
    <font>
      <sz val="10"/>
      <color indexed="8"/>
      <name val="Verdana"/>
      <family val="2"/>
    </font>
    <font>
      <sz val="8"/>
      <color indexed="8"/>
      <name val="Arial"/>
      <family val="2"/>
    </font>
    <font>
      <b/>
      <sz val="8"/>
      <color indexed="8"/>
      <name val="Arial"/>
      <family val="2"/>
    </font>
    <font>
      <b/>
      <sz val="14"/>
      <color indexed="8"/>
      <name val="Arial"/>
      <family val="2"/>
    </font>
    <font>
      <b/>
      <sz val="12"/>
      <name val="Arial"/>
      <family val="2"/>
    </font>
    <font>
      <sz val="14"/>
      <color indexed="8"/>
      <name val="Arial"/>
      <family val="2"/>
    </font>
    <font>
      <sz val="8"/>
      <color indexed="8"/>
      <name val="Arial"/>
      <family val="2"/>
    </font>
    <font>
      <sz val="10"/>
      <color indexed="8"/>
      <name val="Arial"/>
      <family val="2"/>
    </font>
    <font>
      <b/>
      <sz val="14"/>
      <name val="Arial"/>
      <family val="2"/>
    </font>
    <font>
      <sz val="14"/>
      <color indexed="10"/>
      <name val="Arial"/>
      <family val="2"/>
    </font>
    <font>
      <sz val="14"/>
      <color rgb="FF000000"/>
      <name val="Arial"/>
      <family val="2"/>
    </font>
    <font>
      <sz val="10"/>
      <color rgb="FFFF0000"/>
      <name val="Arial"/>
      <family val="2"/>
    </font>
    <font>
      <sz val="12"/>
      <color rgb="FFFF0000"/>
      <name val="Arial"/>
      <family val="2"/>
    </font>
    <font>
      <sz val="8"/>
      <name val="나눔명조"/>
      <family val="3"/>
      <charset val="129"/>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s>
  <cellStyleXfs count="13">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76"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3" fillId="0" borderId="1">
      <alignment horizontal="center"/>
    </xf>
    <xf numFmtId="2" fontId="3" fillId="0" borderId="0" applyFont="0" applyFill="0" applyBorder="0" applyAlignment="0" applyProtection="0"/>
  </cellStyleXfs>
  <cellXfs count="294">
    <xf numFmtId="0" fontId="0" fillId="0" borderId="0" xfId="0"/>
    <xf numFmtId="0" fontId="5" fillId="0" borderId="0" xfId="9" applyFont="1"/>
    <xf numFmtId="0" fontId="4" fillId="0" borderId="0" xfId="9"/>
    <xf numFmtId="179" fontId="5" fillId="0" borderId="0" xfId="9" applyNumberFormat="1" applyFont="1" applyAlignment="1">
      <alignment horizontal="center"/>
    </xf>
    <xf numFmtId="177" fontId="5" fillId="0" borderId="0" xfId="9" applyNumberFormat="1" applyFont="1" applyAlignment="1">
      <alignment horizontal="center"/>
    </xf>
    <xf numFmtId="177" fontId="5" fillId="0" borderId="0" xfId="9" applyNumberFormat="1" applyFont="1"/>
    <xf numFmtId="179" fontId="5" fillId="0" borderId="0" xfId="9" applyNumberFormat="1" applyFont="1"/>
    <xf numFmtId="0" fontId="4" fillId="0" borderId="0" xfId="10"/>
    <xf numFmtId="0" fontId="4" fillId="0" borderId="0" xfId="10" applyAlignment="1">
      <alignment horizontal="center"/>
    </xf>
    <xf numFmtId="177" fontId="4" fillId="0" borderId="0" xfId="10" applyNumberFormat="1" applyAlignment="1">
      <alignment horizontal="center"/>
    </xf>
    <xf numFmtId="0" fontId="4" fillId="0" borderId="0" xfId="10" applyFont="1" applyAlignment="1">
      <alignment horizontal="center"/>
    </xf>
    <xf numFmtId="0" fontId="4" fillId="0" borderId="0" xfId="10"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78"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78"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81" fontId="17" fillId="0" borderId="0" xfId="0" quotePrefix="1" applyNumberFormat="1" applyFont="1" applyAlignment="1">
      <alignment horizontal="center"/>
    </xf>
    <xf numFmtId="0" fontId="25" fillId="0" borderId="0" xfId="0" applyFont="1" applyFill="1" applyAlignment="1">
      <alignment horizontal="center"/>
    </xf>
    <xf numFmtId="179" fontId="25" fillId="0" borderId="0" xfId="0" applyNumberFormat="1" applyFont="1" applyFill="1" applyAlignment="1">
      <alignment horizontal="center"/>
    </xf>
    <xf numFmtId="0" fontId="17" fillId="0" borderId="0" xfId="9" applyFont="1" applyAlignment="1">
      <alignment horizontal="center"/>
    </xf>
    <xf numFmtId="179" fontId="17" fillId="0" borderId="0" xfId="0" applyNumberFormat="1" applyFont="1" applyAlignment="1">
      <alignment horizontal="center"/>
    </xf>
    <xf numFmtId="182" fontId="17" fillId="0" borderId="0" xfId="0" applyNumberFormat="1" applyFont="1" applyAlignment="1">
      <alignment horizontal="center"/>
    </xf>
    <xf numFmtId="182" fontId="25" fillId="0" borderId="0" xfId="0" applyNumberFormat="1" applyFont="1" applyFill="1" applyAlignment="1">
      <alignment horizontal="center"/>
    </xf>
    <xf numFmtId="3"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78" fontId="17" fillId="0" borderId="0" xfId="8" applyNumberFormat="1" applyFont="1" applyAlignment="1">
      <alignment horizontal="center"/>
    </xf>
    <xf numFmtId="179"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78" fontId="17" fillId="0" borderId="2" xfId="8" applyNumberFormat="1" applyFont="1" applyBorder="1" applyAlignment="1">
      <alignment horizontal="center"/>
    </xf>
    <xf numFmtId="2" fontId="17" fillId="0" borderId="2" xfId="8" applyNumberFormat="1" applyFont="1" applyBorder="1" applyAlignment="1">
      <alignment horizontal="center"/>
    </xf>
    <xf numFmtId="179"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78"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81"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80"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79"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78" fontId="10" fillId="0" borderId="0" xfId="0" applyNumberFormat="1" applyFont="1" applyAlignment="1">
      <alignment horizontal="center"/>
    </xf>
    <xf numFmtId="177"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81"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81"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80"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80"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80" fontId="10" fillId="0" borderId="0" xfId="9" applyNumberFormat="1" applyFont="1"/>
    <xf numFmtId="180" fontId="6" fillId="0" borderId="0" xfId="0" applyNumberFormat="1" applyFont="1"/>
    <xf numFmtId="180"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77"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79"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80" fontId="17" fillId="0" borderId="0" xfId="8" applyNumberFormat="1" applyFont="1"/>
    <xf numFmtId="10" fontId="17" fillId="0" borderId="0" xfId="8" applyNumberFormat="1" applyFont="1"/>
    <xf numFmtId="180" fontId="25" fillId="0" borderId="0" xfId="0" applyNumberFormat="1" applyFont="1"/>
    <xf numFmtId="180" fontId="44" fillId="0" borderId="0" xfId="8" applyNumberFormat="1" applyFont="1" applyAlignment="1">
      <alignment horizontal="center"/>
    </xf>
    <xf numFmtId="1" fontId="45" fillId="0" borderId="0" xfId="0" applyNumberFormat="1" applyFont="1" applyBorder="1" applyAlignment="1">
      <alignment horizontal="center" wrapText="1"/>
    </xf>
    <xf numFmtId="180" fontId="45" fillId="0" borderId="0" xfId="8" applyNumberFormat="1" applyFont="1" applyAlignment="1">
      <alignment horizontal="center"/>
    </xf>
    <xf numFmtId="9" fontId="45" fillId="0" borderId="0" xfId="8" applyNumberFormat="1" applyFont="1" applyAlignment="1">
      <alignment horizontal="center"/>
    </xf>
    <xf numFmtId="1" fontId="45" fillId="0" borderId="0" xfId="0" applyNumberFormat="1" applyFont="1" applyAlignment="1">
      <alignment horizontal="center" wrapText="1"/>
    </xf>
    <xf numFmtId="1" fontId="17" fillId="0" borderId="0" xfId="8" applyNumberFormat="1" applyFont="1"/>
    <xf numFmtId="0" fontId="4" fillId="0" borderId="0" xfId="9" applyFont="1"/>
    <xf numFmtId="0" fontId="4" fillId="0" borderId="0" xfId="0" applyFont="1" applyAlignment="1">
      <alignment horizontal="left"/>
    </xf>
    <xf numFmtId="0" fontId="4" fillId="0" borderId="2" xfId="8" applyFont="1" applyBorder="1" applyAlignment="1">
      <alignment horizontal="center"/>
    </xf>
    <xf numFmtId="0" fontId="5" fillId="0" borderId="0" xfId="6" applyFont="1" applyAlignment="1">
      <alignment horizontal="left"/>
    </xf>
    <xf numFmtId="0" fontId="4" fillId="0" borderId="0" xfId="9" applyFont="1" applyAlignment="1">
      <alignment horizontal="center"/>
    </xf>
    <xf numFmtId="0" fontId="12" fillId="0" borderId="0" xfId="7" applyFont="1" applyAlignment="1">
      <alignment horizontal="center" wrapText="1"/>
    </xf>
    <xf numFmtId="180" fontId="5" fillId="0" borderId="0" xfId="7" applyNumberFormat="1" applyFont="1" applyAlignment="1" applyProtection="1">
      <alignment horizontal="center"/>
      <protection locked="0"/>
    </xf>
    <xf numFmtId="2" fontId="5" fillId="0" borderId="0" xfId="7" applyNumberFormat="1" applyFont="1" applyAlignment="1">
      <alignment horizontal="center" wrapText="1"/>
    </xf>
    <xf numFmtId="180" fontId="5" fillId="0" borderId="0" xfId="7" applyNumberFormat="1" applyFont="1" applyAlignment="1">
      <alignment horizontal="center"/>
    </xf>
    <xf numFmtId="3" fontId="5" fillId="0" borderId="0" xfId="7" applyNumberFormat="1" applyFont="1" applyAlignment="1" applyProtection="1">
      <alignment horizontal="center"/>
      <protection locked="0"/>
    </xf>
    <xf numFmtId="0" fontId="46" fillId="0" borderId="0" xfId="0" applyFont="1"/>
    <xf numFmtId="1" fontId="4" fillId="0" borderId="0" xfId="8" applyNumberFormat="1" applyFont="1"/>
    <xf numFmtId="0" fontId="5" fillId="0" borderId="0" xfId="0" applyFont="1"/>
    <xf numFmtId="179" fontId="5" fillId="0" borderId="0" xfId="0" applyNumberFormat="1" applyFont="1"/>
    <xf numFmtId="0" fontId="47" fillId="0" borderId="0" xfId="9" applyFont="1" applyFill="1"/>
    <xf numFmtId="10" fontId="47" fillId="0" borderId="0" xfId="9" applyNumberFormat="1" applyFont="1" applyFill="1"/>
    <xf numFmtId="0" fontId="47" fillId="0" borderId="0" xfId="9" applyFont="1"/>
    <xf numFmtId="10" fontId="47" fillId="0" borderId="0" xfId="9" applyNumberFormat="1" applyFont="1"/>
    <xf numFmtId="0" fontId="48" fillId="0" borderId="0" xfId="0" applyFont="1"/>
    <xf numFmtId="180" fontId="48" fillId="0" borderId="0" xfId="0" applyNumberFormat="1" applyFont="1"/>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2" fontId="5" fillId="0" borderId="0" xfId="7" applyNumberFormat="1" applyFont="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0" fontId="40" fillId="0" borderId="2" xfId="7" applyFont="1" applyBorder="1" applyAlignment="1">
      <alignment horizontal="center"/>
    </xf>
    <xf numFmtId="0" fontId="24" fillId="0" borderId="2" xfId="7" applyFont="1" applyBorder="1" applyAlignment="1">
      <alignment horizontal="center"/>
    </xf>
  </cellXfs>
  <cellStyles count="13">
    <cellStyle name="표준" xfId="0" builtinId="0"/>
    <cellStyle name="Date" xfId="1" xr:uid="{00000000-0005-0000-0000-000001000000}"/>
    <cellStyle name="En-tête 1" xfId="2" xr:uid="{00000000-0005-0000-0000-000002000000}"/>
    <cellStyle name="En-tête 2" xfId="3" xr:uid="{00000000-0005-0000-0000-000003000000}"/>
    <cellStyle name="Financier0" xfId="4" xr:uid="{00000000-0005-0000-0000-000004000000}"/>
    <cellStyle name="Monétaire0" xfId="5" xr:uid="{00000000-0005-0000-0000-000005000000}"/>
    <cellStyle name="Normal_Comp1398" xfId="6" xr:uid="{00000000-0005-0000-0000-000006000000}"/>
    <cellStyle name="Normal_final1" xfId="7" xr:uid="{00000000-0005-0000-0000-000007000000}"/>
    <cellStyle name="Normal_TabAnnexeB" xfId="8" xr:uid="{00000000-0005-0000-0000-000008000000}"/>
    <cellStyle name="Normal_TabAnnexeH" xfId="9" xr:uid="{00000000-0005-0000-0000-000009000000}"/>
    <cellStyle name="Normal_TabIntro" xfId="10" xr:uid="{00000000-0005-0000-0000-00000A000000}"/>
    <cellStyle name="style_col_headings" xfId="11" xr:uid="{00000000-0005-0000-0000-00000B000000}"/>
    <cellStyle name="Virgule fixe" xfId="12" xr:uid="{00000000-0005-0000-0000-00000C00000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490364025695931"/>
          <c:w val="0.73669025930355325"/>
          <c:h val="0.68094218415417562"/>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'data-Fig1'!$A$4:$A$105</c:f>
              <c:numCache>
                <c:formatCode>General</c:formatCode>
                <c:ptCount val="10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pt idx="101">
                  <c:v>2018</c:v>
                </c:pt>
              </c:numCache>
            </c:numRef>
          </c:cat>
          <c:val>
            <c:numRef>
              <c:f>'data-Fig1'!$C$4:$C$105</c:f>
              <c:numCache>
                <c:formatCode>0.0000</c:formatCode>
                <c:ptCount val="102"/>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0.50566</c:v>
                </c:pt>
                <c:pt idx="101">
                  <c:v>0.50541999999999998</c:v>
                </c:pt>
              </c:numCache>
            </c:numRef>
          </c:val>
          <c:smooth val="0"/>
          <c:extLst>
            <c:ext xmlns:c16="http://schemas.microsoft.com/office/drawing/2014/chart" uri="{C3380CC4-5D6E-409C-BE32-E72D297353CC}">
              <c16:uniqueId val="{00000000-653C-3C49-BAA2-CFE48B0BD590}"/>
            </c:ext>
          </c:extLst>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'data-Fig1'!$A$4:$A$105</c:f>
              <c:numCache>
                <c:formatCode>General</c:formatCode>
                <c:ptCount val="10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pt idx="101">
                  <c:v>2018</c:v>
                </c:pt>
              </c:numCache>
            </c:numRef>
          </c:cat>
          <c:val>
            <c:numRef>
              <c:f>'data-Fig1'!$B$4:$B$105</c:f>
              <c:numCache>
                <c:formatCode>0.0000</c:formatCode>
                <c:ptCount val="102"/>
                <c:pt idx="0">
                  <c:v>0.40287041875222585</c:v>
                </c:pt>
                <c:pt idx="1">
                  <c:v>0.3990372751202258</c:v>
                </c:pt>
                <c:pt idx="2">
                  <c:v>0.3948132401533932</c:v>
                </c:pt>
                <c:pt idx="3">
                  <c:v>0.38100387437769251</c:v>
                </c:pt>
                <c:pt idx="4">
                  <c:v>0.42859726639973672</c:v>
                </c:pt>
                <c:pt idx="5">
                  <c:v>0.42948553427651265</c:v>
                </c:pt>
                <c:pt idx="6">
                  <c:v>0.40589552069786017</c:v>
                </c:pt>
                <c:pt idx="7">
                  <c:v>0.43263914655396835</c:v>
                </c:pt>
                <c:pt idx="8">
                  <c:v>0.44166809347302</c:v>
                </c:pt>
                <c:pt idx="9">
                  <c:v>0.44068985279853884</c:v>
                </c:pt>
                <c:pt idx="10">
                  <c:v>0.44665733319579376</c:v>
                </c:pt>
                <c:pt idx="11">
                  <c:v>0.46093182150666606</c:v>
                </c:pt>
                <c:pt idx="12">
                  <c:v>0.43758403603469104</c:v>
                </c:pt>
                <c:pt idx="13">
                  <c:v>0.43073474553390645</c:v>
                </c:pt>
                <c:pt idx="14">
                  <c:v>0.44404993839685281</c:v>
                </c:pt>
                <c:pt idx="15">
                  <c:v>0.46300525871050513</c:v>
                </c:pt>
                <c:pt idx="16">
                  <c:v>0.45026429505703514</c:v>
                </c:pt>
                <c:pt idx="17">
                  <c:v>0.45155076643858932</c:v>
                </c:pt>
                <c:pt idx="18">
                  <c:v>0.43392987272768524</c:v>
                </c:pt>
                <c:pt idx="19">
                  <c:v>0.44772366982564021</c:v>
                </c:pt>
                <c:pt idx="20">
                  <c:v>0.43347879853345289</c:v>
                </c:pt>
                <c:pt idx="21">
                  <c:v>0.43000890492514116</c:v>
                </c:pt>
                <c:pt idx="22">
                  <c:v>0.4456889817296355</c:v>
                </c:pt>
                <c:pt idx="23">
                  <c:v>0.44426637504743144</c:v>
                </c:pt>
                <c:pt idx="24">
                  <c:v>0.41019314576353105</c:v>
                </c:pt>
                <c:pt idx="25">
                  <c:v>0.35494183119366474</c:v>
                </c:pt>
                <c:pt idx="26">
                  <c:v>0.32669923198876599</c:v>
                </c:pt>
                <c:pt idx="27">
                  <c:v>0.31548869949228214</c:v>
                </c:pt>
                <c:pt idx="28">
                  <c:v>0.32644588706207495</c:v>
                </c:pt>
                <c:pt idx="29">
                  <c:v>0.34616394068930384</c:v>
                </c:pt>
                <c:pt idx="30">
                  <c:v>0.33017177593435582</c:v>
                </c:pt>
                <c:pt idx="31">
                  <c:v>0.33720637645202817</c:v>
                </c:pt>
                <c:pt idx="32">
                  <c:v>0.33763098095195448</c:v>
                </c:pt>
                <c:pt idx="33">
                  <c:v>0.33871100610399119</c:v>
                </c:pt>
                <c:pt idx="34">
                  <c:v>0.32819965101679388</c:v>
                </c:pt>
                <c:pt idx="35">
                  <c:v>0.32073962097575531</c:v>
                </c:pt>
                <c:pt idx="36">
                  <c:v>0.31380431868356229</c:v>
                </c:pt>
                <c:pt idx="37">
                  <c:v>0.32119310731545292</c:v>
                </c:pt>
                <c:pt idx="38">
                  <c:v>0.31772074577461307</c:v>
                </c:pt>
                <c:pt idx="39">
                  <c:v>0.31806023990184457</c:v>
                </c:pt>
                <c:pt idx="40">
                  <c:v>0.31687309376554507</c:v>
                </c:pt>
                <c:pt idx="41">
                  <c:v>0.32112269096927543</c:v>
                </c:pt>
                <c:pt idx="42">
                  <c:v>0.32033287948024919</c:v>
                </c:pt>
                <c:pt idx="43">
                  <c:v>0.31657437586133985</c:v>
                </c:pt>
                <c:pt idx="44">
                  <c:v>0.31896211473952618</c:v>
                </c:pt>
                <c:pt idx="45">
                  <c:v>0.3204382570206103</c:v>
                </c:pt>
                <c:pt idx="46">
                  <c:v>0.32009622322001463</c:v>
                </c:pt>
                <c:pt idx="47">
                  <c:v>0.31639317887208818</c:v>
                </c:pt>
                <c:pt idx="48">
                  <c:v>0.31518188292699273</c:v>
                </c:pt>
                <c:pt idx="49">
                  <c:v>0.31981545180751769</c:v>
                </c:pt>
                <c:pt idx="50">
                  <c:v>0.32045836973648245</c:v>
                </c:pt>
                <c:pt idx="51">
                  <c:v>0.31982618841598998</c:v>
                </c:pt>
                <c:pt idx="52">
                  <c:v>0.31820875705120677</c:v>
                </c:pt>
                <c:pt idx="53">
                  <c:v>0.31513659945349509</c:v>
                </c:pt>
                <c:pt idx="54">
                  <c:v>0.31753884586626657</c:v>
                </c:pt>
                <c:pt idx="55">
                  <c:v>0.31623366972075379</c:v>
                </c:pt>
                <c:pt idx="56">
                  <c:v>0.31853612004803789</c:v>
                </c:pt>
                <c:pt idx="57">
                  <c:v>0.32359587527246142</c:v>
                </c:pt>
                <c:pt idx="58">
                  <c:v>0.32621103240656696</c:v>
                </c:pt>
                <c:pt idx="59">
                  <c:v>0.32417663780373374</c:v>
                </c:pt>
                <c:pt idx="60">
                  <c:v>0.32434785235141844</c:v>
                </c:pt>
                <c:pt idx="61">
                  <c:v>0.3244034556930343</c:v>
                </c:pt>
                <c:pt idx="62">
                  <c:v>0.32345607896148165</c:v>
                </c:pt>
                <c:pt idx="63">
                  <c:v>0.32865505425163583</c:v>
                </c:pt>
                <c:pt idx="64">
                  <c:v>0.32717331712909248</c:v>
                </c:pt>
                <c:pt idx="65">
                  <c:v>0.33218018943864813</c:v>
                </c:pt>
                <c:pt idx="66">
                  <c:v>0.33691388139433309</c:v>
                </c:pt>
                <c:pt idx="67">
                  <c:v>0.3394717666812484</c:v>
                </c:pt>
                <c:pt idx="68">
                  <c:v>0.34251769473311022</c:v>
                </c:pt>
                <c:pt idx="69">
                  <c:v>0.34568578833279101</c:v>
                </c:pt>
                <c:pt idx="70">
                  <c:v>0.36482882411028583</c:v>
                </c:pt>
                <c:pt idx="71">
                  <c:v>0.38626673931240652</c:v>
                </c:pt>
                <c:pt idx="72">
                  <c:v>0.38470729689858546</c:v>
                </c:pt>
                <c:pt idx="73">
                  <c:v>0.38836845589833757</c:v>
                </c:pt>
                <c:pt idx="74">
                  <c:v>0.38380981251828061</c:v>
                </c:pt>
                <c:pt idx="75">
                  <c:v>0.39817900537735773</c:v>
                </c:pt>
                <c:pt idx="76">
                  <c:v>0.39481689855076185</c:v>
                </c:pt>
                <c:pt idx="77">
                  <c:v>0.39596851978506098</c:v>
                </c:pt>
                <c:pt idx="78">
                  <c:v>0.40542</c:v>
                </c:pt>
                <c:pt idx="79">
                  <c:v>0.41155000000000003</c:v>
                </c:pt>
                <c:pt idx="80">
                  <c:v>0.41725000000000001</c:v>
                </c:pt>
                <c:pt idx="81">
                  <c:v>0.42124000000000006</c:v>
                </c:pt>
                <c:pt idx="82">
                  <c:v>0.42668</c:v>
                </c:pt>
                <c:pt idx="83">
                  <c:v>0.43107999999999996</c:v>
                </c:pt>
                <c:pt idx="84">
                  <c:v>0.42229</c:v>
                </c:pt>
                <c:pt idx="85">
                  <c:v>0.42363999999999996</c:v>
                </c:pt>
                <c:pt idx="86">
                  <c:v>0.42762</c:v>
                </c:pt>
                <c:pt idx="87">
                  <c:v>0.43643000000000004</c:v>
                </c:pt>
                <c:pt idx="88">
                  <c:v>0.44939000000000001</c:v>
                </c:pt>
                <c:pt idx="89">
                  <c:v>0.45498</c:v>
                </c:pt>
                <c:pt idx="90">
                  <c:v>0.45665999999999995</c:v>
                </c:pt>
                <c:pt idx="91">
                  <c:v>0.45963000000000004</c:v>
                </c:pt>
                <c:pt idx="92">
                  <c:v>0.45468000000000003</c:v>
                </c:pt>
                <c:pt idx="93">
                  <c:v>0.46351999999999999</c:v>
                </c:pt>
                <c:pt idx="94">
                  <c:v>0.46630000000000005</c:v>
                </c:pt>
                <c:pt idx="95">
                  <c:v>0.47759000000000001</c:v>
                </c:pt>
                <c:pt idx="96">
                  <c:v>0.46698000000000001</c:v>
                </c:pt>
                <c:pt idx="97">
                  <c:v>0.46856000000000003</c:v>
                </c:pt>
                <c:pt idx="98">
                  <c:v>0.47169</c:v>
                </c:pt>
                <c:pt idx="99">
                  <c:v>0.47387999999999997</c:v>
                </c:pt>
                <c:pt idx="100">
                  <c:v>0.47877000000000003</c:v>
                </c:pt>
                <c:pt idx="101">
                  <c:v>0.48023000000000005</c:v>
                </c:pt>
              </c:numCache>
            </c:numRef>
          </c:val>
          <c:smooth val="0"/>
          <c:extLst>
            <c:ext xmlns:c16="http://schemas.microsoft.com/office/drawing/2014/chart" uri="{C3380CC4-5D6E-409C-BE32-E72D297353CC}">
              <c16:uniqueId val="{00000001-653C-3C49-BAA2-CFE48B0BD590}"/>
            </c:ext>
          </c:extLst>
        </c:ser>
        <c:dLbls>
          <c:showLegendKey val="0"/>
          <c:showVal val="0"/>
          <c:showCatName val="0"/>
          <c:showSerName val="0"/>
          <c:showPercent val="0"/>
          <c:showBubbleSize val="0"/>
        </c:dLbls>
        <c:marker val="1"/>
        <c:smooth val="0"/>
        <c:axId val="1167886495"/>
        <c:axId val="1"/>
      </c:lineChart>
      <c:catAx>
        <c:axId val="1167886495"/>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Top 10% Income Share</a:t>
                </a:r>
              </a:p>
            </c:rich>
          </c:tx>
          <c:layout>
            <c:manualLayout>
              <c:xMode val="edge"/>
              <c:yMode val="edge"/>
              <c:x val="7.4820143884892082E-2"/>
              <c:y val="0.308351177730192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67886495"/>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20863298022998925"/>
          <c:y val="0.6638115631691649"/>
          <c:w val="0.29640276440265112"/>
          <c:h val="0.12419700214132756"/>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ko-KR" altLang="en-US" sz="2400" b="1" i="0" u="none" strike="noStrike" baseline="0">
                <a:solidFill>
                  <a:srgbClr val="000000"/>
                </a:solidFill>
                <a:latin typeface="Calibri" charset="0"/>
                <a:cs typeface="Calibri" charset="0"/>
              </a:rPr>
              <a:t>  Top 10% Pre-tax Income Share in the US</a:t>
            </a:r>
            <a:endParaRPr lang="ko-KR" altLang="en-US" sz="1200" b="0" i="0" u="none" strike="noStrike" baseline="0">
              <a:solidFill>
                <a:srgbClr val="000000"/>
              </a:solidFill>
              <a:latin typeface="Calibri" charset="0"/>
              <a:cs typeface="Calibri" charset="0"/>
            </a:endParaRPr>
          </a:p>
          <a:p>
            <a:pPr>
              <a:defRPr sz="900" b="0" i="0" u="none" strike="noStrike" baseline="0">
                <a:solidFill>
                  <a:srgbClr val="000000"/>
                </a:solidFill>
                <a:latin typeface="Arial"/>
                <a:ea typeface="Arial"/>
                <a:cs typeface="Arial"/>
              </a:defRPr>
            </a:pPr>
            <a:r>
              <a:rPr lang="ko-KR" altLang="en-US" sz="1200" b="0" i="0" u="none" strike="noStrike" baseline="0">
                <a:solidFill>
                  <a:srgbClr val="000000"/>
                </a:solidFill>
                <a:latin typeface="Calibri" charset="0"/>
                <a:cs typeface="Calibri" charset="0"/>
              </a:rPr>
              <a:t> </a:t>
            </a:r>
          </a:p>
        </c:rich>
      </c:tx>
      <c:layout>
        <c:manualLayout>
          <c:xMode val="edge"/>
          <c:yMode val="edge"/>
          <c:x val="0.20705521472392638"/>
          <c:y val="0"/>
        </c:manualLayout>
      </c:layout>
      <c:overlay val="0"/>
      <c:spPr>
        <a:noFill/>
        <a:ln w="25400">
          <a:noFill/>
        </a:ln>
      </c:spPr>
    </c:title>
    <c:autoTitleDeleted val="0"/>
    <c:plotArea>
      <c:layout>
        <c:manualLayout>
          <c:layoutTarget val="inner"/>
          <c:xMode val="edge"/>
          <c:yMode val="edge"/>
          <c:x val="0.15644174708112416"/>
          <c:y val="9.4420551390788782E-2"/>
          <c:w val="0.77914122506159122"/>
          <c:h val="0.66952754622559318"/>
        </c:manualLayout>
      </c:layout>
      <c:lineChart>
        <c:grouping val="standard"/>
        <c:varyColors val="0"/>
        <c:ser>
          <c:idx val="0"/>
          <c:order val="0"/>
          <c:tx>
            <c:strRef>
              <c:f>'data-Fig1'!$C$3</c:f>
              <c:strCache>
                <c:ptCount val="1"/>
                <c:pt idx="0">
                  <c:v>Including capital gains</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'data-Fig1'!$A$4:$A$105</c:f>
              <c:numCache>
                <c:formatCode>General</c:formatCode>
                <c:ptCount val="10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pt idx="101">
                  <c:v>2018</c:v>
                </c:pt>
              </c:numCache>
            </c:numRef>
          </c:cat>
          <c:val>
            <c:numRef>
              <c:f>'data-Fig1'!$C$4:$C$105</c:f>
              <c:numCache>
                <c:formatCode>0.0000</c:formatCode>
                <c:ptCount val="102"/>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0.50566</c:v>
                </c:pt>
                <c:pt idx="101">
                  <c:v>0.50541999999999998</c:v>
                </c:pt>
              </c:numCache>
            </c:numRef>
          </c:val>
          <c:smooth val="0"/>
          <c:extLst>
            <c:ext xmlns:c16="http://schemas.microsoft.com/office/drawing/2014/chart" uri="{C3380CC4-5D6E-409C-BE32-E72D297353CC}">
              <c16:uniqueId val="{00000000-BA4D-B44C-B30C-F44A96BF977D}"/>
            </c:ext>
          </c:extLst>
        </c:ser>
        <c:dLbls>
          <c:showLegendKey val="0"/>
          <c:showVal val="0"/>
          <c:showCatName val="0"/>
          <c:showSerName val="0"/>
          <c:showPercent val="0"/>
          <c:showBubbleSize val="0"/>
        </c:dLbls>
        <c:marker val="1"/>
        <c:smooth val="0"/>
        <c:axId val="1166426319"/>
        <c:axId val="1"/>
      </c:lineChart>
      <c:catAx>
        <c:axId val="1166426319"/>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10% Income Share</a:t>
                </a:r>
              </a:p>
            </c:rich>
          </c:tx>
          <c:layout>
            <c:manualLayout>
              <c:xMode val="edge"/>
              <c:yMode val="edge"/>
              <c:x val="3.3742331288343558E-2"/>
              <c:y val="0.190986955493224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1166426319"/>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254"/>
          <c:y val="0.14346895074946467"/>
          <c:w val="0.71510753686301942"/>
          <c:h val="0.67665952890792291"/>
        </c:manualLayout>
      </c:layout>
      <c:lineChart>
        <c:grouping val="standard"/>
        <c:varyColors val="0"/>
        <c:ser>
          <c:idx val="2"/>
          <c:order val="0"/>
          <c:tx>
            <c:strRef>
              <c:f>'data-Fig2'!$G$3</c:f>
              <c:strCache>
                <c:ptCount val="1"/>
                <c:pt idx="0">
                  <c:v>Top 1% (incomes above $480,000 in 2018)</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'data-Fig2'!$G$4:$G$109</c:f>
              <c:numCache>
                <c:formatCode>0.000</c:formatCode>
                <c:ptCount val="10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0.21955</c:v>
                </c:pt>
                <c:pt idx="105">
                  <c:v>0.21763000000000002</c:v>
                </c:pt>
              </c:numCache>
            </c:numRef>
          </c:val>
          <c:smooth val="0"/>
          <c:extLst>
            <c:ext xmlns:c16="http://schemas.microsoft.com/office/drawing/2014/chart" uri="{C3380CC4-5D6E-409C-BE32-E72D297353CC}">
              <c16:uniqueId val="{00000000-7773-0340-BA63-3162652203CF}"/>
            </c:ext>
          </c:extLst>
        </c:ser>
        <c:ser>
          <c:idx val="1"/>
          <c:order val="1"/>
          <c:tx>
            <c:strRef>
              <c:f>'data-Fig2'!$F$3</c:f>
              <c:strCache>
                <c:ptCount val="1"/>
                <c:pt idx="0">
                  <c:v>Top 5-1% (incomes between $200,000 and $480,000)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'data-Fig2'!$F$4:$F$109</c:f>
              <c:numCache>
                <c:formatCode>General</c:formatCode>
                <c:ptCount val="106"/>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0.16389999999999996</c:v>
                </c:pt>
                <c:pt idx="102" formatCode="0.000">
                  <c:v>0.16442999999999999</c:v>
                </c:pt>
                <c:pt idx="103" formatCode="0.000">
                  <c:v>0.16681000000000001</c:v>
                </c:pt>
                <c:pt idx="104" formatCode="0.000">
                  <c:v>0.16646000000000002</c:v>
                </c:pt>
                <c:pt idx="105" formatCode="0.000">
                  <c:v>0.16779999999999998</c:v>
                </c:pt>
              </c:numCache>
            </c:numRef>
          </c:val>
          <c:smooth val="0"/>
          <c:extLst>
            <c:ext xmlns:c16="http://schemas.microsoft.com/office/drawing/2014/chart" uri="{C3380CC4-5D6E-409C-BE32-E72D297353CC}">
              <c16:uniqueId val="{00000001-7773-0340-BA63-3162652203CF}"/>
            </c:ext>
          </c:extLst>
        </c:ser>
        <c:ser>
          <c:idx val="0"/>
          <c:order val="2"/>
          <c:tx>
            <c:strRef>
              <c:f>'data-Fig2'!$E$3</c:f>
              <c:strCache>
                <c:ptCount val="1"/>
                <c:pt idx="0">
                  <c:v>Top 10-5% (incomes between $135,000 and $200,000)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'data-Fig2'!$E$4:$E$109</c:f>
              <c:numCache>
                <c:formatCode>General</c:formatCode>
                <c:ptCount val="106"/>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0.11952000000000006</c:v>
                </c:pt>
                <c:pt idx="102" formatCode="0.000">
                  <c:v>0.11957000000000001</c:v>
                </c:pt>
                <c:pt idx="103" formatCode="0.000">
                  <c:v>0.12150999999999997</c:v>
                </c:pt>
                <c:pt idx="104" formatCode="0.000">
                  <c:v>0.11965000000000003</c:v>
                </c:pt>
                <c:pt idx="105" formatCode="0.000">
                  <c:v>0.11999000000000003</c:v>
                </c:pt>
              </c:numCache>
            </c:numRef>
          </c:val>
          <c:smooth val="0"/>
          <c:extLst>
            <c:ext xmlns:c16="http://schemas.microsoft.com/office/drawing/2014/chart" uri="{C3380CC4-5D6E-409C-BE32-E72D297353CC}">
              <c16:uniqueId val="{00000002-7773-0340-BA63-3162652203CF}"/>
            </c:ext>
          </c:extLst>
        </c:ser>
        <c:dLbls>
          <c:showLegendKey val="0"/>
          <c:showVal val="0"/>
          <c:showCatName val="0"/>
          <c:showSerName val="0"/>
          <c:showPercent val="0"/>
          <c:showBubbleSize val="0"/>
        </c:dLbls>
        <c:marker val="1"/>
        <c:smooth val="0"/>
        <c:axId val="1168000431"/>
        <c:axId val="1"/>
      </c:lineChart>
      <c:catAx>
        <c:axId val="1168000431"/>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lang="en-US" altLang="ko-KR"/>
                  <a:t>Share of total income accruing to each group</a:t>
                </a:r>
              </a:p>
            </c:rich>
          </c:tx>
          <c:layout>
            <c:manualLayout>
              <c:xMode val="edge"/>
              <c:yMode val="edge"/>
              <c:x val="7.7697841726618699E-2"/>
              <c:y val="0.139186295503211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1168000431"/>
        <c:crosses val="autoZero"/>
        <c:crossBetween val="midCat"/>
      </c:valAx>
      <c:spPr>
        <a:solidFill>
          <a:srgbClr val="FFFFFF"/>
        </a:solidFill>
        <a:ln w="3175">
          <a:solidFill>
            <a:srgbClr val="000000"/>
          </a:solidFill>
          <a:prstDash val="solid"/>
        </a:ln>
      </c:spPr>
    </c:plotArea>
    <c:legend>
      <c:legendPos val="r"/>
      <c:layout>
        <c:manualLayout>
          <c:xMode val="edge"/>
          <c:yMode val="edge"/>
          <c:x val="0.26762578598538495"/>
          <c:y val="0.6638115631691649"/>
          <c:w val="0.53669042089163321"/>
          <c:h val="0.13490364025695933"/>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Decomposing Top 10% into 3 Groups, 1913-2018</a:t>
            </a:r>
          </a:p>
        </c:rich>
      </c:tx>
      <c:layout>
        <c:manualLayout>
          <c:xMode val="edge"/>
          <c:yMode val="edge"/>
          <c:x val="0.1697840593666799"/>
          <c:y val="2.7837259100642397E-2"/>
        </c:manualLayout>
      </c:layout>
      <c:overlay val="0"/>
      <c:spPr>
        <a:noFill/>
        <a:ln w="25400">
          <a:noFill/>
        </a:ln>
      </c:spPr>
    </c:title>
    <c:autoTitleDeleted val="0"/>
    <c:plotArea>
      <c:layout>
        <c:manualLayout>
          <c:layoutTarget val="inner"/>
          <c:xMode val="edge"/>
          <c:yMode val="edge"/>
          <c:x val="0.14388481627022523"/>
          <c:y val="0.11134903640256959"/>
          <c:w val="0.74820104460517123"/>
          <c:h val="0.70663811563169165"/>
        </c:manualLayout>
      </c:layout>
      <c:lineChart>
        <c:grouping val="standard"/>
        <c:varyColors val="0"/>
        <c:ser>
          <c:idx val="2"/>
          <c:order val="0"/>
          <c:tx>
            <c:strRef>
              <c:f>'data-Fig2'!$G$3</c:f>
              <c:strCache>
                <c:ptCount val="1"/>
                <c:pt idx="0">
                  <c:v>Top 1% (incomes above $480,000 in 2018)</c:v>
                </c:pt>
              </c:strCache>
            </c:strRef>
          </c:tx>
          <c:spPr>
            <a:ln w="25400">
              <a:solidFill>
                <a:srgbClr val="000000"/>
              </a:solidFill>
              <a:prstDash val="solid"/>
            </a:ln>
          </c:spPr>
          <c:marker>
            <c:symbol val="triangle"/>
            <c:size val="7"/>
            <c:spPr>
              <a:solidFill>
                <a:srgbClr val="000000"/>
              </a:solidFill>
              <a:ln>
                <a:solidFill>
                  <a:srgbClr val="000000"/>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'data-Fig2'!$G$4:$G$109</c:f>
              <c:numCache>
                <c:formatCode>0.000</c:formatCode>
                <c:ptCount val="10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0.21955</c:v>
                </c:pt>
                <c:pt idx="105">
                  <c:v>0.21763000000000002</c:v>
                </c:pt>
              </c:numCache>
            </c:numRef>
          </c:val>
          <c:smooth val="0"/>
          <c:extLst>
            <c:ext xmlns:c16="http://schemas.microsoft.com/office/drawing/2014/chart" uri="{C3380CC4-5D6E-409C-BE32-E72D297353CC}">
              <c16:uniqueId val="{00000000-D96F-6047-B051-74B2F85ADBFF}"/>
            </c:ext>
          </c:extLst>
        </c:ser>
        <c:ser>
          <c:idx val="1"/>
          <c:order val="1"/>
          <c:tx>
            <c:strRef>
              <c:f>'data-Fig2'!$F$3</c:f>
              <c:strCache>
                <c:ptCount val="1"/>
                <c:pt idx="0">
                  <c:v>Top 5-1% (incomes between $200,000 and $480,000)</c:v>
                </c:pt>
              </c:strCache>
            </c:strRef>
          </c:tx>
          <c:spPr>
            <a:ln w="25400">
              <a:solidFill>
                <a:srgbClr val="3366FF"/>
              </a:solidFill>
              <a:prstDash val="solid"/>
            </a:ln>
          </c:spPr>
          <c:marker>
            <c:symbol val="triangle"/>
            <c:size val="6"/>
            <c:spPr>
              <a:solidFill>
                <a:srgbClr val="3366FF"/>
              </a:solidFill>
              <a:ln>
                <a:solidFill>
                  <a:srgbClr val="3366FF"/>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'data-Fig2'!$F$4:$F$109</c:f>
              <c:numCache>
                <c:formatCode>General</c:formatCode>
                <c:ptCount val="106"/>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0.16389999999999996</c:v>
                </c:pt>
                <c:pt idx="102" formatCode="0.000">
                  <c:v>0.16442999999999999</c:v>
                </c:pt>
                <c:pt idx="103" formatCode="0.000">
                  <c:v>0.16681000000000001</c:v>
                </c:pt>
                <c:pt idx="104" formatCode="0.000">
                  <c:v>0.16646000000000002</c:v>
                </c:pt>
                <c:pt idx="105" formatCode="0.000">
                  <c:v>0.16779999999999998</c:v>
                </c:pt>
              </c:numCache>
            </c:numRef>
          </c:val>
          <c:smooth val="0"/>
          <c:extLst>
            <c:ext xmlns:c16="http://schemas.microsoft.com/office/drawing/2014/chart" uri="{C3380CC4-5D6E-409C-BE32-E72D297353CC}">
              <c16:uniqueId val="{00000001-D96F-6047-B051-74B2F85ADBFF}"/>
            </c:ext>
          </c:extLst>
        </c:ser>
        <c:ser>
          <c:idx val="0"/>
          <c:order val="2"/>
          <c:tx>
            <c:strRef>
              <c:f>'data-Fig2'!$E$3</c:f>
              <c:strCache>
                <c:ptCount val="1"/>
                <c:pt idx="0">
                  <c:v>Top 10-5% (incomes between $135,000 and $200,000)</c:v>
                </c:pt>
              </c:strCache>
            </c:strRef>
          </c:tx>
          <c:spPr>
            <a:ln w="25400">
              <a:solidFill>
                <a:srgbClr val="DD0806"/>
              </a:solidFill>
              <a:prstDash val="solid"/>
            </a:ln>
          </c:spPr>
          <c:marker>
            <c:symbol val="diamond"/>
            <c:size val="6"/>
            <c:spPr>
              <a:solidFill>
                <a:srgbClr val="DD0806"/>
              </a:solidFill>
              <a:ln>
                <a:solidFill>
                  <a:srgbClr val="DD0806"/>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'data-Fig2'!$E$4:$E$109</c:f>
              <c:numCache>
                <c:formatCode>General</c:formatCode>
                <c:ptCount val="106"/>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0.11952000000000006</c:v>
                </c:pt>
                <c:pt idx="102" formatCode="0.000">
                  <c:v>0.11957000000000001</c:v>
                </c:pt>
                <c:pt idx="103" formatCode="0.000">
                  <c:v>0.12150999999999997</c:v>
                </c:pt>
                <c:pt idx="104" formatCode="0.000">
                  <c:v>0.11965000000000003</c:v>
                </c:pt>
                <c:pt idx="105" formatCode="0.000">
                  <c:v>0.11999000000000003</c:v>
                </c:pt>
              </c:numCache>
            </c:numRef>
          </c:val>
          <c:smooth val="0"/>
          <c:extLst>
            <c:ext xmlns:c16="http://schemas.microsoft.com/office/drawing/2014/chart" uri="{C3380CC4-5D6E-409C-BE32-E72D297353CC}">
              <c16:uniqueId val="{00000002-D96F-6047-B051-74B2F85ADBFF}"/>
            </c:ext>
          </c:extLst>
        </c:ser>
        <c:dLbls>
          <c:showLegendKey val="0"/>
          <c:showVal val="0"/>
          <c:showCatName val="0"/>
          <c:showSerName val="0"/>
          <c:showPercent val="0"/>
          <c:showBubbleSize val="0"/>
        </c:dLbls>
        <c:marker val="1"/>
        <c:smooth val="0"/>
        <c:axId val="1169317599"/>
        <c:axId val="1"/>
      </c:lineChart>
      <c:catAx>
        <c:axId val="1169317599"/>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1654653599954681"/>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n-US" altLang="ko-KR"/>
                  <a:t>Share of total income for each group</a:t>
                </a:r>
              </a:p>
            </c:rich>
          </c:tx>
          <c:layout>
            <c:manualLayout>
              <c:xMode val="edge"/>
              <c:yMode val="edge"/>
              <c:x val="2.8776978417266189E-2"/>
              <c:y val="0.162740899357601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1169317599"/>
        <c:crosses val="autoZero"/>
        <c:crossBetween val="midCat"/>
      </c:valAx>
      <c:spPr>
        <a:solidFill>
          <a:srgbClr val="FFFFFF"/>
        </a:solidFill>
        <a:ln w="3175">
          <a:solidFill>
            <a:srgbClr val="000000"/>
          </a:solidFill>
          <a:prstDash val="solid"/>
        </a:ln>
      </c:spPr>
    </c:plotArea>
    <c:legend>
      <c:legendPos val="r"/>
      <c:layout>
        <c:manualLayout>
          <c:xMode val="edge"/>
          <c:yMode val="edge"/>
          <c:x val="0.24028765648898204"/>
          <c:y val="0.6316916488222698"/>
          <c:w val="0.5611507392511188"/>
          <c:h val="0.16059957173447537"/>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Top 1% US Pre-Tax Income Share, 1913-2018</a:t>
            </a:r>
          </a:p>
        </c:rich>
      </c:tx>
      <c:layout>
        <c:manualLayout>
          <c:xMode val="edge"/>
          <c:yMode val="edge"/>
          <c:x val="0.23885628505069961"/>
          <c:y val="3.4309801210608844E-2"/>
        </c:manualLayout>
      </c:layout>
      <c:overlay val="0"/>
      <c:spPr>
        <a:noFill/>
        <a:ln w="25400">
          <a:noFill/>
        </a:ln>
      </c:spPr>
    </c:title>
    <c:autoTitleDeleted val="0"/>
    <c:plotArea>
      <c:layout>
        <c:manualLayout>
          <c:layoutTarget val="inner"/>
          <c:xMode val="edge"/>
          <c:yMode val="edge"/>
          <c:x val="0.1784171721750793"/>
          <c:y val="0.10706638115631692"/>
          <c:w val="0.70647444788680591"/>
          <c:h val="0.68308351177730198"/>
        </c:manualLayout>
      </c:layout>
      <c:lineChart>
        <c:grouping val="standard"/>
        <c:varyColors val="0"/>
        <c:ser>
          <c:idx val="2"/>
          <c:order val="0"/>
          <c:tx>
            <c:strRef>
              <c:f>'data-Fig2'!$G$3</c:f>
              <c:strCache>
                <c:ptCount val="1"/>
                <c:pt idx="0">
                  <c:v>Top 1% (incomes above $480,000 in 2018)</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'data-Fig2'!$G$4:$G$109</c:f>
              <c:numCache>
                <c:formatCode>0.000</c:formatCode>
                <c:ptCount val="10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0.21955</c:v>
                </c:pt>
                <c:pt idx="105">
                  <c:v>0.21763000000000002</c:v>
                </c:pt>
              </c:numCache>
            </c:numRef>
          </c:val>
          <c:smooth val="0"/>
          <c:extLst>
            <c:ext xmlns:c16="http://schemas.microsoft.com/office/drawing/2014/chart" uri="{C3380CC4-5D6E-409C-BE32-E72D297353CC}">
              <c16:uniqueId val="{00000000-63EC-394E-A7B5-C93564D517B1}"/>
            </c:ext>
          </c:extLst>
        </c:ser>
        <c:dLbls>
          <c:showLegendKey val="0"/>
          <c:showVal val="0"/>
          <c:showCatName val="0"/>
          <c:showSerName val="0"/>
          <c:showPercent val="0"/>
          <c:showBubbleSize val="0"/>
        </c:dLbls>
        <c:marker val="1"/>
        <c:smooth val="0"/>
        <c:axId val="1164838463"/>
        <c:axId val="1"/>
      </c:lineChart>
      <c:catAx>
        <c:axId val="1164838463"/>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rPr lang="en-US" altLang="ko-KR"/>
                  <a:t>Top 1% Income Share</a:t>
                </a:r>
              </a:p>
            </c:rich>
          </c:tx>
          <c:layout>
            <c:manualLayout>
              <c:xMode val="edge"/>
              <c:yMode val="edge"/>
              <c:x val="5.0359712230215826E-2"/>
              <c:y val="0.22055674518201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ko-KR"/>
          </a:p>
        </c:txPr>
        <c:crossAx val="1164838463"/>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579"/>
          <c:y val="0.14132762312633834"/>
          <c:w val="0.72086292951382847"/>
          <c:h val="0.6937901498929336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'data-Fig2'!$B$4:$B$101</c:f>
              <c:numCache>
                <c:formatCode>0.000</c:formatCode>
                <c:ptCount val="98"/>
                <c:pt idx="4">
                  <c:v>9.9524935179020932E-2</c:v>
                </c:pt>
                <c:pt idx="5">
                  <c:v>0.10605779212634976</c:v>
                </c:pt>
                <c:pt idx="6">
                  <c:v>0.10173674459818331</c:v>
                </c:pt>
                <c:pt idx="7">
                  <c:v>0.10630937105802522</c:v>
                </c:pt>
                <c:pt idx="8">
                  <c:v>0.12402665781655652</c:v>
                </c:pt>
                <c:pt idx="9">
                  <c:v>0.11895768352952343</c:v>
                </c:pt>
                <c:pt idx="10">
                  <c:v>0.11640894013390728</c:v>
                </c:pt>
                <c:pt idx="11">
                  <c:v>0.12336037524047935</c:v>
                </c:pt>
                <c:pt idx="12">
                  <c:v>0.11701303697960733</c:v>
                </c:pt>
                <c:pt idx="13">
                  <c:v>0.11316632032370574</c:v>
                </c:pt>
                <c:pt idx="14">
                  <c:v>0.11234084137991295</c:v>
                </c:pt>
                <c:pt idx="15">
                  <c:v>0.11321760020906645</c:v>
                </c:pt>
                <c:pt idx="16">
                  <c:v>0.10710036120753329</c:v>
                </c:pt>
                <c:pt idx="17">
                  <c:v>0.11892790315642313</c:v>
                </c:pt>
                <c:pt idx="18">
                  <c:v>0.13392771655778229</c:v>
                </c:pt>
                <c:pt idx="19">
                  <c:v>0.13709720710100501</c:v>
                </c:pt>
                <c:pt idx="20">
                  <c:v>0.12540013235511632</c:v>
                </c:pt>
                <c:pt idx="21">
                  <c:v>0.12160433693068737</c:v>
                </c:pt>
                <c:pt idx="22">
                  <c:v>0.1240280140649042</c:v>
                </c:pt>
                <c:pt idx="23">
                  <c:v>0.12117594288384341</c:v>
                </c:pt>
                <c:pt idx="24">
                  <c:v>0.11968605363953139</c:v>
                </c:pt>
                <c:pt idx="25">
                  <c:v>0.12818698467121631</c:v>
                </c:pt>
                <c:pt idx="26">
                  <c:v>0.13282288467129041</c:v>
                </c:pt>
                <c:pt idx="27">
                  <c:v>0.13138487803689614</c:v>
                </c:pt>
                <c:pt idx="28">
                  <c:v>0.12002108457499745</c:v>
                </c:pt>
                <c:pt idx="29">
                  <c:v>0.10386784893704083</c:v>
                </c:pt>
                <c:pt idx="30">
                  <c:v>9.6491609354607044E-2</c:v>
                </c:pt>
                <c:pt idx="31">
                  <c:v>9.7905860661700456E-2</c:v>
                </c:pt>
                <c:pt idx="32">
                  <c:v>9.7411570617921037E-2</c:v>
                </c:pt>
                <c:pt idx="33">
                  <c:v>9.9586538488038431E-2</c:v>
                </c:pt>
                <c:pt idx="34">
                  <c:v>9.7177149455914547E-2</c:v>
                </c:pt>
                <c:pt idx="35">
                  <c:v>0.10024658418609071</c:v>
                </c:pt>
                <c:pt idx="36">
                  <c:v>0.10301182983739424</c:v>
                </c:pt>
                <c:pt idx="37">
                  <c:v>9.9998110178134883E-2</c:v>
                </c:pt>
                <c:pt idx="38">
                  <c:v>0.10149800786556558</c:v>
                </c:pt>
                <c:pt idx="39">
                  <c:v>0.10227071769756656</c:v>
                </c:pt>
                <c:pt idx="40">
                  <c:v>0.10373089379144329</c:v>
                </c:pt>
                <c:pt idx="41">
                  <c:v>0.10558628049482596</c:v>
                </c:pt>
                <c:pt idx="42">
                  <c:v>0.10394238480536569</c:v>
                </c:pt>
                <c:pt idx="43">
                  <c:v>0.10458474605962842</c:v>
                </c:pt>
                <c:pt idx="44">
                  <c:v>0.10519809567120664</c:v>
                </c:pt>
                <c:pt idx="45">
                  <c:v>0.10852251180455454</c:v>
                </c:pt>
                <c:pt idx="46">
                  <c:v>0.11008465189535961</c:v>
                </c:pt>
                <c:pt idx="47">
                  <c:v>0.11145905888793931</c:v>
                </c:pt>
                <c:pt idx="48">
                  <c:v>0.1098934972227239</c:v>
                </c:pt>
                <c:pt idx="49">
                  <c:v>0.11101013484778176</c:v>
                </c:pt>
                <c:pt idx="50">
                  <c:v>0.11114561106669438</c:v>
                </c:pt>
                <c:pt idx="51">
                  <c:v>0.11016253655511818</c:v>
                </c:pt>
                <c:pt idx="52">
                  <c:v>0.10818295208972234</c:v>
                </c:pt>
                <c:pt idx="53">
                  <c:v>0.10989486383342172</c:v>
                </c:pt>
                <c:pt idx="54">
                  <c:v>0.10972869594094931</c:v>
                </c:pt>
                <c:pt idx="55">
                  <c:v>0.11006306649969051</c:v>
                </c:pt>
                <c:pt idx="56">
                  <c:v>0.11140862876557683</c:v>
                </c:pt>
                <c:pt idx="57">
                  <c:v>0.11125962480906058</c:v>
                </c:pt>
                <c:pt idx="58">
                  <c:v>0.11257864018771879</c:v>
                </c:pt>
                <c:pt idx="59">
                  <c:v>0.11254022084530345</c:v>
                </c:pt>
                <c:pt idx="60">
                  <c:v>0.11282942266317952</c:v>
                </c:pt>
                <c:pt idx="61">
                  <c:v>0.11323045464929962</c:v>
                </c:pt>
                <c:pt idx="62">
                  <c:v>0.11595881797123309</c:v>
                </c:pt>
                <c:pt idx="63">
                  <c:v>0.11571797066245833</c:v>
                </c:pt>
                <c:pt idx="64">
                  <c:v>0.11601474712848166</c:v>
                </c:pt>
                <c:pt idx="65">
                  <c:v>0.11578268695840216</c:v>
                </c:pt>
                <c:pt idx="66">
                  <c:v>0.11515643487172461</c:v>
                </c:pt>
                <c:pt idx="67">
                  <c:v>0.11696017721945325</c:v>
                </c:pt>
                <c:pt idx="68">
                  <c:v>0.11748295149462677</c:v>
                </c:pt>
                <c:pt idx="69">
                  <c:v>0.11822350385602776</c:v>
                </c:pt>
                <c:pt idx="70">
                  <c:v>0.11905010973074273</c:v>
                </c:pt>
                <c:pt idx="71">
                  <c:v>0.1185038936255873</c:v>
                </c:pt>
                <c:pt idx="72">
                  <c:v>0.11874574682727965</c:v>
                </c:pt>
                <c:pt idx="73">
                  <c:v>0.1198004940578154</c:v>
                </c:pt>
                <c:pt idx="74">
                  <c:v>0.11993590683137643</c:v>
                </c:pt>
                <c:pt idx="75">
                  <c:v>0.11678129403974971</c:v>
                </c:pt>
                <c:pt idx="76">
                  <c:v>0.11807280107345999</c:v>
                </c:pt>
                <c:pt idx="77">
                  <c:v>0.11782876523302907</c:v>
                </c:pt>
                <c:pt idx="78">
                  <c:v>0.11951265861230984</c:v>
                </c:pt>
                <c:pt idx="79">
                  <c:v>0.11937368831348703</c:v>
                </c:pt>
                <c:pt idx="80">
                  <c:v>0.12069989722177521</c:v>
                </c:pt>
                <c:pt idx="81">
                  <c:v>0.12093887116125558</c:v>
                </c:pt>
                <c:pt idx="82">
                  <c:v>0.12081000000000003</c:v>
                </c:pt>
                <c:pt idx="83">
                  <c:v>0.11995000000000001</c:v>
                </c:pt>
                <c:pt idx="84">
                  <c:v>0.11873000000000002</c:v>
                </c:pt>
                <c:pt idx="85">
                  <c:v>0.11766000000000001</c:v>
                </c:pt>
                <c:pt idx="86">
                  <c:v>0.11699999999999999</c:v>
                </c:pt>
                <c:pt idx="87">
                  <c:v>0.11596999999999998</c:v>
                </c:pt>
                <c:pt idx="88">
                  <c:v>0.11829999999999999</c:v>
                </c:pt>
                <c:pt idx="89">
                  <c:v>0.12001999999999999</c:v>
                </c:pt>
                <c:pt idx="90">
                  <c:v>0.12107</c:v>
                </c:pt>
                <c:pt idx="91">
                  <c:v>0.11935000000000003</c:v>
                </c:pt>
                <c:pt idx="92">
                  <c:v>0.11816000000000003</c:v>
                </c:pt>
                <c:pt idx="93">
                  <c:v>0.11908999999999999</c:v>
                </c:pt>
                <c:pt idx="94">
                  <c:v>0.11821999999999996</c:v>
                </c:pt>
                <c:pt idx="95">
                  <c:v>0.12186</c:v>
                </c:pt>
                <c:pt idx="96">
                  <c:v>0.12660000000000005</c:v>
                </c:pt>
                <c:pt idx="97">
                  <c:v>0.12619999999999998</c:v>
                </c:pt>
              </c:numCache>
            </c:numRef>
          </c:val>
          <c:smooth val="0"/>
          <c:extLst>
            <c:ext xmlns:c16="http://schemas.microsoft.com/office/drawing/2014/chart" uri="{C3380CC4-5D6E-409C-BE32-E72D297353CC}">
              <c16:uniqueId val="{00000000-8D32-254A-BC55-5F0F2CD39990}"/>
            </c:ext>
          </c:extLst>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'data-Fig2'!$C$4:$C$101</c:f>
              <c:numCache>
                <c:formatCode>0.000</c:formatCode>
                <c:ptCount val="98"/>
                <c:pt idx="4">
                  <c:v>0.12735060899125261</c:v>
                </c:pt>
                <c:pt idx="5">
                  <c:v>0.13414727863839221</c:v>
                </c:pt>
                <c:pt idx="6">
                  <c:v>0.13440234700998305</c:v>
                </c:pt>
                <c:pt idx="7">
                  <c:v>0.13010408276527344</c:v>
                </c:pt>
                <c:pt idx="8">
                  <c:v>0.14984130871846468</c:v>
                </c:pt>
                <c:pt idx="9">
                  <c:v>0.14760465584264826</c:v>
                </c:pt>
                <c:pt idx="10">
                  <c:v>0.13957653374364018</c:v>
                </c:pt>
                <c:pt idx="11">
                  <c:v>0.14611970262259391</c:v>
                </c:pt>
                <c:pt idx="12">
                  <c:v>0.14862699060465492</c:v>
                </c:pt>
                <c:pt idx="13">
                  <c:v>0.14740856233172842</c:v>
                </c:pt>
                <c:pt idx="14">
                  <c:v>0.1475276343135293</c:v>
                </c:pt>
                <c:pt idx="15">
                  <c:v>0.15172704167251083</c:v>
                </c:pt>
                <c:pt idx="16">
                  <c:v>0.14630463197399859</c:v>
                </c:pt>
                <c:pt idx="17">
                  <c:v>0.14757865821298791</c:v>
                </c:pt>
                <c:pt idx="18">
                  <c:v>0.15741628139683803</c:v>
                </c:pt>
                <c:pt idx="19">
                  <c:v>0.1711233752906294</c:v>
                </c:pt>
                <c:pt idx="20">
                  <c:v>0.16715503092404863</c:v>
                </c:pt>
                <c:pt idx="21">
                  <c:v>0.17126457874372603</c:v>
                </c:pt>
                <c:pt idx="22">
                  <c:v>0.15361873875815876</c:v>
                </c:pt>
                <c:pt idx="23">
                  <c:v>0.15017430518277902</c:v>
                </c:pt>
                <c:pt idx="24">
                  <c:v>0.14928840202600857</c:v>
                </c:pt>
                <c:pt idx="25">
                  <c:v>0.15452808999967554</c:v>
                </c:pt>
                <c:pt idx="26">
                  <c:v>0.15893573752668486</c:v>
                </c:pt>
                <c:pt idx="27">
                  <c:v>0.15554161626419646</c:v>
                </c:pt>
                <c:pt idx="28">
                  <c:v>0.14009227740856633</c:v>
                </c:pt>
                <c:pt idx="29">
                  <c:v>0.12201957162023633</c:v>
                </c:pt>
                <c:pt idx="30">
                  <c:v>0.11536108542035094</c:v>
                </c:pt>
                <c:pt idx="31">
                  <c:v>0.11219613882800238</c:v>
                </c:pt>
                <c:pt idx="32">
                  <c:v>0.11832237695605455</c:v>
                </c:pt>
                <c:pt idx="33">
                  <c:v>0.1289531444957891</c:v>
                </c:pt>
                <c:pt idx="34">
                  <c:v>0.12345626723969874</c:v>
                </c:pt>
                <c:pt idx="35">
                  <c:v>0.12426106752449798</c:v>
                </c:pt>
                <c:pt idx="36">
                  <c:v>0.12515850404868029</c:v>
                </c:pt>
                <c:pt idx="37">
                  <c:v>0.12511224094302659</c:v>
                </c:pt>
                <c:pt idx="38">
                  <c:v>0.12151828759403849</c:v>
                </c:pt>
                <c:pt idx="39">
                  <c:v>0.12088570111264135</c:v>
                </c:pt>
                <c:pt idx="40">
                  <c:v>0.11926252718993259</c:v>
                </c:pt>
                <c:pt idx="41">
                  <c:v>0.12170226767482391</c:v>
                </c:pt>
                <c:pt idx="42">
                  <c:v>0.12197307829353474</c:v>
                </c:pt>
                <c:pt idx="43">
                  <c:v>0.12260573626562897</c:v>
                </c:pt>
                <c:pt idx="44">
                  <c:v>0.1218561465283169</c:v>
                </c:pt>
                <c:pt idx="45">
                  <c:v>0.12426444416276498</c:v>
                </c:pt>
                <c:pt idx="46">
                  <c:v>0.12276970679962268</c:v>
                </c:pt>
                <c:pt idx="47">
                  <c:v>0.12154941605204292</c:v>
                </c:pt>
                <c:pt idx="48">
                  <c:v>0.12569261213289235</c:v>
                </c:pt>
                <c:pt idx="49">
                  <c:v>0.12669136650208299</c:v>
                </c:pt>
                <c:pt idx="50">
                  <c:v>0.1273112455771841</c:v>
                </c:pt>
                <c:pt idx="51">
                  <c:v>0.12602313185430228</c:v>
                </c:pt>
                <c:pt idx="52">
                  <c:v>0.12634828389325553</c:v>
                </c:pt>
                <c:pt idx="53">
                  <c:v>0.12623874496680279</c:v>
                </c:pt>
                <c:pt idx="54">
                  <c:v>0.12647635426886741</c:v>
                </c:pt>
                <c:pt idx="55">
                  <c:v>0.12624370705723284</c:v>
                </c:pt>
                <c:pt idx="56">
                  <c:v>0.12662590807139965</c:v>
                </c:pt>
                <c:pt idx="57">
                  <c:v>0.12583851578000818</c:v>
                </c:pt>
                <c:pt idx="58">
                  <c:v>0.12709938901763093</c:v>
                </c:pt>
                <c:pt idx="59">
                  <c:v>0.12615218007693152</c:v>
                </c:pt>
                <c:pt idx="60">
                  <c:v>0.12828673570931887</c:v>
                </c:pt>
                <c:pt idx="61">
                  <c:v>0.12912923145230398</c:v>
                </c:pt>
                <c:pt idx="62">
                  <c:v>0.13019341293371817</c:v>
                </c:pt>
                <c:pt idx="63">
                  <c:v>0.12956670515346194</c:v>
                </c:pt>
                <c:pt idx="64">
                  <c:v>0.12934084164887602</c:v>
                </c:pt>
                <c:pt idx="65">
                  <c:v>0.12909467886813589</c:v>
                </c:pt>
                <c:pt idx="66">
                  <c:v>0.12797554605242412</c:v>
                </c:pt>
                <c:pt idx="67">
                  <c:v>0.12992773077850206</c:v>
                </c:pt>
                <c:pt idx="68">
                  <c:v>0.12942961016518592</c:v>
                </c:pt>
                <c:pt idx="69">
                  <c:v>0.1300573048656605</c:v>
                </c:pt>
                <c:pt idx="70">
                  <c:v>0.13193474517411521</c:v>
                </c:pt>
                <c:pt idx="71">
                  <c:v>0.13210416583304013</c:v>
                </c:pt>
                <c:pt idx="72">
                  <c:v>0.13282634211069355</c:v>
                </c:pt>
                <c:pt idx="73">
                  <c:v>0.13459230358431162</c:v>
                </c:pt>
                <c:pt idx="74">
                  <c:v>0.13743031094585056</c:v>
                </c:pt>
                <c:pt idx="75">
                  <c:v>0.13783063731826317</c:v>
                </c:pt>
                <c:pt idx="76">
                  <c:v>0.14051955103823111</c:v>
                </c:pt>
                <c:pt idx="77">
                  <c:v>0.14072321814037778</c:v>
                </c:pt>
                <c:pt idx="78">
                  <c:v>0.14262335942220594</c:v>
                </c:pt>
                <c:pt idx="79">
                  <c:v>0.14400786844917074</c:v>
                </c:pt>
                <c:pt idx="80">
                  <c:v>0.14590440212719724</c:v>
                </c:pt>
                <c:pt idx="81">
                  <c:v>0.14650845008967278</c:v>
                </c:pt>
                <c:pt idx="82">
                  <c:v>0.14932999999999999</c:v>
                </c:pt>
                <c:pt idx="83">
                  <c:v>0.15053000000000002</c:v>
                </c:pt>
                <c:pt idx="84">
                  <c:v>0.15081</c:v>
                </c:pt>
                <c:pt idx="85">
                  <c:v>0.15064</c:v>
                </c:pt>
                <c:pt idx="86">
                  <c:v>0.15095</c:v>
                </c:pt>
                <c:pt idx="87">
                  <c:v>0.15017</c:v>
                </c:pt>
                <c:pt idx="88">
                  <c:v>0.15028</c:v>
                </c:pt>
                <c:pt idx="89">
                  <c:v>0.15372999999999998</c:v>
                </c:pt>
                <c:pt idx="90">
                  <c:v>0.15441000000000002</c:v>
                </c:pt>
                <c:pt idx="91">
                  <c:v>0.15370999999999999</c:v>
                </c:pt>
                <c:pt idx="92">
                  <c:v>0.15441999999999997</c:v>
                </c:pt>
                <c:pt idx="93">
                  <c:v>0.15529999999999997</c:v>
                </c:pt>
                <c:pt idx="94">
                  <c:v>0.15517</c:v>
                </c:pt>
                <c:pt idx="95">
                  <c:v>0.15885000000000002</c:v>
                </c:pt>
                <c:pt idx="96">
                  <c:v>0.16129000000000002</c:v>
                </c:pt>
                <c:pt idx="97">
                  <c:v>0.16280999999999998</c:v>
                </c:pt>
              </c:numCache>
            </c:numRef>
          </c:val>
          <c:smooth val="0"/>
          <c:extLst>
            <c:ext xmlns:c16="http://schemas.microsoft.com/office/drawing/2014/chart" uri="{C3380CC4-5D6E-409C-BE32-E72D297353CC}">
              <c16:uniqueId val="{00000001-8D32-254A-BC55-5F0F2CD39990}"/>
            </c:ext>
          </c:extLst>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'data-Fig2'!$D$4:$D$101</c:f>
              <c:numCache>
                <c:formatCode>0.000</c:formatCode>
                <c:ptCount val="98"/>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numCache>
            </c:numRef>
          </c:val>
          <c:smooth val="0"/>
          <c:extLst>
            <c:ext xmlns:c16="http://schemas.microsoft.com/office/drawing/2014/chart" uri="{C3380CC4-5D6E-409C-BE32-E72D297353CC}">
              <c16:uniqueId val="{00000002-8D32-254A-BC55-5F0F2CD39990}"/>
            </c:ext>
          </c:extLst>
        </c:ser>
        <c:dLbls>
          <c:showLegendKey val="0"/>
          <c:showVal val="0"/>
          <c:showCatName val="0"/>
          <c:showSerName val="0"/>
          <c:showPercent val="0"/>
          <c:showBubbleSize val="0"/>
        </c:dLbls>
        <c:marker val="1"/>
        <c:smooth val="0"/>
        <c:axId val="1168040751"/>
        <c:axId val="1"/>
      </c:lineChart>
      <c:catAx>
        <c:axId val="1168040751"/>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00" b="1" i="0" u="none" strike="noStrike" baseline="0">
                  <a:solidFill>
                    <a:srgbClr val="000000"/>
                  </a:solidFill>
                  <a:latin typeface="Arial" charset="0"/>
                  <a:cs typeface="Arial"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805732736645328"/>
              <c:y val="0.88222698072805139"/>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7.9136690647482008E-2"/>
              <c:y val="0.2248394004282655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68040751"/>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33237387412904323"/>
          <c:y val="0.68522483940042822"/>
          <c:w val="0.42589905398515832"/>
          <c:h val="8.5653104925053514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074"/>
          <c:y val="7.6763543800102363E-2"/>
          <c:w val="0.73669025930355325"/>
          <c:h val="0.71161879793067873"/>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'data-Fig3'!$C$4:$C$109</c:f>
              <c:numCache>
                <c:formatCode>0.0000</c:formatCode>
                <c:ptCount val="106"/>
                <c:pt idx="0">
                  <c:v>2.755016205450769E-2</c:v>
                </c:pt>
                <c:pt idx="1">
                  <c:v>2.7292084736544597E-2</c:v>
                </c:pt>
                <c:pt idx="2">
                  <c:v>4.360051390265416E-2</c:v>
                </c:pt>
                <c:pt idx="3">
                  <c:v>4.7812342033102112E-2</c:v>
                </c:pt>
                <c:pt idx="4">
                  <c:v>3.3652030168037188E-2</c:v>
                </c:pt>
                <c:pt idx="5">
                  <c:v>2.4542270776995521E-2</c:v>
                </c:pt>
                <c:pt idx="6">
                  <c:v>2.2865297104244196E-2</c:v>
                </c:pt>
                <c:pt idx="7">
                  <c:v>1.6628981564311755E-2</c:v>
                </c:pt>
                <c:pt idx="8">
                  <c:v>1.6883974290585059E-2</c:v>
                </c:pt>
                <c:pt idx="9">
                  <c:v>2.2741607402143222E-2</c:v>
                </c:pt>
                <c:pt idx="10">
                  <c:v>1.997966722614291E-2</c:v>
                </c:pt>
                <c:pt idx="11">
                  <c:v>2.3249502043152431E-2</c:v>
                </c:pt>
                <c:pt idx="12">
                  <c:v>3.3108484827819591E-2</c:v>
                </c:pt>
                <c:pt idx="13">
                  <c:v>3.3640176310679934E-2</c:v>
                </c:pt>
                <c:pt idx="14">
                  <c:v>3.7542140165501309E-2</c:v>
                </c:pt>
                <c:pt idx="15">
                  <c:v>5.0245153107773437E-2</c:v>
                </c:pt>
                <c:pt idx="16">
                  <c:v>4.9902636063775881E-2</c:v>
                </c:pt>
                <c:pt idx="17">
                  <c:v>2.8445522686741047E-2</c:v>
                </c:pt>
                <c:pt idx="18">
                  <c:v>2.2499013882845174E-2</c:v>
                </c:pt>
                <c:pt idx="19">
                  <c:v>1.9894684756199467E-2</c:v>
                </c:pt>
                <c:pt idx="20">
                  <c:v>2.3442619303236288E-2</c:v>
                </c:pt>
                <c:pt idx="21">
                  <c:v>2.0732433519932786E-2</c:v>
                </c:pt>
                <c:pt idx="22">
                  <c:v>2.1879479269571976E-2</c:v>
                </c:pt>
                <c:pt idx="23">
                  <c:v>2.5369178210276937E-2</c:v>
                </c:pt>
                <c:pt idx="24">
                  <c:v>2.174382143155763E-2</c:v>
                </c:pt>
                <c:pt idx="25">
                  <c:v>2.1945121575450074E-2</c:v>
                </c:pt>
                <c:pt idx="26">
                  <c:v>1.9634411446568058E-2</c:v>
                </c:pt>
                <c:pt idx="27">
                  <c:v>2.0436137401820011E-2</c:v>
                </c:pt>
                <c:pt idx="28">
                  <c:v>1.9771783137308981E-2</c:v>
                </c:pt>
                <c:pt idx="29">
                  <c:v>1.5457714345564253E-2</c:v>
                </c:pt>
                <c:pt idx="30">
                  <c:v>1.2351248134373318E-2</c:v>
                </c:pt>
                <c:pt idx="31">
                  <c:v>1.1642370843730746E-2</c:v>
                </c:pt>
                <c:pt idx="32">
                  <c:v>1.2633914667333801E-2</c:v>
                </c:pt>
                <c:pt idx="33">
                  <c:v>1.47283742297185E-2</c:v>
                </c:pt>
                <c:pt idx="34">
                  <c:v>1.3035162087810493E-2</c:v>
                </c:pt>
                <c:pt idx="35">
                  <c:v>1.3054992326916324E-2</c:v>
                </c:pt>
                <c:pt idx="36">
                  <c:v>1.2425001396918815E-2</c:v>
                </c:pt>
                <c:pt idx="37">
                  <c:v>1.2197861566448934E-2</c:v>
                </c:pt>
                <c:pt idx="38">
                  <c:v>1.2810697611210967E-2</c:v>
                </c:pt>
                <c:pt idx="39">
                  <c:v>1.0884692794265906E-2</c:v>
                </c:pt>
                <c:pt idx="40">
                  <c:v>9.6675602974227413E-3</c:v>
                </c:pt>
                <c:pt idx="41">
                  <c:v>1.1687484341437246E-2</c:v>
                </c:pt>
                <c:pt idx="42">
                  <c:v>1.3165387245087342E-2</c:v>
                </c:pt>
                <c:pt idx="43">
                  <c:v>1.1976060987726266E-2</c:v>
                </c:pt>
                <c:pt idx="44">
                  <c:v>1.0528673149594428E-2</c:v>
                </c:pt>
                <c:pt idx="45">
                  <c:v>1.0814637545017167E-2</c:v>
                </c:pt>
                <c:pt idx="46">
                  <c:v>1.1941249375109261E-2</c:v>
                </c:pt>
                <c:pt idx="47">
                  <c:v>1.1749239699033298E-2</c:v>
                </c:pt>
                <c:pt idx="48">
                  <c:v>1.3822929216111448E-2</c:v>
                </c:pt>
                <c:pt idx="49">
                  <c:v>1.1607401802667006E-2</c:v>
                </c:pt>
                <c:pt idx="50">
                  <c:v>1.1462998441377137E-2</c:v>
                </c:pt>
                <c:pt idx="51">
                  <c:v>1.3021661045439319E-2</c:v>
                </c:pt>
                <c:pt idx="52">
                  <c:v>1.4893514616821979E-2</c:v>
                </c:pt>
                <c:pt idx="53">
                  <c:v>1.2898790870561372E-2</c:v>
                </c:pt>
                <c:pt idx="54">
                  <c:v>1.416347805611729E-2</c:v>
                </c:pt>
                <c:pt idx="55">
                  <c:v>1.6149285544225331E-2</c:v>
                </c:pt>
                <c:pt idx="56">
                  <c:v>1.5581702597665021E-2</c:v>
                </c:pt>
                <c:pt idx="57">
                  <c:v>9.9627513394338514E-3</c:v>
                </c:pt>
                <c:pt idx="58">
                  <c:v>1.1137117989758905E-2</c:v>
                </c:pt>
                <c:pt idx="59">
                  <c:v>1.1781574093832308E-2</c:v>
                </c:pt>
                <c:pt idx="60">
                  <c:v>9.4139573549492806E-3</c:v>
                </c:pt>
                <c:pt idx="61">
                  <c:v>8.7885422864696534E-3</c:v>
                </c:pt>
                <c:pt idx="62">
                  <c:v>8.4658142682953273E-3</c:v>
                </c:pt>
                <c:pt idx="63">
                  <c:v>8.5993934820226998E-3</c:v>
                </c:pt>
                <c:pt idx="64">
                  <c:v>9.2362942017128555E-3</c:v>
                </c:pt>
                <c:pt idx="65">
                  <c:v>8.5637644293520936E-3</c:v>
                </c:pt>
                <c:pt idx="66">
                  <c:v>1.3728566187669137E-2</c:v>
                </c:pt>
                <c:pt idx="67">
                  <c:v>1.2764781564610595E-2</c:v>
                </c:pt>
                <c:pt idx="68">
                  <c:v>1.3658654703481264E-2</c:v>
                </c:pt>
                <c:pt idx="69">
                  <c:v>1.7337928747513977E-2</c:v>
                </c:pt>
                <c:pt idx="70">
                  <c:v>1.884166708678876E-2</c:v>
                </c:pt>
                <c:pt idx="71">
                  <c:v>2.1535381567179747E-2</c:v>
                </c:pt>
                <c:pt idx="72">
                  <c:v>2.2361820161560339E-2</c:v>
                </c:pt>
                <c:pt idx="73">
                  <c:v>3.34446839608743E-2</c:v>
                </c:pt>
                <c:pt idx="74">
                  <c:v>1.9077992254479696E-2</c:v>
                </c:pt>
                <c:pt idx="75">
                  <c:v>2.8625698376648027E-2</c:v>
                </c:pt>
                <c:pt idx="76">
                  <c:v>2.4546952390748413E-2</c:v>
                </c:pt>
                <c:pt idx="77">
                  <c:v>2.3335255081525817E-2</c:v>
                </c:pt>
                <c:pt idx="78">
                  <c:v>1.9570288229202717E-2</c:v>
                </c:pt>
                <c:pt idx="79">
                  <c:v>2.4630823721854767E-2</c:v>
                </c:pt>
                <c:pt idx="80">
                  <c:v>2.3180260584675972E-2</c:v>
                </c:pt>
                <c:pt idx="81">
                  <c:v>2.2947425865202212E-2</c:v>
                </c:pt>
                <c:pt idx="82">
                  <c:v>2.4630000000000003E-2</c:v>
                </c:pt>
                <c:pt idx="83">
                  <c:v>3.058E-2</c:v>
                </c:pt>
                <c:pt idx="84">
                  <c:v>3.526E-2</c:v>
                </c:pt>
                <c:pt idx="85">
                  <c:v>3.9230000000000001E-2</c:v>
                </c:pt>
                <c:pt idx="86">
                  <c:v>4.2140000000000004E-2</c:v>
                </c:pt>
                <c:pt idx="87">
                  <c:v>5.0730000000000004E-2</c:v>
                </c:pt>
                <c:pt idx="88">
                  <c:v>3.7000000000000005E-2</c:v>
                </c:pt>
                <c:pt idx="89">
                  <c:v>3.1419999999999997E-2</c:v>
                </c:pt>
                <c:pt idx="90">
                  <c:v>3.492E-2</c:v>
                </c:pt>
                <c:pt idx="91">
                  <c:v>4.342E-2</c:v>
                </c:pt>
                <c:pt idx="92">
                  <c:v>5.1279999999999999E-2</c:v>
                </c:pt>
                <c:pt idx="93">
                  <c:v>5.4600000000000003E-2</c:v>
                </c:pt>
                <c:pt idx="94">
                  <c:v>6.0359999999999997E-2</c:v>
                </c:pt>
                <c:pt idx="95">
                  <c:v>5.0339999999999996E-2</c:v>
                </c:pt>
                <c:pt idx="96">
                  <c:v>3.8940000000000002E-2</c:v>
                </c:pt>
                <c:pt idx="97">
                  <c:v>4.7789999999999999E-2</c:v>
                </c:pt>
                <c:pt idx="98">
                  <c:v>4.3220000000000001E-2</c:v>
                </c:pt>
                <c:pt idx="99">
                  <c:v>5.8110000000000002E-2</c:v>
                </c:pt>
                <c:pt idx="100">
                  <c:v>4.4660000000000005E-2</c:v>
                </c:pt>
                <c:pt idx="101">
                  <c:v>5.1260000000000007E-2</c:v>
                </c:pt>
                <c:pt idx="102">
                  <c:v>5.1159999999999997E-2</c:v>
                </c:pt>
                <c:pt idx="103">
                  <c:v>4.6689999999999995E-2</c:v>
                </c:pt>
                <c:pt idx="104">
                  <c:v>5.2750000000000005E-2</c:v>
                </c:pt>
                <c:pt idx="105">
                  <c:v>5.3400000000000003E-2</c:v>
                </c:pt>
              </c:numCache>
            </c:numRef>
          </c:val>
          <c:smooth val="0"/>
          <c:extLst>
            <c:ext xmlns:c16="http://schemas.microsoft.com/office/drawing/2014/chart" uri="{C3380CC4-5D6E-409C-BE32-E72D297353CC}">
              <c16:uniqueId val="{00000000-4E03-6444-8404-3F9D8E46B8F5}"/>
            </c:ext>
          </c:extLst>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'data-Fig3'!$B$4:$B$109</c:f>
              <c:numCache>
                <c:formatCode>0.0000</c:formatCode>
                <c:ptCount val="106"/>
                <c:pt idx="0">
                  <c:v>2.7550162054507693E-2</c:v>
                </c:pt>
                <c:pt idx="1">
                  <c:v>2.7292084736544597E-2</c:v>
                </c:pt>
                <c:pt idx="2">
                  <c:v>4.3603499999999996E-2</c:v>
                </c:pt>
                <c:pt idx="3">
                  <c:v>4.4049341044346761E-2</c:v>
                </c:pt>
                <c:pt idx="4">
                  <c:v>3.3307691380518312E-2</c:v>
                </c:pt>
                <c:pt idx="5">
                  <c:v>2.4481629304319623E-2</c:v>
                </c:pt>
                <c:pt idx="6">
                  <c:v>2.220206592112621E-2</c:v>
                </c:pt>
                <c:pt idx="7">
                  <c:v>1.6716386264226366E-2</c:v>
                </c:pt>
                <c:pt idx="8">
                  <c:v>1.6892103882340821E-2</c:v>
                </c:pt>
                <c:pt idx="9">
                  <c:v>2.0093203672445034E-2</c:v>
                </c:pt>
                <c:pt idx="10">
                  <c:v>1.7515973184398407E-2</c:v>
                </c:pt>
                <c:pt idx="11">
                  <c:v>2.008713573259582E-2</c:v>
                </c:pt>
                <c:pt idx="12">
                  <c:v>2.3450783923630883E-2</c:v>
                </c:pt>
                <c:pt idx="13">
                  <c:v>2.5387789698721932E-2</c:v>
                </c:pt>
                <c:pt idx="14">
                  <c:v>2.7581348811531094E-2</c:v>
                </c:pt>
                <c:pt idx="15">
                  <c:v>3.2254883590899681E-2</c:v>
                </c:pt>
                <c:pt idx="16">
                  <c:v>3.0057812608517063E-2</c:v>
                </c:pt>
                <c:pt idx="17">
                  <c:v>2.3887538491116418E-2</c:v>
                </c:pt>
                <c:pt idx="18">
                  <c:v>2.0744133398493184E-2</c:v>
                </c:pt>
                <c:pt idx="19">
                  <c:v>1.9264855493777388E-2</c:v>
                </c:pt>
                <c:pt idx="20">
                  <c:v>2.0446143537247261E-2</c:v>
                </c:pt>
                <c:pt idx="21">
                  <c:v>1.9218939824356393E-2</c:v>
                </c:pt>
                <c:pt idx="22">
                  <c:v>1.9463370851066034E-2</c:v>
                </c:pt>
                <c:pt idx="23">
                  <c:v>2.234125970521314E-2</c:v>
                </c:pt>
                <c:pt idx="24">
                  <c:v>2.0155380578081698E-2</c:v>
                </c:pt>
                <c:pt idx="25">
                  <c:v>1.6664630261522456E-2</c:v>
                </c:pt>
                <c:pt idx="26">
                  <c:v>1.7412602984471625E-2</c:v>
                </c:pt>
                <c:pt idx="27">
                  <c:v>1.7740378459074349E-2</c:v>
                </c:pt>
                <c:pt idx="28">
                  <c:v>1.6290480751623114E-2</c:v>
                </c:pt>
                <c:pt idx="29">
                  <c:v>1.3216990923743429E-2</c:v>
                </c:pt>
                <c:pt idx="30">
                  <c:v>9.7267087256462537E-3</c:v>
                </c:pt>
                <c:pt idx="31">
                  <c:v>9.240911360951223E-3</c:v>
                </c:pt>
                <c:pt idx="32">
                  <c:v>8.4491417334779453E-3</c:v>
                </c:pt>
                <c:pt idx="33">
                  <c:v>9.1638256707099307E-3</c:v>
                </c:pt>
                <c:pt idx="34">
                  <c:v>9.0289404896681663E-3</c:v>
                </c:pt>
                <c:pt idx="35">
                  <c:v>9.538511856595348E-3</c:v>
                </c:pt>
                <c:pt idx="36">
                  <c:v>9.5443071522288512E-3</c:v>
                </c:pt>
                <c:pt idx="37">
                  <c:v>8.2690330608120536E-3</c:v>
                </c:pt>
                <c:pt idx="38">
                  <c:v>8.6516933361116526E-3</c:v>
                </c:pt>
                <c:pt idx="39">
                  <c:v>7.4571694613321526E-3</c:v>
                </c:pt>
                <c:pt idx="40">
                  <c:v>6.7264467154010636E-3</c:v>
                </c:pt>
                <c:pt idx="41">
                  <c:v>7.0588248853421989E-3</c:v>
                </c:pt>
                <c:pt idx="42">
                  <c:v>7.2061163480499103E-3</c:v>
                </c:pt>
                <c:pt idx="43">
                  <c:v>6.8115311362396793E-3</c:v>
                </c:pt>
                <c:pt idx="44">
                  <c:v>6.6308052241425431E-3</c:v>
                </c:pt>
                <c:pt idx="45">
                  <c:v>6.4243772482167972E-3</c:v>
                </c:pt>
                <c:pt idx="46">
                  <c:v>6.161766772525527E-3</c:v>
                </c:pt>
                <c:pt idx="47">
                  <c:v>5.9637321869406117E-3</c:v>
                </c:pt>
                <c:pt idx="48">
                  <c:v>5.870375663371551E-3</c:v>
                </c:pt>
                <c:pt idx="49">
                  <c:v>5.6162058072998459E-3</c:v>
                </c:pt>
                <c:pt idx="50">
                  <c:v>5.6800334450204052E-3</c:v>
                </c:pt>
                <c:pt idx="51">
                  <c:v>5.3128911555610373E-3</c:v>
                </c:pt>
                <c:pt idx="52">
                  <c:v>5.378665172725592E-3</c:v>
                </c:pt>
                <c:pt idx="53">
                  <c:v>6.0294666862191091E-3</c:v>
                </c:pt>
                <c:pt idx="54">
                  <c:v>5.9647168321796239E-3</c:v>
                </c:pt>
                <c:pt idx="55">
                  <c:v>5.8157218198253745E-3</c:v>
                </c:pt>
                <c:pt idx="56">
                  <c:v>5.4712956747793176E-3</c:v>
                </c:pt>
                <c:pt idx="57">
                  <c:v>5.2533930875849231E-3</c:v>
                </c:pt>
                <c:pt idx="58">
                  <c:v>5.1804645938540372E-3</c:v>
                </c:pt>
                <c:pt idx="59">
                  <c:v>5.2045600169461845E-3</c:v>
                </c:pt>
                <c:pt idx="60">
                  <c:v>4.9521971124209694E-3</c:v>
                </c:pt>
                <c:pt idx="61">
                  <c:v>5.6296418427947892E-3</c:v>
                </c:pt>
                <c:pt idx="62">
                  <c:v>5.5970851689307582E-3</c:v>
                </c:pt>
                <c:pt idx="63">
                  <c:v>5.6193360343470243E-3</c:v>
                </c:pt>
                <c:pt idx="64">
                  <c:v>5.6620582508149454E-3</c:v>
                </c:pt>
                <c:pt idx="65">
                  <c:v>5.8055664529142693E-3</c:v>
                </c:pt>
                <c:pt idx="66">
                  <c:v>6.1532472366205059E-3</c:v>
                </c:pt>
                <c:pt idx="67">
                  <c:v>6.548142457805153E-3</c:v>
                </c:pt>
                <c:pt idx="68">
                  <c:v>6.5596229076334764E-3</c:v>
                </c:pt>
                <c:pt idx="69">
                  <c:v>7.7472867772956115E-3</c:v>
                </c:pt>
                <c:pt idx="70">
                  <c:v>8.7149098939761933E-3</c:v>
                </c:pt>
                <c:pt idx="71">
                  <c:v>9.8088071430846874E-3</c:v>
                </c:pt>
                <c:pt idx="72">
                  <c:v>9.7047439116255095E-3</c:v>
                </c:pt>
                <c:pt idx="73">
                  <c:v>9.9694880598681767E-3</c:v>
                </c:pt>
                <c:pt idx="74">
                  <c:v>1.3010161292535967E-2</c:v>
                </c:pt>
                <c:pt idx="75">
                  <c:v>1.9903132937624798E-2</c:v>
                </c:pt>
                <c:pt idx="76">
                  <c:v>1.7404590540249964E-2</c:v>
                </c:pt>
                <c:pt idx="77">
                  <c:v>1.825676890631479E-2</c:v>
                </c:pt>
                <c:pt idx="78">
                  <c:v>1.6079501141719094E-2</c:v>
                </c:pt>
                <c:pt idx="79">
                  <c:v>2.01681694243592E-2</c:v>
                </c:pt>
                <c:pt idx="80">
                  <c:v>1.7375977884318456E-2</c:v>
                </c:pt>
                <c:pt idx="81">
                  <c:v>1.7322505727484127E-2</c:v>
                </c:pt>
                <c:pt idx="82">
                  <c:v>1.8149999999999999E-2</c:v>
                </c:pt>
                <c:pt idx="83">
                  <c:v>1.9730000000000001E-2</c:v>
                </c:pt>
                <c:pt idx="84">
                  <c:v>2.1949999999999997E-2</c:v>
                </c:pt>
                <c:pt idx="85">
                  <c:v>2.4060000000000002E-2</c:v>
                </c:pt>
                <c:pt idx="86">
                  <c:v>2.6329999999999999E-2</c:v>
                </c:pt>
                <c:pt idx="87">
                  <c:v>2.8410000000000001E-2</c:v>
                </c:pt>
                <c:pt idx="88">
                  <c:v>2.4020000000000003E-2</c:v>
                </c:pt>
                <c:pt idx="89">
                  <c:v>2.3010000000000003E-2</c:v>
                </c:pt>
                <c:pt idx="90">
                  <c:v>2.4380000000000002E-2</c:v>
                </c:pt>
                <c:pt idx="91">
                  <c:v>2.8700000000000003E-2</c:v>
                </c:pt>
                <c:pt idx="92">
                  <c:v>3.288E-2</c:v>
                </c:pt>
                <c:pt idx="93">
                  <c:v>3.3230000000000003E-2</c:v>
                </c:pt>
                <c:pt idx="94">
                  <c:v>3.5290000000000002E-2</c:v>
                </c:pt>
                <c:pt idx="95">
                  <c:v>3.3730000000000003E-2</c:v>
                </c:pt>
                <c:pt idx="96">
                  <c:v>3.065E-2</c:v>
                </c:pt>
                <c:pt idx="97">
                  <c:v>3.3100000000000004E-2</c:v>
                </c:pt>
                <c:pt idx="98">
                  <c:v>3.1579999999999997E-2</c:v>
                </c:pt>
                <c:pt idx="99">
                  <c:v>3.6450000000000003E-2</c:v>
                </c:pt>
                <c:pt idx="100">
                  <c:v>3.0910000000000003E-2</c:v>
                </c:pt>
                <c:pt idx="101">
                  <c:v>3.1609999999999999E-2</c:v>
                </c:pt>
                <c:pt idx="102">
                  <c:v>3.2940000000000004E-2</c:v>
                </c:pt>
                <c:pt idx="103">
                  <c:v>3.1300000000000001E-2</c:v>
                </c:pt>
                <c:pt idx="104">
                  <c:v>3.4349999999999999E-2</c:v>
                </c:pt>
                <c:pt idx="105">
                  <c:v>3.7920000000000002E-2</c:v>
                </c:pt>
              </c:numCache>
            </c:numRef>
          </c:val>
          <c:smooth val="0"/>
          <c:extLst>
            <c:ext xmlns:c16="http://schemas.microsoft.com/office/drawing/2014/chart" uri="{C3380CC4-5D6E-409C-BE32-E72D297353CC}">
              <c16:uniqueId val="{00000001-4E03-6444-8404-3F9D8E46B8F5}"/>
            </c:ext>
          </c:extLst>
        </c:ser>
        <c:dLbls>
          <c:showLegendKey val="0"/>
          <c:showVal val="0"/>
          <c:showCatName val="0"/>
          <c:showSerName val="0"/>
          <c:showPercent val="0"/>
          <c:showBubbleSize val="0"/>
        </c:dLbls>
        <c:marker val="1"/>
        <c:smooth val="0"/>
        <c:axId val="1169329663"/>
        <c:axId val="1"/>
      </c:lineChart>
      <c:catAx>
        <c:axId val="116932966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6.1000000000000013E-2"/>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ltLang="ko-KR"/>
                  <a:t>Top 0.01% Income Share</a:t>
                </a:r>
              </a:p>
            </c:rich>
          </c:tx>
          <c:layout>
            <c:manualLayout>
              <c:xMode val="edge"/>
              <c:yMode val="edge"/>
              <c:x val="6.0431654676258995E-2"/>
              <c:y val="0.255186885353023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ko-KR"/>
          </a:p>
        </c:txPr>
        <c:crossAx val="1169329663"/>
        <c:crosses val="autoZero"/>
        <c:crossBetween val="midCat"/>
        <c:majorUnit val="0.01"/>
        <c:minorUnit val="5.0000000000000001E-3"/>
      </c:valAx>
      <c:spPr>
        <a:solidFill>
          <a:srgbClr val="FFFFFF"/>
        </a:solidFill>
        <a:ln w="3175">
          <a:solidFill>
            <a:srgbClr val="000000"/>
          </a:solidFill>
          <a:prstDash val="solid"/>
        </a:ln>
      </c:spPr>
    </c:plotArea>
    <c:legend>
      <c:legendPos val="r"/>
      <c:layout>
        <c:manualLayout>
          <c:xMode val="edge"/>
          <c:yMode val="edge"/>
          <c:x val="0.36834509715062597"/>
          <c:y val="0.14522837912895742"/>
          <c:w val="0.32805732736645327"/>
          <c:h val="0.15560182311235987"/>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Top 0.1% US Pre-Tax Income Share, 1913-2018</a:t>
            </a:r>
          </a:p>
        </c:rich>
      </c:tx>
      <c:layout>
        <c:manualLayout>
          <c:xMode val="edge"/>
          <c:yMode val="edge"/>
          <c:x val="0.2074660397666119"/>
          <c:y val="2.4802332799686345E-2"/>
        </c:manualLayout>
      </c:layout>
      <c:overlay val="0"/>
      <c:spPr>
        <a:noFill/>
        <a:ln w="25400">
          <a:noFill/>
        </a:ln>
      </c:spPr>
    </c:title>
    <c:autoTitleDeleted val="0"/>
    <c:plotArea>
      <c:layout>
        <c:manualLayout>
          <c:layoutTarget val="inner"/>
          <c:xMode val="edge"/>
          <c:yMode val="edge"/>
          <c:x val="0.153956753409141"/>
          <c:y val="0.10165982827581124"/>
          <c:w val="0.72374062583923293"/>
          <c:h val="0.68464782308199412"/>
        </c:manualLayout>
      </c:layout>
      <c:lineChart>
        <c:grouping val="standard"/>
        <c:varyColors val="0"/>
        <c:ser>
          <c:idx val="0"/>
          <c:order val="0"/>
          <c:tx>
            <c:strRef>
              <c:f>'data-Fig3'!$E$3</c:f>
              <c:strCache>
                <c:ptCount val="1"/>
                <c:pt idx="0">
                  <c:v>Top 0.1% income share (incomes above $2.1m in 2018)</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'data-Fig3'!$A$4:$A$187</c:f>
              <c:numCache>
                <c:formatCode>General</c:formatCode>
                <c:ptCount val="184"/>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'data-Fig3'!$E$4:$E$109</c:f>
              <c:numCache>
                <c:formatCode>0.0000</c:formatCode>
                <c:ptCount val="106"/>
                <c:pt idx="0">
                  <c:v>8.6166081714558071E-2</c:v>
                </c:pt>
                <c:pt idx="1">
                  <c:v>8.6033408914061305E-2</c:v>
                </c:pt>
                <c:pt idx="2">
                  <c:v>9.2193842850742128E-2</c:v>
                </c:pt>
                <c:pt idx="3">
                  <c:v>0.10514662593144883</c:v>
                </c:pt>
                <c:pt idx="4">
                  <c:v>8.4015369708452386E-2</c:v>
                </c:pt>
                <c:pt idx="5">
                  <c:v>6.7164822458815596E-2</c:v>
                </c:pt>
                <c:pt idx="6">
                  <c:v>6.6297173757209713E-2</c:v>
                </c:pt>
                <c:pt idx="7">
                  <c:v>5.3572248881608976E-2</c:v>
                </c:pt>
                <c:pt idx="8">
                  <c:v>5.6019527041906061E-2</c:v>
                </c:pt>
                <c:pt idx="9">
                  <c:v>6.6354491835071847E-2</c:v>
                </c:pt>
                <c:pt idx="10">
                  <c:v>5.9064105684361649E-2</c:v>
                </c:pt>
                <c:pt idx="11">
                  <c:v>6.7870222283341899E-2</c:v>
                </c:pt>
                <c:pt idx="12">
                  <c:v>8.523904172767606E-2</c:v>
                </c:pt>
                <c:pt idx="13">
                  <c:v>8.4590047554456899E-2</c:v>
                </c:pt>
                <c:pt idx="14">
                  <c:v>9.2539418014410221E-2</c:v>
                </c:pt>
                <c:pt idx="15">
                  <c:v>0.11540899580778978</c:v>
                </c:pt>
                <c:pt idx="16">
                  <c:v>0.10913684975677206</c:v>
                </c:pt>
                <c:pt idx="17">
                  <c:v>7.0742560079510963E-2</c:v>
                </c:pt>
                <c:pt idx="18">
                  <c:v>5.893396822508664E-2</c:v>
                </c:pt>
                <c:pt idx="19">
                  <c:v>5.9695090930959031E-2</c:v>
                </c:pt>
                <c:pt idx="20">
                  <c:v>6.6088668867149897E-2</c:v>
                </c:pt>
                <c:pt idx="21">
                  <c:v>6.1291146492561711E-2</c:v>
                </c:pt>
                <c:pt idx="22">
                  <c:v>6.3922876063773254E-2</c:v>
                </c:pt>
                <c:pt idx="23">
                  <c:v>7.5652325543874785E-2</c:v>
                </c:pt>
                <c:pt idx="24">
                  <c:v>6.4944611660107635E-2</c:v>
                </c:pt>
                <c:pt idx="25">
                  <c:v>5.883863074939498E-2</c:v>
                </c:pt>
                <c:pt idx="26">
                  <c:v>5.8716316119173086E-2</c:v>
                </c:pt>
                <c:pt idx="27">
                  <c:v>6.0051766194718165E-2</c:v>
                </c:pt>
                <c:pt idx="28">
                  <c:v>5.8065009852960155E-2</c:v>
                </c:pt>
                <c:pt idx="29">
                  <c:v>4.8115929755329689E-2</c:v>
                </c:pt>
                <c:pt idx="30">
                  <c:v>4.2628729222402739E-2</c:v>
                </c:pt>
                <c:pt idx="31">
                  <c:v>3.7556085801448078E-2</c:v>
                </c:pt>
                <c:pt idx="32">
                  <c:v>4.1591811045259677E-2</c:v>
                </c:pt>
                <c:pt idx="33">
                  <c:v>4.391740338619992E-2</c:v>
                </c:pt>
                <c:pt idx="34">
                  <c:v>3.9182105759787582E-2</c:v>
                </c:pt>
                <c:pt idx="35">
                  <c:v>4.0551428153601458E-2</c:v>
                </c:pt>
                <c:pt idx="36">
                  <c:v>3.831369556381136E-2</c:v>
                </c:pt>
                <c:pt idx="37">
                  <c:v>4.3904470024816025E-2</c:v>
                </c:pt>
                <c:pt idx="38">
                  <c:v>3.8904059496939564E-2</c:v>
                </c:pt>
                <c:pt idx="39">
                  <c:v>3.4281686412848157E-2</c:v>
                </c:pt>
                <c:pt idx="40">
                  <c:v>3.0551549232254845E-2</c:v>
                </c:pt>
                <c:pt idx="41">
                  <c:v>3.4909311013215476E-2</c:v>
                </c:pt>
                <c:pt idx="42">
                  <c:v>3.71496874737735E-2</c:v>
                </c:pt>
                <c:pt idx="43">
                  <c:v>3.4863094765295199E-2</c:v>
                </c:pt>
                <c:pt idx="44">
                  <c:v>3.1833122336257118E-2</c:v>
                </c:pt>
                <c:pt idx="45">
                  <c:v>3.2184493567886684E-2</c:v>
                </c:pt>
                <c:pt idx="46">
                  <c:v>3.449809739962232E-2</c:v>
                </c:pt>
                <c:pt idx="47">
                  <c:v>3.2490455876287273E-2</c:v>
                </c:pt>
                <c:pt idx="48">
                  <c:v>3.651281807907316E-2</c:v>
                </c:pt>
                <c:pt idx="49">
                  <c:v>3.1942778236263951E-2</c:v>
                </c:pt>
                <c:pt idx="50">
                  <c:v>3.1459022812065321E-2</c:v>
                </c:pt>
                <c:pt idx="51">
                  <c:v>3.3724713759870781E-2</c:v>
                </c:pt>
                <c:pt idx="52">
                  <c:v>3.6551436659768351E-2</c:v>
                </c:pt>
                <c:pt idx="53">
                  <c:v>3.3852869852018672E-2</c:v>
                </c:pt>
                <c:pt idx="54">
                  <c:v>3.6770055013950739E-2</c:v>
                </c:pt>
                <c:pt idx="55">
                  <c:v>4.0228605841038094E-2</c:v>
                </c:pt>
                <c:pt idx="56">
                  <c:v>3.6936962808646327E-2</c:v>
                </c:pt>
                <c:pt idx="57">
                  <c:v>2.7753447195762334E-2</c:v>
                </c:pt>
                <c:pt idx="58">
                  <c:v>2.9877355674459382E-2</c:v>
                </c:pt>
                <c:pt idx="59">
                  <c:v>3.1258337833275765E-2</c:v>
                </c:pt>
                <c:pt idx="60">
                  <c:v>2.7600856232307912E-2</c:v>
                </c:pt>
                <c:pt idx="61">
                  <c:v>2.7282329384523601E-2</c:v>
                </c:pt>
                <c:pt idx="62">
                  <c:v>2.56451254427838E-2</c:v>
                </c:pt>
                <c:pt idx="63">
                  <c:v>2.5947445217216036E-2</c:v>
                </c:pt>
                <c:pt idx="64">
                  <c:v>2.7079323133603866E-2</c:v>
                </c:pt>
                <c:pt idx="65">
                  <c:v>2.6479670026986139E-2</c:v>
                </c:pt>
                <c:pt idx="66">
                  <c:v>3.4392645702314782E-2</c:v>
                </c:pt>
                <c:pt idx="67">
                  <c:v>3.4095164790819289E-2</c:v>
                </c:pt>
                <c:pt idx="68">
                  <c:v>3.5661926882342106E-2</c:v>
                </c:pt>
                <c:pt idx="69">
                  <c:v>4.1757694436480149E-2</c:v>
                </c:pt>
                <c:pt idx="70">
                  <c:v>4.6208721299842916E-2</c:v>
                </c:pt>
                <c:pt idx="71">
                  <c:v>4.9811033091065014E-2</c:v>
                </c:pt>
                <c:pt idx="72">
                  <c:v>5.3180289093396171E-2</c:v>
                </c:pt>
                <c:pt idx="73">
                  <c:v>7.3978961510816968E-2</c:v>
                </c:pt>
                <c:pt idx="74">
                  <c:v>4.8990274086337278E-2</c:v>
                </c:pt>
                <c:pt idx="75">
                  <c:v>6.7990305904861006E-2</c:v>
                </c:pt>
                <c:pt idx="76">
                  <c:v>5.999407496887639E-2</c:v>
                </c:pt>
                <c:pt idx="77">
                  <c:v>5.8245139041904224E-2</c:v>
                </c:pt>
                <c:pt idx="78">
                  <c:v>5.1228214941781251E-2</c:v>
                </c:pt>
                <c:pt idx="79">
                  <c:v>6.0315047247453797E-2</c:v>
                </c:pt>
                <c:pt idx="80">
                  <c:v>5.7306914890393447E-2</c:v>
                </c:pt>
                <c:pt idx="81">
                  <c:v>5.7039958392342771E-2</c:v>
                </c:pt>
                <c:pt idx="82">
                  <c:v>6.2060000000000004E-2</c:v>
                </c:pt>
                <c:pt idx="83">
                  <c:v>7.2400000000000006E-2</c:v>
                </c:pt>
                <c:pt idx="84">
                  <c:v>8.1850000000000006E-2</c:v>
                </c:pt>
                <c:pt idx="85">
                  <c:v>8.9960000000000012E-2</c:v>
                </c:pt>
                <c:pt idx="86">
                  <c:v>9.622E-2</c:v>
                </c:pt>
                <c:pt idx="87">
                  <c:v>0.10877000000000001</c:v>
                </c:pt>
                <c:pt idx="88">
                  <c:v>8.3690000000000001E-2</c:v>
                </c:pt>
                <c:pt idx="89">
                  <c:v>7.3410000000000003E-2</c:v>
                </c:pt>
                <c:pt idx="90">
                  <c:v>7.8670000000000004E-2</c:v>
                </c:pt>
                <c:pt idx="91">
                  <c:v>9.4649999999999998E-2</c:v>
                </c:pt>
                <c:pt idx="92">
                  <c:v>0.10984000000000001</c:v>
                </c:pt>
                <c:pt idx="93">
                  <c:v>0.11588</c:v>
                </c:pt>
                <c:pt idx="94">
                  <c:v>0.12275000000000001</c:v>
                </c:pt>
                <c:pt idx="95">
                  <c:v>0.10400000000000001</c:v>
                </c:pt>
                <c:pt idx="96">
                  <c:v>8.2949999999999996E-2</c:v>
                </c:pt>
                <c:pt idx="97">
                  <c:v>9.6579999999999999E-2</c:v>
                </c:pt>
                <c:pt idx="98">
                  <c:v>9.2660000000000006E-2</c:v>
                </c:pt>
                <c:pt idx="99">
                  <c:v>0.11712</c:v>
                </c:pt>
                <c:pt idx="100">
                  <c:v>9.4309999999999991E-2</c:v>
                </c:pt>
                <c:pt idx="101">
                  <c:v>0.10571</c:v>
                </c:pt>
                <c:pt idx="102">
                  <c:v>0.10608000000000001</c:v>
                </c:pt>
                <c:pt idx="103">
                  <c:v>9.8760000000000001E-2</c:v>
                </c:pt>
                <c:pt idx="104">
                  <c:v>0.1085</c:v>
                </c:pt>
                <c:pt idx="105">
                  <c:v>0.10791000000000001</c:v>
                </c:pt>
              </c:numCache>
            </c:numRef>
          </c:val>
          <c:smooth val="0"/>
          <c:extLst>
            <c:ext xmlns:c16="http://schemas.microsoft.com/office/drawing/2014/chart" uri="{C3380CC4-5D6E-409C-BE32-E72D297353CC}">
              <c16:uniqueId val="{00000000-ED82-FF4C-A513-291A6D35F94C}"/>
            </c:ext>
          </c:extLst>
        </c:ser>
        <c:dLbls>
          <c:showLegendKey val="0"/>
          <c:showVal val="0"/>
          <c:showCatName val="0"/>
          <c:showSerName val="0"/>
          <c:showPercent val="0"/>
          <c:showBubbleSize val="0"/>
        </c:dLbls>
        <c:marker val="1"/>
        <c:smooth val="0"/>
        <c:axId val="1169366015"/>
        <c:axId val="1"/>
      </c:lineChart>
      <c:catAx>
        <c:axId val="1169366015"/>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3"/>
          <c:min val="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0.1% Income Share</a:t>
                </a:r>
              </a:p>
            </c:rich>
          </c:tx>
          <c:layout>
            <c:manualLayout>
              <c:xMode val="edge"/>
              <c:yMode val="edge"/>
              <c:x val="3.1654676258992806E-2"/>
              <c:y val="0.201244976639330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ko-KR"/>
          </a:p>
        </c:txPr>
        <c:crossAx val="1169366015"/>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470" b="0" i="0" u="none" strike="noStrike" baseline="0">
                <a:solidFill>
                  <a:srgbClr val="000000"/>
                </a:solidFill>
                <a:latin typeface="Arial"/>
                <a:ea typeface="Arial"/>
                <a:cs typeface="Arial"/>
              </a:defRPr>
            </a:pPr>
            <a:endParaRPr lang="ko-KR"/>
          </a:p>
        </c:txPr>
      </c:legendEntry>
      <c:layout>
        <c:manualLayout>
          <c:xMode val="edge"/>
          <c:yMode val="edge"/>
          <c:x val="0.32805732736645332"/>
          <c:y val="0.17012464468912339"/>
          <c:w val="0.37697819067580585"/>
          <c:h val="0.16597526709576241"/>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Panel A: 1929</a:t>
            </a:r>
          </a:p>
        </c:rich>
      </c:tx>
      <c:layout>
        <c:manualLayout>
          <c:xMode val="edge"/>
          <c:yMode val="edge"/>
          <c:x val="0.4215825072225684"/>
          <c:y val="2.734375E-2"/>
        </c:manualLayout>
      </c:layout>
      <c:overlay val="0"/>
      <c:spPr>
        <a:noFill/>
        <a:ln w="25400">
          <a:noFill/>
        </a:ln>
      </c:spPr>
    </c:title>
    <c:autoTitleDeleted val="0"/>
    <c:plotArea>
      <c:layout>
        <c:manualLayout>
          <c:layoutTarget val="inner"/>
          <c:xMode val="edge"/>
          <c:yMode val="edge"/>
          <c:x val="0.14388481627022523"/>
          <c:y val="8.203125E-2"/>
          <c:w val="0.66762554749384506"/>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0.5973195821059385</c:v>
                </c:pt>
                <c:pt idx="1">
                  <c:v>0.55106692427513493</c:v>
                </c:pt>
                <c:pt idx="2">
                  <c:v>0.4201610600637305</c:v>
                </c:pt>
                <c:pt idx="3">
                  <c:v>0.33009456382284857</c:v>
                </c:pt>
                <c:pt idx="4">
                  <c:v>0.19822541896018944</c:v>
                </c:pt>
                <c:pt idx="5">
                  <c:v>8.8017811426318315E-2</c:v>
                </c:pt>
              </c:numCache>
            </c:numRef>
          </c:val>
          <c:smooth val="0"/>
          <c:extLst>
            <c:ext xmlns:c16="http://schemas.microsoft.com/office/drawing/2014/chart" uri="{C3380CC4-5D6E-409C-BE32-E72D297353CC}">
              <c16:uniqueId val="{00000000-5B17-704C-B598-363B093D2AC6}"/>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0.20460813394123106</c:v>
                </c:pt>
                <c:pt idx="1">
                  <c:v>0.23842457620002575</c:v>
                </c:pt>
                <c:pt idx="2">
                  <c:v>0.32843621567970599</c:v>
                </c:pt>
                <c:pt idx="3">
                  <c:v>0.47246726891723267</c:v>
                </c:pt>
                <c:pt idx="4">
                  <c:v>0.63544365021208138</c:v>
                </c:pt>
                <c:pt idx="5">
                  <c:v>0.70614287488884886</c:v>
                </c:pt>
              </c:numCache>
            </c:numRef>
          </c:val>
          <c:smooth val="0"/>
          <c:extLst>
            <c:ext xmlns:c16="http://schemas.microsoft.com/office/drawing/2014/chart" uri="{C3380CC4-5D6E-409C-BE32-E72D297353CC}">
              <c16:uniqueId val="{00000001-5B17-704C-B598-363B093D2AC6}"/>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0.19807228229325272</c:v>
                </c:pt>
                <c:pt idx="1">
                  <c:v>0.21050849586617126</c:v>
                </c:pt>
                <c:pt idx="2">
                  <c:v>0.25140272421202031</c:v>
                </c:pt>
                <c:pt idx="3">
                  <c:v>0.19743814639780621</c:v>
                </c:pt>
                <c:pt idx="4">
                  <c:v>0.16633091601787897</c:v>
                </c:pt>
                <c:pt idx="5">
                  <c:v>0.2058392842561815</c:v>
                </c:pt>
              </c:numCache>
            </c:numRef>
          </c:val>
          <c:smooth val="0"/>
          <c:extLst>
            <c:ext xmlns:c16="http://schemas.microsoft.com/office/drawing/2014/chart" uri="{C3380CC4-5D6E-409C-BE32-E72D297353CC}">
              <c16:uniqueId val="{00000002-5B17-704C-B598-363B093D2AC6}"/>
            </c:ext>
          </c:extLst>
        </c:ser>
        <c:dLbls>
          <c:showLegendKey val="0"/>
          <c:showVal val="0"/>
          <c:showCatName val="0"/>
          <c:showSerName val="0"/>
          <c:showPercent val="0"/>
          <c:showBubbleSize val="0"/>
        </c:dLbls>
        <c:marker val="1"/>
        <c:smooth val="0"/>
        <c:axId val="1169404655"/>
        <c:axId val="1"/>
      </c:lineChart>
      <c:catAx>
        <c:axId val="1169404655"/>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69404655"/>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x val="0.12230204497819068"/>
          <c:y val="0.890625"/>
          <c:w val="0.70503563133744973"/>
          <c:h val="4.6875E-2"/>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rPr lang="en-US" altLang="ko-KR"/>
              <a:t>Panel B: 2000</a:t>
            </a:r>
          </a:p>
        </c:rich>
      </c:tx>
      <c:layout>
        <c:manualLayout>
          <c:xMode val="edge"/>
          <c:yMode val="edge"/>
          <c:x val="0.42589905398515832"/>
          <c:y val="1.0309278350515464E-2"/>
        </c:manualLayout>
      </c:layout>
      <c:overlay val="0"/>
      <c:spPr>
        <a:noFill/>
        <a:ln w="25400">
          <a:noFill/>
        </a:ln>
      </c:spPr>
    </c:title>
    <c:autoTitleDeleted val="0"/>
    <c:plotArea>
      <c:layout>
        <c:manualLayout>
          <c:layoutTarget val="inner"/>
          <c:xMode val="edge"/>
          <c:yMode val="edge"/>
          <c:x val="0.13093518280590496"/>
          <c:y val="0.10927835051546392"/>
          <c:w val="0.67625863647005857"/>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0.89702220894333251</c:v>
                </c:pt>
                <c:pt idx="1">
                  <c:v>0.82263027295285351</c:v>
                </c:pt>
                <c:pt idx="2">
                  <c:v>0.70229839508618985</c:v>
                </c:pt>
                <c:pt idx="3">
                  <c:v>0.6351431980906922</c:v>
                </c:pt>
                <c:pt idx="4">
                  <c:v>0.57437850842020854</c:v>
                </c:pt>
                <c:pt idx="5">
                  <c:v>0.60808328230251063</c:v>
                </c:pt>
              </c:numCache>
            </c:numRef>
          </c:val>
          <c:smooth val="0"/>
          <c:extLst>
            <c:ext xmlns:c16="http://schemas.microsoft.com/office/drawing/2014/chart" uri="{C3380CC4-5D6E-409C-BE32-E72D297353CC}">
              <c16:uniqueId val="{00000000-3960-B746-84CE-CB5E9E0F3767}"/>
            </c:ext>
          </c:extLst>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4.7206453540483834E-2</c:v>
                </c:pt>
                <c:pt idx="1">
                  <c:v>6.7295285359801574E-2</c:v>
                </c:pt>
                <c:pt idx="2">
                  <c:v>9.8375272439072681E-2</c:v>
                </c:pt>
                <c:pt idx="3">
                  <c:v>0.11724343675417653</c:v>
                </c:pt>
                <c:pt idx="4">
                  <c:v>0.14063753007217311</c:v>
                </c:pt>
                <c:pt idx="5">
                  <c:v>0.1414574402939377</c:v>
                </c:pt>
              </c:numCache>
            </c:numRef>
          </c:val>
          <c:smooth val="0"/>
          <c:extLst>
            <c:ext xmlns:c16="http://schemas.microsoft.com/office/drawing/2014/chart" uri="{C3380CC4-5D6E-409C-BE32-E72D297353CC}">
              <c16:uniqueId val="{00000001-3960-B746-84CE-CB5E9E0F3767}"/>
            </c:ext>
          </c:extLst>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5.5771337516183656E-2</c:v>
                </c:pt>
                <c:pt idx="1">
                  <c:v>0.11007444168734491</c:v>
                </c:pt>
                <c:pt idx="2">
                  <c:v>0.19932633247473747</c:v>
                </c:pt>
                <c:pt idx="3">
                  <c:v>0.24761336515513127</c:v>
                </c:pt>
                <c:pt idx="4">
                  <c:v>0.28498396150761834</c:v>
                </c:pt>
                <c:pt idx="5">
                  <c:v>0.25045927740355167</c:v>
                </c:pt>
              </c:numCache>
            </c:numRef>
          </c:val>
          <c:smooth val="0"/>
          <c:extLst>
            <c:ext xmlns:c16="http://schemas.microsoft.com/office/drawing/2014/chart" uri="{C3380CC4-5D6E-409C-BE32-E72D297353CC}">
              <c16:uniqueId val="{00000002-3960-B746-84CE-CB5E9E0F3767}"/>
            </c:ext>
          </c:extLst>
        </c:ser>
        <c:dLbls>
          <c:showLegendKey val="0"/>
          <c:showVal val="0"/>
          <c:showCatName val="0"/>
          <c:showSerName val="0"/>
          <c:showPercent val="0"/>
          <c:showBubbleSize val="0"/>
        </c:dLbls>
        <c:marker val="1"/>
        <c:smooth val="0"/>
        <c:axId val="1166452655"/>
        <c:axId val="1"/>
      </c:lineChart>
      <c:catAx>
        <c:axId val="1166452655"/>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66452655"/>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2949628958250722"/>
          <c:y val="0.92371134020618562"/>
          <c:w val="0.68057519968277347"/>
          <c:h val="4.9484536082474273E-2"/>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rPr lang="en-US" altLang="ko-KR"/>
              <a:t>Panel C: 2007</a:t>
            </a:r>
          </a:p>
        </c:rich>
      </c:tx>
      <c:layout>
        <c:manualLayout>
          <c:xMode val="edge"/>
          <c:yMode val="edge"/>
          <c:x val="0.42632298108659161"/>
          <c:y val="2.7139874739039668E-2"/>
        </c:manualLayout>
      </c:layout>
      <c:overlay val="0"/>
      <c:spPr>
        <a:noFill/>
        <a:ln w="25400">
          <a:noFill/>
        </a:ln>
      </c:spPr>
    </c:title>
    <c:autoTitleDeleted val="0"/>
    <c:plotArea>
      <c:layout>
        <c:manualLayout>
          <c:layoutTarget val="inner"/>
          <c:xMode val="edge"/>
          <c:yMode val="edge"/>
          <c:x val="0.13876957402205856"/>
          <c:y val="0.11691014026352387"/>
          <c:w val="0.67238865763265487"/>
          <c:h val="0.6242166417641720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0.88629999999999998</c:v>
                </c:pt>
                <c:pt idx="1">
                  <c:v>0.80110000000000003</c:v>
                </c:pt>
                <c:pt idx="2">
                  <c:v>0.6905</c:v>
                </c:pt>
                <c:pt idx="3">
                  <c:v>0.5696</c:v>
                </c:pt>
                <c:pt idx="4">
                  <c:v>0.47619999999999996</c:v>
                </c:pt>
                <c:pt idx="5">
                  <c:v>0.3805</c:v>
                </c:pt>
              </c:numCache>
            </c:numRef>
          </c:val>
          <c:smooth val="0"/>
          <c:extLst>
            <c:ext xmlns:c16="http://schemas.microsoft.com/office/drawing/2014/chart" uri="{C3380CC4-5D6E-409C-BE32-E72D297353CC}">
              <c16:uniqueId val="{00000000-8538-2B46-84DE-113EE7104E05}"/>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5.3900000000000017E-2</c:v>
                </c:pt>
                <c:pt idx="1">
                  <c:v>7.8799999999999967E-2</c:v>
                </c:pt>
                <c:pt idx="2">
                  <c:v>0.10870000000000002</c:v>
                </c:pt>
                <c:pt idx="3">
                  <c:v>0.1421</c:v>
                </c:pt>
                <c:pt idx="4">
                  <c:v>0.20060000000000006</c:v>
                </c:pt>
                <c:pt idx="5">
                  <c:v>0.33289999999999992</c:v>
                </c:pt>
              </c:numCache>
            </c:numRef>
          </c:val>
          <c:smooth val="0"/>
          <c:extLst>
            <c:ext xmlns:c16="http://schemas.microsoft.com/office/drawing/2014/chart" uri="{C3380CC4-5D6E-409C-BE32-E72D297353CC}">
              <c16:uniqueId val="{00000001-8538-2B46-84DE-113EE7104E05}"/>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5.9800000000000006E-2</c:v>
                </c:pt>
                <c:pt idx="1">
                  <c:v>0.1201</c:v>
                </c:pt>
                <c:pt idx="2">
                  <c:v>0.20079999999999998</c:v>
                </c:pt>
                <c:pt idx="3">
                  <c:v>0.2883</c:v>
                </c:pt>
                <c:pt idx="4">
                  <c:v>0.32319999999999999</c:v>
                </c:pt>
                <c:pt idx="5">
                  <c:v>0.28660000000000002</c:v>
                </c:pt>
              </c:numCache>
            </c:numRef>
          </c:val>
          <c:smooth val="0"/>
          <c:extLst>
            <c:ext xmlns:c16="http://schemas.microsoft.com/office/drawing/2014/chart" uri="{C3380CC4-5D6E-409C-BE32-E72D297353CC}">
              <c16:uniqueId val="{00000002-8538-2B46-84DE-113EE7104E05}"/>
            </c:ext>
          </c:extLst>
        </c:ser>
        <c:dLbls>
          <c:showLegendKey val="0"/>
          <c:showVal val="0"/>
          <c:showCatName val="0"/>
          <c:showSerName val="0"/>
          <c:showPercent val="0"/>
          <c:showBubbleSize val="0"/>
        </c:dLbls>
        <c:marker val="1"/>
        <c:smooth val="0"/>
        <c:axId val="1166483215"/>
        <c:axId val="1"/>
      </c:lineChart>
      <c:catAx>
        <c:axId val="1166483215"/>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ko-KR"/>
          </a:p>
        </c:txPr>
        <c:crossAx val="1166483215"/>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4878386446329403"/>
          <c:y val="0.94571959298407116"/>
          <c:w val="0.66809683124373409"/>
          <c:h val="5.0104384133611735E-2"/>
        </c:manualLayout>
      </c:layout>
      <c:overlay val="0"/>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697728431428095E-2"/>
          <c:y val="8.5653104925053528E-2"/>
          <c:w val="0.79280530221492096"/>
          <c:h val="0.71734475374732332"/>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'data-Fig4B'!$N$6:$N$108</c:f>
              <c:numCache>
                <c:formatCode>0.0000</c:formatCode>
                <c:ptCount val="103"/>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2.7660610249999999E-2</c:v>
                </c:pt>
                <c:pt idx="102">
                  <c:v>2.8720527066000003E-2</c:v>
                </c:pt>
              </c:numCache>
            </c:numRef>
          </c:val>
          <c:extLst>
            <c:ext xmlns:c16="http://schemas.microsoft.com/office/drawing/2014/chart" uri="{C3380CC4-5D6E-409C-BE32-E72D297353CC}">
              <c16:uniqueId val="{00000000-E9AB-2843-849A-5425BF21BD9C}"/>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'data-Fig4B'!$M$6:$M$108</c:f>
              <c:numCache>
                <c:formatCode>0.0000</c:formatCode>
                <c:ptCount val="103"/>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2.4976385349999998E-2</c:v>
                </c:pt>
                <c:pt idx="102">
                  <c:v>2.4053781064499999E-2</c:v>
                </c:pt>
              </c:numCache>
            </c:numRef>
          </c:val>
          <c:extLst>
            <c:ext xmlns:c16="http://schemas.microsoft.com/office/drawing/2014/chart" uri="{C3380CC4-5D6E-409C-BE32-E72D297353CC}">
              <c16:uniqueId val="{00000001-E9AB-2843-849A-5425BF21BD9C}"/>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'data-Fig4B'!$L$6:$L$108</c:f>
              <c:numCache>
                <c:formatCode>0.0000</c:formatCode>
                <c:ptCount val="103"/>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1.28319044E-2</c:v>
                </c:pt>
                <c:pt idx="102">
                  <c:v>1.51550368695E-2</c:v>
                </c:pt>
              </c:numCache>
            </c:numRef>
          </c:val>
          <c:extLst>
            <c:ext xmlns:c16="http://schemas.microsoft.com/office/drawing/2014/chart" uri="{C3380CC4-5D6E-409C-BE32-E72D297353CC}">
              <c16:uniqueId val="{00000002-E9AB-2843-849A-5425BF21BD9C}"/>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'data-Fig4B'!$K$6:$K$108</c:f>
              <c:numCache>
                <c:formatCode>0.0000</c:formatCode>
                <c:ptCount val="103"/>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4.3031099999999996E-2</c:v>
                </c:pt>
                <c:pt idx="102">
                  <c:v>3.9980655000000004E-2</c:v>
                </c:pt>
              </c:numCache>
            </c:numRef>
          </c:val>
          <c:extLst>
            <c:ext xmlns:c16="http://schemas.microsoft.com/office/drawing/2014/chart" uri="{C3380CC4-5D6E-409C-BE32-E72D297353CC}">
              <c16:uniqueId val="{00000003-E9AB-2843-849A-5425BF21BD9C}"/>
            </c:ext>
          </c:extLst>
        </c:ser>
        <c:dLbls>
          <c:showLegendKey val="0"/>
          <c:showVal val="0"/>
          <c:showCatName val="0"/>
          <c:showSerName val="0"/>
          <c:showPercent val="0"/>
          <c:showBubbleSize val="0"/>
        </c:dLbls>
        <c:axId val="1166506255"/>
        <c:axId val="1"/>
      </c:areaChart>
      <c:catAx>
        <c:axId val="1166506255"/>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66506255"/>
        <c:crosses val="autoZero"/>
        <c:crossBetween val="midCat"/>
      </c:valAx>
      <c:spPr>
        <a:solidFill>
          <a:srgbClr val="FFFFFF"/>
        </a:solidFill>
        <a:ln w="12700">
          <a:solidFill>
            <a:srgbClr val="000000"/>
          </a:solidFill>
          <a:prstDash val="solid"/>
        </a:ln>
      </c:spPr>
    </c:plotArea>
    <c:legend>
      <c:legendPos val="r"/>
      <c:layout>
        <c:manualLayout>
          <c:xMode val="edge"/>
          <c:yMode val="edge"/>
          <c:x val="0.28920840650314394"/>
          <c:y val="0.14132762312633834"/>
          <c:w val="0.2935249532657338"/>
          <c:h val="0.28051391862955033"/>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016"/>
          <c:y val="0.11991434689507495"/>
          <c:w val="0.71798515833002896"/>
          <c:h val="0.68308351177730198"/>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'data-Fig4B'!$N$6:$N$108</c:f>
              <c:numCache>
                <c:formatCode>0.0000</c:formatCode>
                <c:ptCount val="103"/>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2.7660610249999999E-2</c:v>
                </c:pt>
                <c:pt idx="102">
                  <c:v>2.8720527066000003E-2</c:v>
                </c:pt>
              </c:numCache>
            </c:numRef>
          </c:val>
          <c:extLst>
            <c:ext xmlns:c16="http://schemas.microsoft.com/office/drawing/2014/chart" uri="{C3380CC4-5D6E-409C-BE32-E72D297353CC}">
              <c16:uniqueId val="{00000000-5C46-D548-B048-E9FDD3AA1629}"/>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'data-Fig4B'!$M$6:$M$108</c:f>
              <c:numCache>
                <c:formatCode>0.0000</c:formatCode>
                <c:ptCount val="103"/>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2.4976385349999998E-2</c:v>
                </c:pt>
                <c:pt idx="102">
                  <c:v>2.4053781064499999E-2</c:v>
                </c:pt>
              </c:numCache>
            </c:numRef>
          </c:val>
          <c:extLst>
            <c:ext xmlns:c16="http://schemas.microsoft.com/office/drawing/2014/chart" uri="{C3380CC4-5D6E-409C-BE32-E72D297353CC}">
              <c16:uniqueId val="{00000001-5C46-D548-B048-E9FDD3AA1629}"/>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'data-Fig4B'!$L$6:$L$108</c:f>
              <c:numCache>
                <c:formatCode>0.0000</c:formatCode>
                <c:ptCount val="103"/>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1.28319044E-2</c:v>
                </c:pt>
                <c:pt idx="102">
                  <c:v>1.51550368695E-2</c:v>
                </c:pt>
              </c:numCache>
            </c:numRef>
          </c:val>
          <c:extLst>
            <c:ext xmlns:c16="http://schemas.microsoft.com/office/drawing/2014/chart" uri="{C3380CC4-5D6E-409C-BE32-E72D297353CC}">
              <c16:uniqueId val="{00000002-5C46-D548-B048-E9FDD3AA1629}"/>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'data-Fig4B'!$A$6:$A$150</c:f>
              <c:numCache>
                <c:formatCode>General</c:formatCode>
                <c:ptCount val="145"/>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'data-Fig4B'!$K$6:$K$108</c:f>
              <c:numCache>
                <c:formatCode>0.0000</c:formatCode>
                <c:ptCount val="103"/>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4.3031099999999996E-2</c:v>
                </c:pt>
                <c:pt idx="102">
                  <c:v>3.9980655000000004E-2</c:v>
                </c:pt>
              </c:numCache>
            </c:numRef>
          </c:val>
          <c:extLst>
            <c:ext xmlns:c16="http://schemas.microsoft.com/office/drawing/2014/chart" uri="{C3380CC4-5D6E-409C-BE32-E72D297353CC}">
              <c16:uniqueId val="{00000003-5C46-D548-B048-E9FDD3AA1629}"/>
            </c:ext>
          </c:extLst>
        </c:ser>
        <c:dLbls>
          <c:showLegendKey val="0"/>
          <c:showVal val="0"/>
          <c:showCatName val="0"/>
          <c:showSerName val="0"/>
          <c:showPercent val="0"/>
          <c:showBubbleSize val="0"/>
        </c:dLbls>
        <c:axId val="1168090591"/>
        <c:axId val="1"/>
      </c:areaChart>
      <c:catAx>
        <c:axId val="1168090591"/>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68090591"/>
        <c:crosses val="autoZero"/>
        <c:crossBetween val="midCat"/>
      </c:valAx>
      <c:spPr>
        <a:solidFill>
          <a:srgbClr val="FFFFFF"/>
        </a:solidFill>
        <a:ln w="12700">
          <a:solidFill>
            <a:srgbClr val="000000"/>
          </a:solidFill>
          <a:prstDash val="solid"/>
        </a:ln>
      </c:spPr>
    </c:plotArea>
    <c:legend>
      <c:legendPos val="r"/>
      <c:layout>
        <c:manualLayout>
          <c:xMode val="edge"/>
          <c:yMode val="edge"/>
          <c:x val="0.31798538492041012"/>
          <c:y val="0.13490364025695931"/>
          <c:w val="0.29352495326573386"/>
          <c:h val="0.28051391862955033"/>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276231263383298"/>
          <c:w val="0.72949601849004198"/>
          <c:h val="0.67880085653104927"/>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'data-Fig5'!$A$4:$A$150</c:f>
              <c:numCache>
                <c:formatCode>General</c:formatCode>
                <c:ptCount val="147"/>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'data-Fig5'!$B$4:$B$106</c:f>
              <c:numCache>
                <c:formatCode>0.000</c:formatCode>
                <c:ptCount val="103"/>
                <c:pt idx="0">
                  <c:v>0.51817095342658959</c:v>
                </c:pt>
                <c:pt idx="1">
                  <c:v>0.59257324676208778</c:v>
                </c:pt>
                <c:pt idx="2">
                  <c:v>0.50128299658696907</c:v>
                </c:pt>
                <c:pt idx="3">
                  <c:v>0.43550562372873558</c:v>
                </c:pt>
                <c:pt idx="4">
                  <c:v>0.4541034463375947</c:v>
                </c:pt>
                <c:pt idx="5">
                  <c:v>0.4651038413748203</c:v>
                </c:pt>
                <c:pt idx="6">
                  <c:v>0.50758962075061587</c:v>
                </c:pt>
                <c:pt idx="7">
                  <c:v>0.51867775199391963</c:v>
                </c:pt>
                <c:pt idx="8">
                  <c:v>0.51894953969605595</c:v>
                </c:pt>
                <c:pt idx="9">
                  <c:v>0.51931797264386548</c:v>
                </c:pt>
                <c:pt idx="10">
                  <c:v>0.54878996490867049</c:v>
                </c:pt>
                <c:pt idx="11">
                  <c:v>0.55642518604974955</c:v>
                </c:pt>
                <c:pt idx="12">
                  <c:v>0.55348624728878559</c:v>
                </c:pt>
                <c:pt idx="13">
                  <c:v>0.5697162697120145</c:v>
                </c:pt>
                <c:pt idx="14">
                  <c:v>0.58318519604789198</c:v>
                </c:pt>
                <c:pt idx="15">
                  <c:v>0.55224967456848684</c:v>
                </c:pt>
                <c:pt idx="16">
                  <c:v>0.51252850774943681</c:v>
                </c:pt>
                <c:pt idx="17">
                  <c:v>0.44846746312944402</c:v>
                </c:pt>
                <c:pt idx="18">
                  <c:v>0.46935336870778782</c:v>
                </c:pt>
                <c:pt idx="19">
                  <c:v>0.46831898800235872</c:v>
                </c:pt>
                <c:pt idx="20">
                  <c:v>0.51668773664870915</c:v>
                </c:pt>
                <c:pt idx="21">
                  <c:v>0.51580271354409102</c:v>
                </c:pt>
                <c:pt idx="22">
                  <c:v>0.43061983286524025</c:v>
                </c:pt>
                <c:pt idx="23">
                  <c:v>0.4508625542741464</c:v>
                </c:pt>
                <c:pt idx="24">
                  <c:v>0.43603407121275256</c:v>
                </c:pt>
                <c:pt idx="25">
                  <c:v>0.36688970635980395</c:v>
                </c:pt>
                <c:pt idx="26">
                  <c:v>0.29257030579014187</c:v>
                </c:pt>
                <c:pt idx="27">
                  <c:v>0.25669863954131728</c:v>
                </c:pt>
                <c:pt idx="28">
                  <c:v>0.25009318871599889</c:v>
                </c:pt>
                <c:pt idx="29">
                  <c:v>0.24443850542021348</c:v>
                </c:pt>
                <c:pt idx="30">
                  <c:v>0.2663170871384124</c:v>
                </c:pt>
                <c:pt idx="31">
                  <c:v>0.30419921352621437</c:v>
                </c:pt>
                <c:pt idx="32">
                  <c:v>0.3192340477616431</c:v>
                </c:pt>
                <c:pt idx="33">
                  <c:v>0.33955142401890709</c:v>
                </c:pt>
                <c:pt idx="34">
                  <c:v>0.3419028149652874</c:v>
                </c:pt>
                <c:pt idx="35">
                  <c:v>0.32941185607534834</c:v>
                </c:pt>
                <c:pt idx="36">
                  <c:v>0.32564313292950986</c:v>
                </c:pt>
                <c:pt idx="37">
                  <c:v>0.31564590177205054</c:v>
                </c:pt>
                <c:pt idx="38">
                  <c:v>0.32493091815925923</c:v>
                </c:pt>
                <c:pt idx="39">
                  <c:v>0.32580741190177948</c:v>
                </c:pt>
                <c:pt idx="40">
                  <c:v>0.35545165893987346</c:v>
                </c:pt>
                <c:pt idx="41">
                  <c:v>0.34818143876647006</c:v>
                </c:pt>
                <c:pt idx="42">
                  <c:v>0.34501415578741601</c:v>
                </c:pt>
                <c:pt idx="43">
                  <c:v>0.33993144723887569</c:v>
                </c:pt>
                <c:pt idx="44">
                  <c:v>0.35073042576876223</c:v>
                </c:pt>
                <c:pt idx="45">
                  <c:v>0.34646403345976695</c:v>
                </c:pt>
                <c:pt idx="46">
                  <c:v>0.34815824958059155</c:v>
                </c:pt>
                <c:pt idx="47">
                  <c:v>0.3554883984207225</c:v>
                </c:pt>
                <c:pt idx="48">
                  <c:v>0.35433496466533709</c:v>
                </c:pt>
                <c:pt idx="49">
                  <c:v>0.34837621040784156</c:v>
                </c:pt>
                <c:pt idx="50">
                  <c:v>0.31289856340894712</c:v>
                </c:pt>
                <c:pt idx="51">
                  <c:v>0.29551055091346834</c:v>
                </c:pt>
                <c:pt idx="52">
                  <c:v>0.31575987251764259</c:v>
                </c:pt>
                <c:pt idx="53">
                  <c:v>0.30329428125368985</c:v>
                </c:pt>
                <c:pt idx="54">
                  <c:v>0.29048353329070919</c:v>
                </c:pt>
                <c:pt idx="55">
                  <c:v>0.28424983524932268</c:v>
                </c:pt>
                <c:pt idx="56">
                  <c:v>0.27347357028542474</c:v>
                </c:pt>
                <c:pt idx="57">
                  <c:v>0.27635218110950932</c:v>
                </c:pt>
                <c:pt idx="58">
                  <c:v>0.28853805909660307</c:v>
                </c:pt>
                <c:pt idx="59">
                  <c:v>0.27737669278499927</c:v>
                </c:pt>
                <c:pt idx="60">
                  <c:v>0.27077567569841093</c:v>
                </c:pt>
                <c:pt idx="61">
                  <c:v>0.26623600075079767</c:v>
                </c:pt>
                <c:pt idx="62">
                  <c:v>0.26161988523395435</c:v>
                </c:pt>
                <c:pt idx="63">
                  <c:v>0.27968689244577033</c:v>
                </c:pt>
                <c:pt idx="64">
                  <c:v>0.29845445501029594</c:v>
                </c:pt>
                <c:pt idx="65">
                  <c:v>0.33662690545064516</c:v>
                </c:pt>
                <c:pt idx="66">
                  <c:v>0.330605747344001</c:v>
                </c:pt>
                <c:pt idx="67">
                  <c:v>0.28237913778063445</c:v>
                </c:pt>
                <c:pt idx="68">
                  <c:v>0.26411695505122301</c:v>
                </c:pt>
                <c:pt idx="69">
                  <c:v>0.29028246110111444</c:v>
                </c:pt>
                <c:pt idx="70">
                  <c:v>0.27258438340837043</c:v>
                </c:pt>
                <c:pt idx="71">
                  <c:v>0.20985179393419207</c:v>
                </c:pt>
                <c:pt idx="72">
                  <c:v>0.20564409127664862</c:v>
                </c:pt>
                <c:pt idx="73">
                  <c:v>0.23292978823409849</c:v>
                </c:pt>
                <c:pt idx="74">
                  <c:v>0.21940321733548601</c:v>
                </c:pt>
                <c:pt idx="75">
                  <c:v>0.22105544818239919</c:v>
                </c:pt>
                <c:pt idx="76">
                  <c:v>0.16276837915603284</c:v>
                </c:pt>
                <c:pt idx="77">
                  <c:v>0.1560778043031095</c:v>
                </c:pt>
                <c:pt idx="78">
                  <c:v>0.16023586140884752</c:v>
                </c:pt>
                <c:pt idx="79">
                  <c:v>0.14869131276097361</c:v>
                </c:pt>
                <c:pt idx="80">
                  <c:v>0.14557670772676368</c:v>
                </c:pt>
                <c:pt idx="81">
                  <c:v>0.1420124375573453</c:v>
                </c:pt>
                <c:pt idx="82">
                  <c:v>0.13289782586506071</c:v>
                </c:pt>
                <c:pt idx="83">
                  <c:v>0.12628892291985708</c:v>
                </c:pt>
                <c:pt idx="84">
                  <c:v>0.13037809647979137</c:v>
                </c:pt>
                <c:pt idx="85">
                  <c:v>0.12910986367281474</c:v>
                </c:pt>
                <c:pt idx="86">
                  <c:v>0.12820000000000001</c:v>
                </c:pt>
                <c:pt idx="87">
                  <c:v>0.13750000000000001</c:v>
                </c:pt>
                <c:pt idx="88">
                  <c:v>0.15039999999999998</c:v>
                </c:pt>
                <c:pt idx="89">
                  <c:v>0.16250000000000001</c:v>
                </c:pt>
                <c:pt idx="90">
                  <c:v>0.18510000000000001</c:v>
                </c:pt>
                <c:pt idx="91">
                  <c:v>0.20240000000000002</c:v>
                </c:pt>
                <c:pt idx="92">
                  <c:v>0.18119999999999997</c:v>
                </c:pt>
                <c:pt idx="93">
                  <c:v>0.1487</c:v>
                </c:pt>
                <c:pt idx="94">
                  <c:v>0.15789999999999998</c:v>
                </c:pt>
                <c:pt idx="95">
                  <c:v>0.14419999999999999</c:v>
                </c:pt>
                <c:pt idx="96">
                  <c:v>0.17379999999999998</c:v>
                </c:pt>
                <c:pt idx="97">
                  <c:v>0.14659999999999998</c:v>
                </c:pt>
                <c:pt idx="98">
                  <c:v>0.15659999999999999</c:v>
                </c:pt>
                <c:pt idx="99">
                  <c:v>0.14560000000000001</c:v>
                </c:pt>
                <c:pt idx="100">
                  <c:v>0.14269999999999999</c:v>
                </c:pt>
                <c:pt idx="101">
                  <c:v>0.15040000000000001</c:v>
                </c:pt>
                <c:pt idx="102">
                  <c:v>0.17029999999999998</c:v>
                </c:pt>
              </c:numCache>
            </c:numRef>
          </c:val>
          <c:smooth val="0"/>
          <c:extLst>
            <c:ext xmlns:c16="http://schemas.microsoft.com/office/drawing/2014/chart" uri="{C3380CC4-5D6E-409C-BE32-E72D297353CC}">
              <c16:uniqueId val="{00000000-ADC8-CC4F-819F-E7882033A40B}"/>
            </c:ext>
          </c:extLst>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'data-Fig5'!$A$4:$A$150</c:f>
              <c:numCache>
                <c:formatCode>General</c:formatCode>
                <c:ptCount val="147"/>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pt idx="102">
                  <c:v>2018</c:v>
                </c:pt>
              </c:numCache>
            </c:numRef>
          </c:cat>
          <c:val>
            <c:numRef>
              <c:f>'data-Fig5'!$C$4:$C$106</c:f>
              <c:numCache>
                <c:formatCode>General</c:formatCode>
                <c:ptCount val="103"/>
                <c:pt idx="0">
                  <c:v>0.36728611817163781</c:v>
                </c:pt>
                <c:pt idx="1">
                  <c:v>0.43112552303899249</c:v>
                </c:pt>
                <c:pt idx="2">
                  <c:v>0.34508915323154876</c:v>
                </c:pt>
                <c:pt idx="3">
                  <c:v>0.28716173305832243</c:v>
                </c:pt>
                <c:pt idx="4">
                  <c:v>0.31248167442292685</c:v>
                </c:pt>
                <c:pt idx="5">
                  <c:v>0.30676584858242406</c:v>
                </c:pt>
                <c:pt idx="6">
                  <c:v>0.31943242140140937</c:v>
                </c:pt>
                <c:pt idx="7">
                  <c:v>0.33963772184626523</c:v>
                </c:pt>
                <c:pt idx="8">
                  <c:v>0.34469791637346509</c:v>
                </c:pt>
                <c:pt idx="9">
                  <c:v>0.348377530915498</c:v>
                </c:pt>
                <c:pt idx="10">
                  <c:v>0.37795189910962756</c:v>
                </c:pt>
                <c:pt idx="11">
                  <c:v>0.38339559676774732</c:v>
                </c:pt>
                <c:pt idx="12">
                  <c:v>0.38213811092637934</c:v>
                </c:pt>
                <c:pt idx="13">
                  <c:v>0.392517177501362</c:v>
                </c:pt>
                <c:pt idx="14">
                  <c:v>0.40865301448773172</c:v>
                </c:pt>
                <c:pt idx="15">
                  <c:v>0.37216832009754192</c:v>
                </c:pt>
                <c:pt idx="16">
                  <c:v>0.32438826989480596</c:v>
                </c:pt>
                <c:pt idx="17">
                  <c:v>0.28001214261089419</c:v>
                </c:pt>
                <c:pt idx="18">
                  <c:v>0.31509077747651443</c:v>
                </c:pt>
                <c:pt idx="19">
                  <c:v>0.32408682215470924</c:v>
                </c:pt>
                <c:pt idx="20">
                  <c:v>0.39777847744725442</c:v>
                </c:pt>
                <c:pt idx="21">
                  <c:v>0.4010029517927387</c:v>
                </c:pt>
                <c:pt idx="22">
                  <c:v>0.31354150039958634</c:v>
                </c:pt>
                <c:pt idx="23">
                  <c:v>0.3378054867871812</c:v>
                </c:pt>
                <c:pt idx="24">
                  <c:v>0.33178112712383978</c:v>
                </c:pt>
                <c:pt idx="25">
                  <c:v>0.2827365501429504</c:v>
                </c:pt>
                <c:pt idx="26">
                  <c:v>0.21866980851662479</c:v>
                </c:pt>
                <c:pt idx="27">
                  <c:v>0.19237755630766393</c:v>
                </c:pt>
                <c:pt idx="28">
                  <c:v>0.18316785462427526</c:v>
                </c:pt>
                <c:pt idx="29">
                  <c:v>0.17650848201553643</c:v>
                </c:pt>
                <c:pt idx="30">
                  <c:v>0.19795052364993096</c:v>
                </c:pt>
                <c:pt idx="31">
                  <c:v>0.23115637022629074</c:v>
                </c:pt>
                <c:pt idx="32">
                  <c:v>0.24459263224905911</c:v>
                </c:pt>
                <c:pt idx="33">
                  <c:v>0.2567014764941935</c:v>
                </c:pt>
                <c:pt idx="34">
                  <c:v>0.25883366407954111</c:v>
                </c:pt>
                <c:pt idx="35">
                  <c:v>0.24974223257605097</c:v>
                </c:pt>
                <c:pt idx="36">
                  <c:v>0.24379531330908258</c:v>
                </c:pt>
                <c:pt idx="37">
                  <c:v>0.23439844142434754</c:v>
                </c:pt>
                <c:pt idx="38">
                  <c:v>0.24147620721295482</c:v>
                </c:pt>
                <c:pt idx="39">
                  <c:v>0.2649466022590275</c:v>
                </c:pt>
                <c:pt idx="40">
                  <c:v>0.28149235005814949</c:v>
                </c:pt>
                <c:pt idx="41">
                  <c:v>0.27630152502818017</c:v>
                </c:pt>
                <c:pt idx="42">
                  <c:v>0.26918013381049788</c:v>
                </c:pt>
                <c:pt idx="43">
                  <c:v>0.26437456913180274</c:v>
                </c:pt>
                <c:pt idx="44">
                  <c:v>0.2678627428184347</c:v>
                </c:pt>
                <c:pt idx="45">
                  <c:v>0.2689140925417825</c:v>
                </c:pt>
                <c:pt idx="46">
                  <c:v>0.26801092255282422</c:v>
                </c:pt>
                <c:pt idx="47">
                  <c:v>0.27335954841714288</c:v>
                </c:pt>
                <c:pt idx="48">
                  <c:v>0.28135365765607206</c:v>
                </c:pt>
                <c:pt idx="49">
                  <c:v>0.27619722386057566</c:v>
                </c:pt>
                <c:pt idx="50">
                  <c:v>0.22927229884487527</c:v>
                </c:pt>
                <c:pt idx="51">
                  <c:v>0.21669735164990794</c:v>
                </c:pt>
                <c:pt idx="52">
                  <c:v>0.23171793189335405</c:v>
                </c:pt>
                <c:pt idx="53">
                  <c:v>0.21018590189312938</c:v>
                </c:pt>
                <c:pt idx="54">
                  <c:v>0.18788471423019545</c:v>
                </c:pt>
                <c:pt idx="55">
                  <c:v>0.17782089770813503</c:v>
                </c:pt>
                <c:pt idx="56">
                  <c:v>0.16856067147939618</c:v>
                </c:pt>
                <c:pt idx="57">
                  <c:v>0.16640504031181588</c:v>
                </c:pt>
                <c:pt idx="58">
                  <c:v>0.16072875985557439</c:v>
                </c:pt>
                <c:pt idx="59">
                  <c:v>0.15719009013089361</c:v>
                </c:pt>
                <c:pt idx="60">
                  <c:v>0.15902150962759828</c:v>
                </c:pt>
                <c:pt idx="61">
                  <c:v>0.15708878183069511</c:v>
                </c:pt>
                <c:pt idx="62">
                  <c:v>0.15431858544834468</c:v>
                </c:pt>
                <c:pt idx="63">
                  <c:v>0.15555300581977194</c:v>
                </c:pt>
                <c:pt idx="64">
                  <c:v>0.1526804099858865</c:v>
                </c:pt>
                <c:pt idx="65">
                  <c:v>0.15078926555508607</c:v>
                </c:pt>
                <c:pt idx="66">
                  <c:v>0.14948821362531123</c:v>
                </c:pt>
                <c:pt idx="67">
                  <c:v>0.13021899820944857</c:v>
                </c:pt>
                <c:pt idx="68">
                  <c:v>0.10271555315915887</c:v>
                </c:pt>
                <c:pt idx="69">
                  <c:v>0.11169537144844481</c:v>
                </c:pt>
                <c:pt idx="70">
                  <c:v>0.13051503468958248</c:v>
                </c:pt>
                <c:pt idx="71">
                  <c:v>7.9543918025173271E-2</c:v>
                </c:pt>
                <c:pt idx="72">
                  <c:v>8.4508837436715001E-2</c:v>
                </c:pt>
                <c:pt idx="73">
                  <c:v>8.2292712051728306E-2</c:v>
                </c:pt>
                <c:pt idx="74">
                  <c:v>7.5405084712793474E-2</c:v>
                </c:pt>
                <c:pt idx="75">
                  <c:v>7.2756007977269402E-2</c:v>
                </c:pt>
                <c:pt idx="76">
                  <c:v>5.9449915518448082E-2</c:v>
                </c:pt>
                <c:pt idx="77">
                  <c:v>5.8188069606474185E-2</c:v>
                </c:pt>
                <c:pt idx="78">
                  <c:v>5.9830418175415151E-2</c:v>
                </c:pt>
                <c:pt idx="79">
                  <c:v>5.6421224157246153E-2</c:v>
                </c:pt>
                <c:pt idx="80">
                  <c:v>5.5787437646340213E-2</c:v>
                </c:pt>
                <c:pt idx="81">
                  <c:v>5.5153430522989086E-2</c:v>
                </c:pt>
                <c:pt idx="82">
                  <c:v>5.0831887312442585E-2</c:v>
                </c:pt>
                <c:pt idx="83">
                  <c:v>4.9821337417049506E-2</c:v>
                </c:pt>
                <c:pt idx="84">
                  <c:v>5.2351820278808539E-2</c:v>
                </c:pt>
                <c:pt idx="85">
                  <c:v>4.6010425020048117E-2</c:v>
                </c:pt>
                <c:pt idx="86">
                  <c:v>4.7300000000000002E-2</c:v>
                </c:pt>
                <c:pt idx="87">
                  <c:v>5.9299999999999999E-2</c:v>
                </c:pt>
                <c:pt idx="88">
                  <c:v>7.5300000000000006E-2</c:v>
                </c:pt>
                <c:pt idx="89">
                  <c:v>7.4299999999999991E-2</c:v>
                </c:pt>
                <c:pt idx="90">
                  <c:v>8.3299999999999999E-2</c:v>
                </c:pt>
                <c:pt idx="91">
                  <c:v>9.3800000000000008E-2</c:v>
                </c:pt>
                <c:pt idx="92">
                  <c:v>8.6599999999999996E-2</c:v>
                </c:pt>
                <c:pt idx="93">
                  <c:v>7.0000000000000007E-2</c:v>
                </c:pt>
                <c:pt idx="94">
                  <c:v>8.1900000000000001E-2</c:v>
                </c:pt>
                <c:pt idx="95">
                  <c:v>7.46E-2</c:v>
                </c:pt>
                <c:pt idx="96">
                  <c:v>0.10679999999999999</c:v>
                </c:pt>
                <c:pt idx="97">
                  <c:v>7.6700000000000004E-2</c:v>
                </c:pt>
                <c:pt idx="98">
                  <c:v>8.7400000000000005E-2</c:v>
                </c:pt>
                <c:pt idx="99">
                  <c:v>8.6300000000000002E-2</c:v>
                </c:pt>
                <c:pt idx="100">
                  <c:v>8.5199999999999998E-2</c:v>
                </c:pt>
                <c:pt idx="101">
                  <c:v>8.5800000000000001E-2</c:v>
                </c:pt>
                <c:pt idx="102">
                  <c:v>0.1018</c:v>
                </c:pt>
              </c:numCache>
            </c:numRef>
          </c:val>
          <c:smooth val="0"/>
          <c:extLst>
            <c:ext xmlns:c16="http://schemas.microsoft.com/office/drawing/2014/chart" uri="{C3380CC4-5D6E-409C-BE32-E72D297353CC}">
              <c16:uniqueId val="{00000001-ADC8-CC4F-819F-E7882033A40B}"/>
            </c:ext>
          </c:extLst>
        </c:ser>
        <c:dLbls>
          <c:showLegendKey val="0"/>
          <c:showVal val="0"/>
          <c:showCatName val="0"/>
          <c:showSerName val="0"/>
          <c:showPercent val="0"/>
          <c:showBubbleSize val="0"/>
        </c:dLbls>
        <c:marker val="1"/>
        <c:smooth val="0"/>
        <c:axId val="1168433887"/>
        <c:axId val="1"/>
      </c:lineChart>
      <c:catAx>
        <c:axId val="1168433887"/>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0.65"/>
          <c:min val="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7.1942446043165464E-2"/>
              <c:y val="0.1991434689507494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168433887"/>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39280552880530223"/>
          <c:y val="0.18629550321199143"/>
          <c:w val="0.33381272304990656"/>
          <c:h val="9.4218415417558904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A. Factor shares in the corporate sector</a:t>
            </a:r>
          </a:p>
        </c:rich>
      </c:tx>
      <c:layout>
        <c:manualLayout>
          <c:xMode val="edge"/>
          <c:yMode val="edge"/>
          <c:x val="0.27769772843142809"/>
          <c:y val="2.734375E-2"/>
        </c:manualLayout>
      </c:layout>
      <c:overlay val="0"/>
      <c:spPr>
        <a:noFill/>
        <a:ln w="25400">
          <a:noFill/>
        </a:ln>
      </c:spPr>
    </c:title>
    <c:autoTitleDeleted val="0"/>
    <c:plotArea>
      <c:layout>
        <c:manualLayout>
          <c:layoutTarget val="inner"/>
          <c:xMode val="edge"/>
          <c:yMode val="edge"/>
          <c:x val="0.18273371666318605"/>
          <c:y val="0.115234375"/>
          <c:w val="0.74388450011706453"/>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0.67058823529411771</c:v>
                </c:pt>
                <c:pt idx="1">
                  <c:v>0.69525959367945822</c:v>
                </c:pt>
                <c:pt idx="2">
                  <c:v>0.74269005847953229</c:v>
                </c:pt>
                <c:pt idx="3">
                  <c:v>0.78512396694214892</c:v>
                </c:pt>
                <c:pt idx="4">
                  <c:v>0.78947368421052644</c:v>
                </c:pt>
                <c:pt idx="5">
                  <c:v>0.73426573426573427</c:v>
                </c:pt>
                <c:pt idx="6">
                  <c:v>0.71739130434782605</c:v>
                </c:pt>
                <c:pt idx="7">
                  <c:v>0.69946808510638303</c:v>
                </c:pt>
                <c:pt idx="8">
                  <c:v>0.71261682242990665</c:v>
                </c:pt>
                <c:pt idx="9">
                  <c:v>0.72606382978723416</c:v>
                </c:pt>
                <c:pt idx="10">
                  <c:v>0.71634615384615385</c:v>
                </c:pt>
                <c:pt idx="11">
                  <c:v>0.68541666666666667</c:v>
                </c:pt>
                <c:pt idx="12">
                  <c:v>0.66453674121405759</c:v>
                </c:pt>
                <c:pt idx="13">
                  <c:v>0.66248431618569636</c:v>
                </c:pt>
                <c:pt idx="14">
                  <c:v>0.67331932773109249</c:v>
                </c:pt>
                <c:pt idx="15">
                  <c:v>0.68399592252803265</c:v>
                </c:pt>
                <c:pt idx="16">
                  <c:v>0.70672546857772878</c:v>
                </c:pt>
                <c:pt idx="17">
                  <c:v>0.74282678002125413</c:v>
                </c:pt>
                <c:pt idx="18">
                  <c:v>0.7214411247803163</c:v>
                </c:pt>
                <c:pt idx="19">
                  <c:v>0.69488939740655997</c:v>
                </c:pt>
                <c:pt idx="20">
                  <c:v>0.69592476489028221</c:v>
                </c:pt>
                <c:pt idx="21">
                  <c:v>0.68115942028985499</c:v>
                </c:pt>
                <c:pt idx="22">
                  <c:v>0.68581687612208253</c:v>
                </c:pt>
                <c:pt idx="23">
                  <c:v>0.70608495981630304</c:v>
                </c:pt>
                <c:pt idx="24">
                  <c:v>0.71772897696839855</c:v>
                </c:pt>
                <c:pt idx="25">
                  <c:v>0.71459459459459473</c:v>
                </c:pt>
                <c:pt idx="26">
                  <c:v>0.69319271332694155</c:v>
                </c:pt>
                <c:pt idx="27">
                  <c:v>0.71069182389937113</c:v>
                </c:pt>
                <c:pt idx="28">
                  <c:v>0.71612903225806446</c:v>
                </c:pt>
                <c:pt idx="29">
                  <c:v>0.721830985915493</c:v>
                </c:pt>
                <c:pt idx="30">
                  <c:v>0.70733621027854054</c:v>
                </c:pt>
                <c:pt idx="31">
                  <c:v>0.72125567322239037</c:v>
                </c:pt>
                <c:pt idx="32">
                  <c:v>0.72070744288872524</c:v>
                </c:pt>
                <c:pt idx="33">
                  <c:v>0.71331981068289385</c:v>
                </c:pt>
                <c:pt idx="34">
                  <c:v>0.70923566878980893</c:v>
                </c:pt>
                <c:pt idx="35">
                  <c:v>0.70518867924528306</c:v>
                </c:pt>
                <c:pt idx="36">
                  <c:v>0.69622287704259311</c:v>
                </c:pt>
                <c:pt idx="37">
                  <c:v>0.69990295972828731</c:v>
                </c:pt>
                <c:pt idx="38">
                  <c:v>0.70961803957662217</c:v>
                </c:pt>
                <c:pt idx="39">
                  <c:v>0.71476439790575907</c:v>
                </c:pt>
                <c:pt idx="40">
                  <c:v>0.72891798228725446</c:v>
                </c:pt>
                <c:pt idx="41">
                  <c:v>0.74539020301732162</c:v>
                </c:pt>
                <c:pt idx="42">
                  <c:v>0.73340231074323159</c:v>
                </c:pt>
                <c:pt idx="43">
                  <c:v>0.73199070487993811</c:v>
                </c:pt>
                <c:pt idx="44">
                  <c:v>0.73804257672103957</c:v>
                </c:pt>
                <c:pt idx="45">
                  <c:v>0.74866173846546002</c:v>
                </c:pt>
                <c:pt idx="46">
                  <c:v>0.72222222222222232</c:v>
                </c:pt>
                <c:pt idx="47">
                  <c:v>0.72146118721461194</c:v>
                </c:pt>
                <c:pt idx="48">
                  <c:v>0.71423370950127418</c:v>
                </c:pt>
                <c:pt idx="49">
                  <c:v>0.71624841168996189</c:v>
                </c:pt>
                <c:pt idx="50">
                  <c:v>0.72886546542269059</c:v>
                </c:pt>
                <c:pt idx="51">
                  <c:v>0.73646919897657936</c:v>
                </c:pt>
                <c:pt idx="52">
                  <c:v>0.7218128010212963</c:v>
                </c:pt>
                <c:pt idx="53">
                  <c:v>0.72401093688968265</c:v>
                </c:pt>
                <c:pt idx="54">
                  <c:v>0.71305252210088399</c:v>
                </c:pt>
                <c:pt idx="55">
                  <c:v>0.70580315691736306</c:v>
                </c:pt>
                <c:pt idx="56">
                  <c:v>0.7109415867480382</c:v>
                </c:pt>
                <c:pt idx="57">
                  <c:v>0.72025000000000006</c:v>
                </c:pt>
                <c:pt idx="58">
                  <c:v>0.71728256233277754</c:v>
                </c:pt>
                <c:pt idx="59">
                  <c:v>0.71230570876011756</c:v>
                </c:pt>
                <c:pt idx="60">
                  <c:v>0.71563576814165331</c:v>
                </c:pt>
                <c:pt idx="61">
                  <c:v>0.72098870240971724</c:v>
                </c:pt>
                <c:pt idx="62">
                  <c:v>0.72093693001823955</c:v>
                </c:pt>
                <c:pt idx="63">
                  <c:v>0.7266446563952067</c:v>
                </c:pt>
                <c:pt idx="64">
                  <c:v>0.72200951386471746</c:v>
                </c:pt>
                <c:pt idx="65">
                  <c:v>0.71399517314315164</c:v>
                </c:pt>
                <c:pt idx="66">
                  <c:v>0.70564444331391651</c:v>
                </c:pt>
                <c:pt idx="67">
                  <c:v>0.69696462715105156</c:v>
                </c:pt>
                <c:pt idx="68">
                  <c:v>0.6896171245724374</c:v>
                </c:pt>
                <c:pt idx="69">
                  <c:v>0.703640806859131</c:v>
                </c:pt>
                <c:pt idx="70">
                  <c:v>0.7079020449381469</c:v>
                </c:pt>
                <c:pt idx="71">
                  <c:v>0.72145726807888977</c:v>
                </c:pt>
                <c:pt idx="72">
                  <c:v>0.72673242055751042</c:v>
                </c:pt>
                <c:pt idx="73">
                  <c:v>0.71505299083887186</c:v>
                </c:pt>
                <c:pt idx="74">
                  <c:v>0.70876132930513591</c:v>
                </c:pt>
                <c:pt idx="75">
                  <c:v>0.6918872453613597</c:v>
                </c:pt>
                <c:pt idx="76">
                  <c:v>0.67752575456352793</c:v>
                </c:pt>
                <c:pt idx="77">
                  <c:v>0.6642301013835209</c:v>
                </c:pt>
                <c:pt idx="78">
                  <c:v>0.68274528757854036</c:v>
                </c:pt>
                <c:pt idx="79">
                  <c:v>0.69468402720185762</c:v>
                </c:pt>
                <c:pt idx="80">
                  <c:v>0.68063704945515513</c:v>
                </c:pt>
                <c:pt idx="81">
                  <c:v>0.65700542505363557</c:v>
                </c:pt>
                <c:pt idx="82">
                  <c:v>0.65760869565217406</c:v>
                </c:pt>
              </c:numCache>
            </c:numRef>
          </c:val>
          <c:smooth val="0"/>
          <c:extLst>
            <c:ext xmlns:c16="http://schemas.microsoft.com/office/drawing/2014/chart" uri="{C3380CC4-5D6E-409C-BE32-E72D297353CC}">
              <c16:uniqueId val="{00000000-FBCD-D941-955E-0D83C2FF6308}"/>
            </c:ext>
          </c:extLst>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0.32941176470588235</c:v>
                </c:pt>
                <c:pt idx="1">
                  <c:v>0.30474040632054172</c:v>
                </c:pt>
                <c:pt idx="2">
                  <c:v>0.25730994152046793</c:v>
                </c:pt>
                <c:pt idx="3">
                  <c:v>0.21487603305785122</c:v>
                </c:pt>
                <c:pt idx="4">
                  <c:v>0.2105263157894737</c:v>
                </c:pt>
                <c:pt idx="5">
                  <c:v>0.26573426573426578</c:v>
                </c:pt>
                <c:pt idx="6">
                  <c:v>0.28260869565217389</c:v>
                </c:pt>
                <c:pt idx="7">
                  <c:v>0.30053191489361708</c:v>
                </c:pt>
                <c:pt idx="8">
                  <c:v>0.28738317757009346</c:v>
                </c:pt>
                <c:pt idx="9">
                  <c:v>0.27393617021276601</c:v>
                </c:pt>
                <c:pt idx="10">
                  <c:v>0.28365384615384615</c:v>
                </c:pt>
                <c:pt idx="11">
                  <c:v>0.31458333333333333</c:v>
                </c:pt>
                <c:pt idx="12">
                  <c:v>0.33546325878594246</c:v>
                </c:pt>
                <c:pt idx="13">
                  <c:v>0.33751568381430369</c:v>
                </c:pt>
                <c:pt idx="14">
                  <c:v>0.32668067226890762</c:v>
                </c:pt>
                <c:pt idx="15">
                  <c:v>0.3160040774719674</c:v>
                </c:pt>
                <c:pt idx="16">
                  <c:v>0.29327453142227128</c:v>
                </c:pt>
                <c:pt idx="17">
                  <c:v>0.25717321997874609</c:v>
                </c:pt>
                <c:pt idx="18">
                  <c:v>0.27855887521968364</c:v>
                </c:pt>
                <c:pt idx="19">
                  <c:v>0.30511060259344014</c:v>
                </c:pt>
                <c:pt idx="20">
                  <c:v>0.30407523510971785</c:v>
                </c:pt>
                <c:pt idx="21">
                  <c:v>0.31884057971014496</c:v>
                </c:pt>
                <c:pt idx="22">
                  <c:v>0.31418312387791747</c:v>
                </c:pt>
                <c:pt idx="23">
                  <c:v>0.29391504018369691</c:v>
                </c:pt>
                <c:pt idx="24">
                  <c:v>0.28227102303160151</c:v>
                </c:pt>
                <c:pt idx="25">
                  <c:v>0.28540540540540543</c:v>
                </c:pt>
                <c:pt idx="26">
                  <c:v>0.30680728667305851</c:v>
                </c:pt>
                <c:pt idx="27">
                  <c:v>0.28930817610062903</c:v>
                </c:pt>
                <c:pt idx="28">
                  <c:v>0.28387096774193549</c:v>
                </c:pt>
                <c:pt idx="29">
                  <c:v>0.27816901408450706</c:v>
                </c:pt>
                <c:pt idx="30">
                  <c:v>0.29266378972145934</c:v>
                </c:pt>
                <c:pt idx="31">
                  <c:v>0.27874432677760974</c:v>
                </c:pt>
                <c:pt idx="32">
                  <c:v>0.27929255711127493</c:v>
                </c:pt>
                <c:pt idx="33">
                  <c:v>0.28668018931710615</c:v>
                </c:pt>
                <c:pt idx="34">
                  <c:v>0.29076433121019113</c:v>
                </c:pt>
                <c:pt idx="35">
                  <c:v>0.294811320754717</c:v>
                </c:pt>
                <c:pt idx="36">
                  <c:v>0.30377712295740694</c:v>
                </c:pt>
                <c:pt idx="37">
                  <c:v>0.3000970402717128</c:v>
                </c:pt>
                <c:pt idx="38">
                  <c:v>0.29038196042337777</c:v>
                </c:pt>
                <c:pt idx="39">
                  <c:v>0.28523560209424087</c:v>
                </c:pt>
                <c:pt idx="40">
                  <c:v>0.27108201771274554</c:v>
                </c:pt>
                <c:pt idx="41">
                  <c:v>0.25460979698267838</c:v>
                </c:pt>
                <c:pt idx="42">
                  <c:v>0.26659768925676841</c:v>
                </c:pt>
                <c:pt idx="43">
                  <c:v>0.26800929512006194</c:v>
                </c:pt>
                <c:pt idx="44">
                  <c:v>0.26195742327896043</c:v>
                </c:pt>
                <c:pt idx="45">
                  <c:v>0.25133826153453986</c:v>
                </c:pt>
                <c:pt idx="46">
                  <c:v>0.27777777777777785</c:v>
                </c:pt>
                <c:pt idx="47">
                  <c:v>0.27853881278538817</c:v>
                </c:pt>
                <c:pt idx="48">
                  <c:v>0.28576629049872598</c:v>
                </c:pt>
                <c:pt idx="49">
                  <c:v>0.28375158831003811</c:v>
                </c:pt>
                <c:pt idx="50">
                  <c:v>0.27113453457730924</c:v>
                </c:pt>
                <c:pt idx="51">
                  <c:v>0.26353080102342058</c:v>
                </c:pt>
                <c:pt idx="52">
                  <c:v>0.27818719897870364</c:v>
                </c:pt>
                <c:pt idx="53">
                  <c:v>0.27598906311031751</c:v>
                </c:pt>
                <c:pt idx="54">
                  <c:v>0.2869474778991159</c:v>
                </c:pt>
                <c:pt idx="55">
                  <c:v>0.29419684308263688</c:v>
                </c:pt>
                <c:pt idx="56">
                  <c:v>0.28905841325196158</c:v>
                </c:pt>
                <c:pt idx="57">
                  <c:v>0.27975</c:v>
                </c:pt>
                <c:pt idx="58">
                  <c:v>0.2827174376672224</c:v>
                </c:pt>
                <c:pt idx="59">
                  <c:v>0.28769429123988255</c:v>
                </c:pt>
                <c:pt idx="60">
                  <c:v>0.28436423185834669</c:v>
                </c:pt>
                <c:pt idx="61">
                  <c:v>0.27901129759028276</c:v>
                </c:pt>
                <c:pt idx="62">
                  <c:v>0.27906306998176061</c:v>
                </c:pt>
                <c:pt idx="63">
                  <c:v>0.27335534360479335</c:v>
                </c:pt>
                <c:pt idx="64">
                  <c:v>0.27799048613528254</c:v>
                </c:pt>
                <c:pt idx="65">
                  <c:v>0.28600482685684847</c:v>
                </c:pt>
                <c:pt idx="66">
                  <c:v>0.29435555668608349</c:v>
                </c:pt>
                <c:pt idx="67">
                  <c:v>0.30303537284894844</c:v>
                </c:pt>
                <c:pt idx="68">
                  <c:v>0.3103828754275626</c:v>
                </c:pt>
                <c:pt idx="69">
                  <c:v>0.296359193140869</c:v>
                </c:pt>
                <c:pt idx="70">
                  <c:v>0.29209795506185304</c:v>
                </c:pt>
                <c:pt idx="71">
                  <c:v>0.27854273192111023</c:v>
                </c:pt>
                <c:pt idx="72">
                  <c:v>0.27326757944248958</c:v>
                </c:pt>
                <c:pt idx="73">
                  <c:v>0.28494700916112814</c:v>
                </c:pt>
                <c:pt idx="74">
                  <c:v>0.29123867069486409</c:v>
                </c:pt>
                <c:pt idx="75">
                  <c:v>0.3081127546386403</c:v>
                </c:pt>
                <c:pt idx="76">
                  <c:v>0.32247424543647207</c:v>
                </c:pt>
                <c:pt idx="77">
                  <c:v>0.3357698986164791</c:v>
                </c:pt>
                <c:pt idx="78">
                  <c:v>0.31725471242145964</c:v>
                </c:pt>
                <c:pt idx="79">
                  <c:v>0.30531597279814238</c:v>
                </c:pt>
                <c:pt idx="80">
                  <c:v>0.31936295054484487</c:v>
                </c:pt>
                <c:pt idx="81">
                  <c:v>0.34299457494636443</c:v>
                </c:pt>
                <c:pt idx="82">
                  <c:v>0.34239130434782594</c:v>
                </c:pt>
              </c:numCache>
            </c:numRef>
          </c:val>
          <c:smooth val="0"/>
          <c:extLst>
            <c:ext xmlns:c16="http://schemas.microsoft.com/office/drawing/2014/chart" uri="{C3380CC4-5D6E-409C-BE32-E72D297353CC}">
              <c16:uniqueId val="{00000001-FBCD-D941-955E-0D83C2FF6308}"/>
            </c:ext>
          </c:extLst>
        </c:ser>
        <c:dLbls>
          <c:showLegendKey val="0"/>
          <c:showVal val="0"/>
          <c:showCatName val="0"/>
          <c:showSerName val="0"/>
          <c:showPercent val="0"/>
          <c:showBubbleSize val="0"/>
        </c:dLbls>
        <c:marker val="1"/>
        <c:smooth val="0"/>
        <c:axId val="1168472543"/>
        <c:axId val="1"/>
      </c:lineChart>
      <c:catAx>
        <c:axId val="1168472543"/>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 val="autoZero"/>
        <c:auto val="1"/>
        <c:lblAlgn val="ctr"/>
        <c:lblOffset val="100"/>
        <c:tickLblSkip val="4"/>
        <c:tickMarkSkip val="4"/>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1168472543"/>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x val="0.38561128420098567"/>
          <c:y val="0.9375"/>
          <c:w val="0.26187039030193171"/>
          <c:h val="5.078125E-2"/>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B. The capital income share in the personal income sector</a:t>
            </a:r>
          </a:p>
        </c:rich>
      </c:tx>
      <c:layout>
        <c:manualLayout>
          <c:xMode val="edge"/>
          <c:yMode val="edge"/>
          <c:x val="0.17697830397099643"/>
          <c:y val="2.734375E-2"/>
        </c:manualLayout>
      </c:layout>
      <c:overlay val="0"/>
      <c:spPr>
        <a:noFill/>
        <a:ln w="25400">
          <a:noFill/>
        </a:ln>
      </c:spPr>
    </c:title>
    <c:autoTitleDeleted val="0"/>
    <c:plotArea>
      <c:layout>
        <c:manualLayout>
          <c:layoutTarget val="inner"/>
          <c:xMode val="edge"/>
          <c:yMode val="edge"/>
          <c:x val="0.16546753871075903"/>
          <c:y val="0.1171875"/>
          <c:w val="0.74820104460517123"/>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0.22315035799522673</c:v>
                </c:pt>
                <c:pt idx="1">
                  <c:v>0.23066666666666671</c:v>
                </c:pt>
                <c:pt idx="2">
                  <c:v>0.23492063492063489</c:v>
                </c:pt>
                <c:pt idx="3">
                  <c:v>0.24637681159420291</c:v>
                </c:pt>
                <c:pt idx="4">
                  <c:v>0.22787610619469031</c:v>
                </c:pt>
                <c:pt idx="5">
                  <c:v>0.20576923076923073</c:v>
                </c:pt>
                <c:pt idx="6">
                  <c:v>0.18493150684931509</c:v>
                </c:pt>
                <c:pt idx="7">
                  <c:v>0.18844984802431614</c:v>
                </c:pt>
                <c:pt idx="8">
                  <c:v>0.17798913043478265</c:v>
                </c:pt>
                <c:pt idx="9">
                  <c:v>0.17899408284023671</c:v>
                </c:pt>
                <c:pt idx="10">
                  <c:v>0.17867036011080331</c:v>
                </c:pt>
                <c:pt idx="11">
                  <c:v>0.17010309278350513</c:v>
                </c:pt>
                <c:pt idx="12">
                  <c:v>0.14853556485355651</c:v>
                </c:pt>
                <c:pt idx="13">
                  <c:v>0.12135922330097086</c:v>
                </c:pt>
                <c:pt idx="14">
                  <c:v>0.10234680573663625</c:v>
                </c:pt>
                <c:pt idx="15">
                  <c:v>9.7488038277511929E-2</c:v>
                </c:pt>
                <c:pt idx="16">
                  <c:v>0.10099241097489782</c:v>
                </c:pt>
                <c:pt idx="17">
                  <c:v>0.1111111111111111</c:v>
                </c:pt>
                <c:pt idx="18">
                  <c:v>0.11362412493268714</c:v>
                </c:pt>
                <c:pt idx="19">
                  <c:v>0.11225490196078432</c:v>
                </c:pt>
                <c:pt idx="20">
                  <c:v>0.12007972097658194</c:v>
                </c:pt>
                <c:pt idx="21">
                  <c:v>0.12522686025408347</c:v>
                </c:pt>
                <c:pt idx="22">
                  <c:v>0.11497431845120507</c:v>
                </c:pt>
                <c:pt idx="23">
                  <c:v>0.11509992598075501</c:v>
                </c:pt>
                <c:pt idx="24">
                  <c:v>0.11875654907439748</c:v>
                </c:pt>
                <c:pt idx="25">
                  <c:v>0.12738632419298854</c:v>
                </c:pt>
                <c:pt idx="26">
                  <c:v>0.12766645119586295</c:v>
                </c:pt>
                <c:pt idx="27">
                  <c:v>0.12714156898106402</c:v>
                </c:pt>
                <c:pt idx="28">
                  <c:v>0.12871004566210045</c:v>
                </c:pt>
                <c:pt idx="29">
                  <c:v>0.13200672645739914</c:v>
                </c:pt>
                <c:pt idx="30">
                  <c:v>0.1324954176485991</c:v>
                </c:pt>
                <c:pt idx="31">
                  <c:v>0.13656716417910447</c:v>
                </c:pt>
                <c:pt idx="32">
                  <c:v>0.13884218111938504</c:v>
                </c:pt>
                <c:pt idx="33">
                  <c:v>0.14086722084924735</c:v>
                </c:pt>
                <c:pt idx="34">
                  <c:v>0.14328358208955225</c:v>
                </c:pt>
                <c:pt idx="35">
                  <c:v>0.14546899841017491</c:v>
                </c:pt>
                <c:pt idx="36">
                  <c:v>0.14612124562373319</c:v>
                </c:pt>
                <c:pt idx="37">
                  <c:v>0.14206549118387912</c:v>
                </c:pt>
                <c:pt idx="38">
                  <c:v>0.1415748031496063</c:v>
                </c:pt>
                <c:pt idx="39">
                  <c:v>0.13783667002736569</c:v>
                </c:pt>
                <c:pt idx="40">
                  <c:v>0.13813971845809761</c:v>
                </c:pt>
                <c:pt idx="41">
                  <c:v>0.14142910033320993</c:v>
                </c:pt>
                <c:pt idx="42">
                  <c:v>0.14211498499191874</c:v>
                </c:pt>
                <c:pt idx="43">
                  <c:v>0.13911311458224135</c:v>
                </c:pt>
                <c:pt idx="44">
                  <c:v>0.13843860629774546</c:v>
                </c:pt>
                <c:pt idx="45">
                  <c:v>0.14507066235314145</c:v>
                </c:pt>
                <c:pt idx="46">
                  <c:v>0.14798277786636901</c:v>
                </c:pt>
                <c:pt idx="47">
                  <c:v>0.14410919540229886</c:v>
                </c:pt>
                <c:pt idx="48">
                  <c:v>0.14496583730823773</c:v>
                </c:pt>
                <c:pt idx="49">
                  <c:v>0.14535941765241128</c:v>
                </c:pt>
                <c:pt idx="50">
                  <c:v>0.15038696949769842</c:v>
                </c:pt>
                <c:pt idx="51">
                  <c:v>0.16780915821222925</c:v>
                </c:pt>
                <c:pt idx="52">
                  <c:v>0.18637176776711661</c:v>
                </c:pt>
                <c:pt idx="53">
                  <c:v>0.20088519210958067</c:v>
                </c:pt>
                <c:pt idx="54">
                  <c:v>0.2031848273394167</c:v>
                </c:pt>
                <c:pt idx="55">
                  <c:v>0.2072098007228993</c:v>
                </c:pt>
                <c:pt idx="56">
                  <c:v>0.20729452463318621</c:v>
                </c:pt>
                <c:pt idx="57">
                  <c:v>0.20521925374816816</c:v>
                </c:pt>
                <c:pt idx="58">
                  <c:v>0.19841794756475042</c:v>
                </c:pt>
                <c:pt idx="59">
                  <c:v>0.19706069039597679</c:v>
                </c:pt>
                <c:pt idx="60">
                  <c:v>0.20844980795891005</c:v>
                </c:pt>
                <c:pt idx="61">
                  <c:v>0.20817692357193415</c:v>
                </c:pt>
                <c:pt idx="62">
                  <c:v>0.20645147837691316</c:v>
                </c:pt>
                <c:pt idx="63">
                  <c:v>0.19665776723029765</c:v>
                </c:pt>
                <c:pt idx="64">
                  <c:v>0.19306525586617695</c:v>
                </c:pt>
                <c:pt idx="65">
                  <c:v>0.19627110103300577</c:v>
                </c:pt>
                <c:pt idx="66">
                  <c:v>0.19811095169775228</c:v>
                </c:pt>
                <c:pt idx="67">
                  <c:v>0.20107350625140613</c:v>
                </c:pt>
                <c:pt idx="68">
                  <c:v>0.20214801090574963</c:v>
                </c:pt>
                <c:pt idx="69">
                  <c:v>0.20364741641337386</c:v>
                </c:pt>
                <c:pt idx="70">
                  <c:v>0.19270247003509702</c:v>
                </c:pt>
                <c:pt idx="71">
                  <c:v>0.19261323360465404</c:v>
                </c:pt>
                <c:pt idx="72">
                  <c:v>0.18727160552418018</c:v>
                </c:pt>
                <c:pt idx="73">
                  <c:v>0.17917814643296792</c:v>
                </c:pt>
                <c:pt idx="74">
                  <c:v>0.17209851054416753</c:v>
                </c:pt>
                <c:pt idx="75">
                  <c:v>0.17187934538453312</c:v>
                </c:pt>
                <c:pt idx="76">
                  <c:v>0.17463959390862946</c:v>
                </c:pt>
                <c:pt idx="77">
                  <c:v>0.18669992158641083</c:v>
                </c:pt>
                <c:pt idx="78">
                  <c:v>0.19731379950328601</c:v>
                </c:pt>
                <c:pt idx="79">
                  <c:v>0.20720417001633776</c:v>
                </c:pt>
                <c:pt idx="80">
                  <c:v>0.17925163704396632</c:v>
                </c:pt>
                <c:pt idx="81">
                  <c:v>0.17670970610385725</c:v>
                </c:pt>
                <c:pt idx="82">
                  <c:v>0.18140880198139847</c:v>
                </c:pt>
              </c:numCache>
            </c:numRef>
          </c:val>
          <c:smooth val="0"/>
          <c:extLst>
            <c:ext xmlns:c16="http://schemas.microsoft.com/office/drawing/2014/chart" uri="{C3380CC4-5D6E-409C-BE32-E72D297353CC}">
              <c16:uniqueId val="{00000000-61C8-BA4C-8ACA-D2178FB2D22C}"/>
            </c:ext>
          </c:extLst>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6.9212410501193311E-2</c:v>
                </c:pt>
                <c:pt idx="1">
                  <c:v>7.3333333333333348E-2</c:v>
                </c:pt>
                <c:pt idx="2">
                  <c:v>6.507936507936507E-2</c:v>
                </c:pt>
                <c:pt idx="3">
                  <c:v>5.1759834368530024E-2</c:v>
                </c:pt>
                <c:pt idx="4">
                  <c:v>4.4247787610619475E-2</c:v>
                </c:pt>
                <c:pt idx="5">
                  <c:v>4.9999999999999996E-2</c:v>
                </c:pt>
                <c:pt idx="6">
                  <c:v>4.7945205479452052E-2</c:v>
                </c:pt>
                <c:pt idx="7">
                  <c:v>6.8389057750759888E-2</c:v>
                </c:pt>
                <c:pt idx="8">
                  <c:v>6.3858695652173919E-2</c:v>
                </c:pt>
                <c:pt idx="9">
                  <c:v>4.7337278106508882E-2</c:v>
                </c:pt>
                <c:pt idx="10">
                  <c:v>5.2631578947368418E-2</c:v>
                </c:pt>
                <c:pt idx="11">
                  <c:v>5.1546391752577317E-2</c:v>
                </c:pt>
                <c:pt idx="12">
                  <c:v>4.6025104602510469E-2</c:v>
                </c:pt>
                <c:pt idx="13">
                  <c:v>3.478964401294498E-2</c:v>
                </c:pt>
                <c:pt idx="14">
                  <c:v>2.8683181225554109E-2</c:v>
                </c:pt>
                <c:pt idx="15">
                  <c:v>2.7511961722488033E-2</c:v>
                </c:pt>
                <c:pt idx="16">
                  <c:v>2.6853473438412139E-2</c:v>
                </c:pt>
                <c:pt idx="17">
                  <c:v>3.2073310423825885E-2</c:v>
                </c:pt>
                <c:pt idx="18">
                  <c:v>3.3925686591276254E-2</c:v>
                </c:pt>
                <c:pt idx="19">
                  <c:v>3.4313725490196081E-2</c:v>
                </c:pt>
                <c:pt idx="20">
                  <c:v>3.5874439461883408E-2</c:v>
                </c:pt>
                <c:pt idx="21">
                  <c:v>3.9927404718693285E-2</c:v>
                </c:pt>
                <c:pt idx="22">
                  <c:v>3.3978664559462662E-2</c:v>
                </c:pt>
                <c:pt idx="23">
                  <c:v>3.1828275351591412E-2</c:v>
                </c:pt>
                <c:pt idx="24">
                  <c:v>3.1086273140062872E-2</c:v>
                </c:pt>
                <c:pt idx="25">
                  <c:v>3.2280458174245054E-2</c:v>
                </c:pt>
                <c:pt idx="26">
                  <c:v>3.3936651583710405E-2</c:v>
                </c:pt>
                <c:pt idx="27">
                  <c:v>3.3964532611962729E-2</c:v>
                </c:pt>
                <c:pt idx="28">
                  <c:v>3.3390410958904111E-2</c:v>
                </c:pt>
                <c:pt idx="29">
                  <c:v>3.2511210762331842E-2</c:v>
                </c:pt>
                <c:pt idx="30">
                  <c:v>3.2992930086410049E-2</c:v>
                </c:pt>
                <c:pt idx="31">
                  <c:v>3.3333333333333333E-2</c:v>
                </c:pt>
                <c:pt idx="32">
                  <c:v>3.338938265673793E-2</c:v>
                </c:pt>
                <c:pt idx="33">
                  <c:v>3.3700292069197932E-2</c:v>
                </c:pt>
                <c:pt idx="34">
                  <c:v>3.4541577825159916E-2</c:v>
                </c:pt>
                <c:pt idx="35">
                  <c:v>3.6168521462639117E-2</c:v>
                </c:pt>
                <c:pt idx="36">
                  <c:v>3.7221300902892947E-2</c:v>
                </c:pt>
                <c:pt idx="37">
                  <c:v>3.4760705289672553E-2</c:v>
                </c:pt>
                <c:pt idx="38">
                  <c:v>3.3858267716535433E-2</c:v>
                </c:pt>
                <c:pt idx="39">
                  <c:v>3.3847040184358343E-2</c:v>
                </c:pt>
                <c:pt idx="40">
                  <c:v>3.1837916063675829E-2</c:v>
                </c:pt>
                <c:pt idx="41">
                  <c:v>2.9988893002591634E-2</c:v>
                </c:pt>
                <c:pt idx="42">
                  <c:v>2.8861694758716229E-2</c:v>
                </c:pt>
                <c:pt idx="43">
                  <c:v>2.8095188174861098E-2</c:v>
                </c:pt>
                <c:pt idx="44">
                  <c:v>2.7855412707285258E-2</c:v>
                </c:pt>
                <c:pt idx="45">
                  <c:v>2.8264941256597991E-2</c:v>
                </c:pt>
                <c:pt idx="46">
                  <c:v>2.6231860947217349E-2</c:v>
                </c:pt>
                <c:pt idx="47">
                  <c:v>2.8017241379310345E-2</c:v>
                </c:pt>
                <c:pt idx="48">
                  <c:v>2.8812685316488337E-2</c:v>
                </c:pt>
                <c:pt idx="49">
                  <c:v>2.8833030027297542E-2</c:v>
                </c:pt>
                <c:pt idx="50">
                  <c:v>2.9035358389397543E-2</c:v>
                </c:pt>
                <c:pt idx="51">
                  <c:v>2.9247783566401613E-2</c:v>
                </c:pt>
                <c:pt idx="52">
                  <c:v>2.9923564807285738E-2</c:v>
                </c:pt>
                <c:pt idx="53">
                  <c:v>2.960814987218131E-2</c:v>
                </c:pt>
                <c:pt idx="54">
                  <c:v>2.9808552513866521E-2</c:v>
                </c:pt>
                <c:pt idx="55">
                  <c:v>2.8979944343153246E-2</c:v>
                </c:pt>
                <c:pt idx="56">
                  <c:v>2.9046880591673627E-2</c:v>
                </c:pt>
                <c:pt idx="57">
                  <c:v>2.9872618645023108E-2</c:v>
                </c:pt>
                <c:pt idx="58">
                  <c:v>2.9683324955686659E-2</c:v>
                </c:pt>
                <c:pt idx="59">
                  <c:v>3.1663492993506175E-2</c:v>
                </c:pt>
                <c:pt idx="60">
                  <c:v>3.5862821299515929E-2</c:v>
                </c:pt>
                <c:pt idx="61">
                  <c:v>3.6208412878869126E-2</c:v>
                </c:pt>
                <c:pt idx="62">
                  <c:v>3.7595395971475043E-2</c:v>
                </c:pt>
                <c:pt idx="63">
                  <c:v>3.7100761396222683E-2</c:v>
                </c:pt>
                <c:pt idx="64">
                  <c:v>3.8498867680362349E-2</c:v>
                </c:pt>
                <c:pt idx="65">
                  <c:v>4.2292049094770183E-2</c:v>
                </c:pt>
                <c:pt idx="66">
                  <c:v>4.3280726924916309E-2</c:v>
                </c:pt>
                <c:pt idx="67">
                  <c:v>4.7632822292932211E-2</c:v>
                </c:pt>
                <c:pt idx="68">
                  <c:v>4.9663337701658455E-2</c:v>
                </c:pt>
                <c:pt idx="69">
                  <c:v>4.8771646077911943E-2</c:v>
                </c:pt>
                <c:pt idx="70">
                  <c:v>4.4487120058274286E-2</c:v>
                </c:pt>
                <c:pt idx="71">
                  <c:v>4.6014519322431627E-2</c:v>
                </c:pt>
                <c:pt idx="72">
                  <c:v>4.3839874709316121E-2</c:v>
                </c:pt>
                <c:pt idx="73">
                  <c:v>4.662641420950818E-2</c:v>
                </c:pt>
                <c:pt idx="74">
                  <c:v>4.7996097693782408E-2</c:v>
                </c:pt>
                <c:pt idx="75">
                  <c:v>5.8647983741576634E-2</c:v>
                </c:pt>
                <c:pt idx="76">
                  <c:v>5.634517766497462E-2</c:v>
                </c:pt>
                <c:pt idx="77">
                  <c:v>6.6339785921454147E-2</c:v>
                </c:pt>
                <c:pt idx="78">
                  <c:v>7.1001407655133464E-2</c:v>
                </c:pt>
                <c:pt idx="79">
                  <c:v>6.7719543926073836E-2</c:v>
                </c:pt>
                <c:pt idx="80">
                  <c:v>4.987839101964453E-2</c:v>
                </c:pt>
                <c:pt idx="81">
                  <c:v>5.2781533268607843E-2</c:v>
                </c:pt>
                <c:pt idx="82">
                  <c:v>5.8567296534284781E-2</c:v>
                </c:pt>
              </c:numCache>
            </c:numRef>
          </c:val>
          <c:smooth val="0"/>
          <c:extLst>
            <c:ext xmlns:c16="http://schemas.microsoft.com/office/drawing/2014/chart" uri="{C3380CC4-5D6E-409C-BE32-E72D297353CC}">
              <c16:uniqueId val="{00000001-61C8-BA4C-8ACA-D2178FB2D22C}"/>
            </c:ext>
          </c:extLst>
        </c:ser>
        <c:dLbls>
          <c:showLegendKey val="0"/>
          <c:showVal val="0"/>
          <c:showCatName val="0"/>
          <c:showSerName val="0"/>
          <c:showPercent val="0"/>
          <c:showBubbleSize val="0"/>
        </c:dLbls>
        <c:marker val="1"/>
        <c:smooth val="0"/>
        <c:axId val="1168507039"/>
        <c:axId val="1"/>
      </c:lineChart>
      <c:catAx>
        <c:axId val="1168507039"/>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 val="autoZero"/>
        <c:auto val="1"/>
        <c:lblAlgn val="ctr"/>
        <c:lblOffset val="100"/>
        <c:tickLblSkip val="4"/>
        <c:tickMarkSkip val="4"/>
        <c:noMultiLvlLbl val="0"/>
      </c:catAx>
      <c:valAx>
        <c:axId val="1"/>
        <c:scaling>
          <c:orientation val="minMax"/>
          <c:max val="0.2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1168507039"/>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x val="0.30935240469042091"/>
          <c:y val="0.9375"/>
          <c:w val="0.39999977340961879"/>
          <c:h val="5.078125E-2"/>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254"/>
          <c:y val="4.7109207708779445E-2"/>
          <c:w val="0.73525141114085102"/>
          <c:h val="0.75374732334047112"/>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'data-Fig8'!$B$2:$B$80</c:f>
              <c:numCache>
                <c:formatCode>General</c:formatCode>
                <c:ptCount val="79"/>
                <c:pt idx="0">
                  <c:v>0.27893000000000001</c:v>
                </c:pt>
                <c:pt idx="1">
                  <c:v>0.29109000000000002</c:v>
                </c:pt>
                <c:pt idx="2">
                  <c:v>0.29243999999999998</c:v>
                </c:pt>
                <c:pt idx="3">
                  <c:v>0.28628000000000003</c:v>
                </c:pt>
                <c:pt idx="4">
                  <c:v>0.29338999999999998</c:v>
                </c:pt>
                <c:pt idx="5">
                  <c:v>0.30280000000000001</c:v>
                </c:pt>
                <c:pt idx="6">
                  <c:v>0.30075000000000002</c:v>
                </c:pt>
                <c:pt idx="7">
                  <c:v>0.29766999999999999</c:v>
                </c:pt>
                <c:pt idx="8">
                  <c:v>0.30309999999999998</c:v>
                </c:pt>
                <c:pt idx="9">
                  <c:v>0.29694999999999999</c:v>
                </c:pt>
                <c:pt idx="10">
                  <c:v>0.30059999999999998</c:v>
                </c:pt>
                <c:pt idx="11">
                  <c:v>0.29833999999999999</c:v>
                </c:pt>
                <c:pt idx="12">
                  <c:v>0.30645</c:v>
                </c:pt>
                <c:pt idx="13">
                  <c:v>0.30853000000000003</c:v>
                </c:pt>
                <c:pt idx="14">
                  <c:v>0.29333999999999999</c:v>
                </c:pt>
                <c:pt idx="15">
                  <c:v>0.27079999999999999</c:v>
                </c:pt>
                <c:pt idx="16">
                  <c:v>0.25879000000000002</c:v>
                </c:pt>
                <c:pt idx="17">
                  <c:v>0.24609000000000003</c:v>
                </c:pt>
                <c:pt idx="18">
                  <c:v>0.24045000000000002</c:v>
                </c:pt>
                <c:pt idx="19">
                  <c:v>0.25103999999999999</c:v>
                </c:pt>
                <c:pt idx="20">
                  <c:v>0.24969000000000002</c:v>
                </c:pt>
                <c:pt idx="21">
                  <c:v>0.25033</c:v>
                </c:pt>
                <c:pt idx="22">
                  <c:v>0.25003000000000003</c:v>
                </c:pt>
                <c:pt idx="23">
                  <c:v>0.25184000000000001</c:v>
                </c:pt>
                <c:pt idx="24">
                  <c:v>0.24706</c:v>
                </c:pt>
                <c:pt idx="25">
                  <c:v>0.24425000000000002</c:v>
                </c:pt>
                <c:pt idx="26">
                  <c:v>0.24132999999999999</c:v>
                </c:pt>
                <c:pt idx="27">
                  <c:v>0.24531</c:v>
                </c:pt>
                <c:pt idx="28">
                  <c:v>0.24668000000000001</c:v>
                </c:pt>
                <c:pt idx="29">
                  <c:v>0.25225000000000003</c:v>
                </c:pt>
                <c:pt idx="30">
                  <c:v>0.25212000000000001</c:v>
                </c:pt>
                <c:pt idx="31">
                  <c:v>0.25224000000000002</c:v>
                </c:pt>
                <c:pt idx="32">
                  <c:v>0.25152000000000002</c:v>
                </c:pt>
                <c:pt idx="33">
                  <c:v>0.25344</c:v>
                </c:pt>
                <c:pt idx="34">
                  <c:v>0.25773000000000001</c:v>
                </c:pt>
                <c:pt idx="35">
                  <c:v>0.25602000000000003</c:v>
                </c:pt>
                <c:pt idx="36">
                  <c:v>0.25707000000000002</c:v>
                </c:pt>
                <c:pt idx="37">
                  <c:v>0.25669000000000003</c:v>
                </c:pt>
                <c:pt idx="38">
                  <c:v>0.25670999999999999</c:v>
                </c:pt>
                <c:pt idx="39">
                  <c:v>0.25811000000000001</c:v>
                </c:pt>
                <c:pt idx="40">
                  <c:v>0.26140999999999998</c:v>
                </c:pt>
                <c:pt idx="41">
                  <c:v>0.26613999999999999</c:v>
                </c:pt>
                <c:pt idx="42">
                  <c:v>0.26463999999999999</c:v>
                </c:pt>
                <c:pt idx="43">
                  <c:v>0.26656000000000002</c:v>
                </c:pt>
                <c:pt idx="44">
                  <c:v>0.26937</c:v>
                </c:pt>
                <c:pt idx="45">
                  <c:v>0.27431</c:v>
                </c:pt>
                <c:pt idx="46">
                  <c:v>0.27631</c:v>
                </c:pt>
                <c:pt idx="47">
                  <c:v>0.28061000000000003</c:v>
                </c:pt>
                <c:pt idx="48">
                  <c:v>0.28143999999999997</c:v>
                </c:pt>
                <c:pt idx="49">
                  <c:v>0.28549000000000002</c:v>
                </c:pt>
                <c:pt idx="50">
                  <c:v>0.29086000000000001</c:v>
                </c:pt>
                <c:pt idx="51">
                  <c:v>0.29609999999999997</c:v>
                </c:pt>
                <c:pt idx="52">
                  <c:v>0.2974</c:v>
                </c:pt>
                <c:pt idx="53">
                  <c:v>0.29943000000000003</c:v>
                </c:pt>
                <c:pt idx="54">
                  <c:v>0.30589</c:v>
                </c:pt>
                <c:pt idx="55">
                  <c:v>0.31945000000000001</c:v>
                </c:pt>
                <c:pt idx="56">
                  <c:v>0.31529000000000001</c:v>
                </c:pt>
                <c:pt idx="57">
                  <c:v>0.31794</c:v>
                </c:pt>
                <c:pt idx="58">
                  <c:v>0.31431000000000003</c:v>
                </c:pt>
                <c:pt idx="59">
                  <c:v>0.32450000000000001</c:v>
                </c:pt>
                <c:pt idx="60">
                  <c:v>0.31849</c:v>
                </c:pt>
                <c:pt idx="61">
                  <c:v>0.31535000000000002</c:v>
                </c:pt>
                <c:pt idx="62">
                  <c:v>0.32490999999999998</c:v>
                </c:pt>
                <c:pt idx="63">
                  <c:v>0.33244000000000001</c:v>
                </c:pt>
                <c:pt idx="64">
                  <c:v>0.33972000000000002</c:v>
                </c:pt>
                <c:pt idx="65">
                  <c:v>0.34433000000000002</c:v>
                </c:pt>
                <c:pt idx="66">
                  <c:v>0.35183999999999999</c:v>
                </c:pt>
                <c:pt idx="67">
                  <c:v>0.35460999999999998</c:v>
                </c:pt>
                <c:pt idx="68">
                  <c:v>0.3422</c:v>
                </c:pt>
                <c:pt idx="69">
                  <c:v>0.33378999999999998</c:v>
                </c:pt>
                <c:pt idx="70">
                  <c:v>0.33109000000000005</c:v>
                </c:pt>
                <c:pt idx="71">
                  <c:v>0.34183999999999998</c:v>
                </c:pt>
                <c:pt idx="72">
                  <c:v>0.34651999999999999</c:v>
                </c:pt>
                <c:pt idx="73">
                  <c:v>0.35058999999999996</c:v>
                </c:pt>
                <c:pt idx="74">
                  <c:v>0.35625999999999997</c:v>
                </c:pt>
                <c:pt idx="75">
                  <c:v>0.34856999999999999</c:v>
                </c:pt>
                <c:pt idx="76">
                  <c:v>0.33683000000000002</c:v>
                </c:pt>
                <c:pt idx="77">
                  <c:v>0.34529000000000004</c:v>
                </c:pt>
                <c:pt idx="78">
                  <c:v>0.34874000000000005</c:v>
                </c:pt>
              </c:numCache>
            </c:numRef>
          </c:val>
          <c:smooth val="0"/>
          <c:extLst>
            <c:ext xmlns:c16="http://schemas.microsoft.com/office/drawing/2014/chart" uri="{C3380CC4-5D6E-409C-BE32-E72D297353CC}">
              <c16:uniqueId val="{00000000-B801-8643-B59F-18564E2B8345}"/>
            </c:ext>
          </c:extLst>
        </c:ser>
        <c:dLbls>
          <c:showLegendKey val="0"/>
          <c:showVal val="0"/>
          <c:showCatName val="0"/>
          <c:showSerName val="0"/>
          <c:showPercent val="0"/>
          <c:showBubbleSize val="0"/>
        </c:dLbls>
        <c:marker val="1"/>
        <c:smooth val="0"/>
        <c:axId val="1168493087"/>
        <c:axId val="1"/>
      </c:lineChart>
      <c:dateAx>
        <c:axId val="1168493087"/>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2"/>
        <c:auto val="1"/>
        <c:lblOffset val="100"/>
        <c:baseTimeUnit val="years"/>
        <c:majorUnit val="5"/>
        <c:majorTimeUnit val="years"/>
        <c:minorUnit val="1"/>
        <c:minorTimeUnit val="years"/>
      </c:dateAx>
      <c:valAx>
        <c:axId val="1"/>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6.6187050359712229E-2"/>
              <c:y val="0.33404710920770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68493087"/>
        <c:crossesAt val="27"/>
        <c:crossBetween val="midCat"/>
        <c:majorUnit val="2.5000000000000001E-2"/>
        <c:minorUnit val="5.0000000000000001E-3"/>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704496788008566"/>
          <c:w val="0.74532334827976676"/>
          <c:h val="0.67880085653104927"/>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'data-Fig9'!$B$2:$B$80</c:f>
              <c:numCache>
                <c:formatCode>General</c:formatCode>
                <c:ptCount val="79"/>
                <c:pt idx="0">
                  <c:v>9.042E-2</c:v>
                </c:pt>
                <c:pt idx="1">
                  <c:v>9.3290000000000012E-2</c:v>
                </c:pt>
                <c:pt idx="2">
                  <c:v>9.4879999999999992E-2</c:v>
                </c:pt>
                <c:pt idx="3">
                  <c:v>9.398999999999999E-2</c:v>
                </c:pt>
                <c:pt idx="4">
                  <c:v>9.6479999999999996E-2</c:v>
                </c:pt>
                <c:pt idx="5">
                  <c:v>0.10605000000000001</c:v>
                </c:pt>
                <c:pt idx="6">
                  <c:v>0.1027</c:v>
                </c:pt>
                <c:pt idx="7">
                  <c:v>9.824999999999999E-2</c:v>
                </c:pt>
                <c:pt idx="8">
                  <c:v>0.10192000000000001</c:v>
                </c:pt>
                <c:pt idx="9">
                  <c:v>9.7479999999999997E-2</c:v>
                </c:pt>
                <c:pt idx="10">
                  <c:v>0.10010999999999999</c:v>
                </c:pt>
                <c:pt idx="11">
                  <c:v>0.10179000000000001</c:v>
                </c:pt>
                <c:pt idx="12">
                  <c:v>0.10587999999999999</c:v>
                </c:pt>
                <c:pt idx="13">
                  <c:v>0.10784000000000001</c:v>
                </c:pt>
                <c:pt idx="14">
                  <c:v>0.10288</c:v>
                </c:pt>
                <c:pt idx="15">
                  <c:v>9.6310000000000007E-2</c:v>
                </c:pt>
                <c:pt idx="16">
                  <c:v>9.6210000000000004E-2</c:v>
                </c:pt>
                <c:pt idx="17">
                  <c:v>9.4810000000000005E-2</c:v>
                </c:pt>
                <c:pt idx="18">
                  <c:v>9.0530000000000013E-2</c:v>
                </c:pt>
                <c:pt idx="19">
                  <c:v>8.9200000000000002E-2</c:v>
                </c:pt>
                <c:pt idx="20">
                  <c:v>8.8950000000000001E-2</c:v>
                </c:pt>
                <c:pt idx="21">
                  <c:v>8.9039999999999994E-2</c:v>
                </c:pt>
                <c:pt idx="22">
                  <c:v>8.9540000000000008E-2</c:v>
                </c:pt>
                <c:pt idx="23">
                  <c:v>9.0559999999999988E-2</c:v>
                </c:pt>
                <c:pt idx="24">
                  <c:v>9.0760000000000007E-2</c:v>
                </c:pt>
                <c:pt idx="25">
                  <c:v>9.0109999999999996E-2</c:v>
                </c:pt>
                <c:pt idx="26">
                  <c:v>8.8759999999999992E-2</c:v>
                </c:pt>
                <c:pt idx="27">
                  <c:v>8.9600000000000013E-2</c:v>
                </c:pt>
                <c:pt idx="28">
                  <c:v>9.0709999999999999E-2</c:v>
                </c:pt>
                <c:pt idx="29">
                  <c:v>9.5070000000000002E-2</c:v>
                </c:pt>
                <c:pt idx="30">
                  <c:v>9.577999999999999E-2</c:v>
                </c:pt>
                <c:pt idx="31">
                  <c:v>9.6010000000000012E-2</c:v>
                </c:pt>
                <c:pt idx="32">
                  <c:v>9.7240000000000007E-2</c:v>
                </c:pt>
                <c:pt idx="33">
                  <c:v>9.8740000000000008E-2</c:v>
                </c:pt>
                <c:pt idx="34">
                  <c:v>9.9659999999999999E-2</c:v>
                </c:pt>
                <c:pt idx="35">
                  <c:v>9.9459999999999993E-2</c:v>
                </c:pt>
                <c:pt idx="36">
                  <c:v>0.10032000000000001</c:v>
                </c:pt>
                <c:pt idx="37">
                  <c:v>0.10031000000000001</c:v>
                </c:pt>
                <c:pt idx="38">
                  <c:v>0.10001</c:v>
                </c:pt>
                <c:pt idx="39">
                  <c:v>0.10015</c:v>
                </c:pt>
                <c:pt idx="40">
                  <c:v>0.10086000000000001</c:v>
                </c:pt>
                <c:pt idx="41">
                  <c:v>0.10138</c:v>
                </c:pt>
                <c:pt idx="42">
                  <c:v>0.10148</c:v>
                </c:pt>
                <c:pt idx="43">
                  <c:v>0.10163999999999999</c:v>
                </c:pt>
                <c:pt idx="44">
                  <c:v>0.1024</c:v>
                </c:pt>
                <c:pt idx="45">
                  <c:v>0.10359</c:v>
                </c:pt>
                <c:pt idx="46">
                  <c:v>0.10387</c:v>
                </c:pt>
                <c:pt idx="47">
                  <c:v>0.10465999999999999</c:v>
                </c:pt>
                <c:pt idx="48">
                  <c:v>0.10489000000000001</c:v>
                </c:pt>
                <c:pt idx="49">
                  <c:v>0.10531000000000001</c:v>
                </c:pt>
                <c:pt idx="50">
                  <c:v>0.10593999999999999</c:v>
                </c:pt>
                <c:pt idx="51">
                  <c:v>0.10663</c:v>
                </c:pt>
                <c:pt idx="52">
                  <c:v>0.10695</c:v>
                </c:pt>
                <c:pt idx="53">
                  <c:v>0.10757</c:v>
                </c:pt>
                <c:pt idx="54">
                  <c:v>0.10606</c:v>
                </c:pt>
                <c:pt idx="55">
                  <c:v>0.10575</c:v>
                </c:pt>
                <c:pt idx="56">
                  <c:v>0.10701000000000001</c:v>
                </c:pt>
                <c:pt idx="57">
                  <c:v>0.10662000000000001</c:v>
                </c:pt>
                <c:pt idx="58">
                  <c:v>0.10662000000000001</c:v>
                </c:pt>
                <c:pt idx="59">
                  <c:v>0.10603</c:v>
                </c:pt>
                <c:pt idx="60">
                  <c:v>0.10563</c:v>
                </c:pt>
                <c:pt idx="61">
                  <c:v>0.10590999999999999</c:v>
                </c:pt>
                <c:pt idx="62">
                  <c:v>0.10716999999999999</c:v>
                </c:pt>
                <c:pt idx="63">
                  <c:v>0.10716999999999999</c:v>
                </c:pt>
                <c:pt idx="64">
                  <c:v>0.10717000000000003</c:v>
                </c:pt>
                <c:pt idx="65">
                  <c:v>0.10640999999999999</c:v>
                </c:pt>
                <c:pt idx="66">
                  <c:v>0.10628999999999998</c:v>
                </c:pt>
                <c:pt idx="67">
                  <c:v>0.10430999999999997</c:v>
                </c:pt>
                <c:pt idx="68">
                  <c:v>0.1057</c:v>
                </c:pt>
                <c:pt idx="69">
                  <c:v>0.10504999999999999</c:v>
                </c:pt>
                <c:pt idx="70">
                  <c:v>0.10432000000000002</c:v>
                </c:pt>
                <c:pt idx="71">
                  <c:v>0.10505999999999997</c:v>
                </c:pt>
                <c:pt idx="72">
                  <c:v>0.10492000000000001</c:v>
                </c:pt>
                <c:pt idx="73">
                  <c:v>0.10498999999999999</c:v>
                </c:pt>
                <c:pt idx="74">
                  <c:v>0.10499999999999997</c:v>
                </c:pt>
                <c:pt idx="75">
                  <c:v>0.10605000000000001</c:v>
                </c:pt>
                <c:pt idx="76">
                  <c:v>0.10671</c:v>
                </c:pt>
                <c:pt idx="77">
                  <c:v>0.10663000000000004</c:v>
                </c:pt>
                <c:pt idx="78">
                  <c:v>0.10725000000000001</c:v>
                </c:pt>
              </c:numCache>
            </c:numRef>
          </c:val>
          <c:smooth val="0"/>
          <c:extLst>
            <c:ext xmlns:c16="http://schemas.microsoft.com/office/drawing/2014/chart" uri="{C3380CC4-5D6E-409C-BE32-E72D297353CC}">
              <c16:uniqueId val="{00000000-B152-DC44-8876-C172B21B5051}"/>
            </c:ext>
          </c:extLst>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'data-Fig9'!$C$2:$C$80</c:f>
              <c:numCache>
                <c:formatCode>General</c:formatCode>
                <c:ptCount val="79"/>
                <c:pt idx="0">
                  <c:v>0.10199</c:v>
                </c:pt>
                <c:pt idx="1">
                  <c:v>0.10914</c:v>
                </c:pt>
                <c:pt idx="2">
                  <c:v>0.11085</c:v>
                </c:pt>
                <c:pt idx="3">
                  <c:v>0.10688</c:v>
                </c:pt>
                <c:pt idx="4">
                  <c:v>0.11223000000000001</c:v>
                </c:pt>
                <c:pt idx="5">
                  <c:v>0.11385000000000001</c:v>
                </c:pt>
                <c:pt idx="6">
                  <c:v>0.11497</c:v>
                </c:pt>
                <c:pt idx="7">
                  <c:v>0.11635</c:v>
                </c:pt>
                <c:pt idx="8">
                  <c:v>0.11717000000000001</c:v>
                </c:pt>
                <c:pt idx="9">
                  <c:v>0.1135</c:v>
                </c:pt>
                <c:pt idx="10">
                  <c:v>0.11642</c:v>
                </c:pt>
                <c:pt idx="11">
                  <c:v>0.11528000000000001</c:v>
                </c:pt>
                <c:pt idx="12">
                  <c:v>0.1186</c:v>
                </c:pt>
                <c:pt idx="13">
                  <c:v>0.11699999999999999</c:v>
                </c:pt>
                <c:pt idx="14">
                  <c:v>0.10935</c:v>
                </c:pt>
                <c:pt idx="15">
                  <c:v>0.10237</c:v>
                </c:pt>
                <c:pt idx="16">
                  <c:v>9.8339999999999997E-2</c:v>
                </c:pt>
                <c:pt idx="17">
                  <c:v>9.5640000000000003E-2</c:v>
                </c:pt>
                <c:pt idx="18">
                  <c:v>9.2660000000000006E-2</c:v>
                </c:pt>
                <c:pt idx="19">
                  <c:v>9.7860000000000003E-2</c:v>
                </c:pt>
                <c:pt idx="20">
                  <c:v>9.8000000000000004E-2</c:v>
                </c:pt>
                <c:pt idx="21">
                  <c:v>9.9199999999999997E-2</c:v>
                </c:pt>
                <c:pt idx="22">
                  <c:v>9.9299999999999999E-2</c:v>
                </c:pt>
                <c:pt idx="23">
                  <c:v>9.8930000000000004E-2</c:v>
                </c:pt>
                <c:pt idx="24">
                  <c:v>9.6600000000000005E-2</c:v>
                </c:pt>
                <c:pt idx="25">
                  <c:v>9.6720000000000014E-2</c:v>
                </c:pt>
                <c:pt idx="26">
                  <c:v>9.647E-2</c:v>
                </c:pt>
                <c:pt idx="27">
                  <c:v>0.10015</c:v>
                </c:pt>
                <c:pt idx="28">
                  <c:v>0.10202</c:v>
                </c:pt>
                <c:pt idx="29">
                  <c:v>0.10457000000000001</c:v>
                </c:pt>
                <c:pt idx="30">
                  <c:v>0.10436999999999999</c:v>
                </c:pt>
                <c:pt idx="31">
                  <c:v>0.10467000000000001</c:v>
                </c:pt>
                <c:pt idx="32">
                  <c:v>0.10308</c:v>
                </c:pt>
                <c:pt idx="33">
                  <c:v>0.10314000000000001</c:v>
                </c:pt>
                <c:pt idx="34">
                  <c:v>0.10471999999999999</c:v>
                </c:pt>
                <c:pt idx="35">
                  <c:v>0.10414999999999999</c:v>
                </c:pt>
                <c:pt idx="36">
                  <c:v>0.10487</c:v>
                </c:pt>
                <c:pt idx="37">
                  <c:v>0.10505</c:v>
                </c:pt>
                <c:pt idx="38">
                  <c:v>0.10488</c:v>
                </c:pt>
                <c:pt idx="39">
                  <c:v>0.10473</c:v>
                </c:pt>
                <c:pt idx="40">
                  <c:v>0.10632999999999999</c:v>
                </c:pt>
                <c:pt idx="41">
                  <c:v>0.10811999999999999</c:v>
                </c:pt>
                <c:pt idx="42">
                  <c:v>0.10676000000000001</c:v>
                </c:pt>
                <c:pt idx="43">
                  <c:v>0.10757</c:v>
                </c:pt>
                <c:pt idx="44">
                  <c:v>0.10840999999999999</c:v>
                </c:pt>
                <c:pt idx="45">
                  <c:v>0.11016000000000001</c:v>
                </c:pt>
                <c:pt idx="46">
                  <c:v>0.11026999999999999</c:v>
                </c:pt>
                <c:pt idx="47">
                  <c:v>0.11170000000000001</c:v>
                </c:pt>
                <c:pt idx="48">
                  <c:v>0.11230000000000001</c:v>
                </c:pt>
                <c:pt idx="49">
                  <c:v>0.11346000000000001</c:v>
                </c:pt>
                <c:pt idx="50">
                  <c:v>0.11537000000000001</c:v>
                </c:pt>
                <c:pt idx="51">
                  <c:v>0.11679</c:v>
                </c:pt>
                <c:pt idx="52">
                  <c:v>0.11769</c:v>
                </c:pt>
                <c:pt idx="53">
                  <c:v>0.1186</c:v>
                </c:pt>
                <c:pt idx="54">
                  <c:v>0.1183</c:v>
                </c:pt>
                <c:pt idx="55">
                  <c:v>0.11985</c:v>
                </c:pt>
                <c:pt idx="56">
                  <c:v>0.12134</c:v>
                </c:pt>
                <c:pt idx="57">
                  <c:v>0.12139</c:v>
                </c:pt>
                <c:pt idx="58">
                  <c:v>0.12208000000000001</c:v>
                </c:pt>
                <c:pt idx="59">
                  <c:v>0.12221</c:v>
                </c:pt>
                <c:pt idx="60">
                  <c:v>0.12232</c:v>
                </c:pt>
                <c:pt idx="61">
                  <c:v>0.12224</c:v>
                </c:pt>
                <c:pt idx="62">
                  <c:v>0.12502000000000002</c:v>
                </c:pt>
                <c:pt idx="63">
                  <c:v>0.127</c:v>
                </c:pt>
                <c:pt idx="64">
                  <c:v>0.12794</c:v>
                </c:pt>
                <c:pt idx="65">
                  <c:v>0.12787000000000001</c:v>
                </c:pt>
                <c:pt idx="66">
                  <c:v>0.12884999999999999</c:v>
                </c:pt>
                <c:pt idx="67">
                  <c:v>0.12770000000000001</c:v>
                </c:pt>
                <c:pt idx="68">
                  <c:v>0.12773999999999999</c:v>
                </c:pt>
                <c:pt idx="69">
                  <c:v>0.12556</c:v>
                </c:pt>
                <c:pt idx="70">
                  <c:v>0.12461999999999999</c:v>
                </c:pt>
                <c:pt idx="71">
                  <c:v>0.12633</c:v>
                </c:pt>
                <c:pt idx="72">
                  <c:v>0.12726000000000001</c:v>
                </c:pt>
                <c:pt idx="73">
                  <c:v>0.12834999999999999</c:v>
                </c:pt>
                <c:pt idx="74">
                  <c:v>0.12926000000000001</c:v>
                </c:pt>
                <c:pt idx="75">
                  <c:v>0.12875999999999999</c:v>
                </c:pt>
                <c:pt idx="76">
                  <c:v>0.12769</c:v>
                </c:pt>
                <c:pt idx="77">
                  <c:v>0.12951000000000001</c:v>
                </c:pt>
                <c:pt idx="78">
                  <c:v>0.13123000000000001</c:v>
                </c:pt>
              </c:numCache>
            </c:numRef>
          </c:val>
          <c:smooth val="0"/>
          <c:extLst>
            <c:ext xmlns:c16="http://schemas.microsoft.com/office/drawing/2014/chart" uri="{C3380CC4-5D6E-409C-BE32-E72D297353CC}">
              <c16:uniqueId val="{00000001-B152-DC44-8876-C172B21B5051}"/>
            </c:ext>
          </c:extLst>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'data-Fig9'!$D$2:$D$80</c:f>
              <c:numCache>
                <c:formatCode>General</c:formatCode>
                <c:ptCount val="79"/>
                <c:pt idx="0">
                  <c:v>8.652E-2</c:v>
                </c:pt>
                <c:pt idx="1">
                  <c:v>8.8660000000000003E-2</c:v>
                </c:pt>
                <c:pt idx="2">
                  <c:v>8.6709999999999995E-2</c:v>
                </c:pt>
                <c:pt idx="3">
                  <c:v>8.541E-2</c:v>
                </c:pt>
                <c:pt idx="4">
                  <c:v>8.4680000000000005E-2</c:v>
                </c:pt>
                <c:pt idx="5">
                  <c:v>8.2899999999999988E-2</c:v>
                </c:pt>
                <c:pt idx="6">
                  <c:v>8.3080000000000001E-2</c:v>
                </c:pt>
                <c:pt idx="7">
                  <c:v>8.3070000000000005E-2</c:v>
                </c:pt>
                <c:pt idx="8">
                  <c:v>8.4010000000000001E-2</c:v>
                </c:pt>
                <c:pt idx="9">
                  <c:v>8.5969999999999991E-2</c:v>
                </c:pt>
                <c:pt idx="10">
                  <c:v>8.4070000000000006E-2</c:v>
                </c:pt>
                <c:pt idx="11">
                  <c:v>8.1270000000000009E-2</c:v>
                </c:pt>
                <c:pt idx="12">
                  <c:v>8.1969999999999987E-2</c:v>
                </c:pt>
                <c:pt idx="13">
                  <c:v>8.3690000000000001E-2</c:v>
                </c:pt>
                <c:pt idx="14">
                  <c:v>8.1110000000000002E-2</c:v>
                </c:pt>
                <c:pt idx="15">
                  <c:v>7.2120000000000004E-2</c:v>
                </c:pt>
                <c:pt idx="16">
                  <c:v>6.4240000000000005E-2</c:v>
                </c:pt>
                <c:pt idx="17">
                  <c:v>5.5640000000000002E-2</c:v>
                </c:pt>
                <c:pt idx="18">
                  <c:v>5.7259999999999998E-2</c:v>
                </c:pt>
                <c:pt idx="19">
                  <c:v>6.3979999999999995E-2</c:v>
                </c:pt>
                <c:pt idx="20">
                  <c:v>6.2740000000000004E-2</c:v>
                </c:pt>
                <c:pt idx="21">
                  <c:v>6.2089999999999999E-2</c:v>
                </c:pt>
                <c:pt idx="22">
                  <c:v>6.1190000000000001E-2</c:v>
                </c:pt>
                <c:pt idx="23">
                  <c:v>6.2350000000000003E-2</c:v>
                </c:pt>
                <c:pt idx="24">
                  <c:v>5.9699999999999996E-2</c:v>
                </c:pt>
                <c:pt idx="25">
                  <c:v>5.7419999999999999E-2</c:v>
                </c:pt>
                <c:pt idx="26">
                  <c:v>5.6100000000000004E-2</c:v>
                </c:pt>
                <c:pt idx="27">
                  <c:v>5.5559999999999998E-2</c:v>
                </c:pt>
                <c:pt idx="28">
                  <c:v>5.3949999999999998E-2</c:v>
                </c:pt>
                <c:pt idx="29">
                  <c:v>5.2610000000000004E-2</c:v>
                </c:pt>
                <c:pt idx="30">
                  <c:v>5.1970000000000002E-2</c:v>
                </c:pt>
                <c:pt idx="31">
                  <c:v>5.1559999999999995E-2</c:v>
                </c:pt>
                <c:pt idx="32">
                  <c:v>5.1200000000000002E-2</c:v>
                </c:pt>
                <c:pt idx="33">
                  <c:v>5.1559999999999995E-2</c:v>
                </c:pt>
                <c:pt idx="34">
                  <c:v>5.3350000000000002E-2</c:v>
                </c:pt>
                <c:pt idx="35">
                  <c:v>5.2409999999999998E-2</c:v>
                </c:pt>
                <c:pt idx="36">
                  <c:v>5.1879999999999996E-2</c:v>
                </c:pt>
                <c:pt idx="37">
                  <c:v>5.1330000000000001E-2</c:v>
                </c:pt>
                <c:pt idx="38">
                  <c:v>5.1820000000000005E-2</c:v>
                </c:pt>
                <c:pt idx="39">
                  <c:v>5.3230000000000006E-2</c:v>
                </c:pt>
                <c:pt idx="40">
                  <c:v>5.4219999999999997E-2</c:v>
                </c:pt>
                <c:pt idx="41">
                  <c:v>5.6639999999999996E-2</c:v>
                </c:pt>
                <c:pt idx="42">
                  <c:v>5.6399999999999999E-2</c:v>
                </c:pt>
                <c:pt idx="43">
                  <c:v>5.7350000000000005E-2</c:v>
                </c:pt>
                <c:pt idx="44">
                  <c:v>5.8560000000000001E-2</c:v>
                </c:pt>
                <c:pt idx="45">
                  <c:v>6.0560000000000003E-2</c:v>
                </c:pt>
                <c:pt idx="46">
                  <c:v>6.2169999999999996E-2</c:v>
                </c:pt>
                <c:pt idx="47">
                  <c:v>6.4250000000000002E-2</c:v>
                </c:pt>
                <c:pt idx="48">
                  <c:v>6.4250000000000002E-2</c:v>
                </c:pt>
                <c:pt idx="49">
                  <c:v>6.6720000000000002E-2</c:v>
                </c:pt>
                <c:pt idx="50">
                  <c:v>6.9550000000000001E-2</c:v>
                </c:pt>
                <c:pt idx="51">
                  <c:v>7.2679999999999995E-2</c:v>
                </c:pt>
                <c:pt idx="52">
                  <c:v>7.2760000000000005E-2</c:v>
                </c:pt>
                <c:pt idx="53">
                  <c:v>7.3259999999999992E-2</c:v>
                </c:pt>
                <c:pt idx="54">
                  <c:v>8.1530000000000005E-2</c:v>
                </c:pt>
                <c:pt idx="55">
                  <c:v>9.3850000000000003E-2</c:v>
                </c:pt>
                <c:pt idx="56">
                  <c:v>8.6940000000000003E-2</c:v>
                </c:pt>
                <c:pt idx="57">
                  <c:v>8.993000000000001E-2</c:v>
                </c:pt>
                <c:pt idx="58">
                  <c:v>8.5610000000000006E-2</c:v>
                </c:pt>
                <c:pt idx="59">
                  <c:v>9.6259999999999998E-2</c:v>
                </c:pt>
                <c:pt idx="60">
                  <c:v>9.0540000000000009E-2</c:v>
                </c:pt>
                <c:pt idx="61">
                  <c:v>8.7200000000000014E-2</c:v>
                </c:pt>
                <c:pt idx="62">
                  <c:v>9.2720000000000011E-2</c:v>
                </c:pt>
                <c:pt idx="63">
                  <c:v>9.8269999999999996E-2</c:v>
                </c:pt>
                <c:pt idx="64">
                  <c:v>0.10461000000000001</c:v>
                </c:pt>
                <c:pt idx="65">
                  <c:v>0.11005000000000001</c:v>
                </c:pt>
                <c:pt idx="66">
                  <c:v>0.1167</c:v>
                </c:pt>
                <c:pt idx="67">
                  <c:v>0.1226</c:v>
                </c:pt>
                <c:pt idx="68">
                  <c:v>0.10876</c:v>
                </c:pt>
                <c:pt idx="69">
                  <c:v>0.10317999999999999</c:v>
                </c:pt>
                <c:pt idx="70">
                  <c:v>0.10215</c:v>
                </c:pt>
                <c:pt idx="71">
                  <c:v>0.11045000000000001</c:v>
                </c:pt>
                <c:pt idx="72">
                  <c:v>0.11434</c:v>
                </c:pt>
                <c:pt idx="73">
                  <c:v>0.11724999999999999</c:v>
                </c:pt>
                <c:pt idx="74">
                  <c:v>0.122</c:v>
                </c:pt>
                <c:pt idx="75">
                  <c:v>0.11376</c:v>
                </c:pt>
                <c:pt idx="76">
                  <c:v>0.10243000000000001</c:v>
                </c:pt>
                <c:pt idx="77">
                  <c:v>0.10915</c:v>
                </c:pt>
                <c:pt idx="78">
                  <c:v>0.11026</c:v>
                </c:pt>
              </c:numCache>
            </c:numRef>
          </c:val>
          <c:smooth val="0"/>
          <c:extLst>
            <c:ext xmlns:c16="http://schemas.microsoft.com/office/drawing/2014/chart" uri="{C3380CC4-5D6E-409C-BE32-E72D297353CC}">
              <c16:uniqueId val="{00000002-B152-DC44-8876-C172B21B5051}"/>
            </c:ext>
          </c:extLst>
        </c:ser>
        <c:dLbls>
          <c:showLegendKey val="0"/>
          <c:showVal val="0"/>
          <c:showCatName val="0"/>
          <c:showSerName val="0"/>
          <c:showPercent val="0"/>
          <c:showBubbleSize val="0"/>
        </c:dLbls>
        <c:marker val="1"/>
        <c:smooth val="0"/>
        <c:axId val="1168554271"/>
        <c:axId val="1"/>
      </c:lineChart>
      <c:dateAx>
        <c:axId val="1168554271"/>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04"/>
        <c:auto val="1"/>
        <c:lblOffset val="100"/>
        <c:baseTimeUnit val="years"/>
        <c:majorUnit val="5"/>
        <c:majorTimeUnit val="years"/>
        <c:minorUnit val="1"/>
        <c:minorTimeUnit val="years"/>
      </c:dateAx>
      <c:valAx>
        <c:axId val="1"/>
        <c:scaling>
          <c:orientation val="minMax"/>
          <c:max val="0.14000000000000001"/>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7.4820143884892082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68554271"/>
        <c:crosses val="autoZero"/>
        <c:crossBetween val="midCat"/>
        <c:majorUnit val="0.01"/>
        <c:minorUnit val="2E-3"/>
      </c:valAx>
      <c:spPr>
        <a:solidFill>
          <a:srgbClr val="FFFFFF"/>
        </a:solidFill>
        <a:ln w="3175">
          <a:solidFill>
            <a:srgbClr val="000000"/>
          </a:solidFill>
          <a:prstDash val="solid"/>
        </a:ln>
      </c:spPr>
    </c:plotArea>
    <c:legend>
      <c:legendPos val="r"/>
      <c:layout>
        <c:manualLayout>
          <c:xMode val="edge"/>
          <c:yMode val="edge"/>
          <c:x val="0.32374078060386335"/>
          <c:y val="0.16488222698072805"/>
          <c:w val="0.36690624822976259"/>
          <c:h val="7.9229122055674533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677"/>
          <c:y val="0.12633832976445397"/>
          <c:w val="0.74963989276787346"/>
          <c:h val="0.69164882226980728"/>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'data-Fig10'!$B$2:$B$57</c:f>
              <c:numCache>
                <c:formatCode>0.00</c:formatCode>
                <c:ptCount val="56"/>
                <c:pt idx="0">
                  <c:v>5.25323447510916E-2</c:v>
                </c:pt>
                <c:pt idx="1">
                  <c:v>6.7921520869613117E-2</c:v>
                </c:pt>
                <c:pt idx="2">
                  <c:v>5.5579810211060385E-2</c:v>
                </c:pt>
                <c:pt idx="3">
                  <c:v>5.7508218598444162E-2</c:v>
                </c:pt>
                <c:pt idx="4">
                  <c:v>6.5810526146523454E-2</c:v>
                </c:pt>
                <c:pt idx="5">
                  <c:v>6.7427930553893317E-2</c:v>
                </c:pt>
                <c:pt idx="6">
                  <c:v>6.1537282487235195E-2</c:v>
                </c:pt>
                <c:pt idx="7">
                  <c:v>6.2994417350071399E-2</c:v>
                </c:pt>
                <c:pt idx="9">
                  <c:v>6.7122829764388894E-2</c:v>
                </c:pt>
                <c:pt idx="10">
                  <c:v>6.6131589377724925E-2</c:v>
                </c:pt>
                <c:pt idx="11">
                  <c:v>6.7923140173973259E-2</c:v>
                </c:pt>
                <c:pt idx="12">
                  <c:v>6.8902112010623892E-2</c:v>
                </c:pt>
                <c:pt idx="13">
                  <c:v>6.9902339909549707E-2</c:v>
                </c:pt>
                <c:pt idx="14">
                  <c:v>6.8729114272918321E-2</c:v>
                </c:pt>
                <c:pt idx="15">
                  <c:v>6.441572300942669E-2</c:v>
                </c:pt>
                <c:pt idx="16">
                  <c:v>6.3858177659168888E-2</c:v>
                </c:pt>
                <c:pt idx="17">
                  <c:v>6.4666062830719365E-2</c:v>
                </c:pt>
                <c:pt idx="18">
                  <c:v>6.0881250135460238E-2</c:v>
                </c:pt>
                <c:pt idx="19">
                  <c:v>6.0237602585264921E-2</c:v>
                </c:pt>
                <c:pt idx="20">
                  <c:v>5.8649559639012722E-2</c:v>
                </c:pt>
                <c:pt idx="21">
                  <c:v>5.9165663858804646E-2</c:v>
                </c:pt>
                <c:pt idx="22">
                  <c:v>5.5923330917290813E-2</c:v>
                </c:pt>
                <c:pt idx="23">
                  <c:v>4.495846427440376E-2</c:v>
                </c:pt>
                <c:pt idx="24">
                  <c:v>3.5401659955003495E-2</c:v>
                </c:pt>
                <c:pt idx="25">
                  <c:v>3.2197277921010029E-2</c:v>
                </c:pt>
                <c:pt idx="26">
                  <c:v>3.5048896530006042E-2</c:v>
                </c:pt>
                <c:pt idx="27">
                  <c:v>4.5917592964599796E-2</c:v>
                </c:pt>
                <c:pt idx="28">
                  <c:v>4.8953264498728638E-2</c:v>
                </c:pt>
                <c:pt idx="29">
                  <c:v>4.9676472107247467E-2</c:v>
                </c:pt>
                <c:pt idx="30">
                  <c:v>5.0052331148538805E-2</c:v>
                </c:pt>
                <c:pt idx="31">
                  <c:v>5.1664651788261177E-2</c:v>
                </c:pt>
                <c:pt idx="32">
                  <c:v>4.7333484856431865E-2</c:v>
                </c:pt>
                <c:pt idx="33">
                  <c:v>4.541560939343494E-2</c:v>
                </c:pt>
                <c:pt idx="34">
                  <c:v>4.4112177715233451E-2</c:v>
                </c:pt>
                <c:pt idx="35">
                  <c:v>4.6202127335962927E-2</c:v>
                </c:pt>
                <c:pt idx="36">
                  <c:v>4.9408614569436529E-2</c:v>
                </c:pt>
                <c:pt idx="37">
                  <c:v>4.823101981642082E-2</c:v>
                </c:pt>
                <c:pt idx="38">
                  <c:v>4.9306869618132264E-2</c:v>
                </c:pt>
                <c:pt idx="39">
                  <c:v>5.1369721082514815E-2</c:v>
                </c:pt>
                <c:pt idx="40">
                  <c:v>5.1617695736180497E-2</c:v>
                </c:pt>
                <c:pt idx="41">
                  <c:v>5.3246976977747475E-2</c:v>
                </c:pt>
                <c:pt idx="42">
                  <c:v>5.4837548086693305E-2</c:v>
                </c:pt>
                <c:pt idx="43">
                  <c:v>5.6655274138962118E-2</c:v>
                </c:pt>
                <c:pt idx="44">
                  <c:v>5.739353068050787E-2</c:v>
                </c:pt>
                <c:pt idx="45">
                  <c:v>5.7008012032853481E-2</c:v>
                </c:pt>
                <c:pt idx="46">
                  <c:v>5.7818518752732279E-2</c:v>
                </c:pt>
                <c:pt idx="47">
                  <c:v>5.7009731053177276E-2</c:v>
                </c:pt>
                <c:pt idx="48">
                  <c:v>5.7135396996358515E-2</c:v>
                </c:pt>
                <c:pt idx="49">
                  <c:v>5.6155489252051265E-2</c:v>
                </c:pt>
                <c:pt idx="50">
                  <c:v>5.8530580269710704E-2</c:v>
                </c:pt>
                <c:pt idx="51">
                  <c:v>5.9560594191545538E-2</c:v>
                </c:pt>
                <c:pt idx="52">
                  <c:v>6.227906578834802E-2</c:v>
                </c:pt>
                <c:pt idx="53">
                  <c:v>6.4717201814392708E-2</c:v>
                </c:pt>
                <c:pt idx="54">
                  <c:v>6.6466847012371599E-2</c:v>
                </c:pt>
                <c:pt idx="55">
                  <c:v>6.869131645405685E-2</c:v>
                </c:pt>
              </c:numCache>
            </c:numRef>
          </c:val>
          <c:smooth val="0"/>
          <c:extLst>
            <c:ext xmlns:c16="http://schemas.microsoft.com/office/drawing/2014/chart" uri="{C3380CC4-5D6E-409C-BE32-E72D297353CC}">
              <c16:uniqueId val="{00000000-9AA9-7D4B-89ED-646059D30D82}"/>
            </c:ext>
          </c:extLst>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'data-Fig10'!$D$2:$D$57</c:f>
              <c:numCache>
                <c:formatCode>General</c:formatCode>
                <c:ptCount val="56"/>
                <c:pt idx="8">
                  <c:v>5.9969999999999996E-2</c:v>
                </c:pt>
                <c:pt idx="9">
                  <c:v>6.1100000000000002E-2</c:v>
                </c:pt>
                <c:pt idx="10">
                  <c:v>6.071E-2</c:v>
                </c:pt>
                <c:pt idx="11">
                  <c:v>5.9909999999999998E-2</c:v>
                </c:pt>
                <c:pt idx="12">
                  <c:v>5.8029999999999998E-2</c:v>
                </c:pt>
                <c:pt idx="13">
                  <c:v>5.6590000000000001E-2</c:v>
                </c:pt>
                <c:pt idx="14">
                  <c:v>5.7699999999999994E-2</c:v>
                </c:pt>
                <c:pt idx="15">
                  <c:v>5.7610000000000001E-2</c:v>
                </c:pt>
                <c:pt idx="16">
                  <c:v>5.806E-2</c:v>
                </c:pt>
                <c:pt idx="17">
                  <c:v>5.96E-2</c:v>
                </c:pt>
                <c:pt idx="18">
                  <c:v>5.8430000000000003E-2</c:v>
                </c:pt>
                <c:pt idx="19">
                  <c:v>5.6980000000000003E-2</c:v>
                </c:pt>
                <c:pt idx="20">
                  <c:v>5.6390000000000003E-2</c:v>
                </c:pt>
                <c:pt idx="21">
                  <c:v>5.7820000000000003E-2</c:v>
                </c:pt>
                <c:pt idx="22">
                  <c:v>5.704E-2</c:v>
                </c:pt>
                <c:pt idx="23">
                  <c:v>5.1239999999999994E-2</c:v>
                </c:pt>
                <c:pt idx="24">
                  <c:v>4.5019999999999998E-2</c:v>
                </c:pt>
                <c:pt idx="25">
                  <c:v>3.8290000000000005E-2</c:v>
                </c:pt>
                <c:pt idx="26">
                  <c:v>3.9710000000000002E-2</c:v>
                </c:pt>
                <c:pt idx="27">
                  <c:v>4.3339999999999997E-2</c:v>
                </c:pt>
                <c:pt idx="28">
                  <c:v>4.2359999999999995E-2</c:v>
                </c:pt>
                <c:pt idx="29">
                  <c:v>4.1820000000000003E-2</c:v>
                </c:pt>
                <c:pt idx="30">
                  <c:v>4.1020000000000001E-2</c:v>
                </c:pt>
                <c:pt idx="31">
                  <c:v>4.2119999999999998E-2</c:v>
                </c:pt>
                <c:pt idx="32">
                  <c:v>3.993E-2</c:v>
                </c:pt>
                <c:pt idx="33">
                  <c:v>3.7749999999999999E-2</c:v>
                </c:pt>
                <c:pt idx="35">
                  <c:v>3.6589999999999998E-2</c:v>
                </c:pt>
                <c:pt idx="37">
                  <c:v>3.5650000000000001E-2</c:v>
                </c:pt>
                <c:pt idx="39">
                  <c:v>3.4340000000000002E-2</c:v>
                </c:pt>
                <c:pt idx="41">
                  <c:v>3.3099999999999997E-2</c:v>
                </c:pt>
                <c:pt idx="42">
                  <c:v>3.27E-2</c:v>
                </c:pt>
                <c:pt idx="43">
                  <c:v>3.2390000000000002E-2</c:v>
                </c:pt>
                <c:pt idx="45">
                  <c:v>3.2340000000000001E-2</c:v>
                </c:pt>
                <c:pt idx="47">
                  <c:v>3.2680000000000001E-2</c:v>
                </c:pt>
                <c:pt idx="48">
                  <c:v>3.3799999999999997E-2</c:v>
                </c:pt>
                <c:pt idx="49">
                  <c:v>3.3170000000000005E-2</c:v>
                </c:pt>
                <c:pt idx="50">
                  <c:v>3.2739999999999998E-2</c:v>
                </c:pt>
                <c:pt idx="51">
                  <c:v>3.2129999999999999E-2</c:v>
                </c:pt>
                <c:pt idx="52">
                  <c:v>3.2559999999999999E-2</c:v>
                </c:pt>
                <c:pt idx="53">
                  <c:v>3.3799999999999997E-2</c:v>
                </c:pt>
                <c:pt idx="54">
                  <c:v>3.4270000000000002E-2</c:v>
                </c:pt>
                <c:pt idx="55">
                  <c:v>3.6290000000000003E-2</c:v>
                </c:pt>
              </c:numCache>
            </c:numRef>
          </c:val>
          <c:smooth val="0"/>
          <c:extLst>
            <c:ext xmlns:c16="http://schemas.microsoft.com/office/drawing/2014/chart" uri="{C3380CC4-5D6E-409C-BE32-E72D297353CC}">
              <c16:uniqueId val="{00000001-9AA9-7D4B-89ED-646059D30D82}"/>
            </c:ext>
          </c:extLst>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'data-Fig10'!$C$2:$C$57</c:f>
              <c:numCache>
                <c:formatCode>General</c:formatCode>
                <c:ptCount val="56"/>
                <c:pt idx="8">
                  <c:v>6.0410000000000005E-2</c:v>
                </c:pt>
                <c:pt idx="9">
                  <c:v>6.1900000000000004E-2</c:v>
                </c:pt>
                <c:pt idx="10">
                  <c:v>6.1030000000000001E-2</c:v>
                </c:pt>
                <c:pt idx="11">
                  <c:v>5.9879999999999996E-2</c:v>
                </c:pt>
                <c:pt idx="12">
                  <c:v>6.0139999999999999E-2</c:v>
                </c:pt>
                <c:pt idx="13">
                  <c:v>5.9209999999999992E-2</c:v>
                </c:pt>
                <c:pt idx="14">
                  <c:v>5.8689999999999999E-2</c:v>
                </c:pt>
                <c:pt idx="15">
                  <c:v>5.9420000000000001E-2</c:v>
                </c:pt>
                <c:pt idx="16">
                  <c:v>5.9559999999999995E-2</c:v>
                </c:pt>
                <c:pt idx="17">
                  <c:v>6.0939999999999994E-2</c:v>
                </c:pt>
                <c:pt idx="18">
                  <c:v>5.9559999999999995E-2</c:v>
                </c:pt>
                <c:pt idx="19">
                  <c:v>5.8169999999999999E-2</c:v>
                </c:pt>
                <c:pt idx="20">
                  <c:v>5.8220000000000001E-2</c:v>
                </c:pt>
                <c:pt idx="21">
                  <c:v>5.9130000000000002E-2</c:v>
                </c:pt>
                <c:pt idx="22">
                  <c:v>5.6669999999999998E-2</c:v>
                </c:pt>
                <c:pt idx="23">
                  <c:v>5.0290000000000001E-2</c:v>
                </c:pt>
                <c:pt idx="24">
                  <c:v>4.5530000000000001E-2</c:v>
                </c:pt>
                <c:pt idx="25">
                  <c:v>0.04</c:v>
                </c:pt>
                <c:pt idx="26">
                  <c:v>4.1709999999999997E-2</c:v>
                </c:pt>
                <c:pt idx="27">
                  <c:v>4.7230000000000001E-2</c:v>
                </c:pt>
                <c:pt idx="28">
                  <c:v>4.6769999999999999E-2</c:v>
                </c:pt>
                <c:pt idx="29">
                  <c:v>4.6170000000000003E-2</c:v>
                </c:pt>
                <c:pt idx="30">
                  <c:v>4.5739999999999996E-2</c:v>
                </c:pt>
                <c:pt idx="31">
                  <c:v>4.6739999999999997E-2</c:v>
                </c:pt>
                <c:pt idx="32">
                  <c:v>4.4790000000000003E-2</c:v>
                </c:pt>
                <c:pt idx="33">
                  <c:v>4.3479999999999998E-2</c:v>
                </c:pt>
                <c:pt idx="35">
                  <c:v>4.2999999999999997E-2</c:v>
                </c:pt>
                <c:pt idx="37">
                  <c:v>4.2999999999999997E-2</c:v>
                </c:pt>
                <c:pt idx="39">
                  <c:v>4.2000000000000003E-2</c:v>
                </c:pt>
                <c:pt idx="41">
                  <c:v>4.1189999999999997E-2</c:v>
                </c:pt>
                <c:pt idx="42">
                  <c:v>4.0899999999999999E-2</c:v>
                </c:pt>
                <c:pt idx="43">
                  <c:v>4.0689999999999997E-2</c:v>
                </c:pt>
                <c:pt idx="45">
                  <c:v>4.0480000000000002E-2</c:v>
                </c:pt>
                <c:pt idx="47">
                  <c:v>4.0529999999999997E-2</c:v>
                </c:pt>
                <c:pt idx="48">
                  <c:v>4.197E-2</c:v>
                </c:pt>
                <c:pt idx="49">
                  <c:v>4.1180000000000001E-2</c:v>
                </c:pt>
                <c:pt idx="50">
                  <c:v>4.086E-2</c:v>
                </c:pt>
                <c:pt idx="51">
                  <c:v>4.079E-2</c:v>
                </c:pt>
                <c:pt idx="52">
                  <c:v>4.1079999999999998E-2</c:v>
                </c:pt>
                <c:pt idx="53">
                  <c:v>4.1779999999999998E-2</c:v>
                </c:pt>
                <c:pt idx="54">
                  <c:v>4.2750000000000003E-2</c:v>
                </c:pt>
                <c:pt idx="55">
                  <c:v>4.4069999999999998E-2</c:v>
                </c:pt>
              </c:numCache>
            </c:numRef>
          </c:val>
          <c:smooth val="0"/>
          <c:extLst>
            <c:ext xmlns:c16="http://schemas.microsoft.com/office/drawing/2014/chart" uri="{C3380CC4-5D6E-409C-BE32-E72D297353CC}">
              <c16:uniqueId val="{00000002-9AA9-7D4B-89ED-646059D30D82}"/>
            </c:ext>
          </c:extLst>
        </c:ser>
        <c:dLbls>
          <c:showLegendKey val="0"/>
          <c:showVal val="0"/>
          <c:showCatName val="0"/>
          <c:showSerName val="0"/>
          <c:showPercent val="0"/>
          <c:showBubbleSize val="0"/>
        </c:dLbls>
        <c:marker val="1"/>
        <c:smooth val="0"/>
        <c:axId val="1167926879"/>
        <c:axId val="1"/>
      </c:lineChart>
      <c:dateAx>
        <c:axId val="1167926879"/>
        <c:scaling>
          <c:orientation val="minMax"/>
          <c:max val="21916"/>
          <c:min val="6211"/>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1"/>
        <c:crosses val="autoZero"/>
        <c:auto val="1"/>
        <c:lblOffset val="100"/>
        <c:baseTimeUnit val="years"/>
        <c:majorUnit val="3"/>
        <c:majorTimeUnit val="years"/>
        <c:minorUnit val="1"/>
        <c:minorTimeUnit val="years"/>
      </c:dateAx>
      <c:valAx>
        <c:axId val="1"/>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ltLang="ko-KR"/>
                  <a:t>Share (in %)</a:t>
                </a:r>
              </a:p>
            </c:rich>
          </c:tx>
          <c:layout>
            <c:manualLayout>
              <c:xMode val="edge"/>
              <c:yMode val="edge"/>
              <c:x val="8.7769784172661874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1167926879"/>
        <c:crossesAt val="17"/>
        <c:crossBetween val="midCat"/>
      </c:valAx>
      <c:spPr>
        <a:solidFill>
          <a:srgbClr val="FFFFFF"/>
        </a:solidFill>
        <a:ln w="12700">
          <a:solidFill>
            <a:srgbClr val="808080"/>
          </a:solidFill>
          <a:prstDash val="solid"/>
        </a:ln>
      </c:spPr>
    </c:plotArea>
    <c:legend>
      <c:legendPos val="r"/>
      <c:layout>
        <c:manualLayout>
          <c:xMode val="edge"/>
          <c:yMode val="edge"/>
          <c:x val="0.27769772843142809"/>
          <c:y val="0.74304068522483935"/>
          <c:w val="0.52805732736645328"/>
          <c:h val="4.925053533190582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2975"/>
          <c:y val="0.13704496788008566"/>
          <c:w val="0.75971182990678932"/>
          <c:h val="0.68094218415417562"/>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'data-FigA0'!$A$4:$A$150</c:f>
              <c:numCache>
                <c:formatCode>General</c:formatCode>
                <c:ptCount val="147"/>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'data-FigA0'!$B$4:$B$109</c:f>
              <c:numCache>
                <c:formatCode>#,##0</c:formatCode>
                <c:ptCount val="106"/>
                <c:pt idx="0">
                  <c:v>17029.525712923529</c:v>
                </c:pt>
                <c:pt idx="1">
                  <c:v>16637.567718455764</c:v>
                </c:pt>
                <c:pt idx="2">
                  <c:v>16798.331340779445</c:v>
                </c:pt>
                <c:pt idx="3">
                  <c:v>18274.953394146782</c:v>
                </c:pt>
                <c:pt idx="4">
                  <c:v>18612.243465915428</c:v>
                </c:pt>
                <c:pt idx="5">
                  <c:v>17615.672052407743</c:v>
                </c:pt>
                <c:pt idx="6">
                  <c:v>17252.849490023429</c:v>
                </c:pt>
                <c:pt idx="7">
                  <c:v>15385.949138093147</c:v>
                </c:pt>
                <c:pt idx="8">
                  <c:v>13574.393022144235</c:v>
                </c:pt>
                <c:pt idx="9">
                  <c:v>15326.848141356702</c:v>
                </c:pt>
                <c:pt idx="10">
                  <c:v>17048.612831429233</c:v>
                </c:pt>
                <c:pt idx="11">
                  <c:v>16844.232938604011</c:v>
                </c:pt>
                <c:pt idx="12">
                  <c:v>17010.446183723787</c:v>
                </c:pt>
                <c:pt idx="13">
                  <c:v>17196.251123887221</c:v>
                </c:pt>
                <c:pt idx="14">
                  <c:v>17322.814846052806</c:v>
                </c:pt>
                <c:pt idx="15">
                  <c:v>17685.974469482073</c:v>
                </c:pt>
                <c:pt idx="16">
                  <c:v>18438.92371251461</c:v>
                </c:pt>
                <c:pt idx="17">
                  <c:v>16712.281659931457</c:v>
                </c:pt>
                <c:pt idx="18">
                  <c:v>15163.327425211766</c:v>
                </c:pt>
                <c:pt idx="19">
                  <c:v>12754.379858386543</c:v>
                </c:pt>
                <c:pt idx="20">
                  <c:v>12426.280442380494</c:v>
                </c:pt>
                <c:pt idx="21">
                  <c:v>13654.741573957463</c:v>
                </c:pt>
                <c:pt idx="22">
                  <c:v>14785.579442248114</c:v>
                </c:pt>
                <c:pt idx="23">
                  <c:v>16232.346024435064</c:v>
                </c:pt>
                <c:pt idx="24">
                  <c:v>17020.24071956849</c:v>
                </c:pt>
                <c:pt idx="25">
                  <c:v>15649.226753447181</c:v>
                </c:pt>
                <c:pt idx="26">
                  <c:v>16677.19352810692</c:v>
                </c:pt>
                <c:pt idx="27">
                  <c:v>17468.11989031425</c:v>
                </c:pt>
                <c:pt idx="28">
                  <c:v>20416.725697101534</c:v>
                </c:pt>
                <c:pt idx="29">
                  <c:v>23729.019931755734</c:v>
                </c:pt>
                <c:pt idx="30">
                  <c:v>27427.322366779292</c:v>
                </c:pt>
                <c:pt idx="31">
                  <c:v>27100.976746745073</c:v>
                </c:pt>
                <c:pt idx="32">
                  <c:v>26527.31386165697</c:v>
                </c:pt>
                <c:pt idx="33">
                  <c:v>26697.632972108524</c:v>
                </c:pt>
                <c:pt idx="34">
                  <c:v>25782.697874531077</c:v>
                </c:pt>
                <c:pt idx="35">
                  <c:v>26244.244075021128</c:v>
                </c:pt>
                <c:pt idx="36">
                  <c:v>25916.728872995522</c:v>
                </c:pt>
                <c:pt idx="37">
                  <c:v>27978.891068491575</c:v>
                </c:pt>
                <c:pt idx="38">
                  <c:v>28826.290913627254</c:v>
                </c:pt>
                <c:pt idx="39">
                  <c:v>29746.361508878381</c:v>
                </c:pt>
                <c:pt idx="40">
                  <c:v>31071.54986654513</c:v>
                </c:pt>
                <c:pt idx="41">
                  <c:v>30694.554005639005</c:v>
                </c:pt>
                <c:pt idx="42">
                  <c:v>32804.061761283192</c:v>
                </c:pt>
                <c:pt idx="43">
                  <c:v>34508.516646588963</c:v>
                </c:pt>
                <c:pt idx="44">
                  <c:v>34666.180009302698</c:v>
                </c:pt>
                <c:pt idx="45">
                  <c:v>33604.207360991779</c:v>
                </c:pt>
                <c:pt idx="46">
                  <c:v>35624.683181431901</c:v>
                </c:pt>
                <c:pt idx="47">
                  <c:v>36027.470918084269</c:v>
                </c:pt>
                <c:pt idx="48">
                  <c:v>36448.809408722263</c:v>
                </c:pt>
                <c:pt idx="49">
                  <c:v>37779.389246002036</c:v>
                </c:pt>
                <c:pt idx="50">
                  <c:v>38727.290715227762</c:v>
                </c:pt>
                <c:pt idx="51">
                  <c:v>40593.763132122571</c:v>
                </c:pt>
                <c:pt idx="52">
                  <c:v>42257.716751020613</c:v>
                </c:pt>
                <c:pt idx="53">
                  <c:v>44127.919877563581</c:v>
                </c:pt>
                <c:pt idx="54">
                  <c:v>45199.484731413562</c:v>
                </c:pt>
                <c:pt idx="55">
                  <c:v>46680.814967954058</c:v>
                </c:pt>
                <c:pt idx="56">
                  <c:v>47363.097065318027</c:v>
                </c:pt>
                <c:pt idx="57">
                  <c:v>47622.683397401728</c:v>
                </c:pt>
                <c:pt idx="58">
                  <c:v>47492.986353670582</c:v>
                </c:pt>
                <c:pt idx="59">
                  <c:v>49462.437604616651</c:v>
                </c:pt>
                <c:pt idx="60">
                  <c:v>50490.098031501002</c:v>
                </c:pt>
                <c:pt idx="61">
                  <c:v>48977.842695436673</c:v>
                </c:pt>
                <c:pt idx="62">
                  <c:v>46395.219747860858</c:v>
                </c:pt>
                <c:pt idx="63">
                  <c:v>47510.656370700664</c:v>
                </c:pt>
                <c:pt idx="64">
                  <c:v>47981.508281922448</c:v>
                </c:pt>
                <c:pt idx="65">
                  <c:v>48879.27512753546</c:v>
                </c:pt>
                <c:pt idx="66">
                  <c:v>48830.604253950311</c:v>
                </c:pt>
                <c:pt idx="67">
                  <c:v>47522.312506183822</c:v>
                </c:pt>
                <c:pt idx="68">
                  <c:v>47111.921456438868</c:v>
                </c:pt>
                <c:pt idx="69">
                  <c:v>46167.99286890775</c:v>
                </c:pt>
                <c:pt idx="70">
                  <c:v>45711.631343435569</c:v>
                </c:pt>
                <c:pt idx="71">
                  <c:v>47249.967822898536</c:v>
                </c:pt>
                <c:pt idx="72">
                  <c:v>48086.715344730816</c:v>
                </c:pt>
                <c:pt idx="73">
                  <c:v>48730.469477157058</c:v>
                </c:pt>
                <c:pt idx="74">
                  <c:v>50101.019607645685</c:v>
                </c:pt>
                <c:pt idx="75">
                  <c:v>52584.846281743165</c:v>
                </c:pt>
                <c:pt idx="76">
                  <c:v>52421.728319107584</c:v>
                </c:pt>
                <c:pt idx="77">
                  <c:v>52053.018730368312</c:v>
                </c:pt>
                <c:pt idx="78">
                  <c:v>50563.573430248274</c:v>
                </c:pt>
                <c:pt idx="79">
                  <c:v>50987.004220503171</c:v>
                </c:pt>
                <c:pt idx="80">
                  <c:v>50235.530840886386</c:v>
                </c:pt>
                <c:pt idx="81">
                  <c:v>51120.658452478056</c:v>
                </c:pt>
                <c:pt idx="82">
                  <c:v>52588.012414850527</c:v>
                </c:pt>
                <c:pt idx="83">
                  <c:v>53808.008852210747</c:v>
                </c:pt>
                <c:pt idx="84">
                  <c:v>55938.259159220921</c:v>
                </c:pt>
                <c:pt idx="85">
                  <c:v>58658.261523551715</c:v>
                </c:pt>
                <c:pt idx="86">
                  <c:v>60964.801615623932</c:v>
                </c:pt>
                <c:pt idx="87">
                  <c:v>61939.748746621728</c:v>
                </c:pt>
                <c:pt idx="88">
                  <c:v>60485.584299794493</c:v>
                </c:pt>
                <c:pt idx="89">
                  <c:v>58179.037539659548</c:v>
                </c:pt>
                <c:pt idx="90">
                  <c:v>57381.010568725331</c:v>
                </c:pt>
                <c:pt idx="91">
                  <c:v>58935.127502465235</c:v>
                </c:pt>
                <c:pt idx="92">
                  <c:v>60221.895627168495</c:v>
                </c:pt>
                <c:pt idx="93">
                  <c:v>61333.103824414691</c:v>
                </c:pt>
                <c:pt idx="94">
                  <c:v>63071.138644992374</c:v>
                </c:pt>
                <c:pt idx="95">
                  <c:v>59776.577488411676</c:v>
                </c:pt>
                <c:pt idx="96">
                  <c:v>56292.078646385758</c:v>
                </c:pt>
                <c:pt idx="97">
                  <c:v>56583.470348533061</c:v>
                </c:pt>
                <c:pt idx="98">
                  <c:v>56173.762662018162</c:v>
                </c:pt>
                <c:pt idx="99">
                  <c:v>57851.71457969609</c:v>
                </c:pt>
                <c:pt idx="100">
                  <c:v>57098.050514124967</c:v>
                </c:pt>
                <c:pt idx="101">
                  <c:v>58691.142868978888</c:v>
                </c:pt>
                <c:pt idx="102">
                  <c:v>60596.861882846642</c:v>
                </c:pt>
                <c:pt idx="103">
                  <c:v>59386.286186744219</c:v>
                </c:pt>
                <c:pt idx="104">
                  <c:v>60859.349424432279</c:v>
                </c:pt>
                <c:pt idx="105">
                  <c:v>61680.556599790638</c:v>
                </c:pt>
              </c:numCache>
            </c:numRef>
          </c:val>
          <c:smooth val="0"/>
          <c:extLst>
            <c:ext xmlns:c16="http://schemas.microsoft.com/office/drawing/2014/chart" uri="{C3380CC4-5D6E-409C-BE32-E72D297353CC}">
              <c16:uniqueId val="{00000000-E83C-3840-B112-C51B26DF8D7B}"/>
            </c:ext>
          </c:extLst>
        </c:ser>
        <c:dLbls>
          <c:showLegendKey val="0"/>
          <c:showVal val="0"/>
          <c:showCatName val="0"/>
          <c:showSerName val="0"/>
          <c:showPercent val="0"/>
          <c:showBubbleSize val="0"/>
        </c:dLbls>
        <c:marker val="1"/>
        <c:smooth val="0"/>
        <c:axId val="1168591087"/>
        <c:axId val="1"/>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'data-FigA0'!$A$4:$A$150</c:f>
              <c:numCache>
                <c:formatCode>General</c:formatCode>
                <c:ptCount val="147"/>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'data-FigA0'!$C$4:$C$109</c:f>
              <c:numCache>
                <c:formatCode>0.00</c:formatCode>
                <c:ptCount val="106"/>
                <c:pt idx="0">
                  <c:v>4.3037058124167542</c:v>
                </c:pt>
                <c:pt idx="1">
                  <c:v>4.3616681802607511</c:v>
                </c:pt>
                <c:pt idx="2">
                  <c:v>4.4051399561437483</c:v>
                </c:pt>
                <c:pt idx="3">
                  <c:v>4.7384235712467309</c:v>
                </c:pt>
                <c:pt idx="4">
                  <c:v>5.5643873130236825</c:v>
                </c:pt>
                <c:pt idx="5">
                  <c:v>6.5352569744106264</c:v>
                </c:pt>
                <c:pt idx="6">
                  <c:v>7.506126635797572</c:v>
                </c:pt>
                <c:pt idx="7">
                  <c:v>8.6943551765995064</c:v>
                </c:pt>
                <c:pt idx="8">
                  <c:v>7.7669572910955598</c:v>
                </c:pt>
                <c:pt idx="9">
                  <c:v>7.2742771644215862</c:v>
                </c:pt>
                <c:pt idx="10">
                  <c:v>7.4046924920705797</c:v>
                </c:pt>
                <c:pt idx="11">
                  <c:v>7.4191830840315776</c:v>
                </c:pt>
                <c:pt idx="12">
                  <c:v>7.6075607795245679</c:v>
                </c:pt>
                <c:pt idx="13">
                  <c:v>7.6800137393295627</c:v>
                </c:pt>
                <c:pt idx="14">
                  <c:v>7.5351078197195704</c:v>
                </c:pt>
                <c:pt idx="15">
                  <c:v>7.4336736759925763</c:v>
                </c:pt>
                <c:pt idx="16">
                  <c:v>7.4336736759925763</c:v>
                </c:pt>
                <c:pt idx="17">
                  <c:v>7.2452959804995887</c:v>
                </c:pt>
                <c:pt idx="18">
                  <c:v>6.6077099342156238</c:v>
                </c:pt>
                <c:pt idx="19">
                  <c:v>5.9266521120486617</c:v>
                </c:pt>
                <c:pt idx="20">
                  <c:v>5.6223496808676803</c:v>
                </c:pt>
                <c:pt idx="21">
                  <c:v>5.8107273763606679</c:v>
                </c:pt>
                <c:pt idx="22">
                  <c:v>5.9556332959706602</c:v>
                </c:pt>
                <c:pt idx="23">
                  <c:v>6.013595663814657</c:v>
                </c:pt>
                <c:pt idx="24">
                  <c:v>6.2309545432296476</c:v>
                </c:pt>
                <c:pt idx="25">
                  <c:v>6.1150298075416512</c:v>
                </c:pt>
                <c:pt idx="26">
                  <c:v>6.0280862557756558</c:v>
                </c:pt>
                <c:pt idx="27">
                  <c:v>6.0860486236196536</c:v>
                </c:pt>
                <c:pt idx="28">
                  <c:v>6.3903510548006359</c:v>
                </c:pt>
                <c:pt idx="29">
                  <c:v>7.0714088769675962</c:v>
                </c:pt>
                <c:pt idx="30">
                  <c:v>7.506126635797572</c:v>
                </c:pt>
                <c:pt idx="31">
                  <c:v>7.6365419634465663</c:v>
                </c:pt>
                <c:pt idx="32">
                  <c:v>7.8104290669785543</c:v>
                </c:pt>
                <c:pt idx="33">
                  <c:v>8.4769962971845167</c:v>
                </c:pt>
                <c:pt idx="34">
                  <c:v>9.6942060219084478</c:v>
                </c:pt>
                <c:pt idx="35">
                  <c:v>10.447716803880404</c:v>
                </c:pt>
                <c:pt idx="36">
                  <c:v>10.34628266015341</c:v>
                </c:pt>
                <c:pt idx="37">
                  <c:v>10.447716803880404</c:v>
                </c:pt>
                <c:pt idx="38">
                  <c:v>11.273680545657356</c:v>
                </c:pt>
                <c:pt idx="39">
                  <c:v>11.520020608994342</c:v>
                </c:pt>
                <c:pt idx="40">
                  <c:v>11.606964160760338</c:v>
                </c:pt>
                <c:pt idx="41">
                  <c:v>11.664926528604338</c:v>
                </c:pt>
                <c:pt idx="42">
                  <c:v>11.621454752721336</c:v>
                </c:pt>
                <c:pt idx="43">
                  <c:v>11.79534185625333</c:v>
                </c:pt>
                <c:pt idx="44">
                  <c:v>12.215569023122303</c:v>
                </c:pt>
                <c:pt idx="45">
                  <c:v>12.548852638225284</c:v>
                </c:pt>
                <c:pt idx="46">
                  <c:v>12.635695909078057</c:v>
                </c:pt>
                <c:pt idx="47">
                  <c:v>12.85280408620998</c:v>
                </c:pt>
                <c:pt idx="48">
                  <c:v>12.983068992489132</c:v>
                </c:pt>
                <c:pt idx="49">
                  <c:v>13.113333898768293</c:v>
                </c:pt>
                <c:pt idx="50">
                  <c:v>13.287020440473832</c:v>
                </c:pt>
                <c:pt idx="51">
                  <c:v>13.460706982179371</c:v>
                </c:pt>
                <c:pt idx="52">
                  <c:v>13.677815159311297</c:v>
                </c:pt>
                <c:pt idx="53">
                  <c:v>14.068609878148763</c:v>
                </c:pt>
                <c:pt idx="54">
                  <c:v>14.502826232412614</c:v>
                </c:pt>
                <c:pt idx="55">
                  <c:v>15.110729128382003</c:v>
                </c:pt>
                <c:pt idx="56">
                  <c:v>15.935740201483322</c:v>
                </c:pt>
                <c:pt idx="57">
                  <c:v>16.847594545437403</c:v>
                </c:pt>
                <c:pt idx="58">
                  <c:v>17.58576234768595</c:v>
                </c:pt>
                <c:pt idx="59">
                  <c:v>18.150243608228958</c:v>
                </c:pt>
                <c:pt idx="60">
                  <c:v>19.279206129314968</c:v>
                </c:pt>
                <c:pt idx="61">
                  <c:v>21.406866265207839</c:v>
                </c:pt>
                <c:pt idx="62">
                  <c:v>23.360839859395167</c:v>
                </c:pt>
                <c:pt idx="63">
                  <c:v>24.706910557613107</c:v>
                </c:pt>
                <c:pt idx="64">
                  <c:v>26.313511068389349</c:v>
                </c:pt>
                <c:pt idx="65">
                  <c:v>28.310906298003065</c:v>
                </c:pt>
                <c:pt idx="66">
                  <c:v>31.0226789319114</c:v>
                </c:pt>
                <c:pt idx="67">
                  <c:v>34.466630176974995</c:v>
                </c:pt>
                <c:pt idx="68">
                  <c:v>37.747875064004077</c:v>
                </c:pt>
                <c:pt idx="69">
                  <c:v>40.025764076487093</c:v>
                </c:pt>
                <c:pt idx="70">
                  <c:v>41.734180835849344</c:v>
                </c:pt>
                <c:pt idx="71">
                  <c:v>43.442597595211602</c:v>
                </c:pt>
                <c:pt idx="72">
                  <c:v>44.934072543861191</c:v>
                </c:pt>
                <c:pt idx="73">
                  <c:v>45.747604334033682</c:v>
                </c:pt>
                <c:pt idx="74">
                  <c:v>47.293314735361442</c:v>
                </c:pt>
                <c:pt idx="75">
                  <c:v>49.028849221062771</c:v>
                </c:pt>
                <c:pt idx="76">
                  <c:v>51.144031875511288</c:v>
                </c:pt>
                <c:pt idx="77">
                  <c:v>53.693098151385115</c:v>
                </c:pt>
                <c:pt idx="78">
                  <c:v>55.618456721460042</c:v>
                </c:pt>
                <c:pt idx="79">
                  <c:v>57.028578491092375</c:v>
                </c:pt>
                <c:pt idx="80">
                  <c:v>58.438700260724723</c:v>
                </c:pt>
                <c:pt idx="81">
                  <c:v>59.686115672322551</c:v>
                </c:pt>
                <c:pt idx="82">
                  <c:v>61.123355168293969</c:v>
                </c:pt>
                <c:pt idx="83">
                  <c:v>62.750418748638985</c:v>
                </c:pt>
                <c:pt idx="84">
                  <c:v>64.106305065593148</c:v>
                </c:pt>
                <c:pt idx="85">
                  <c:v>65.001190034782894</c:v>
                </c:pt>
                <c:pt idx="86">
                  <c:v>66.357076351737064</c:v>
                </c:pt>
                <c:pt idx="87">
                  <c:v>68.580729911541908</c:v>
                </c:pt>
                <c:pt idx="88">
                  <c:v>70.506088481616828</c:v>
                </c:pt>
                <c:pt idx="89">
                  <c:v>71.645032987858315</c:v>
                </c:pt>
                <c:pt idx="90">
                  <c:v>73.244978841864238</c:v>
                </c:pt>
                <c:pt idx="91">
                  <c:v>75.224572864617343</c:v>
                </c:pt>
                <c:pt idx="92">
                  <c:v>77.746521414152113</c:v>
                </c:pt>
                <c:pt idx="93">
                  <c:v>80.29558769002594</c:v>
                </c:pt>
                <c:pt idx="94">
                  <c:v>82.573476702508941</c:v>
                </c:pt>
                <c:pt idx="95">
                  <c:v>85.743926722421335</c:v>
                </c:pt>
                <c:pt idx="96">
                  <c:v>85.438868976503358</c:v>
                </c:pt>
                <c:pt idx="97">
                  <c:v>86.840302668259639</c:v>
                </c:pt>
                <c:pt idx="98">
                  <c:v>89.581441656710439</c:v>
                </c:pt>
                <c:pt idx="99">
                  <c:v>91.435284747112689</c:v>
                </c:pt>
                <c:pt idx="100">
                  <c:v>92.774591796097141</c:v>
                </c:pt>
                <c:pt idx="101">
                  <c:v>94.279569892473106</c:v>
                </c:pt>
                <c:pt idx="102">
                  <c:v>94.391477499004381</c:v>
                </c:pt>
                <c:pt idx="103">
                  <c:v>95.582238152130614</c:v>
                </c:pt>
                <c:pt idx="104">
                  <c:v>97.618312743926737</c:v>
                </c:pt>
                <c:pt idx="105">
                  <c:v>100</c:v>
                </c:pt>
              </c:numCache>
            </c:numRef>
          </c:val>
          <c:smooth val="0"/>
          <c:extLst>
            <c:ext xmlns:c16="http://schemas.microsoft.com/office/drawing/2014/chart" uri="{C3380CC4-5D6E-409C-BE32-E72D297353CC}">
              <c16:uniqueId val="{00000001-E83C-3840-B112-C51B26DF8D7B}"/>
            </c:ext>
          </c:extLst>
        </c:ser>
        <c:dLbls>
          <c:showLegendKey val="0"/>
          <c:showVal val="0"/>
          <c:showCatName val="0"/>
          <c:showSerName val="0"/>
          <c:showPercent val="0"/>
          <c:showBubbleSize val="0"/>
        </c:dLbls>
        <c:marker val="1"/>
        <c:smooth val="0"/>
        <c:axId val="3"/>
        <c:axId val="4"/>
      </c:lineChart>
      <c:catAx>
        <c:axId val="1168591087"/>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70000"/>
          <c:min val="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lang="en-US" altLang="ko-KR"/>
                  <a:t>Income in 2014 Dollars</a:t>
                </a:r>
              </a:p>
            </c:rich>
          </c:tx>
          <c:layout>
            <c:manualLayout>
              <c:xMode val="edge"/>
              <c:yMode val="edge"/>
              <c:x val="3.5971223021582732E-2"/>
              <c:y val="0.29336188436830835"/>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1168591087"/>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logBase val="10"/>
          <c:orientation val="minMax"/>
          <c:max val="100"/>
          <c:min val="1"/>
        </c:scaling>
        <c:delete val="0"/>
        <c:axPos val="r"/>
        <c:title>
          <c:tx>
            <c:rich>
              <a:bodyPr/>
              <a:lstStyle/>
              <a:p>
                <a:pPr>
                  <a:defRPr sz="1175" b="1" i="0" u="none" strike="noStrike" baseline="0">
                    <a:solidFill>
                      <a:srgbClr val="000000"/>
                    </a:solidFill>
                    <a:latin typeface="Arial"/>
                    <a:ea typeface="Arial"/>
                    <a:cs typeface="Arial"/>
                  </a:defRPr>
                </a:pPr>
                <a:r>
                  <a:rPr lang="en-US" altLang="ko-KR"/>
                  <a:t>Consumer Price Index (base 100 in 2014)</a:t>
                </a:r>
              </a:p>
            </c:rich>
          </c:tx>
          <c:layout>
            <c:manualLayout>
              <c:xMode val="edge"/>
              <c:yMode val="edge"/>
              <c:x val="0.95539523027247497"/>
              <c:y val="0.2291220556745182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3"/>
        <c:crosses val="max"/>
        <c:crossBetween val="midCat"/>
        <c:majorUnit val="10"/>
        <c:minorUnit val="10"/>
      </c:valAx>
      <c:spPr>
        <a:solidFill>
          <a:srgbClr val="FFFFFF"/>
        </a:solidFill>
        <a:ln w="3175">
          <a:solidFill>
            <a:srgbClr val="000000"/>
          </a:solidFill>
          <a:prstDash val="solid"/>
        </a:ln>
      </c:spPr>
    </c:plotArea>
    <c:legend>
      <c:legendPos val="r"/>
      <c:layout>
        <c:manualLayout>
          <c:xMode val="edge"/>
          <c:yMode val="edge"/>
          <c:x val="0.46474797484846769"/>
          <c:y val="0.66595289079229125"/>
          <c:w val="0.36546739930889932"/>
          <c:h val="7.4946466809421852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5"/>
          <c:y val="9.5238073093826009E-2"/>
          <c:w val="0.7420923472172205"/>
          <c:h val="0.7180950711274480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'data-FigA1'!$B$4:$B$109</c:f>
              <c:numCache>
                <c:formatCode>#,##0</c:formatCode>
                <c:ptCount val="106"/>
                <c:pt idx="0">
                  <c:v>14112.13713737873</c:v>
                </c:pt>
                <c:pt idx="1">
                  <c:v>13754.06866510239</c:v>
                </c:pt>
                <c:pt idx="2">
                  <c:v>13985.42106374588</c:v>
                </c:pt>
                <c:pt idx="3">
                  <c:v>15031.044542502555</c:v>
                </c:pt>
                <c:pt idx="4">
                  <c:v>15491.499001457456</c:v>
                </c:pt>
                <c:pt idx="5">
                  <c:v>14967.410130424782</c:v>
                </c:pt>
                <c:pt idx="6">
                  <c:v>14661.887158803042</c:v>
                </c:pt>
                <c:pt idx="7">
                  <c:v>13294.230587462371</c:v>
                </c:pt>
                <c:pt idx="8">
                  <c:v>11589.9360542822</c:v>
                </c:pt>
                <c:pt idx="9">
                  <c:v>12959.342499346678</c:v>
                </c:pt>
                <c:pt idx="10">
                  <c:v>14639.246953180096</c:v>
                </c:pt>
                <c:pt idx="11">
                  <c:v>14238.326848008974</c:v>
                </c:pt>
                <c:pt idx="12">
                  <c:v>14157.707315250596</c:v>
                </c:pt>
                <c:pt idx="13">
                  <c:v>14241.362491045398</c:v>
                </c:pt>
                <c:pt idx="14">
                  <c:v>14229.400052761444</c:v>
                </c:pt>
                <c:pt idx="15">
                  <c:v>14363.384054835309</c:v>
                </c:pt>
                <c:pt idx="16">
                  <c:v>15194.808476667929</c:v>
                </c:pt>
                <c:pt idx="17">
                  <c:v>14108.74140371244</c:v>
                </c:pt>
                <c:pt idx="18">
                  <c:v>12977.572980314451</c:v>
                </c:pt>
                <c:pt idx="19">
                  <c:v>10889.088182180058</c:v>
                </c:pt>
                <c:pt idx="20">
                  <c:v>10572.265194529635</c:v>
                </c:pt>
                <c:pt idx="21">
                  <c:v>11604.022130601368</c:v>
                </c:pt>
                <c:pt idx="22">
                  <c:v>12600.851472137309</c:v>
                </c:pt>
                <c:pt idx="23">
                  <c:v>13504.435972655621</c:v>
                </c:pt>
                <c:pt idx="24">
                  <c:v>14363.976974285033</c:v>
                </c:pt>
                <c:pt idx="25">
                  <c:v>13478.982024661289</c:v>
                </c:pt>
                <c:pt idx="26">
                  <c:v>14252.593062976108</c:v>
                </c:pt>
                <c:pt idx="27">
                  <c:v>14868.371706979249</c:v>
                </c:pt>
                <c:pt idx="28">
                  <c:v>17527.866584833973</c:v>
                </c:pt>
                <c:pt idx="29">
                  <c:v>20875.439645943337</c:v>
                </c:pt>
                <c:pt idx="30">
                  <c:v>24522.615523139259</c:v>
                </c:pt>
                <c:pt idx="31">
                  <c:v>24489.79216218078</c:v>
                </c:pt>
                <c:pt idx="32">
                  <c:v>23828.710600629685</c:v>
                </c:pt>
                <c:pt idx="33">
                  <c:v>23795.296678051527</c:v>
                </c:pt>
                <c:pt idx="34">
                  <c:v>23190.407527885589</c:v>
                </c:pt>
                <c:pt idx="35">
                  <c:v>23521.768925215321</c:v>
                </c:pt>
                <c:pt idx="36">
                  <c:v>23312.996930026729</c:v>
                </c:pt>
                <c:pt idx="37">
                  <c:v>25050.980522644135</c:v>
                </c:pt>
                <c:pt idx="38">
                  <c:v>26054.792835418397</c:v>
                </c:pt>
                <c:pt idx="39">
                  <c:v>27114.763939462675</c:v>
                </c:pt>
                <c:pt idx="40">
                  <c:v>28535.267202187802</c:v>
                </c:pt>
                <c:pt idx="41">
                  <c:v>28093.126710669127</c:v>
                </c:pt>
                <c:pt idx="42">
                  <c:v>30093.409695330356</c:v>
                </c:pt>
                <c:pt idx="43">
                  <c:v>31689.632428874542</c:v>
                </c:pt>
                <c:pt idx="44">
                  <c:v>31871.215689581975</c:v>
                </c:pt>
                <c:pt idx="45">
                  <c:v>30945.20707535397</c:v>
                </c:pt>
                <c:pt idx="46">
                  <c:v>32836.6551447237</c:v>
                </c:pt>
                <c:pt idx="47">
                  <c:v>33350.305912016709</c:v>
                </c:pt>
                <c:pt idx="48">
                  <c:v>33747.326544670228</c:v>
                </c:pt>
                <c:pt idx="49">
                  <c:v>35003.681968248056</c:v>
                </c:pt>
                <c:pt idx="50">
                  <c:v>35924.867911138077</c:v>
                </c:pt>
                <c:pt idx="51">
                  <c:v>37714.98833432707</c:v>
                </c:pt>
                <c:pt idx="52">
                  <c:v>39242.024804721077</c:v>
                </c:pt>
                <c:pt idx="53">
                  <c:v>40843.65072134434</c:v>
                </c:pt>
                <c:pt idx="54">
                  <c:v>41809.371820098102</c:v>
                </c:pt>
                <c:pt idx="55">
                  <c:v>43214.202643117358</c:v>
                </c:pt>
                <c:pt idx="56">
                  <c:v>44005.85625371238</c:v>
                </c:pt>
                <c:pt idx="57">
                  <c:v>44349.780381898992</c:v>
                </c:pt>
                <c:pt idx="58">
                  <c:v>44237.518838896984</c:v>
                </c:pt>
                <c:pt idx="59">
                  <c:v>46087.93680291628</c:v>
                </c:pt>
                <c:pt idx="60">
                  <c:v>47051.673310008046</c:v>
                </c:pt>
                <c:pt idx="61">
                  <c:v>45453.605455605721</c:v>
                </c:pt>
                <c:pt idx="62">
                  <c:v>43111.9939994374</c:v>
                </c:pt>
                <c:pt idx="63">
                  <c:v>44204.492398269984</c:v>
                </c:pt>
                <c:pt idx="64">
                  <c:v>44637.717508117021</c:v>
                </c:pt>
                <c:pt idx="65">
                  <c:v>45446.563132458461</c:v>
                </c:pt>
                <c:pt idx="66">
                  <c:v>45361.949505690696</c:v>
                </c:pt>
                <c:pt idx="67">
                  <c:v>44077.321847654122</c:v>
                </c:pt>
                <c:pt idx="68">
                  <c:v>43768.366715894655</c:v>
                </c:pt>
                <c:pt idx="69">
                  <c:v>42721.744301274106</c:v>
                </c:pt>
                <c:pt idx="70">
                  <c:v>42205.732689745833</c:v>
                </c:pt>
                <c:pt idx="71">
                  <c:v>43486.020723238602</c:v>
                </c:pt>
                <c:pt idx="72">
                  <c:v>44154.989784854515</c:v>
                </c:pt>
                <c:pt idx="73">
                  <c:v>44729.009273562908</c:v>
                </c:pt>
                <c:pt idx="74">
                  <c:v>45168.720667337773</c:v>
                </c:pt>
                <c:pt idx="75">
                  <c:v>46123.028730514103</c:v>
                </c:pt>
                <c:pt idx="76">
                  <c:v>46273.297925767423</c:v>
                </c:pt>
                <c:pt idx="77">
                  <c:v>45753.211570219944</c:v>
                </c:pt>
                <c:pt idx="78">
                  <c:v>44859.910695284336</c:v>
                </c:pt>
                <c:pt idx="79">
                  <c:v>44559.682968760004</c:v>
                </c:pt>
                <c:pt idx="80">
                  <c:v>44237.073595449183</c:v>
                </c:pt>
                <c:pt idx="81">
                  <c:v>45000.575917486407</c:v>
                </c:pt>
                <c:pt idx="82">
                  <c:v>45933.238480171254</c:v>
                </c:pt>
                <c:pt idx="83">
                  <c:v>46684.154589322607</c:v>
                </c:pt>
                <c:pt idx="84">
                  <c:v>48157.190806881212</c:v>
                </c:pt>
                <c:pt idx="85">
                  <c:v>50188.956571858311</c:v>
                </c:pt>
                <c:pt idx="86">
                  <c:v>51805.917833511056</c:v>
                </c:pt>
                <c:pt idx="87">
                  <c:v>52245.865240761559</c:v>
                </c:pt>
                <c:pt idx="88">
                  <c:v>51705.39912835665</c:v>
                </c:pt>
                <c:pt idx="89">
                  <c:v>49958.163235191889</c:v>
                </c:pt>
                <c:pt idx="90">
                  <c:v>49142.488505858033</c:v>
                </c:pt>
                <c:pt idx="91">
                  <c:v>49804.945174128778</c:v>
                </c:pt>
                <c:pt idx="92">
                  <c:v>50074.810364978621</c:v>
                </c:pt>
                <c:pt idx="93">
                  <c:v>50764.604651276408</c:v>
                </c:pt>
                <c:pt idx="94">
                  <c:v>52032.415217701637</c:v>
                </c:pt>
                <c:pt idx="95">
                  <c:v>49577.123478974798</c:v>
                </c:pt>
                <c:pt idx="96">
                  <c:v>47376.891766621302</c:v>
                </c:pt>
                <c:pt idx="97">
                  <c:v>47180.897917182381</c:v>
                </c:pt>
                <c:pt idx="98">
                  <c:v>46830.193472569139</c:v>
                </c:pt>
                <c:pt idx="99">
                  <c:v>47406.266113917634</c:v>
                </c:pt>
                <c:pt idx="100">
                  <c:v>47624.964860645145</c:v>
                </c:pt>
                <c:pt idx="101">
                  <c:v>48730.24809640734</c:v>
                </c:pt>
                <c:pt idx="102">
                  <c:v>50158.287311633852</c:v>
                </c:pt>
                <c:pt idx="103">
                  <c:v>49323.010054735925</c:v>
                </c:pt>
                <c:pt idx="104">
                  <c:v>50199.742161607472</c:v>
                </c:pt>
                <c:pt idx="105">
                  <c:v>50799.85720121747</c:v>
                </c:pt>
              </c:numCache>
            </c:numRef>
          </c:val>
          <c:smooth val="0"/>
          <c:extLst>
            <c:ext xmlns:c16="http://schemas.microsoft.com/office/drawing/2014/chart" uri="{C3380CC4-5D6E-409C-BE32-E72D297353CC}">
              <c16:uniqueId val="{00000000-8B08-1747-BBAC-EBEB563AAECE}"/>
            </c:ext>
          </c:extLst>
        </c:ser>
        <c:dLbls>
          <c:showLegendKey val="0"/>
          <c:showVal val="0"/>
          <c:showCatName val="0"/>
          <c:showSerName val="0"/>
          <c:showPercent val="0"/>
          <c:showBubbleSize val="0"/>
        </c:dLbls>
        <c:marker val="1"/>
        <c:smooth val="0"/>
        <c:axId val="1170266127"/>
        <c:axId val="1"/>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'data-FigA1'!$C$4:$C$109</c:f>
              <c:numCache>
                <c:formatCode>#,##0</c:formatCode>
                <c:ptCount val="106"/>
                <c:pt idx="0">
                  <c:v>305850.99469185877</c:v>
                </c:pt>
                <c:pt idx="1">
                  <c:v>302103.97400043992</c:v>
                </c:pt>
                <c:pt idx="2">
                  <c:v>295276.44876710238</c:v>
                </c:pt>
                <c:pt idx="3">
                  <c:v>339421.92970692524</c:v>
                </c:pt>
                <c:pt idx="4">
                  <c:v>327565.94544725469</c:v>
                </c:pt>
                <c:pt idx="5">
                  <c:v>279793.60232872108</c:v>
                </c:pt>
                <c:pt idx="6">
                  <c:v>273758.12028084189</c:v>
                </c:pt>
                <c:pt idx="7">
                  <c:v>222466.08565054016</c:v>
                </c:pt>
                <c:pt idx="8">
                  <c:v>210035.63284048575</c:v>
                </c:pt>
                <c:pt idx="9">
                  <c:v>249709.90670034941</c:v>
                </c:pt>
                <c:pt idx="10">
                  <c:v>255575.83477809405</c:v>
                </c:pt>
                <c:pt idx="11">
                  <c:v>274828.9359075129</c:v>
                </c:pt>
                <c:pt idx="12">
                  <c:v>299431.59416256979</c:v>
                </c:pt>
                <c:pt idx="13">
                  <c:v>309730.22577522771</c:v>
                </c:pt>
                <c:pt idx="14">
                  <c:v>323570.87938189768</c:v>
                </c:pt>
                <c:pt idx="15">
                  <c:v>346622.42551951174</c:v>
                </c:pt>
                <c:pt idx="16">
                  <c:v>339606.33206133608</c:v>
                </c:pt>
                <c:pt idx="17">
                  <c:v>274462.76702561422</c:v>
                </c:pt>
                <c:pt idx="18">
                  <c:v>231553.01747004589</c:v>
                </c:pt>
                <c:pt idx="19">
                  <c:v>197418.2558028285</c:v>
                </c:pt>
                <c:pt idx="20">
                  <c:v>195973.7899796156</c:v>
                </c:pt>
                <c:pt idx="21">
                  <c:v>216675.96646621075</c:v>
                </c:pt>
                <c:pt idx="22">
                  <c:v>231073.64848321798</c:v>
                </c:pt>
                <c:pt idx="23">
                  <c:v>286295.44115060021</c:v>
                </c:pt>
                <c:pt idx="24">
                  <c:v>279990.35150263086</c:v>
                </c:pt>
                <c:pt idx="25">
                  <c:v>230503.45490325059</c:v>
                </c:pt>
                <c:pt idx="26">
                  <c:v>256712.63957605755</c:v>
                </c:pt>
                <c:pt idx="27">
                  <c:v>274843.19004047924</c:v>
                </c:pt>
                <c:pt idx="28">
                  <c:v>306413.77781158988</c:v>
                </c:pt>
                <c:pt idx="29">
                  <c:v>306233.46822718316</c:v>
                </c:pt>
                <c:pt idx="30">
                  <c:v>314993.29988714255</c:v>
                </c:pt>
                <c:pt idx="31">
                  <c:v>285608.25061861007</c:v>
                </c:pt>
                <c:pt idx="32">
                  <c:v>293689.03670335864</c:v>
                </c:pt>
                <c:pt idx="33">
                  <c:v>314028.92608375137</c:v>
                </c:pt>
                <c:pt idx="34">
                  <c:v>282419.44219243492</c:v>
                </c:pt>
                <c:pt idx="35">
                  <c:v>295769.28390579595</c:v>
                </c:pt>
                <c:pt idx="36">
                  <c:v>283686.19122690632</c:v>
                </c:pt>
                <c:pt idx="37">
                  <c:v>317842.03510738874</c:v>
                </c:pt>
                <c:pt idx="38">
                  <c:v>303204.60065630451</c:v>
                </c:pt>
                <c:pt idx="39">
                  <c:v>290274.52088103374</c:v>
                </c:pt>
                <c:pt idx="40">
                  <c:v>282163.53363792127</c:v>
                </c:pt>
                <c:pt idx="41">
                  <c:v>288235.85620765737</c:v>
                </c:pt>
                <c:pt idx="42">
                  <c:v>301158.61629061395</c:v>
                </c:pt>
                <c:pt idx="43">
                  <c:v>313578.05420031614</c:v>
                </c:pt>
                <c:pt idx="44">
                  <c:v>311367.64766165416</c:v>
                </c:pt>
                <c:pt idx="45">
                  <c:v>296845.23563913454</c:v>
                </c:pt>
                <c:pt idx="46">
                  <c:v>311639.45881554391</c:v>
                </c:pt>
                <c:pt idx="47">
                  <c:v>301066.80651877233</c:v>
                </c:pt>
                <c:pt idx="48">
                  <c:v>303895.6129498735</c:v>
                </c:pt>
                <c:pt idx="49">
                  <c:v>312574.40974364628</c:v>
                </c:pt>
                <c:pt idx="50">
                  <c:v>316167.14832010731</c:v>
                </c:pt>
                <c:pt idx="51">
                  <c:v>325592.46811387764</c:v>
                </c:pt>
                <c:pt idx="52">
                  <c:v>340811.21943467465</c:v>
                </c:pt>
                <c:pt idx="53">
                  <c:v>369270.56634326879</c:v>
                </c:pt>
                <c:pt idx="54">
                  <c:v>380820.66295164352</c:v>
                </c:pt>
                <c:pt idx="55">
                  <c:v>389875.43512678827</c:v>
                </c:pt>
                <c:pt idx="56">
                  <c:v>379729.93741427717</c:v>
                </c:pt>
                <c:pt idx="57">
                  <c:v>371640.08193217317</c:v>
                </c:pt>
                <c:pt idx="58">
                  <c:v>369784.27031625697</c:v>
                </c:pt>
                <c:pt idx="59">
                  <c:v>383538.01697295444</c:v>
                </c:pt>
                <c:pt idx="60">
                  <c:v>390894.14545930381</c:v>
                </c:pt>
                <c:pt idx="61">
                  <c:v>397877.32943870104</c:v>
                </c:pt>
                <c:pt idx="62">
                  <c:v>371434.56884178333</c:v>
                </c:pt>
                <c:pt idx="63">
                  <c:v>374820.88964133861</c:v>
                </c:pt>
                <c:pt idx="64">
                  <c:v>379016.79488865985</c:v>
                </c:pt>
                <c:pt idx="65">
                  <c:v>388717.76264015812</c:v>
                </c:pt>
                <c:pt idx="66">
                  <c:v>392227.42433165119</c:v>
                </c:pt>
                <c:pt idx="67">
                  <c:v>388576.38770062436</c:v>
                </c:pt>
                <c:pt idx="68">
                  <c:v>378123.84077031555</c:v>
                </c:pt>
                <c:pt idx="69">
                  <c:v>387346.60106463806</c:v>
                </c:pt>
                <c:pt idx="70">
                  <c:v>392795.59805871965</c:v>
                </c:pt>
                <c:pt idx="71">
                  <c:v>419880.73068923177</c:v>
                </c:pt>
                <c:pt idx="72">
                  <c:v>437327.54577248561</c:v>
                </c:pt>
                <c:pt idx="73">
                  <c:v>444875.02963297837</c:v>
                </c:pt>
                <c:pt idx="74">
                  <c:v>538398.61469812901</c:v>
                </c:pt>
                <c:pt idx="75">
                  <c:v>692304.78385342075</c:v>
                </c:pt>
                <c:pt idx="76">
                  <c:v>661116.33725978294</c:v>
                </c:pt>
                <c:pt idx="77">
                  <c:v>675733.92758505628</c:v>
                </c:pt>
                <c:pt idx="78">
                  <c:v>615226.18419167819</c:v>
                </c:pt>
                <c:pt idx="79">
                  <c:v>687291.80814307672</c:v>
                </c:pt>
                <c:pt idx="80">
                  <c:v>644082.79813916958</c:v>
                </c:pt>
                <c:pt idx="81">
                  <c:v>657008.82941665151</c:v>
                </c:pt>
                <c:pt idx="82">
                  <c:v>711410.63194809796</c:v>
                </c:pt>
                <c:pt idx="83">
                  <c:v>759069.58087813703</c:v>
                </c:pt>
                <c:pt idx="84">
                  <c:v>826264.0260408523</c:v>
                </c:pt>
                <c:pt idx="85">
                  <c:v>897119.45174119994</c:v>
                </c:pt>
                <c:pt idx="86">
                  <c:v>967694.29604479868</c:v>
                </c:pt>
                <c:pt idx="87">
                  <c:v>1021634.2158267788</c:v>
                </c:pt>
                <c:pt idx="88">
                  <c:v>929723.91627214116</c:v>
                </c:pt>
                <c:pt idx="89">
                  <c:v>872045.59368195699</c:v>
                </c:pt>
                <c:pt idx="90">
                  <c:v>872994.69479258719</c:v>
                </c:pt>
                <c:pt idx="91">
                  <c:v>962823.17800777452</c:v>
                </c:pt>
                <c:pt idx="92">
                  <c:v>1064783.3365839662</c:v>
                </c:pt>
                <c:pt idx="93">
                  <c:v>1107614.5219651051</c:v>
                </c:pt>
                <c:pt idx="94">
                  <c:v>1155904.7579467753</c:v>
                </c:pt>
                <c:pt idx="95">
                  <c:v>1069522.5244226616</c:v>
                </c:pt>
                <c:pt idx="96">
                  <c:v>938895.57974306797</c:v>
                </c:pt>
                <c:pt idx="97">
                  <c:v>987438.14105225052</c:v>
                </c:pt>
                <c:pt idx="98">
                  <c:v>981187.11241747113</c:v>
                </c:pt>
                <c:pt idx="99">
                  <c:v>1091951.1126917638</c:v>
                </c:pt>
                <c:pt idx="100">
                  <c:v>994933.53020862758</c:v>
                </c:pt>
                <c:pt idx="101">
                  <c:v>1044819.7253535622</c:v>
                </c:pt>
                <c:pt idx="102">
                  <c:v>1094015.7444329131</c:v>
                </c:pt>
                <c:pt idx="103">
                  <c:v>1055650.6232555653</c:v>
                </c:pt>
                <c:pt idx="104">
                  <c:v>1116160.468444088</c:v>
                </c:pt>
                <c:pt idx="105">
                  <c:v>1138869.7970585343</c:v>
                </c:pt>
              </c:numCache>
            </c:numRef>
          </c:val>
          <c:smooth val="0"/>
          <c:extLst>
            <c:ext xmlns:c16="http://schemas.microsoft.com/office/drawing/2014/chart" uri="{C3380CC4-5D6E-409C-BE32-E72D297353CC}">
              <c16:uniqueId val="{00000001-8B08-1747-BBAC-EBEB563AAECE}"/>
            </c:ext>
          </c:extLst>
        </c:ser>
        <c:dLbls>
          <c:showLegendKey val="0"/>
          <c:showVal val="0"/>
          <c:showCatName val="0"/>
          <c:showSerName val="0"/>
          <c:showPercent val="0"/>
          <c:showBubbleSize val="0"/>
        </c:dLbls>
        <c:marker val="1"/>
        <c:smooth val="0"/>
        <c:axId val="3"/>
        <c:axId val="4"/>
      </c:lineChart>
      <c:catAx>
        <c:axId val="1170266127"/>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6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ltLang="ko-KR"/>
                  <a:t>Average Bottom 99% Income (2015 dollars)</a:t>
                </a:r>
              </a:p>
            </c:rich>
          </c:tx>
          <c:layout>
            <c:manualLayout>
              <c:xMode val="edge"/>
              <c:yMode val="edge"/>
              <c:x val="2.4330900243309004E-2"/>
              <c:y val="9.7142857142857142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70266127"/>
        <c:crosses val="autoZero"/>
        <c:crossBetween val="midCat"/>
        <c:majorUnit val="10000"/>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200000"/>
          <c:min val="0"/>
        </c:scaling>
        <c:delete val="0"/>
        <c:axPos val="r"/>
        <c:title>
          <c:tx>
            <c:rich>
              <a:bodyPr/>
              <a:lstStyle/>
              <a:p>
                <a:pPr>
                  <a:defRPr sz="1650" b="1" i="0" u="none" strike="noStrike" baseline="0">
                    <a:solidFill>
                      <a:srgbClr val="000000"/>
                    </a:solidFill>
                    <a:latin typeface="Arial"/>
                    <a:ea typeface="Arial"/>
                    <a:cs typeface="Arial"/>
                  </a:defRPr>
                </a:pPr>
                <a:r>
                  <a:rPr lang="en-US" altLang="ko-KR"/>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x val="0.18004866180048662"/>
          <c:y val="0.17523809523809525"/>
          <c:w val="0.30170316301703165"/>
          <c:h val="0.13523809523809521"/>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8"/>
          <c:y val="9.5238073093826023E-2"/>
          <c:w val="0.74209234721721995"/>
          <c:h val="0.7180950711274480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'data-FigA1'!$E$4:$E$109</c:f>
              <c:numCache>
                <c:formatCode>#,##0</c:formatCode>
                <c:ptCount val="106"/>
                <c:pt idx="0">
                  <c:v>14112.13713737873</c:v>
                </c:pt>
                <c:pt idx="1">
                  <c:v>13754.06866510239</c:v>
                </c:pt>
                <c:pt idx="2">
                  <c:v>13985.421553226342</c:v>
                </c:pt>
                <c:pt idx="3">
                  <c:v>15133.31205007787</c:v>
                </c:pt>
                <c:pt idx="4">
                  <c:v>15601.016019570588</c:v>
                </c:pt>
                <c:pt idx="5">
                  <c:v>15063.885487680673</c:v>
                </c:pt>
                <c:pt idx="6">
                  <c:v>14861.525240356668</c:v>
                </c:pt>
                <c:pt idx="7">
                  <c:v>13505.233918250531</c:v>
                </c:pt>
                <c:pt idx="8">
                  <c:v>11683.529959585092</c:v>
                </c:pt>
                <c:pt idx="9">
                  <c:v>13119.416956745343</c:v>
                </c:pt>
                <c:pt idx="10">
                  <c:v>14851.970380789497</c:v>
                </c:pt>
                <c:pt idx="11">
                  <c:v>14470.199478198007</c:v>
                </c:pt>
                <c:pt idx="12">
                  <c:v>14510.427459839006</c:v>
                </c:pt>
                <c:pt idx="13">
                  <c:v>14563.016439730089</c:v>
                </c:pt>
                <c:pt idx="14">
                  <c:v>14600.0859065329</c:v>
                </c:pt>
                <c:pt idx="15">
                  <c:v>14802.165245825461</c:v>
                </c:pt>
                <c:pt idx="16">
                  <c:v>15581.602581579598</c:v>
                </c:pt>
                <c:pt idx="17">
                  <c:v>14338.708400309786</c:v>
                </c:pt>
                <c:pt idx="18">
                  <c:v>13084.295543298735</c:v>
                </c:pt>
                <c:pt idx="19">
                  <c:v>10917.853756267266</c:v>
                </c:pt>
                <c:pt idx="20">
                  <c:v>10662.545267837881</c:v>
                </c:pt>
                <c:pt idx="21">
                  <c:v>11650.319528064188</c:v>
                </c:pt>
                <c:pt idx="22">
                  <c:v>12699.986291657306</c:v>
                </c:pt>
                <c:pt idx="23">
                  <c:v>13718.074357469817</c:v>
                </c:pt>
                <c:pt idx="24">
                  <c:v>14417.304593991999</c:v>
                </c:pt>
                <c:pt idx="25">
                  <c:v>13545.887443643367</c:v>
                </c:pt>
                <c:pt idx="26">
                  <c:v>14319.012530654032</c:v>
                </c:pt>
                <c:pt idx="27">
                  <c:v>14921.0213040862</c:v>
                </c:pt>
                <c:pt idx="28">
                  <c:v>17588.692595058157</c:v>
                </c:pt>
                <c:pt idx="29">
                  <c:v>20906.63337223135</c:v>
                </c:pt>
                <c:pt idx="30">
                  <c:v>24643.132792444001</c:v>
                </c:pt>
                <c:pt idx="31">
                  <c:v>24641.314554787958</c:v>
                </c:pt>
                <c:pt idx="32">
                  <c:v>24241.127793448773</c:v>
                </c:pt>
                <c:pt idx="33">
                  <c:v>24461.388895842047</c:v>
                </c:pt>
                <c:pt idx="34">
                  <c:v>23588.577338620391</c:v>
                </c:pt>
                <c:pt idx="35">
                  <c:v>23872.49826911966</c:v>
                </c:pt>
                <c:pt idx="36">
                  <c:v>23548.458568407696</c:v>
                </c:pt>
                <c:pt idx="37">
                  <c:v>25417.866413312266</c:v>
                </c:pt>
                <c:pt idx="38">
                  <c:v>26422.463892339703</c:v>
                </c:pt>
                <c:pt idx="39">
                  <c:v>27408.448125510491</c:v>
                </c:pt>
                <c:pt idx="40">
                  <c:v>28769.286100790338</c:v>
                </c:pt>
                <c:pt idx="41">
                  <c:v>28451.239710667211</c:v>
                </c:pt>
                <c:pt idx="42">
                  <c:v>30576.894235843956</c:v>
                </c:pt>
                <c:pt idx="43">
                  <c:v>32160.839727883103</c:v>
                </c:pt>
                <c:pt idx="44">
                  <c:v>32223.884184337934</c:v>
                </c:pt>
                <c:pt idx="45">
                  <c:v>31397.235499026367</c:v>
                </c:pt>
                <c:pt idx="46">
                  <c:v>33456.328226065219</c:v>
                </c:pt>
                <c:pt idx="47">
                  <c:v>33822.336378970969</c:v>
                </c:pt>
                <c:pt idx="48">
                  <c:v>34404.241454405281</c:v>
                </c:pt>
                <c:pt idx="49">
                  <c:v>35466.57040339955</c:v>
                </c:pt>
                <c:pt idx="50">
                  <c:v>36451.793927550672</c:v>
                </c:pt>
                <c:pt idx="51">
                  <c:v>38163.059619526728</c:v>
                </c:pt>
                <c:pt idx="52">
                  <c:v>39841.067683716748</c:v>
                </c:pt>
                <c:pt idx="53">
                  <c:v>41748.733983066253</c:v>
                </c:pt>
                <c:pt idx="54">
                  <c:v>42986.321936637891</c:v>
                </c:pt>
                <c:pt idx="55">
                  <c:v>44633.523239210786</c:v>
                </c:pt>
                <c:pt idx="56">
                  <c:v>45022.25776380422</c:v>
                </c:pt>
                <c:pt idx="57">
                  <c:v>45007.487231140331</c:v>
                </c:pt>
                <c:pt idx="58">
                  <c:v>45135.888785744675</c:v>
                </c:pt>
                <c:pt idx="59">
                  <c:v>47211.367715272761</c:v>
                </c:pt>
                <c:pt idx="60">
                  <c:v>48205.504102375096</c:v>
                </c:pt>
                <c:pt idx="61">
                  <c:v>46304.049594609438</c:v>
                </c:pt>
                <c:pt idx="62">
                  <c:v>43956.020005480685</c:v>
                </c:pt>
                <c:pt idx="63">
                  <c:v>45263.7810017601</c:v>
                </c:pt>
                <c:pt idx="64">
                  <c:v>45673.087162273609</c:v>
                </c:pt>
                <c:pt idx="65">
                  <c:v>46581.976021868853</c:v>
                </c:pt>
                <c:pt idx="66">
                  <c:v>46580.72443784745</c:v>
                </c:pt>
                <c:pt idx="67">
                  <c:v>45156.703461159355</c:v>
                </c:pt>
                <c:pt idx="68">
                  <c:v>44655.431949406644</c:v>
                </c:pt>
                <c:pt idx="69">
                  <c:v>43488.461196304132</c:v>
                </c:pt>
                <c:pt idx="70">
                  <c:v>43352.501282854275</c:v>
                </c:pt>
                <c:pt idx="71">
                  <c:v>44647.874547557163</c:v>
                </c:pt>
                <c:pt idx="72">
                  <c:v>45528.187537572077</c:v>
                </c:pt>
                <c:pt idx="73">
                  <c:v>46971.904236884155</c:v>
                </c:pt>
                <c:pt idx="74">
                  <c:v>46485.308855257448</c:v>
                </c:pt>
                <c:pt idx="75">
                  <c:v>47249.733465732395</c:v>
                </c:pt>
                <c:pt idx="76">
                  <c:v>47402.333729436657</c:v>
                </c:pt>
                <c:pt idx="77">
                  <c:v>46610.735112348419</c:v>
                </c:pt>
                <c:pt idx="78">
                  <c:v>45564.231590107549</c:v>
                </c:pt>
                <c:pt idx="79">
                  <c:v>45378.684043983107</c:v>
                </c:pt>
                <c:pt idx="80">
                  <c:v>45205.009336284726</c:v>
                </c:pt>
                <c:pt idx="81">
                  <c:v>45907.005118091372</c:v>
                </c:pt>
                <c:pt idx="82">
                  <c:v>46887.817241743105</c:v>
                </c:pt>
                <c:pt idx="83">
                  <c:v>47903.993299898772</c:v>
                </c:pt>
                <c:pt idx="84">
                  <c:v>49867.14435369413</c:v>
                </c:pt>
                <c:pt idx="85">
                  <c:v>52209.205326752868</c:v>
                </c:pt>
                <c:pt idx="86">
                  <c:v>54035.076321190842</c:v>
                </c:pt>
                <c:pt idx="87">
                  <c:v>54384.817537131552</c:v>
                </c:pt>
                <c:pt idx="88">
                  <c:v>52743.799621626298</c:v>
                </c:pt>
                <c:pt idx="89">
                  <c:v>50855.584013634019</c:v>
                </c:pt>
                <c:pt idx="90">
                  <c:v>50158.854161000847</c:v>
                </c:pt>
                <c:pt idx="91">
                  <c:v>51301.791998788991</c:v>
                </c:pt>
                <c:pt idx="92">
                  <c:v>52109.682307288727</c:v>
                </c:pt>
                <c:pt idx="93">
                  <c:v>52858.882843553576</c:v>
                </c:pt>
                <c:pt idx="94">
                  <c:v>54327.164168166673</c:v>
                </c:pt>
                <c:pt idx="95">
                  <c:v>50583.132894524628</c:v>
                </c:pt>
                <c:pt idx="96">
                  <c:v>48015.655878217258</c:v>
                </c:pt>
                <c:pt idx="97">
                  <c:v>47973.817325224598</c:v>
                </c:pt>
                <c:pt idx="98">
                  <c:v>47740.158720856714</c:v>
                </c:pt>
                <c:pt idx="99">
                  <c:v>48389.405124904319</c:v>
                </c:pt>
                <c:pt idx="100">
                  <c:v>48719.410432843528</c:v>
                </c:pt>
                <c:pt idx="101">
                  <c:v>50028.239591490747</c:v>
                </c:pt>
                <c:pt idx="102">
                  <c:v>51477.810908507388</c:v>
                </c:pt>
                <c:pt idx="103">
                  <c:v>50729.826545738069</c:v>
                </c:pt>
                <c:pt idx="104">
                  <c:v>52162.618405034642</c:v>
                </c:pt>
                <c:pt idx="105">
                  <c:v>52917.334962515321</c:v>
                </c:pt>
              </c:numCache>
            </c:numRef>
          </c:val>
          <c:smooth val="0"/>
          <c:extLst>
            <c:ext xmlns:c16="http://schemas.microsoft.com/office/drawing/2014/chart" uri="{C3380CC4-5D6E-409C-BE32-E72D297353CC}">
              <c16:uniqueId val="{00000000-97D3-3D4D-A07C-30F43DAF1933}"/>
            </c:ext>
          </c:extLst>
        </c:ser>
        <c:dLbls>
          <c:showLegendKey val="0"/>
          <c:showVal val="0"/>
          <c:showCatName val="0"/>
          <c:showSerName val="0"/>
          <c:showPercent val="0"/>
          <c:showBubbleSize val="0"/>
        </c:dLbls>
        <c:marker val="1"/>
        <c:smooth val="0"/>
        <c:axId val="1170299423"/>
        <c:axId val="1"/>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'data-FigA1'!$A$4:$A$109</c:f>
              <c:numCache>
                <c:formatCode>General</c:formatCode>
                <c:ptCount val="10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'data-FigA1'!$F$4:$F$109</c:f>
              <c:numCache>
                <c:formatCode>#,##0</c:formatCode>
                <c:ptCount val="106"/>
                <c:pt idx="0">
                  <c:v>305850.99469185871</c:v>
                </c:pt>
                <c:pt idx="1">
                  <c:v>302103.97400043992</c:v>
                </c:pt>
                <c:pt idx="2">
                  <c:v>295276.40030853648</c:v>
                </c:pt>
                <c:pt idx="3">
                  <c:v>358552.54212215019</c:v>
                </c:pt>
                <c:pt idx="4">
                  <c:v>333018.30657578807</c:v>
                </c:pt>
                <c:pt idx="5">
                  <c:v>283247.91731156223</c:v>
                </c:pt>
                <c:pt idx="6">
                  <c:v>288853.39466367202</c:v>
                </c:pt>
                <c:pt idx="7">
                  <c:v>232801.40565308474</c:v>
                </c:pt>
                <c:pt idx="8">
                  <c:v>214407.92988090179</c:v>
                </c:pt>
                <c:pt idx="9">
                  <c:v>267111.09638359613</c:v>
                </c:pt>
                <c:pt idx="10">
                  <c:v>272647.4904866775</c:v>
                </c:pt>
                <c:pt idx="11">
                  <c:v>302256.72420331259</c:v>
                </c:pt>
                <c:pt idx="12">
                  <c:v>364638.01576643379</c:v>
                </c:pt>
                <c:pt idx="13">
                  <c:v>358388.16900415474</c:v>
                </c:pt>
                <c:pt idx="14">
                  <c:v>384802.47953417315</c:v>
                </c:pt>
                <c:pt idx="15">
                  <c:v>461247.7054312987</c:v>
                </c:pt>
                <c:pt idx="16">
                  <c:v>444074.20004669466</c:v>
                </c:pt>
                <c:pt idx="17">
                  <c:v>295360.67155786004</c:v>
                </c:pt>
                <c:pt idx="18">
                  <c:v>237579.75030503864</c:v>
                </c:pt>
                <c:pt idx="19">
                  <c:v>199112.85148558143</c:v>
                </c:pt>
                <c:pt idx="20">
                  <c:v>207986.04727458509</c:v>
                </c:pt>
                <c:pt idx="21">
                  <c:v>226211.78140914708</c:v>
                </c:pt>
                <c:pt idx="22">
                  <c:v>251633.89252729688</c:v>
                </c:pt>
                <c:pt idx="23">
                  <c:v>324551.96835906396</c:v>
                </c:pt>
                <c:pt idx="24">
                  <c:v>295440.993951332</c:v>
                </c:pt>
                <c:pt idx="25">
                  <c:v>250792.42597460025</c:v>
                </c:pt>
                <c:pt idx="26">
                  <c:v>273548.06199446548</c:v>
                </c:pt>
                <c:pt idx="27">
                  <c:v>291433.6428097302</c:v>
                </c:pt>
                <c:pt idx="28">
                  <c:v>326394.1835824601</c:v>
                </c:pt>
                <c:pt idx="29">
                  <c:v>321054.04574325605</c:v>
                </c:pt>
                <c:pt idx="30">
                  <c:v>342466.37989127077</c:v>
                </c:pt>
                <c:pt idx="31">
                  <c:v>310189.56174058042</c:v>
                </c:pt>
                <c:pt idx="32">
                  <c:v>343333.87268384319</c:v>
                </c:pt>
                <c:pt idx="33">
                  <c:v>370752.38255502464</c:v>
                </c:pt>
                <c:pt idx="34">
                  <c:v>317091.13731529395</c:v>
                </c:pt>
                <c:pt idx="35">
                  <c:v>329703.06013556785</c:v>
                </c:pt>
                <c:pt idx="36">
                  <c:v>309709.86782292475</c:v>
                </c:pt>
                <c:pt idx="37">
                  <c:v>370021.85866250121</c:v>
                </c:pt>
                <c:pt idx="38">
                  <c:v>349529.30293534958</c:v>
                </c:pt>
                <c:pt idx="39">
                  <c:v>328221.53144600685</c:v>
                </c:pt>
                <c:pt idx="40">
                  <c:v>313015.94044906949</c:v>
                </c:pt>
                <c:pt idx="41">
                  <c:v>340096.4822416699</c:v>
                </c:pt>
                <c:pt idx="42">
                  <c:v>376338.10291809944</c:v>
                </c:pt>
                <c:pt idx="43">
                  <c:v>380385.98118697398</c:v>
                </c:pt>
                <c:pt idx="44">
                  <c:v>360813.82889100385</c:v>
                </c:pt>
                <c:pt idx="45">
                  <c:v>353283.03922912298</c:v>
                </c:pt>
                <c:pt idx="46">
                  <c:v>394686.14631001686</c:v>
                </c:pt>
                <c:pt idx="47">
                  <c:v>373475.73009478586</c:v>
                </c:pt>
                <c:pt idx="48">
                  <c:v>405579.14918675623</c:v>
                </c:pt>
                <c:pt idx="49">
                  <c:v>387962.01691205375</c:v>
                </c:pt>
                <c:pt idx="50">
                  <c:v>397253.53121413529</c:v>
                </c:pt>
                <c:pt idx="51">
                  <c:v>442260.435145917</c:v>
                </c:pt>
                <c:pt idx="52">
                  <c:v>482117.83256524242</c:v>
                </c:pt>
                <c:pt idx="53">
                  <c:v>468196.21637042338</c:v>
                </c:pt>
                <c:pt idx="54">
                  <c:v>511919.3096748477</c:v>
                </c:pt>
                <c:pt idx="55">
                  <c:v>558035.41663440457</c:v>
                </c:pt>
                <c:pt idx="56">
                  <c:v>514662.58466962731</c:v>
                </c:pt>
                <c:pt idx="57">
                  <c:v>442038.66816634539</c:v>
                </c:pt>
                <c:pt idx="58">
                  <c:v>463562.94544694258</c:v>
                </c:pt>
                <c:pt idx="59">
                  <c:v>498503.62406891619</c:v>
                </c:pt>
                <c:pt idx="60">
                  <c:v>481369.61470197141</c:v>
                </c:pt>
                <c:pt idx="61">
                  <c:v>460159.04380667367</c:v>
                </c:pt>
                <c:pt idx="62">
                  <c:v>423700.89384348103</c:v>
                </c:pt>
                <c:pt idx="63">
                  <c:v>435670.67045296676</c:v>
                </c:pt>
                <c:pt idx="64">
                  <c:v>448566.61129849218</c:v>
                </c:pt>
                <c:pt idx="65">
                  <c:v>453339.92614240578</c:v>
                </c:pt>
                <c:pt idx="66">
                  <c:v>509980.78972619213</c:v>
                </c:pt>
                <c:pt idx="67">
                  <c:v>497884.36070258747</c:v>
                </c:pt>
                <c:pt idx="68">
                  <c:v>492139.12187447707</c:v>
                </c:pt>
                <c:pt idx="69">
                  <c:v>521049.07193152892</c:v>
                </c:pt>
                <c:pt idx="70">
                  <c:v>560732.47740732576</c:v>
                </c:pt>
                <c:pt idx="71">
                  <c:v>602138.32324245118</c:v>
                </c:pt>
                <c:pt idx="72">
                  <c:v>653864.83038509835</c:v>
                </c:pt>
                <c:pt idx="73">
                  <c:v>880295.04503780813</c:v>
                </c:pt>
                <c:pt idx="74">
                  <c:v>667199.87236820185</c:v>
                </c:pt>
                <c:pt idx="75">
                  <c:v>857607.6298966246</c:v>
                </c:pt>
                <c:pt idx="76">
                  <c:v>794990.13987864926</c:v>
                </c:pt>
                <c:pt idx="77">
                  <c:v>771837.50818017684</c:v>
                </c:pt>
                <c:pt idx="78">
                  <c:v>695621.75786859239</c:v>
                </c:pt>
                <c:pt idx="79">
                  <c:v>772404.37748977472</c:v>
                </c:pt>
                <c:pt idx="80">
                  <c:v>742911.06333632942</c:v>
                </c:pt>
                <c:pt idx="81">
                  <c:v>754140.55475967994</c:v>
                </c:pt>
                <c:pt idx="82">
                  <c:v>834233.20409374905</c:v>
                </c:pt>
                <c:pt idx="83">
                  <c:v>949888.00887431356</c:v>
                </c:pt>
                <c:pt idx="84">
                  <c:v>1084799.7066249703</c:v>
                </c:pt>
                <c:pt idx="85">
                  <c:v>1219353.8883778527</c:v>
                </c:pt>
                <c:pt idx="86">
                  <c:v>1341047.9252140298</c:v>
                </c:pt>
                <c:pt idx="87">
                  <c:v>1476460.583894344</c:v>
                </c:pt>
                <c:pt idx="88">
                  <c:v>1163343.2487343736</c:v>
                </c:pt>
                <c:pt idx="89">
                  <c:v>1021353.9786444197</c:v>
                </c:pt>
                <c:pt idx="90">
                  <c:v>1055379.4642747631</c:v>
                </c:pt>
                <c:pt idx="91">
                  <c:v>1250178.3921873192</c:v>
                </c:pt>
                <c:pt idx="92">
                  <c:v>1447947.6454485867</c:v>
                </c:pt>
                <c:pt idx="93">
                  <c:v>1547526.2063918514</c:v>
                </c:pt>
                <c:pt idx="94">
                  <c:v>1652460.6534242872</c:v>
                </c:pt>
                <c:pt idx="95">
                  <c:v>1326838.8172548204</c:v>
                </c:pt>
                <c:pt idx="96">
                  <c:v>1051887.1437437797</c:v>
                </c:pt>
                <c:pt idx="97">
                  <c:v>1177202.6581923789</c:v>
                </c:pt>
                <c:pt idx="98">
                  <c:v>1155615.0851925691</c:v>
                </c:pt>
                <c:pt idx="99">
                  <c:v>1417077.4462102868</c:v>
                </c:pt>
                <c:pt idx="100">
                  <c:v>1206257.6191567779</c:v>
                </c:pt>
                <c:pt idx="101">
                  <c:v>1358106.0637726707</c:v>
                </c:pt>
                <c:pt idx="102">
                  <c:v>1403420.319616782</c:v>
                </c:pt>
                <c:pt idx="103">
                  <c:v>1310899.1221718895</c:v>
                </c:pt>
                <c:pt idx="104">
                  <c:v>1452723.4085613557</c:v>
                </c:pt>
                <c:pt idx="105">
                  <c:v>1457269.0174486865</c:v>
                </c:pt>
              </c:numCache>
            </c:numRef>
          </c:val>
          <c:smooth val="0"/>
          <c:extLst>
            <c:ext xmlns:c16="http://schemas.microsoft.com/office/drawing/2014/chart" uri="{C3380CC4-5D6E-409C-BE32-E72D297353CC}">
              <c16:uniqueId val="{00000001-97D3-3D4D-A07C-30F43DAF1933}"/>
            </c:ext>
          </c:extLst>
        </c:ser>
        <c:dLbls>
          <c:showLegendKey val="0"/>
          <c:showVal val="0"/>
          <c:showCatName val="0"/>
          <c:showSerName val="0"/>
          <c:showPercent val="0"/>
          <c:showBubbleSize val="0"/>
        </c:dLbls>
        <c:marker val="1"/>
        <c:smooth val="0"/>
        <c:axId val="3"/>
        <c:axId val="4"/>
      </c:lineChart>
      <c:catAx>
        <c:axId val="117029942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8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ltLang="ko-KR"/>
                  <a:t>Average Bottom 99% Income (2015 dollars)</a:t>
                </a:r>
              </a:p>
            </c:rich>
          </c:tx>
          <c:layout>
            <c:manualLayout>
              <c:xMode val="edge"/>
              <c:yMode val="edge"/>
              <c:x val="2.0681265206812651E-2"/>
              <c:y val="9.5238095238095233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70299423"/>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600000"/>
          <c:min val="0"/>
        </c:scaling>
        <c:delete val="0"/>
        <c:axPos val="r"/>
        <c:title>
          <c:tx>
            <c:rich>
              <a:bodyPr/>
              <a:lstStyle/>
              <a:p>
                <a:pPr>
                  <a:defRPr sz="1650" b="1" i="0" u="none" strike="noStrike" baseline="0">
                    <a:solidFill>
                      <a:srgbClr val="000000"/>
                    </a:solidFill>
                    <a:latin typeface="Arial"/>
                    <a:ea typeface="Arial"/>
                    <a:cs typeface="Arial"/>
                  </a:defRPr>
                </a:pPr>
                <a:r>
                  <a:rPr lang="en-US" altLang="ko-KR"/>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x val="0.18004866180048662"/>
          <c:y val="0.17523809523809525"/>
          <c:w val="0.30170316301703165"/>
          <c:h val="0.13523809523809521"/>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27"/>
          <c:y val="0.11134903640256959"/>
          <c:w val="0.72517947400193516"/>
          <c:h val="0.70663811563169165"/>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'data-FigA2'!$A$4:$A$150</c:f>
              <c:numCache>
                <c:formatCode>General</c:formatCode>
                <c:ptCount val="147"/>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'data-FigA2'!$D$4:$D$109</c:f>
              <c:numCache>
                <c:formatCode>General</c:formatCode>
                <c:ptCount val="10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0.21955</c:v>
                </c:pt>
                <c:pt idx="105">
                  <c:v>0.21763000000000002</c:v>
                </c:pt>
              </c:numCache>
            </c:numRef>
          </c:val>
          <c:smooth val="0"/>
          <c:extLst>
            <c:ext xmlns:c16="http://schemas.microsoft.com/office/drawing/2014/chart" uri="{C3380CC4-5D6E-409C-BE32-E72D297353CC}">
              <c16:uniqueId val="{00000000-3C36-274A-90A8-E039C5F6C4E4}"/>
            </c:ext>
          </c:extLst>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'data-FigA2'!$A$4:$A$150</c:f>
              <c:numCache>
                <c:formatCode>General</c:formatCode>
                <c:ptCount val="147"/>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'data-FigA2'!$C$4:$C$109</c:f>
              <c:numCache>
                <c:formatCode>General</c:formatCode>
                <c:ptCount val="106"/>
                <c:pt idx="0">
                  <c:v>0.17960041861867684</c:v>
                </c:pt>
                <c:pt idx="1">
                  <c:v>0.1815794105921632</c:v>
                </c:pt>
                <c:pt idx="2">
                  <c:v>0.1757772211527503</c:v>
                </c:pt>
                <c:pt idx="3">
                  <c:v>0.18889374566570749</c:v>
                </c:pt>
                <c:pt idx="4">
                  <c:v>0.1771949595194828</c:v>
                </c:pt>
                <c:pt idx="5">
                  <c:v>0.15986705670687723</c:v>
                </c:pt>
                <c:pt idx="6">
                  <c:v>0.16154283363586541</c:v>
                </c:pt>
                <c:pt idx="7">
                  <c:v>0.14677641724981247</c:v>
                </c:pt>
                <c:pt idx="8">
                  <c:v>0.15617163349565791</c:v>
                </c:pt>
                <c:pt idx="9">
                  <c:v>0.16648551726860947</c:v>
                </c:pt>
                <c:pt idx="10">
                  <c:v>0.15284841614401537</c:v>
                </c:pt>
                <c:pt idx="11">
                  <c:v>0.16804630840540569</c:v>
                </c:pt>
                <c:pt idx="12">
                  <c:v>0.18619295545598177</c:v>
                </c:pt>
                <c:pt idx="13">
                  <c:v>0.18700619184333572</c:v>
                </c:pt>
                <c:pt idx="14">
                  <c:v>0.1949471810002813</c:v>
                </c:pt>
                <c:pt idx="15">
                  <c:v>0.21091164267741028</c:v>
                </c:pt>
                <c:pt idx="16">
                  <c:v>0.19755574736048817</c:v>
                </c:pt>
                <c:pt idx="17">
                  <c:v>0.16715336087223567</c:v>
                </c:pt>
                <c:pt idx="18">
                  <c:v>0.15394874651702928</c:v>
                </c:pt>
                <c:pt idx="19">
                  <c:v>0.15562770096061632</c:v>
                </c:pt>
                <c:pt idx="20">
                  <c:v>0.160924641754773</c:v>
                </c:pt>
                <c:pt idx="21">
                  <c:v>0.16001074812598323</c:v>
                </c:pt>
                <c:pt idx="22">
                  <c:v>0.1596768275504705</c:v>
                </c:pt>
                <c:pt idx="23">
                  <c:v>0.18163690434639354</c:v>
                </c:pt>
                <c:pt idx="24">
                  <c:v>0.16668356532238626</c:v>
                </c:pt>
                <c:pt idx="25">
                  <c:v>0.15021531373925681</c:v>
                </c:pt>
                <c:pt idx="26">
                  <c:v>0.15639193731154669</c:v>
                </c:pt>
                <c:pt idx="27">
                  <c:v>0.15952586818017742</c:v>
                </c:pt>
                <c:pt idx="28">
                  <c:v>0.15229235442857444</c:v>
                </c:pt>
                <c:pt idx="29">
                  <c:v>0.13058792446021689</c:v>
                </c:pt>
                <c:pt idx="30">
                  <c:v>0.11782071941477495</c:v>
                </c:pt>
                <c:pt idx="31">
                  <c:v>0.10806195806441325</c:v>
                </c:pt>
                <c:pt idx="32">
                  <c:v>0.11610649729298242</c:v>
                </c:pt>
                <c:pt idx="33">
                  <c:v>0.1223474568676558</c:v>
                </c:pt>
                <c:pt idx="34">
                  <c:v>0.11253937148418819</c:v>
                </c:pt>
                <c:pt idx="35">
                  <c:v>0.11574134122992029</c:v>
                </c:pt>
                <c:pt idx="36">
                  <c:v>0.11192658949013407</c:v>
                </c:pt>
                <c:pt idx="37">
                  <c:v>0.11913518019239615</c:v>
                </c:pt>
                <c:pt idx="38">
                  <c:v>0.10978715248937217</c:v>
                </c:pt>
                <c:pt idx="39">
                  <c:v>0.1013276417274024</c:v>
                </c:pt>
                <c:pt idx="40">
                  <c:v>9.3735142511489331E-2</c:v>
                </c:pt>
                <c:pt idx="41">
                  <c:v>9.9151678274066304E-2</c:v>
                </c:pt>
                <c:pt idx="42">
                  <c:v>9.9238198902372815E-2</c:v>
                </c:pt>
                <c:pt idx="43">
                  <c:v>9.6831669721870656E-2</c:v>
                </c:pt>
                <c:pt idx="44">
                  <c:v>9.417666913272188E-2</c:v>
                </c:pt>
                <c:pt idx="45">
                  <c:v>9.3502204205012929E-2</c:v>
                </c:pt>
                <c:pt idx="46">
                  <c:v>9.4931982856731878E-2</c:v>
                </c:pt>
                <c:pt idx="47">
                  <c:v>9.0105832408147998E-2</c:v>
                </c:pt>
                <c:pt idx="48">
                  <c:v>9.2444206572269622E-2</c:v>
                </c:pt>
                <c:pt idx="49">
                  <c:v>8.9177964232870735E-2</c:v>
                </c:pt>
                <c:pt idx="50">
                  <c:v>8.8607620182328192E-2</c:v>
                </c:pt>
                <c:pt idx="51">
                  <c:v>9.1037087301424735E-2</c:v>
                </c:pt>
                <c:pt idx="52">
                  <c:v>9.3038000414193717E-2</c:v>
                </c:pt>
                <c:pt idx="53">
                  <c:v>9.4211121977307091E-2</c:v>
                </c:pt>
                <c:pt idx="54">
                  <c:v>9.83155222315856E-2</c:v>
                </c:pt>
                <c:pt idx="55">
                  <c:v>0.10071040556088344</c:v>
                </c:pt>
                <c:pt idx="56">
                  <c:v>9.4004230313392875E-2</c:v>
                </c:pt>
                <c:pt idx="57">
                  <c:v>8.437896345332592E-2</c:v>
                </c:pt>
                <c:pt idx="58">
                  <c:v>8.6532162950564581E-2</c:v>
                </c:pt>
                <c:pt idx="59">
                  <c:v>8.7008334911934548E-2</c:v>
                </c:pt>
                <c:pt idx="60">
                  <c:v>8.3408372023335953E-2</c:v>
                </c:pt>
                <c:pt idx="61">
                  <c:v>8.5290385295910306E-2</c:v>
                </c:pt>
                <c:pt idx="62">
                  <c:v>8.3664366142884583E-2</c:v>
                </c:pt>
                <c:pt idx="63">
                  <c:v>8.3258655587151509E-2</c:v>
                </c:pt>
                <c:pt idx="64">
                  <c:v>8.3637714427930984E-2</c:v>
                </c:pt>
                <c:pt idx="65">
                  <c:v>8.3597660274637844E-2</c:v>
                </c:pt>
                <c:pt idx="66">
                  <c:v>8.9960423031537951E-2</c:v>
                </c:pt>
                <c:pt idx="67">
                  <c:v>9.1534435937670189E-2</c:v>
                </c:pt>
                <c:pt idx="68">
                  <c:v>8.9310266913414246E-2</c:v>
                </c:pt>
                <c:pt idx="69">
                  <c:v>9.7572076572603694E-2</c:v>
                </c:pt>
                <c:pt idx="70">
                  <c:v>0.10282245251280001</c:v>
                </c:pt>
                <c:pt idx="71">
                  <c:v>0.10629430295039832</c:v>
                </c:pt>
                <c:pt idx="72">
                  <c:v>0.11093374495182488</c:v>
                </c:pt>
                <c:pt idx="73">
                  <c:v>0.1314262208412354</c:v>
                </c:pt>
                <c:pt idx="74">
                  <c:v>0.11750102422462874</c:v>
                </c:pt>
                <c:pt idx="75">
                  <c:v>0.14653249100073071</c:v>
                </c:pt>
                <c:pt idx="76">
                  <c:v>0.1381328299421444</c:v>
                </c:pt>
                <c:pt idx="77">
                  <c:v>0.13809777272165719</c:v>
                </c:pt>
                <c:pt idx="78">
                  <c:v>0.1271712014755865</c:v>
                </c:pt>
                <c:pt idx="79">
                  <c:v>0.14224378100303567</c:v>
                </c:pt>
                <c:pt idx="80">
                  <c:v>0.13684379989648174</c:v>
                </c:pt>
                <c:pt idx="81">
                  <c:v>0.1364511900969064</c:v>
                </c:pt>
                <c:pt idx="82">
                  <c:v>0.14617000000000002</c:v>
                </c:pt>
                <c:pt idx="83">
                  <c:v>0.15836</c:v>
                </c:pt>
                <c:pt idx="84">
                  <c:v>0.16985</c:v>
                </c:pt>
                <c:pt idx="85">
                  <c:v>0.17693999999999999</c:v>
                </c:pt>
                <c:pt idx="86">
                  <c:v>0.18365999999999999</c:v>
                </c:pt>
                <c:pt idx="87">
                  <c:v>0.19295000000000001</c:v>
                </c:pt>
                <c:pt idx="88">
                  <c:v>0.16760000000000003</c:v>
                </c:pt>
                <c:pt idx="89">
                  <c:v>0.15912999999999999</c:v>
                </c:pt>
                <c:pt idx="90">
                  <c:v>0.16390999999999997</c:v>
                </c:pt>
                <c:pt idx="91">
                  <c:v>0.18118999999999999</c:v>
                </c:pt>
                <c:pt idx="92">
                  <c:v>0.20036999999999999</c:v>
                </c:pt>
                <c:pt idx="93">
                  <c:v>0.20864000000000002</c:v>
                </c:pt>
                <c:pt idx="94">
                  <c:v>0.21513000000000002</c:v>
                </c:pt>
                <c:pt idx="95">
                  <c:v>0.19574000000000003</c:v>
                </c:pt>
                <c:pt idx="96">
                  <c:v>0.17478000000000002</c:v>
                </c:pt>
                <c:pt idx="97">
                  <c:v>0.18827000000000002</c:v>
                </c:pt>
                <c:pt idx="98">
                  <c:v>0.18846000000000002</c:v>
                </c:pt>
                <c:pt idx="99">
                  <c:v>0.2122</c:v>
                </c:pt>
                <c:pt idx="100">
                  <c:v>0.18914999999999998</c:v>
                </c:pt>
                <c:pt idx="101">
                  <c:v>0.19872000000000001</c:v>
                </c:pt>
                <c:pt idx="102">
                  <c:v>0.19821000000000003</c:v>
                </c:pt>
                <c:pt idx="103">
                  <c:v>0.19268000000000002</c:v>
                </c:pt>
                <c:pt idx="104">
                  <c:v>0.20309000000000002</c:v>
                </c:pt>
                <c:pt idx="105">
                  <c:v>0.20367000000000002</c:v>
                </c:pt>
              </c:numCache>
            </c:numRef>
          </c:val>
          <c:smooth val="0"/>
          <c:extLst>
            <c:ext xmlns:c16="http://schemas.microsoft.com/office/drawing/2014/chart" uri="{C3380CC4-5D6E-409C-BE32-E72D297353CC}">
              <c16:uniqueId val="{00000001-3C36-274A-90A8-E039C5F6C4E4}"/>
            </c:ext>
          </c:extLst>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'data-FigA2'!$A$4:$A$150</c:f>
              <c:numCache>
                <c:formatCode>General</c:formatCode>
                <c:ptCount val="147"/>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numCache>
            </c:numRef>
          </c:cat>
          <c:val>
            <c:numRef>
              <c:f>'data-FigA2'!$B$4:$B$109</c:f>
              <c:numCache>
                <c:formatCode>General</c:formatCode>
                <c:ptCount val="106"/>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pt idx="98">
                  <c:v>0.17466999999999999</c:v>
                </c:pt>
                <c:pt idx="99">
                  <c:v>0.18875</c:v>
                </c:pt>
                <c:pt idx="100">
                  <c:v>0.17425000000000002</c:v>
                </c:pt>
                <c:pt idx="101">
                  <c:v>0.17802000000000001</c:v>
                </c:pt>
                <c:pt idx="102">
                  <c:v>0.18053999999999998</c:v>
                </c:pt>
                <c:pt idx="103">
                  <c:v>0.17776</c:v>
                </c:pt>
                <c:pt idx="104">
                  <c:v>0.18340000000000001</c:v>
                </c:pt>
                <c:pt idx="105">
                  <c:v>0.18464</c:v>
                </c:pt>
              </c:numCache>
            </c:numRef>
          </c:val>
          <c:smooth val="0"/>
          <c:extLst>
            <c:ext xmlns:c16="http://schemas.microsoft.com/office/drawing/2014/chart" uri="{C3380CC4-5D6E-409C-BE32-E72D297353CC}">
              <c16:uniqueId val="{00000002-3C36-274A-90A8-E039C5F6C4E4}"/>
            </c:ext>
          </c:extLst>
        </c:ser>
        <c:dLbls>
          <c:showLegendKey val="0"/>
          <c:showVal val="0"/>
          <c:showCatName val="0"/>
          <c:showSerName val="0"/>
          <c:showPercent val="0"/>
          <c:showBubbleSize val="0"/>
        </c:dLbls>
        <c:marker val="1"/>
        <c:smooth val="0"/>
        <c:axId val="1170334719"/>
        <c:axId val="1"/>
      </c:lineChart>
      <c:catAx>
        <c:axId val="1170334719"/>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a:t>
                </a:r>
              </a:p>
            </c:rich>
          </c:tx>
          <c:layout>
            <c:manualLayout>
              <c:xMode val="edge"/>
              <c:yMode val="edge"/>
              <c:x val="7.3381294964028773E-2"/>
              <c:y val="0.37259100642398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170334719"/>
        <c:crosses val="autoZero"/>
        <c:crossBetween val="midCat"/>
      </c:valAx>
      <c:spPr>
        <a:solidFill>
          <a:srgbClr val="FFFFFF"/>
        </a:solidFill>
        <a:ln w="3175">
          <a:solidFill>
            <a:srgbClr val="000000"/>
          </a:solidFill>
          <a:prstDash val="solid"/>
        </a:ln>
      </c:spPr>
    </c:plotArea>
    <c:legend>
      <c:legendPos val="r"/>
      <c:layout>
        <c:manualLayout>
          <c:xMode val="edge"/>
          <c:yMode val="edge"/>
          <c:x val="0.1870502464170396"/>
          <c:y val="0.62526766595289074"/>
          <c:w val="0.31510780037387409"/>
          <c:h val="0.16916488222698078"/>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7936" name="Chart 1">
          <a:extLst>
            <a:ext uri="{FF2B5EF4-FFF2-40B4-BE49-F238E27FC236}">
              <a16:creationId xmlns:a16="http://schemas.microsoft.com/office/drawing/2014/main" id="{08687B72-C8EE-0544-BAEA-1E9871C37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25549984" name="Chart 1">
          <a:extLst>
            <a:ext uri="{FF2B5EF4-FFF2-40B4-BE49-F238E27FC236}">
              <a16:creationId xmlns:a16="http://schemas.microsoft.com/office/drawing/2014/main" id="{701CA2B7-0AF0-BE43-B484-6E6F5B2FC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0.02909</cdr:x>
      <cdr:y>0.89136</cdr:y>
    </cdr:from>
    <cdr:to>
      <cdr:x>0.97709</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2032" name="Chart 1">
          <a:extLst>
            <a:ext uri="{FF2B5EF4-FFF2-40B4-BE49-F238E27FC236}">
              <a16:creationId xmlns:a16="http://schemas.microsoft.com/office/drawing/2014/main" id="{C4B3D2B1-3800-624F-A89D-1B6B32188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23361" name="Chart 1">
          <a:extLst>
            <a:ext uri="{FF2B5EF4-FFF2-40B4-BE49-F238E27FC236}">
              <a16:creationId xmlns:a16="http://schemas.microsoft.com/office/drawing/2014/main" id="{EA0D4852-1DD4-4549-86EE-AEFF41BDA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0.03144</cdr:x>
      <cdr:y>0.92855</cdr:y>
    </cdr:from>
    <cdr:to>
      <cdr:x>0.92259</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5104" name="Chart 1">
          <a:extLst>
            <a:ext uri="{FF2B5EF4-FFF2-40B4-BE49-F238E27FC236}">
              <a16:creationId xmlns:a16="http://schemas.microsoft.com/office/drawing/2014/main" id="{082FE695-FCB3-F943-B09F-5063C59C7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0.03367</cdr:x>
      <cdr:y>0.92733</cdr:y>
    </cdr:from>
    <cdr:to>
      <cdr:x>0.92506</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7152" name="Chart 1">
          <a:extLst>
            <a:ext uri="{FF2B5EF4-FFF2-40B4-BE49-F238E27FC236}">
              <a16:creationId xmlns:a16="http://schemas.microsoft.com/office/drawing/2014/main" id="{40A27C44-8559-B446-9ADB-52DCB9C30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59200" name="Chart 1">
          <a:extLst>
            <a:ext uri="{FF2B5EF4-FFF2-40B4-BE49-F238E27FC236}">
              <a16:creationId xmlns:a16="http://schemas.microsoft.com/office/drawing/2014/main" id="{03E071CF-02E9-7B4A-9F75-BE54B943A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61248" name="Chart 1">
          <a:extLst>
            <a:ext uri="{FF2B5EF4-FFF2-40B4-BE49-F238E27FC236}">
              <a16:creationId xmlns:a16="http://schemas.microsoft.com/office/drawing/2014/main" id="{3A0657A1-787D-7547-9C2C-B6165806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0.03565</cdr:x>
      <cdr:y>0.92706</cdr:y>
    </cdr:from>
    <cdr:to>
      <cdr:x>0.92382</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65662" name="Chart 1">
          <a:extLst>
            <a:ext uri="{FF2B5EF4-FFF2-40B4-BE49-F238E27FC236}">
              <a16:creationId xmlns:a16="http://schemas.microsoft.com/office/drawing/2014/main" id="{C356EB0D-844D-0F4D-99C4-7857848C8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215900</xdr:rowOff>
    </xdr:to>
    <xdr:graphicFrame macro="">
      <xdr:nvGraphicFramePr>
        <xdr:cNvPr id="25565663" name="Chart 2">
          <a:extLst>
            <a:ext uri="{FF2B5EF4-FFF2-40B4-BE49-F238E27FC236}">
              <a16:creationId xmlns:a16="http://schemas.microsoft.com/office/drawing/2014/main" id="{0E4BB2EF-5E57-2A4D-822E-A61131412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25565664" name="Chart 3">
          <a:extLst>
            <a:ext uri="{FF2B5EF4-FFF2-40B4-BE49-F238E27FC236}">
              <a16:creationId xmlns:a16="http://schemas.microsoft.com/office/drawing/2014/main" id="{987C0FB7-5538-F348-8A3C-C1414FB22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25567392" name="Chart 1">
          <a:extLst>
            <a:ext uri="{FF2B5EF4-FFF2-40B4-BE49-F238E27FC236}">
              <a16:creationId xmlns:a16="http://schemas.microsoft.com/office/drawing/2014/main" id="{DAB8614C-E0AC-3341-AE41-398DC70C7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0.09788</cdr:x>
      <cdr:y>0.91277</cdr:y>
    </cdr:from>
    <cdr:to>
      <cdr:x>0.87646</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0.03689</cdr:y>
    </cdr:from>
    <cdr:to>
      <cdr:x>0.89492</cdr:x>
      <cdr:y>0.10855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11</xdr:col>
      <xdr:colOff>419100</xdr:colOff>
      <xdr:row>31</xdr:row>
      <xdr:rowOff>50800</xdr:rowOff>
    </xdr:to>
    <xdr:graphicFrame macro="">
      <xdr:nvGraphicFramePr>
        <xdr:cNvPr id="5215205" name="Chart 1">
          <a:extLst>
            <a:ext uri="{FF2B5EF4-FFF2-40B4-BE49-F238E27FC236}">
              <a16:creationId xmlns:a16="http://schemas.microsoft.com/office/drawing/2014/main" id="{1D14401A-3BDC-7C49-B450-3CB6AD3EC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0.09739</cdr:x>
      <cdr:y>0.91277</cdr:y>
    </cdr:from>
    <cdr:to>
      <cdr:x>0.87671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0.03665</cdr:y>
    </cdr:from>
    <cdr:to>
      <cdr:x>0.89517</cdr:x>
      <cdr:y>0.10805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0464" name="Chart 1">
          <a:extLst>
            <a:ext uri="{FF2B5EF4-FFF2-40B4-BE49-F238E27FC236}">
              <a16:creationId xmlns:a16="http://schemas.microsoft.com/office/drawing/2014/main" id="{EC91E6F0-5DE2-594B-AC33-CF051E8C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73695" name="Chart 1">
          <a:extLst>
            <a:ext uri="{FF2B5EF4-FFF2-40B4-BE49-F238E27FC236}">
              <a16:creationId xmlns:a16="http://schemas.microsoft.com/office/drawing/2014/main" id="{226DAB5D-5B4B-4848-A26D-0669F3DFD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25573696" name="Chart 2">
          <a:extLst>
            <a:ext uri="{FF2B5EF4-FFF2-40B4-BE49-F238E27FC236}">
              <a16:creationId xmlns:a16="http://schemas.microsoft.com/office/drawing/2014/main" id="{BE9FA6FD-3E6C-6F40-958B-1F9A2B754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7697" name="Chart 2">
          <a:extLst>
            <a:ext uri="{FF2B5EF4-FFF2-40B4-BE49-F238E27FC236}">
              <a16:creationId xmlns:a16="http://schemas.microsoft.com/office/drawing/2014/main" id="{453B2179-5007-D741-92DC-9204A93EE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9745" name="Chart 2">
          <a:extLst>
            <a:ext uri="{FF2B5EF4-FFF2-40B4-BE49-F238E27FC236}">
              <a16:creationId xmlns:a16="http://schemas.microsoft.com/office/drawing/2014/main" id="{B9C490D8-96AA-CA49-81C0-7EF45423A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1793" name="Chart 2">
          <a:extLst>
            <a:ext uri="{FF2B5EF4-FFF2-40B4-BE49-F238E27FC236}">
              <a16:creationId xmlns:a16="http://schemas.microsoft.com/office/drawing/2014/main" id="{1F352504-557F-2846-B79C-AAD1C6468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8656" name="Chart 1">
          <a:extLst>
            <a:ext uri="{FF2B5EF4-FFF2-40B4-BE49-F238E27FC236}">
              <a16:creationId xmlns:a16="http://schemas.microsoft.com/office/drawing/2014/main" id="{AFEFF6C0-B54A-D74F-89A7-82E5B4F7B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5580704" name="Chart 1">
          <a:extLst>
            <a:ext uri="{FF2B5EF4-FFF2-40B4-BE49-F238E27FC236}">
              <a16:creationId xmlns:a16="http://schemas.microsoft.com/office/drawing/2014/main" id="{13B6E04E-D93D-B541-A62B-750E95AFA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0516214" name="Chart 1">
          <a:extLst>
            <a:ext uri="{FF2B5EF4-FFF2-40B4-BE49-F238E27FC236}">
              <a16:creationId xmlns:a16="http://schemas.microsoft.com/office/drawing/2014/main" id="{5236F303-E229-684F-8500-DFDEB0835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83776" name="Chart 1">
          <a:extLst>
            <a:ext uri="{FF2B5EF4-FFF2-40B4-BE49-F238E27FC236}">
              <a16:creationId xmlns:a16="http://schemas.microsoft.com/office/drawing/2014/main" id="{3AA6F64A-12F6-C040-BA0E-1205AF738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
  <sheetViews>
    <sheetView topLeftCell="A27" zoomScale="125" zoomScaleNormal="125" workbookViewId="0">
      <selection activeCell="C45" sqref="C45"/>
    </sheetView>
  </sheetViews>
  <sheetFormatPr baseColWidth="10" defaultColWidth="8.85546875" defaultRowHeight="13"/>
  <cols>
    <col min="1" max="16384" width="8.85546875" style="166"/>
  </cols>
  <sheetData>
    <row r="1" spans="1:1">
      <c r="A1" s="167" t="s">
        <v>482</v>
      </c>
    </row>
    <row r="2" spans="1:1">
      <c r="A2" s="166" t="s">
        <v>405</v>
      </c>
    </row>
    <row r="3" spans="1:1">
      <c r="A3" s="166" t="s">
        <v>235</v>
      </c>
    </row>
    <row r="5" spans="1:1">
      <c r="A5" s="167" t="s">
        <v>239</v>
      </c>
    </row>
    <row r="7" spans="1:1">
      <c r="A7" s="166" t="s">
        <v>241</v>
      </c>
    </row>
    <row r="8" spans="1:1">
      <c r="A8" s="166" t="s">
        <v>427</v>
      </c>
    </row>
    <row r="9" spans="1:1">
      <c r="A9" s="166" t="s">
        <v>243</v>
      </c>
    </row>
    <row r="10" spans="1:1">
      <c r="A10" s="166" t="s">
        <v>431</v>
      </c>
    </row>
    <row r="12" spans="1:1">
      <c r="A12" s="168" t="s">
        <v>380</v>
      </c>
    </row>
    <row r="13" spans="1:1">
      <c r="A13" s="168" t="s">
        <v>205</v>
      </c>
    </row>
    <row r="14" spans="1:1">
      <c r="A14" s="168" t="s">
        <v>240</v>
      </c>
    </row>
    <row r="15" spans="1:1">
      <c r="A15" s="168" t="s">
        <v>378</v>
      </c>
    </row>
    <row r="16" spans="1:1">
      <c r="A16" s="168"/>
    </row>
    <row r="17" spans="1:1">
      <c r="A17" s="168" t="s">
        <v>242</v>
      </c>
    </row>
    <row r="18" spans="1:1">
      <c r="A18" s="166" t="s">
        <v>244</v>
      </c>
    </row>
    <row r="19" spans="1:1">
      <c r="A19" s="166" t="s">
        <v>245</v>
      </c>
    </row>
    <row r="20" spans="1:1">
      <c r="A20" s="166" t="s">
        <v>246</v>
      </c>
    </row>
    <row r="22" spans="1:1">
      <c r="A22" s="166" t="s">
        <v>36</v>
      </c>
    </row>
    <row r="24" spans="1:1">
      <c r="A24" s="166" t="s">
        <v>248</v>
      </c>
    </row>
    <row r="25" spans="1:1">
      <c r="A25" s="166" t="s">
        <v>249</v>
      </c>
    </row>
    <row r="27" spans="1:1">
      <c r="A27" s="167" t="s">
        <v>247</v>
      </c>
    </row>
    <row r="29" spans="1:1">
      <c r="A29" s="166" t="s">
        <v>4</v>
      </c>
    </row>
    <row r="30" spans="1:1">
      <c r="A30" s="166" t="s">
        <v>236</v>
      </c>
    </row>
    <row r="31" spans="1:1">
      <c r="A31" s="166" t="s">
        <v>237</v>
      </c>
    </row>
    <row r="32" spans="1:1">
      <c r="A32" s="166" t="s">
        <v>424</v>
      </c>
    </row>
    <row r="33" spans="1:1">
      <c r="A33" s="166" t="s">
        <v>406</v>
      </c>
    </row>
    <row r="34" spans="1:1">
      <c r="A34" s="166" t="s">
        <v>377</v>
      </c>
    </row>
    <row r="35" spans="1:1">
      <c r="A35" s="166" t="s">
        <v>486</v>
      </c>
    </row>
    <row r="37" spans="1:1">
      <c r="A37" s="166" t="s">
        <v>2</v>
      </c>
    </row>
    <row r="38" spans="1:1">
      <c r="A38" s="166" t="s">
        <v>238</v>
      </c>
    </row>
    <row r="40" spans="1:1">
      <c r="A40" s="167" t="s">
        <v>333</v>
      </c>
    </row>
    <row r="41" spans="1:1">
      <c r="A41" s="167" t="s">
        <v>519</v>
      </c>
    </row>
    <row r="42" spans="1:1">
      <c r="A42" s="166" t="s">
        <v>509</v>
      </c>
    </row>
    <row r="43" spans="1:1">
      <c r="A43" s="166" t="s">
        <v>504</v>
      </c>
    </row>
    <row r="44" spans="1:1">
      <c r="A44" s="166" t="s">
        <v>338</v>
      </c>
    </row>
    <row r="45" spans="1:1">
      <c r="A45" s="166" t="s">
        <v>323</v>
      </c>
    </row>
    <row r="46" spans="1:1">
      <c r="A46" s="166" t="s">
        <v>324</v>
      </c>
    </row>
    <row r="47" spans="1:1">
      <c r="A47" s="166" t="s">
        <v>492</v>
      </c>
    </row>
    <row r="48" spans="1:1">
      <c r="A48" s="166" t="s">
        <v>334</v>
      </c>
    </row>
    <row r="49" spans="1:1">
      <c r="A49" s="167"/>
    </row>
  </sheetData>
  <phoneticPr fontId="9"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45"/>
  <sheetViews>
    <sheetView topLeftCell="A4" zoomScale="125" zoomScaleNormal="125" workbookViewId="0">
      <selection activeCell="D26" sqref="D26"/>
    </sheetView>
  </sheetViews>
  <sheetFormatPr baseColWidth="10" defaultColWidth="8.7109375" defaultRowHeight="16"/>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c r="A1" s="67"/>
      <c r="B1" s="67"/>
      <c r="C1" s="67"/>
      <c r="D1" s="41" t="s">
        <v>301</v>
      </c>
      <c r="E1" s="67"/>
      <c r="F1" s="68"/>
    </row>
    <row r="2" spans="1:6">
      <c r="A2" s="254" t="s">
        <v>518</v>
      </c>
      <c r="B2" s="255"/>
      <c r="C2" s="255"/>
      <c r="D2" s="255"/>
      <c r="E2" s="255"/>
      <c r="F2" s="255"/>
    </row>
    <row r="3" spans="1:6">
      <c r="A3" s="69"/>
      <c r="B3" s="69"/>
      <c r="C3" s="69"/>
      <c r="D3" s="69"/>
      <c r="E3" s="69"/>
      <c r="F3" s="70"/>
    </row>
    <row r="4" spans="1:6" ht="42.75" customHeight="1">
      <c r="A4" s="39" t="s">
        <v>188</v>
      </c>
      <c r="B4" s="39" t="s">
        <v>189</v>
      </c>
      <c r="C4" s="39"/>
      <c r="D4" s="39" t="s">
        <v>190</v>
      </c>
      <c r="E4" s="39" t="s">
        <v>270</v>
      </c>
      <c r="F4" s="39" t="s">
        <v>191</v>
      </c>
    </row>
    <row r="5" spans="1:6">
      <c r="A5" s="40" t="s">
        <v>49</v>
      </c>
      <c r="B5" s="40" t="s">
        <v>50</v>
      </c>
      <c r="C5" s="44"/>
      <c r="D5" s="40" t="s">
        <v>51</v>
      </c>
      <c r="E5" s="40" t="s">
        <v>53</v>
      </c>
      <c r="F5" s="40" t="s">
        <v>54</v>
      </c>
    </row>
    <row r="6" spans="1:6" ht="20.25" customHeight="1">
      <c r="A6" s="174" t="s">
        <v>268</v>
      </c>
      <c r="B6" s="44"/>
      <c r="C6" s="44"/>
      <c r="D6" s="44"/>
      <c r="E6" s="44"/>
      <c r="F6" s="44"/>
    </row>
    <row r="7" spans="1:6" ht="27" customHeight="1">
      <c r="A7" s="44"/>
      <c r="B7" s="44"/>
      <c r="C7" s="44"/>
      <c r="D7" s="45" t="s">
        <v>95</v>
      </c>
      <c r="E7" s="43">
        <f>'Table A0'!$B$111*1000</f>
        <v>172907000</v>
      </c>
      <c r="F7" s="71">
        <f>'Table A0'!J$111</f>
        <v>66960.851787377032</v>
      </c>
    </row>
    <row r="8" spans="1:6" ht="18.75" customHeight="1">
      <c r="A8" s="45"/>
      <c r="B8" s="146"/>
      <c r="C8" s="44"/>
      <c r="D8" s="45" t="s">
        <v>192</v>
      </c>
      <c r="E8" s="46">
        <f>0.9*E$7</f>
        <v>155616300</v>
      </c>
      <c r="F8" s="146">
        <f>'Table A6'!I$111</f>
        <v>36797.22008555659</v>
      </c>
    </row>
    <row r="9" spans="1:6" ht="8.25" customHeight="1">
      <c r="A9" s="45"/>
      <c r="B9" s="44"/>
      <c r="C9" s="44"/>
      <c r="D9" s="45"/>
      <c r="E9" s="46"/>
      <c r="F9" s="146"/>
    </row>
    <row r="10" spans="1:6" ht="15.75" customHeight="1">
      <c r="A10" s="42" t="s">
        <v>193</v>
      </c>
      <c r="B10" s="71">
        <f>'Table A6'!$P$111</f>
        <v>134680</v>
      </c>
      <c r="C10" s="42"/>
      <c r="D10" s="42" t="s">
        <v>194</v>
      </c>
      <c r="E10" s="46">
        <f>0.05*E$7</f>
        <v>8645350</v>
      </c>
      <c r="F10" s="71">
        <f>'Table A6'!J$111</f>
        <v>160692.65211934742</v>
      </c>
    </row>
    <row r="11" spans="1:6">
      <c r="A11" s="42" t="s">
        <v>195</v>
      </c>
      <c r="B11" s="71">
        <f>'Table A6'!$Q$111</f>
        <v>197940</v>
      </c>
      <c r="C11" s="43"/>
      <c r="D11" s="42" t="s">
        <v>196</v>
      </c>
      <c r="E11" s="46">
        <f>0.04*E$7</f>
        <v>6916280</v>
      </c>
      <c r="F11" s="71">
        <f>'Table A6'!K$111</f>
        <v>280900.77324804664</v>
      </c>
    </row>
    <row r="12" spans="1:6">
      <c r="A12" s="42" t="s">
        <v>197</v>
      </c>
      <c r="B12" s="71">
        <f>'Table A6'!$R$111</f>
        <v>480170</v>
      </c>
      <c r="C12" s="43"/>
      <c r="D12" s="42" t="s">
        <v>198</v>
      </c>
      <c r="E12" s="46">
        <f>0.005*E$7</f>
        <v>864535</v>
      </c>
      <c r="F12" s="71">
        <f>'Table A6'!L$111</f>
        <v>577068.62070361536</v>
      </c>
    </row>
    <row r="13" spans="1:6">
      <c r="A13" s="42" t="s">
        <v>199</v>
      </c>
      <c r="B13" s="71">
        <f>'Table A6'!$S$111</f>
        <v>731640</v>
      </c>
      <c r="C13" s="43"/>
      <c r="D13" s="42" t="s">
        <v>200</v>
      </c>
      <c r="E13" s="46">
        <f>0.004*E$7</f>
        <v>691628</v>
      </c>
      <c r="F13" s="71">
        <f>'Table A6'!M$111</f>
        <v>1115400.3886482329</v>
      </c>
    </row>
    <row r="14" spans="1:6">
      <c r="A14" s="42" t="s">
        <v>201</v>
      </c>
      <c r="B14" s="71">
        <f>'Table A6'!$T$111</f>
        <v>2128800</v>
      </c>
      <c r="C14" s="42"/>
      <c r="D14" s="42" t="s">
        <v>202</v>
      </c>
      <c r="E14" s="46">
        <f>0.0009*E$7</f>
        <v>155616.29999999999</v>
      </c>
      <c r="F14" s="71">
        <f>'Table A6'!N$111</f>
        <v>4055595.5899221357</v>
      </c>
    </row>
    <row r="15" spans="1:6" ht="15" customHeight="1">
      <c r="A15" s="157" t="s">
        <v>203</v>
      </c>
      <c r="B15" s="179">
        <f>'Table A6'!$U$111</f>
        <v>11312000</v>
      </c>
      <c r="C15" s="158"/>
      <c r="D15" s="157" t="s">
        <v>204</v>
      </c>
      <c r="E15" s="46">
        <f>0.0001*E$7</f>
        <v>17290.7</v>
      </c>
      <c r="F15" s="179">
        <f>'Table A6'!G$111</f>
        <v>35757094.854459338</v>
      </c>
    </row>
    <row r="16" spans="1:6" ht="7.5" customHeight="1">
      <c r="A16" s="175"/>
      <c r="B16" s="176"/>
      <c r="C16" s="177"/>
      <c r="D16" s="175"/>
      <c r="E16" s="178"/>
      <c r="F16" s="176"/>
    </row>
    <row r="17" spans="1:6" ht="21" customHeight="1">
      <c r="A17" s="174" t="s">
        <v>269</v>
      </c>
      <c r="B17" s="71"/>
      <c r="C17" s="158"/>
      <c r="D17" s="157"/>
      <c r="E17" s="46"/>
      <c r="F17" s="71"/>
    </row>
    <row r="18" spans="1:6" ht="23.25" customHeight="1">
      <c r="A18" s="44"/>
      <c r="B18" s="44"/>
      <c r="C18" s="44"/>
      <c r="D18" s="45" t="s">
        <v>95</v>
      </c>
      <c r="E18" s="43">
        <f>E7</f>
        <v>172907000</v>
      </c>
      <c r="F18" s="71">
        <f>'Table A0'!G$111</f>
        <v>61680.556599790638</v>
      </c>
    </row>
    <row r="19" spans="1:6" ht="15" customHeight="1">
      <c r="A19" s="45"/>
      <c r="B19" s="146"/>
      <c r="C19" s="44"/>
      <c r="D19" s="45" t="s">
        <v>192</v>
      </c>
      <c r="E19" s="46">
        <f>0.9*E$7</f>
        <v>155616300</v>
      </c>
      <c r="F19" s="146">
        <f>'Table A4'!I$111</f>
        <v>35621.892115414645</v>
      </c>
    </row>
    <row r="20" spans="1:6" ht="15" customHeight="1">
      <c r="A20" s="45"/>
      <c r="B20" s="44"/>
      <c r="C20" s="44"/>
      <c r="D20" s="45"/>
      <c r="E20" s="46"/>
      <c r="F20" s="146"/>
    </row>
    <row r="21" spans="1:6" ht="15" customHeight="1">
      <c r="A21" s="42" t="s">
        <v>193</v>
      </c>
      <c r="B21" s="71">
        <f>'Table A4'!$P$111</f>
        <v>130390</v>
      </c>
      <c r="C21" s="42"/>
      <c r="D21" s="42" t="s">
        <v>194</v>
      </c>
      <c r="E21" s="46">
        <f>0.05*E$7</f>
        <v>8645350</v>
      </c>
      <c r="F21" s="71">
        <f>'Table A4'!J$111</f>
        <v>154386.43316927596</v>
      </c>
    </row>
    <row r="22" spans="1:6" ht="15" customHeight="1">
      <c r="A22" s="42" t="s">
        <v>195</v>
      </c>
      <c r="B22" s="71">
        <f>'Table A4'!$Q$111</f>
        <v>188580</v>
      </c>
      <c r="C22" s="43"/>
      <c r="D22" s="42" t="s">
        <v>196</v>
      </c>
      <c r="E22" s="46">
        <f>0.04*E$7</f>
        <v>6916280</v>
      </c>
      <c r="F22" s="71">
        <f>'Table A4'!K$111</f>
        <v>262820.85167170799</v>
      </c>
    </row>
    <row r="23" spans="1:6" ht="15" customHeight="1">
      <c r="A23" s="42" t="s">
        <v>197</v>
      </c>
      <c r="B23" s="71">
        <f>'Table A4'!$R$111</f>
        <v>436980</v>
      </c>
      <c r="C23" s="43"/>
      <c r="D23" s="42" t="s">
        <v>198</v>
      </c>
      <c r="E23" s="46">
        <f>0.005*E$7</f>
        <v>864535</v>
      </c>
      <c r="F23" s="71">
        <f>'Table A4'!L$111</f>
        <v>516389.61985344702</v>
      </c>
    </row>
    <row r="24" spans="1:6" ht="15" customHeight="1">
      <c r="A24" s="42" t="s">
        <v>199</v>
      </c>
      <c r="B24" s="71">
        <f>'Table A4'!$S$111</f>
        <v>643200</v>
      </c>
      <c r="C24" s="43"/>
      <c r="D24" s="42" t="s">
        <v>200</v>
      </c>
      <c r="E24" s="46">
        <f>0.004*E$7</f>
        <v>691628</v>
      </c>
      <c r="F24" s="71">
        <f>'Table A4'!M$111</f>
        <v>943249.91180229839</v>
      </c>
    </row>
    <row r="25" spans="1:6" ht="15" customHeight="1">
      <c r="A25" s="42" t="s">
        <v>201</v>
      </c>
      <c r="B25" s="71">
        <f>'Table A4'!$T$111</f>
        <v>1692000</v>
      </c>
      <c r="C25" s="42"/>
      <c r="D25" s="42" t="s">
        <v>202</v>
      </c>
      <c r="E25" s="46">
        <f>0.0009*E$7</f>
        <v>155616.29999999999</v>
      </c>
      <c r="F25" s="71">
        <f>'Table A4'!N$111</f>
        <v>2994248.3531609476</v>
      </c>
    </row>
    <row r="26" spans="1:6" ht="15" customHeight="1">
      <c r="A26" s="157" t="s">
        <v>203</v>
      </c>
      <c r="B26" s="179">
        <f>'Table A4'!$U$111</f>
        <v>7695400</v>
      </c>
      <c r="C26" s="158"/>
      <c r="D26" s="157" t="s">
        <v>204</v>
      </c>
      <c r="E26" s="46">
        <f>0.0001*E$7</f>
        <v>17290.7</v>
      </c>
      <c r="F26" s="179">
        <f>'Table A4'!G$111</f>
        <v>23389267.062640607</v>
      </c>
    </row>
    <row r="27" spans="1:6" ht="6.75" customHeight="1">
      <c r="A27" s="154"/>
      <c r="B27" s="155"/>
      <c r="C27" s="155"/>
      <c r="D27" s="154"/>
      <c r="E27" s="155"/>
      <c r="F27" s="156" t="s">
        <v>485</v>
      </c>
    </row>
    <row r="28" spans="1:6">
      <c r="A28" s="37" t="s">
        <v>410</v>
      </c>
      <c r="D28" s="37"/>
    </row>
    <row r="29" spans="1:6">
      <c r="A29" s="37" t="s">
        <v>267</v>
      </c>
      <c r="D29" s="37"/>
    </row>
    <row r="30" spans="1:6">
      <c r="A30" s="37" t="s">
        <v>205</v>
      </c>
      <c r="D30" s="37"/>
    </row>
    <row r="31" spans="1:6">
      <c r="A31" s="37" t="s">
        <v>240</v>
      </c>
      <c r="D31" s="37"/>
    </row>
    <row r="32" spans="1:6">
      <c r="A32" s="37" t="s">
        <v>271</v>
      </c>
      <c r="D32" s="37"/>
    </row>
    <row r="33" spans="1:6">
      <c r="A33" s="37" t="s">
        <v>335</v>
      </c>
      <c r="D33" s="37"/>
    </row>
    <row r="34" spans="1:6">
      <c r="A34" s="37" t="s">
        <v>487</v>
      </c>
      <c r="D34" s="37"/>
    </row>
    <row r="35" spans="1:6">
      <c r="A35" s="37"/>
      <c r="D35" s="37"/>
    </row>
    <row r="36" spans="1:6">
      <c r="A36" s="192"/>
      <c r="D36" s="37"/>
    </row>
    <row r="37" spans="1:6">
      <c r="A37" s="44"/>
      <c r="B37" s="44"/>
      <c r="C37" s="44"/>
      <c r="D37" s="45"/>
      <c r="E37" s="43"/>
      <c r="F37" s="71"/>
    </row>
    <row r="38" spans="1:6">
      <c r="A38" s="45"/>
      <c r="B38" s="146"/>
      <c r="C38" s="44"/>
      <c r="D38" s="45"/>
      <c r="E38" s="46"/>
      <c r="F38" s="146"/>
    </row>
    <row r="39" spans="1:6">
      <c r="A39" s="45"/>
      <c r="B39" s="44"/>
      <c r="C39" s="44"/>
      <c r="D39" s="45"/>
      <c r="E39" s="46"/>
      <c r="F39" s="146"/>
    </row>
    <row r="40" spans="1:6">
      <c r="A40" s="42"/>
      <c r="B40" s="71"/>
      <c r="C40" s="42"/>
      <c r="D40" s="42"/>
      <c r="E40" s="46"/>
      <c r="F40" s="71"/>
    </row>
    <row r="41" spans="1:6">
      <c r="A41" s="42"/>
      <c r="B41" s="71"/>
      <c r="C41" s="43"/>
      <c r="D41" s="42"/>
      <c r="E41" s="46"/>
      <c r="F41" s="71"/>
    </row>
    <row r="42" spans="1:6">
      <c r="A42" s="42"/>
      <c r="B42" s="71"/>
      <c r="C42" s="43"/>
      <c r="D42" s="42"/>
      <c r="E42" s="46"/>
      <c r="F42" s="71"/>
    </row>
    <row r="43" spans="1:6">
      <c r="A43" s="42"/>
      <c r="B43" s="71"/>
      <c r="C43" s="43"/>
      <c r="D43" s="42"/>
      <c r="E43" s="46"/>
      <c r="F43" s="71"/>
    </row>
    <row r="44" spans="1:6">
      <c r="A44" s="42"/>
      <c r="B44" s="71"/>
      <c r="C44" s="42"/>
      <c r="D44" s="42"/>
      <c r="E44" s="46"/>
      <c r="F44" s="71"/>
    </row>
    <row r="45" spans="1:6">
      <c r="A45" s="157"/>
      <c r="B45" s="179"/>
      <c r="C45" s="158"/>
      <c r="D45" s="157"/>
      <c r="E45" s="46"/>
      <c r="F45" s="179"/>
    </row>
  </sheetData>
  <mergeCells count="1">
    <mergeCell ref="A2:F2"/>
  </mergeCells>
  <phoneticPr fontId="0" type="noConversion"/>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27"/>
  <sheetViews>
    <sheetView workbookViewId="0">
      <selection activeCell="A15" sqref="A15"/>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256" t="s">
        <v>402</v>
      </c>
      <c r="B1" s="256"/>
      <c r="C1" s="256"/>
      <c r="D1" s="256"/>
      <c r="E1" s="257"/>
    </row>
    <row r="2" spans="1:5" ht="56.25" customHeight="1">
      <c r="A2" s="186"/>
      <c r="B2" s="186" t="s">
        <v>292</v>
      </c>
      <c r="C2" s="186" t="s">
        <v>293</v>
      </c>
      <c r="D2" s="186" t="s">
        <v>294</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390</v>
      </c>
      <c r="B5" s="224">
        <f>Table_Incomegrowth!B131</f>
        <v>7.5162606258407649E-3</v>
      </c>
      <c r="C5" s="224">
        <f>Table_Incomegrowth!E131</f>
        <v>2.7447574097692273E-2</v>
      </c>
      <c r="D5" s="224">
        <f>Table_Incomegrowth!K131</f>
        <v>3.5030320886124677E-3</v>
      </c>
      <c r="E5" s="223">
        <f>Table_Incomegrowth!E164</f>
        <v>0.48336727506359145</v>
      </c>
    </row>
    <row r="6" spans="1:5" ht="15.75" customHeight="1">
      <c r="A6" s="189"/>
      <c r="B6" s="190"/>
      <c r="C6" s="190"/>
      <c r="D6" s="190"/>
      <c r="E6" s="194"/>
    </row>
    <row r="7" spans="1:5" ht="36" customHeight="1">
      <c r="A7" s="191" t="s">
        <v>295</v>
      </c>
      <c r="B7" s="190">
        <f>Table_Incomegrowth!B125</f>
        <v>3.9864788522309125E-2</v>
      </c>
      <c r="C7" s="190">
        <f>Table_Incomegrowth!E125</f>
        <v>0.10309304751344395</v>
      </c>
      <c r="D7" s="190">
        <f>Table_Incomegrowth!K125</f>
        <v>2.6762878725575812E-2</v>
      </c>
      <c r="E7" s="194">
        <f>Table_Incomegrowth!E165</f>
        <v>0.44664613678260956</v>
      </c>
    </row>
    <row r="8" spans="1:5" ht="36" customHeight="1">
      <c r="A8" s="191" t="s">
        <v>381</v>
      </c>
      <c r="B8" s="190">
        <f>Table_Incomegrowth!B133</f>
        <v>-6.0460020966516148E-2</v>
      </c>
      <c r="C8" s="190">
        <f>Table_Incomegrowth!E133</f>
        <v>-0.16827986800530148</v>
      </c>
      <c r="D8" s="190">
        <f>Table_Incomegrowth!K133</f>
        <v>-3.2991069013123542E-2</v>
      </c>
      <c r="E8" s="194">
        <f>Table_Incomegrowth!E166</f>
        <v>0.56570067823435466</v>
      </c>
    </row>
    <row r="9" spans="1:5" ht="36" customHeight="1">
      <c r="A9" s="189" t="s">
        <v>16</v>
      </c>
      <c r="B9" s="190">
        <f>Table_Incomegrowth!B127</f>
        <v>3.0299709689525223E-2</v>
      </c>
      <c r="C9" s="190">
        <f>Table_Incomegrowth!E127</f>
        <v>0.10100925203713773</v>
      </c>
      <c r="D9" s="190">
        <f>Table_Incomegrowth!K127</f>
        <v>1.3294482698797294E-2</v>
      </c>
      <c r="E9" s="194">
        <f>Table_Incomegrowth!E167</f>
        <v>0.64742627769392036</v>
      </c>
    </row>
    <row r="10" spans="1:5" ht="36" customHeight="1">
      <c r="A10" s="189" t="s">
        <v>387</v>
      </c>
      <c r="B10" s="190">
        <f>Table_Incomegrowth!B129</f>
        <v>-9.1314605277664884E-2</v>
      </c>
      <c r="C10" s="190">
        <f>Table_Incomegrowth!E129</f>
        <v>-0.20215411415271334</v>
      </c>
      <c r="D10" s="190">
        <f>Table_Incomegrowth!K129</f>
        <v>-5.9880816181139496E-2</v>
      </c>
      <c r="E10" s="194">
        <f>Table_Incomegrowth!E171</f>
        <v>0.49009892404307093</v>
      </c>
    </row>
    <row r="11" spans="1:5" ht="36" customHeight="1">
      <c r="A11" s="189" t="s">
        <v>389</v>
      </c>
      <c r="B11" s="190">
        <f>Table_Incomegrowth!B155</f>
        <v>2.0872415999441563E-2</v>
      </c>
      <c r="C11" s="190">
        <f>Table_Incomegrowth!E155</f>
        <v>0.11913399188679863</v>
      </c>
      <c r="D11" s="190">
        <f>Table_Incomegrowth!K155</f>
        <v>-8.713523168106807E-4</v>
      </c>
      <c r="E11" s="194">
        <f>Table_Incomegrowth!E172</f>
        <v>0.90800109535817963</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35</v>
      </c>
      <c r="B15" s="37"/>
      <c r="D15" s="37"/>
      <c r="E15" s="37"/>
    </row>
    <row r="16" spans="1:5">
      <c r="A16" s="168" t="s">
        <v>6</v>
      </c>
      <c r="B16" s="37"/>
      <c r="D16" s="37"/>
      <c r="E16" s="37"/>
    </row>
    <row r="17" spans="1:5">
      <c r="A17" s="168" t="s">
        <v>18</v>
      </c>
      <c r="B17" s="37"/>
      <c r="D17" s="37"/>
      <c r="E17" s="37"/>
    </row>
    <row r="18" spans="1:5">
      <c r="A18" s="168" t="s">
        <v>14</v>
      </c>
      <c r="B18" s="37"/>
      <c r="D18" s="37"/>
      <c r="E18" s="37"/>
    </row>
    <row r="19" spans="1:5">
      <c r="A19" s="168" t="s">
        <v>401</v>
      </c>
      <c r="B19" s="37"/>
      <c r="D19" s="37"/>
      <c r="E19" s="37"/>
    </row>
    <row r="20" spans="1:5">
      <c r="A20" s="37"/>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C25" s="38"/>
      <c r="D25" s="37"/>
      <c r="E25" s="37"/>
    </row>
    <row r="26" spans="1:5">
      <c r="A26" s="37"/>
      <c r="B26" s="37"/>
      <c r="D26" s="37"/>
      <c r="E26" s="37"/>
    </row>
    <row r="27" spans="1:5">
      <c r="A27" s="37"/>
      <c r="B27" s="37"/>
      <c r="D27" s="37"/>
      <c r="E27" s="37"/>
    </row>
  </sheetData>
  <mergeCells count="1">
    <mergeCell ref="A1:E1"/>
  </mergeCells>
  <phoneticPr fontId="0" type="noConversion"/>
  <pageMargins left="0.75" right="0.75" top="1" bottom="1" header="0.5" footer="0.5"/>
  <pageSetup scale="85" orientation="portrait"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28"/>
  <sheetViews>
    <sheetView workbookViewId="0">
      <selection activeCell="B5" sqref="B5"/>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256" t="s">
        <v>411</v>
      </c>
      <c r="B1" s="256"/>
      <c r="C1" s="256"/>
      <c r="D1" s="256"/>
      <c r="E1" s="257"/>
    </row>
    <row r="2" spans="1:5" ht="56.25" customHeight="1">
      <c r="A2" s="186"/>
      <c r="B2" s="186" t="s">
        <v>393</v>
      </c>
      <c r="C2" s="186" t="s">
        <v>394</v>
      </c>
      <c r="D2" s="186" t="s">
        <v>395</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516</v>
      </c>
      <c r="B5" s="228">
        <f>Table_Incomegrowth!B130</f>
        <v>0.2832157088848688</v>
      </c>
      <c r="C5" s="228">
        <f>Table_Incomegrowth!E130</f>
        <v>0.96156591194679009</v>
      </c>
      <c r="D5" s="228">
        <f>Table_Incomegrowth!K130</f>
        <v>0.17060776536639621</v>
      </c>
      <c r="E5" s="223">
        <f>Table_Incomegrowth!E164</f>
        <v>0.48336727506359145</v>
      </c>
    </row>
    <row r="6" spans="1:5" ht="15.75" customHeight="1">
      <c r="A6" s="189"/>
      <c r="B6" s="190"/>
      <c r="C6" s="190"/>
      <c r="D6" s="190"/>
      <c r="E6" s="194"/>
    </row>
    <row r="7" spans="1:5" ht="36" customHeight="1">
      <c r="A7" s="191" t="s">
        <v>295</v>
      </c>
      <c r="B7" s="190">
        <f>Table_Incomegrowth!B124</f>
        <v>0.31473464665843753</v>
      </c>
      <c r="C7" s="190">
        <f>Table_Incomegrowth!E124</f>
        <v>0.98739883784167493</v>
      </c>
      <c r="D7" s="190">
        <f>Table_Incomegrowth!K124</f>
        <v>0.20307059628186974</v>
      </c>
      <c r="E7" s="194">
        <f>Table_Incomegrowth!E165</f>
        <v>0.44664613678260956</v>
      </c>
    </row>
    <row r="8" spans="1:5" ht="36" customHeight="1">
      <c r="A8" s="229" t="s">
        <v>381</v>
      </c>
      <c r="B8" s="230">
        <f>Table_Incomegrowth!B132</f>
        <v>-0.1172646277977607</v>
      </c>
      <c r="C8" s="230">
        <f>Table_Incomegrowth!E132</f>
        <v>-0.30824162203472127</v>
      </c>
      <c r="D8" s="230">
        <f>Table_Incomegrowth!K132</f>
        <v>-6.4893727391618361E-2</v>
      </c>
      <c r="E8" s="231">
        <f>Table_Incomegrowth!E166</f>
        <v>0.56570067823435466</v>
      </c>
    </row>
    <row r="9" spans="1:5" ht="36" customHeight="1">
      <c r="A9" s="189" t="s">
        <v>16</v>
      </c>
      <c r="B9" s="190">
        <f>Table_Incomegrowth!B126</f>
        <v>0.16096168561750979</v>
      </c>
      <c r="C9" s="190">
        <f>Table_Incomegrowth!E126</f>
        <v>0.61791179941110785</v>
      </c>
      <c r="D9" s="190">
        <f>Table_Incomegrowth!K126</f>
        <v>6.8263499905967695E-2</v>
      </c>
      <c r="E9" s="194">
        <f>Table_Incomegrowth!E167</f>
        <v>0.64742627769392036</v>
      </c>
    </row>
    <row r="10" spans="1:5" ht="36" customHeight="1">
      <c r="A10" s="232" t="s">
        <v>387</v>
      </c>
      <c r="B10" s="230">
        <f>Table_Incomegrowth!B128</f>
        <v>-0.17429085341831407</v>
      </c>
      <c r="C10" s="230">
        <f>Table_Incomegrowth!E128</f>
        <v>-0.36344194243655836</v>
      </c>
      <c r="D10" s="230">
        <f>Table_Incomegrowth!K128</f>
        <v>-0.11617592021575962</v>
      </c>
      <c r="E10" s="231">
        <f>Table_Incomegrowth!E171</f>
        <v>0.49009892404307093</v>
      </c>
    </row>
    <row r="11" spans="1:5" ht="36" customHeight="1">
      <c r="A11" s="189" t="s">
        <v>515</v>
      </c>
      <c r="B11" s="190">
        <f>Table_Incomegrowth!B135</f>
        <v>0.15341620130211719</v>
      </c>
      <c r="C11" s="190">
        <f>Table_Incomegrowth!E135</f>
        <v>0.38538532970572215</v>
      </c>
      <c r="D11" s="190">
        <f>Table_Incomegrowth!K135</f>
        <v>0.10208501778524615</v>
      </c>
      <c r="E11" s="194">
        <f>Table_Incomegrowth!E174</f>
        <v>0.45515380576963965</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403</v>
      </c>
      <c r="B15" s="37"/>
      <c r="D15" s="37"/>
      <c r="E15" s="37"/>
    </row>
    <row r="16" spans="1:5">
      <c r="A16" s="235" t="s">
        <v>35</v>
      </c>
      <c r="B16" s="37"/>
      <c r="D16" s="37"/>
      <c r="E16" s="37"/>
    </row>
    <row r="17" spans="1:5">
      <c r="A17" s="168" t="s">
        <v>6</v>
      </c>
      <c r="B17" s="37"/>
      <c r="D17" s="37"/>
      <c r="E17" s="37"/>
    </row>
    <row r="18" spans="1:5">
      <c r="A18" s="168" t="s">
        <v>400</v>
      </c>
      <c r="B18" s="37"/>
      <c r="D18" s="37"/>
      <c r="E18" s="37"/>
    </row>
    <row r="19" spans="1:5">
      <c r="A19" s="168" t="s">
        <v>14</v>
      </c>
      <c r="B19" s="37"/>
      <c r="D19" s="37"/>
      <c r="E19" s="37"/>
    </row>
    <row r="20" spans="1:5">
      <c r="A20" s="235" t="s">
        <v>517</v>
      </c>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D25" s="37"/>
      <c r="E25" s="37"/>
    </row>
    <row r="26" spans="1:5">
      <c r="A26" s="37"/>
      <c r="B26" s="37"/>
      <c r="C26" s="38"/>
      <c r="D26" s="37"/>
      <c r="E26" s="37"/>
    </row>
    <row r="27" spans="1:5">
      <c r="A27" s="37"/>
      <c r="B27" s="37"/>
      <c r="D27" s="37"/>
      <c r="E27" s="37"/>
    </row>
    <row r="28" spans="1:5">
      <c r="A28" s="37"/>
      <c r="B28" s="37"/>
      <c r="D28" s="37"/>
      <c r="E28" s="37"/>
    </row>
  </sheetData>
  <mergeCells count="1">
    <mergeCell ref="A1:E1"/>
  </mergeCells>
  <phoneticPr fontId="0" type="noConversion"/>
  <pageMargins left="0.75" right="0.75" top="1" bottom="1" header="0.5" footer="0.5"/>
  <pageSetup scale="81" orientation="portrait" verticalDpi="12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89"/>
  <sheetViews>
    <sheetView topLeftCell="A100" zoomScaleNormal="100" workbookViewId="0">
      <selection activeCell="B135" sqref="B135:P135"/>
    </sheetView>
  </sheetViews>
  <sheetFormatPr baseColWidth="10" defaultColWidth="8.85546875" defaultRowHeight="16"/>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3">
      <c r="B1" s="166" t="s">
        <v>297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A0'!J6</f>
        <v>17029.525712923529</v>
      </c>
      <c r="C5" s="180"/>
      <c r="D5" s="180"/>
      <c r="E5" s="180">
        <f>'Table A6'!D6</f>
        <v>305850.99469185871</v>
      </c>
      <c r="F5" s="180">
        <f>'Table A6'!E6</f>
        <v>501569.15395003953</v>
      </c>
      <c r="G5" s="180">
        <f>'Table A6'!F6</f>
        <v>1467367.5041399365</v>
      </c>
      <c r="H5" s="180">
        <f>'Table A6'!G6</f>
        <v>4691661.9310244871</v>
      </c>
      <c r="I5" s="227"/>
      <c r="J5" s="180"/>
      <c r="K5" s="180">
        <f>(1-'Table A3'!D6/100)*'Table A0'!J6/0.99</f>
        <v>14112.13713737873</v>
      </c>
      <c r="L5" s="180"/>
      <c r="M5" s="180"/>
      <c r="N5" s="180">
        <f>'Table A6'!L6</f>
        <v>110132.83543367783</v>
      </c>
      <c r="O5" s="180">
        <f>'Table A6'!M6</f>
        <v>260119.56640256528</v>
      </c>
      <c r="P5" s="180">
        <f>'Table A6'!N6</f>
        <v>1109112.567819431</v>
      </c>
    </row>
    <row r="6" spans="1:16" s="166" customFormat="1" ht="13">
      <c r="A6" s="166">
        <f>'Table A6'!A7</f>
        <v>1914</v>
      </c>
      <c r="B6" s="180">
        <f>'Table A0'!J7</f>
        <v>16637.567718455764</v>
      </c>
      <c r="C6" s="180"/>
      <c r="D6" s="180"/>
      <c r="E6" s="180">
        <f>'Table A6'!D7</f>
        <v>302103.97400043992</v>
      </c>
      <c r="F6" s="180">
        <f>'Table A6'!E7</f>
        <v>501797.76856062538</v>
      </c>
      <c r="G6" s="180">
        <f>'Table A6'!F7</f>
        <v>1431386.6668572908</v>
      </c>
      <c r="H6" s="180">
        <f>'Table A6'!G7</f>
        <v>4540739.0798209365</v>
      </c>
      <c r="I6" s="227"/>
      <c r="J6" s="180"/>
      <c r="K6" s="180">
        <f>(1-'Table A3'!D7/100)*'Table A0'!J7/0.99</f>
        <v>13754.06866510239</v>
      </c>
      <c r="L6" s="180"/>
      <c r="M6" s="180"/>
      <c r="N6" s="180">
        <f>'Table A6'!L7</f>
        <v>102410.17944025443</v>
      </c>
      <c r="O6" s="180">
        <f>'Table A6'!M7</f>
        <v>269400.54398645903</v>
      </c>
      <c r="P6" s="180">
        <f>'Table A6'!N7</f>
        <v>1085903.0654168858</v>
      </c>
    </row>
    <row r="7" spans="1:16" s="166" customFormat="1" ht="13">
      <c r="A7" s="166">
        <f>'Table A6'!A8</f>
        <v>1915</v>
      </c>
      <c r="B7" s="180">
        <f>'Table A0'!J8</f>
        <v>16798.331340779445</v>
      </c>
      <c r="C7" s="180"/>
      <c r="D7" s="180"/>
      <c r="E7" s="180">
        <f>'Table A6'!D8</f>
        <v>295276.40030853648</v>
      </c>
      <c r="F7" s="180">
        <f>'Table A6'!E8</f>
        <v>489777.50783389376</v>
      </c>
      <c r="G7" s="180">
        <f>'Table A6'!F8</f>
        <v>1548702.7197865164</v>
      </c>
      <c r="H7" s="180">
        <f>'Table A6'!G8</f>
        <v>7324158.7916504536</v>
      </c>
      <c r="I7" s="227"/>
      <c r="J7" s="180"/>
      <c r="K7" s="180">
        <f>(1-'Table A3'!D8/100)*'Table A0'!J8/0.99</f>
        <v>13985.421553226342</v>
      </c>
      <c r="L7" s="180"/>
      <c r="M7" s="180"/>
      <c r="N7" s="180">
        <f>'Table A6'!L8</f>
        <v>100775.29278317923</v>
      </c>
      <c r="O7" s="180">
        <f>'Table A6'!M8</f>
        <v>225046.20484573804</v>
      </c>
      <c r="P7" s="180">
        <f>'Table A6'!N8</f>
        <v>906985.37846830138</v>
      </c>
    </row>
    <row r="8" spans="1:16" s="166" customFormat="1" ht="13">
      <c r="A8" s="166">
        <f>'Table A6'!A9</f>
        <v>1916</v>
      </c>
      <c r="B8" s="180">
        <f>'Table A0'!J9</f>
        <v>18567.504350798594</v>
      </c>
      <c r="C8" s="180"/>
      <c r="D8" s="180"/>
      <c r="E8" s="180">
        <f>'Table A6'!D9</f>
        <v>358552.54212215019</v>
      </c>
      <c r="F8" s="180">
        <f>'Table A6'!E9</f>
        <v>607970.45017445809</v>
      </c>
      <c r="G8" s="180">
        <f>'Table A6'!F9</f>
        <v>1952310.4344539682</v>
      </c>
      <c r="H8" s="180">
        <f>'Table A6'!G9</f>
        <v>8877558.6872149389</v>
      </c>
      <c r="I8" s="227"/>
      <c r="J8" s="180"/>
      <c r="K8" s="180">
        <f>(1-'Table A3'!D9/100)*'Table A0'!J9/0.99</f>
        <v>15133.31205007787</v>
      </c>
      <c r="L8" s="180"/>
      <c r="M8" s="180"/>
      <c r="N8" s="180">
        <f>'Table A6'!L9</f>
        <v>109134.63406984234</v>
      </c>
      <c r="O8" s="180">
        <f>'Table A6'!M9</f>
        <v>271885.45410458057</v>
      </c>
      <c r="P8" s="180">
        <f>'Table A6'!N9</f>
        <v>1182838.4063694158</v>
      </c>
    </row>
    <row r="9" spans="1:16" s="166" customFormat="1" ht="13">
      <c r="A9" s="166">
        <f>'Table A6'!A10</f>
        <v>1917</v>
      </c>
      <c r="B9" s="180">
        <f>'Table A0'!J10</f>
        <v>18775.188925132763</v>
      </c>
      <c r="C9" s="180">
        <f>'Table A6'!B10</f>
        <v>76053.892154000263</v>
      </c>
      <c r="D9" s="180">
        <f>'Table A6'!C10</f>
        <v>115060.13781837276</v>
      </c>
      <c r="E9" s="180">
        <f>'Table A6'!D10</f>
        <v>333018.30657578807</v>
      </c>
      <c r="F9" s="180">
        <f>'Table A6'!E10</f>
        <v>538569.67483239144</v>
      </c>
      <c r="G9" s="180">
        <f>'Table A6'!F10</f>
        <v>1577404.43889107</v>
      </c>
      <c r="H9" s="180">
        <f>'Table A6'!G10</f>
        <v>6318232.2411916535</v>
      </c>
      <c r="I9" s="227"/>
      <c r="J9" s="180">
        <f>'Table A6'!I10</f>
        <v>12410.888566369707</v>
      </c>
      <c r="K9" s="180">
        <f>('Table A6'!I10*0.9+'Table A6'!J10*0.05+'Table A6'!K10*0.04)/0.99</f>
        <v>15601.01601957059</v>
      </c>
      <c r="L9" s="180">
        <f>'Table A6'!J10</f>
        <v>37047.646489627776</v>
      </c>
      <c r="M9" s="180">
        <f>'Table A6'!K10</f>
        <v>60570.595629018928</v>
      </c>
      <c r="N9" s="180">
        <f>'Table A6'!L10</f>
        <v>127466.93831918466</v>
      </c>
      <c r="O9" s="180">
        <f>'Table A6'!M10</f>
        <v>278860.98381772183</v>
      </c>
      <c r="P9" s="180">
        <f>'Table A6'!N10</f>
        <v>1050645.7941910049</v>
      </c>
    </row>
    <row r="10" spans="1:16" s="166" customFormat="1" ht="13">
      <c r="A10" s="166">
        <f>'Table A6'!A11</f>
        <v>1918</v>
      </c>
      <c r="B10" s="180">
        <f>'Table A0'!J11</f>
        <v>17745.72580591949</v>
      </c>
      <c r="C10" s="180">
        <f>'Table A6'!B11</f>
        <v>71172.863138317247</v>
      </c>
      <c r="D10" s="180">
        <f>'Table A6'!C11</f>
        <v>104676.33200183469</v>
      </c>
      <c r="E10" s="180">
        <f>'Table A6'!D11</f>
        <v>283247.91731156223</v>
      </c>
      <c r="F10" s="180">
        <f>'Table A6'!E11</f>
        <v>441141.63713362551</v>
      </c>
      <c r="G10" s="180">
        <f>'Table A6'!F11</f>
        <v>1191888.5231574047</v>
      </c>
      <c r="H10" s="180">
        <f>'Table A6'!G11</f>
        <v>4355204.0786319319</v>
      </c>
      <c r="I10" s="227"/>
      <c r="J10" s="180">
        <f>'Table A6'!I11</f>
        <v>11809.377213430849</v>
      </c>
      <c r="K10" s="180">
        <f>('Table A6'!I11*0.9+'Table A6'!J11*0.05+'Table A6'!K11*0.04)/0.99</f>
        <v>15063.885487680673</v>
      </c>
      <c r="L10" s="180">
        <f>'Table A6'!J11</f>
        <v>37669.394274799808</v>
      </c>
      <c r="M10" s="180">
        <f>'Table A6'!K11</f>
        <v>60033.435674402797</v>
      </c>
      <c r="N10" s="180">
        <f>'Table A6'!L11</f>
        <v>125354.19748949901</v>
      </c>
      <c r="O10" s="180">
        <f>'Table A6'!M11</f>
        <v>253454.91562768063</v>
      </c>
      <c r="P10" s="180">
        <f>'Table A6'!N11</f>
        <v>840409.01699356863</v>
      </c>
    </row>
    <row r="11" spans="1:16" s="166" customFormat="1" ht="13">
      <c r="A11" s="166">
        <f>'Table A6'!A12</f>
        <v>1919</v>
      </c>
      <c r="B11" s="180">
        <f>'Table A0'!J12</f>
        <v>17601.443934589821</v>
      </c>
      <c r="C11" s="180">
        <f>'Table A6'!B12</f>
        <v>70961.343986764667</v>
      </c>
      <c r="D11" s="180">
        <f>'Table A6'!C12</f>
        <v>106199.01310304148</v>
      </c>
      <c r="E11" s="180">
        <f>'Table A6'!D12</f>
        <v>288853.39466367202</v>
      </c>
      <c r="F11" s="180">
        <f>'Table A6'!E12</f>
        <v>444904.41356630006</v>
      </c>
      <c r="G11" s="180">
        <f>'Table A6'!F12</f>
        <v>1166925.9869092861</v>
      </c>
      <c r="H11" s="180">
        <f>'Table A6'!G12</f>
        <v>4024622.4502809318</v>
      </c>
      <c r="I11" s="227"/>
      <c r="J11" s="180">
        <f>'Table A6'!I12</f>
        <v>11672.566151014837</v>
      </c>
      <c r="K11" s="180">
        <f>('Table A6'!I12*0.9+'Table A6'!J12*0.05+'Table A6'!K12*0.04)/0.99</f>
        <v>14861.525240356665</v>
      </c>
      <c r="L11" s="180">
        <f>'Table A6'!J12</f>
        <v>35723.674870487856</v>
      </c>
      <c r="M11" s="180">
        <f>'Table A6'!K12</f>
        <v>60535.417712883849</v>
      </c>
      <c r="N11" s="180">
        <f>'Table A6'!L12</f>
        <v>132802.37576104392</v>
      </c>
      <c r="O11" s="180">
        <f>'Table A6'!M12</f>
        <v>264399.02023055352</v>
      </c>
      <c r="P11" s="180">
        <f>'Table A6'!N12</f>
        <v>849404.15764577012</v>
      </c>
    </row>
    <row r="12" spans="1:16" s="166" customFormat="1" ht="13">
      <c r="A12" s="166">
        <f>'Table A6'!A13</f>
        <v>1920</v>
      </c>
      <c r="B12" s="180">
        <f>'Table A0'!J13</f>
        <v>15698.195635598871</v>
      </c>
      <c r="C12" s="180">
        <f>'Table A6'!B13</f>
        <v>61245.1188476069</v>
      </c>
      <c r="D12" s="180">
        <f>'Table A6'!C13</f>
        <v>88927.200288769469</v>
      </c>
      <c r="E12" s="180">
        <f>'Table A6'!D13</f>
        <v>232801.40565308474</v>
      </c>
      <c r="F12" s="180">
        <f>'Table A6'!E13</f>
        <v>349849.82440914091</v>
      </c>
      <c r="G12" s="180">
        <f>'Table A6'!F13</f>
        <v>840987.64358249051</v>
      </c>
      <c r="H12" s="180">
        <f>'Table A6'!G13</f>
        <v>2610450.0581733291</v>
      </c>
      <c r="I12" s="227"/>
      <c r="J12" s="180">
        <f>'Table A6'!I13</f>
        <v>10637.426389820201</v>
      </c>
      <c r="K12" s="180">
        <f>('Table A6'!I13*0.9+'Table A6'!J13*0.05+'Table A6'!K13*0.04)/0.99</f>
        <v>13505.233918250527</v>
      </c>
      <c r="L12" s="180">
        <f>'Table A6'!J13</f>
        <v>33563.037406444346</v>
      </c>
      <c r="M12" s="180">
        <f>'Table A6'!K13</f>
        <v>52958.648947690635</v>
      </c>
      <c r="N12" s="180">
        <f>'Table A6'!L13</f>
        <v>115752.9868970286</v>
      </c>
      <c r="O12" s="180">
        <f>'Table A6'!M13</f>
        <v>227065.3696158035</v>
      </c>
      <c r="P12" s="180">
        <f>'Table A6'!N13</f>
        <v>644380.70862795284</v>
      </c>
    </row>
    <row r="13" spans="1:16" s="166" customFormat="1" ht="13">
      <c r="A13" s="166">
        <f>'Table A6'!A14</f>
        <v>1921</v>
      </c>
      <c r="B13" s="180">
        <f>'Table A0'!J14</f>
        <v>13710.77395879826</v>
      </c>
      <c r="C13" s="180">
        <f>'Table A6'!B14</f>
        <v>59204.570721943179</v>
      </c>
      <c r="D13" s="180">
        <f>'Table A6'!C14</f>
        <v>84469.676852792443</v>
      </c>
      <c r="E13" s="180">
        <f>'Table A6'!D14</f>
        <v>214407.92988090179</v>
      </c>
      <c r="F13" s="180">
        <f>'Table A6'!E14</f>
        <v>320780.00171347725</v>
      </c>
      <c r="G13" s="180">
        <f>'Table A6'!F14</f>
        <v>768071.07255036046</v>
      </c>
      <c r="H13" s="180">
        <f>'Table A6'!G14</f>
        <v>2314923.5502437293</v>
      </c>
      <c r="I13" s="227"/>
      <c r="J13" s="180">
        <f>'Table A6'!I14</f>
        <v>8655.9076517821595</v>
      </c>
      <c r="K13" s="180">
        <f>('Table A6'!I14*0.9+'Table A6'!J14*0.05+'Table A6'!K14*0.04)/0.99</f>
        <v>11683.529959585094</v>
      </c>
      <c r="L13" s="180">
        <f>'Table A6'!J14</f>
        <v>33939.4645910939</v>
      </c>
      <c r="M13" s="180">
        <f>'Table A6'!K14</f>
        <v>51985.113595765106</v>
      </c>
      <c r="N13" s="180">
        <f>'Table A6'!L14</f>
        <v>108035.85804832634</v>
      </c>
      <c r="O13" s="180">
        <f>'Table A6'!M14</f>
        <v>208957.23400425646</v>
      </c>
      <c r="P13" s="180">
        <f>'Table A6'!N14</f>
        <v>596198.57502887514</v>
      </c>
    </row>
    <row r="14" spans="1:16" s="166" customFormat="1" ht="13">
      <c r="A14" s="166">
        <f>'Table A6'!A15</f>
        <v>1922</v>
      </c>
      <c r="B14" s="180">
        <f>'Table A0'!J15</f>
        <v>15659.333751013848</v>
      </c>
      <c r="C14" s="180">
        <f>'Table A6'!B15</f>
        <v>68464.921078920219</v>
      </c>
      <c r="D14" s="180">
        <f>'Table A6'!C15</f>
        <v>100047.43568863126</v>
      </c>
      <c r="E14" s="180">
        <f>'Table A6'!D15</f>
        <v>267111.09638359613</v>
      </c>
      <c r="F14" s="180">
        <f>'Table A6'!E15</f>
        <v>408953.00575993769</v>
      </c>
      <c r="G14" s="180">
        <f>'Table A6'!F15</f>
        <v>1039067.1335243132</v>
      </c>
      <c r="H14" s="180">
        <f>'Table A6'!G15</f>
        <v>3561184.2034468767</v>
      </c>
      <c r="I14" s="227"/>
      <c r="J14" s="180">
        <f>'Table A6'!I15</f>
        <v>9792.0462701353626</v>
      </c>
      <c r="K14" s="180">
        <f>('Table A6'!I15*0.9+'Table A6'!J15*0.05+'Table A6'!K15*0.04)/0.99</f>
        <v>13119.416956745343</v>
      </c>
      <c r="L14" s="180">
        <f>'Table A6'!J15</f>
        <v>36882.406469209178</v>
      </c>
      <c r="M14" s="180">
        <f>'Table A6'!K15</f>
        <v>58281.520514890042</v>
      </c>
      <c r="N14" s="180">
        <f>'Table A6'!L15</f>
        <v>125269.18700725453</v>
      </c>
      <c r="O14" s="180">
        <f>'Table A6'!M15</f>
        <v>251424.47381884375</v>
      </c>
      <c r="P14" s="180">
        <f>'Table A6'!N15</f>
        <v>758831.90353291738</v>
      </c>
    </row>
    <row r="15" spans="1:16" s="166" customFormat="1" ht="13">
      <c r="A15" s="166">
        <f>'Table A6'!A16</f>
        <v>1923</v>
      </c>
      <c r="B15" s="180">
        <f>'Table A0'!J16</f>
        <v>17429.925581848376</v>
      </c>
      <c r="C15" s="180">
        <f>'Table A6'!B16</f>
        <v>72266.651213694233</v>
      </c>
      <c r="D15" s="180">
        <f>'Table A6'!C16</f>
        <v>103801.67331639194</v>
      </c>
      <c r="E15" s="180">
        <f>'Table A6'!D16</f>
        <v>272647.4904866775</v>
      </c>
      <c r="F15" s="180">
        <f>'Table A6'!E16</f>
        <v>415106.33662993979</v>
      </c>
      <c r="G15" s="180">
        <f>'Table A6'!F16</f>
        <v>1029482.9666368512</v>
      </c>
      <c r="H15" s="180">
        <f>'Table A6'!G16</f>
        <v>3482441.129017659</v>
      </c>
      <c r="I15" s="227"/>
      <c r="J15" s="180">
        <f>'Table A6'!I16</f>
        <v>11336.956067198837</v>
      </c>
      <c r="K15" s="180">
        <f>('Table A6'!I16*0.9+'Table A6'!J16*0.05+'Table A6'!K16*0.04)/0.99</f>
        <v>14851.970380789498</v>
      </c>
      <c r="L15" s="180">
        <f>'Table A6'!J16</f>
        <v>40731.629110996524</v>
      </c>
      <c r="M15" s="180">
        <f>'Table A6'!K16</f>
        <v>61590.219023820544</v>
      </c>
      <c r="N15" s="180">
        <f>'Table A6'!L16</f>
        <v>130188.64434341528</v>
      </c>
      <c r="O15" s="180">
        <f>'Table A6'!M16</f>
        <v>261512.17912821192</v>
      </c>
      <c r="P15" s="180">
        <f>'Table A6'!N16</f>
        <v>756932.05970565032</v>
      </c>
    </row>
    <row r="16" spans="1:16" s="166" customFormat="1" ht="13">
      <c r="A16" s="166">
        <f>'Table A6'!A17</f>
        <v>1924</v>
      </c>
      <c r="B16" s="180">
        <f>'Table A0'!J17</f>
        <v>17348.064725449152</v>
      </c>
      <c r="C16" s="180">
        <f>'Table A6'!B17</f>
        <v>77037.625185544515</v>
      </c>
      <c r="D16" s="180">
        <f>'Table A6'!C17</f>
        <v>111416.47380412047</v>
      </c>
      <c r="E16" s="180">
        <f>'Table A6'!D17</f>
        <v>302256.72420331259</v>
      </c>
      <c r="F16" s="180">
        <f>'Table A6'!E17</f>
        <v>464950.78266398329</v>
      </c>
      <c r="G16" s="180">
        <f>'Table A6'!F17</f>
        <v>1177417.0091020367</v>
      </c>
      <c r="H16" s="180">
        <f>'Table A6'!G17</f>
        <v>4033338.6627907073</v>
      </c>
      <c r="I16" s="227"/>
      <c r="J16" s="180">
        <f>'Table A6'!I17</f>
        <v>10715.891340994112</v>
      </c>
      <c r="K16" s="180">
        <f>('Table A6'!I17*0.9+'Table A6'!J17*0.05+'Table A6'!K17*0.04)/0.99</f>
        <v>14470.199478198008</v>
      </c>
      <c r="L16" s="180">
        <f>'Table A6'!J17</f>
        <v>42658.776566968561</v>
      </c>
      <c r="M16" s="180">
        <f>'Table A6'!K17</f>
        <v>63706.411204322445</v>
      </c>
      <c r="N16" s="180">
        <f>'Table A6'!L17</f>
        <v>139562.66574264187</v>
      </c>
      <c r="O16" s="180">
        <f>'Table A6'!M17</f>
        <v>286834.22605446994</v>
      </c>
      <c r="P16" s="180">
        <f>'Table A6'!N17</f>
        <v>860092.38091440662</v>
      </c>
    </row>
    <row r="17" spans="1:16" s="166" customFormat="1" ht="13">
      <c r="A17" s="166">
        <f>'Table A6'!A18</f>
        <v>1925</v>
      </c>
      <c r="B17" s="180">
        <f>'Table A0'!J18</f>
        <v>18011.703342904952</v>
      </c>
      <c r="C17" s="180">
        <f>'Table A6'!B18</f>
        <v>83491.588219605706</v>
      </c>
      <c r="D17" s="180">
        <f>'Table A6'!C18</f>
        <v>126116.22912520271</v>
      </c>
      <c r="E17" s="180">
        <f>'Table A6'!D18</f>
        <v>364638.01576643379</v>
      </c>
      <c r="F17" s="180">
        <f>'Table A6'!E18</f>
        <v>571354.68610173615</v>
      </c>
      <c r="G17" s="180">
        <f>'Table A6'!F18</f>
        <v>1535300.3328323974</v>
      </c>
      <c r="H17" s="180">
        <f>'Table A6'!G18</f>
        <v>5963402.0685175601</v>
      </c>
      <c r="I17" s="227"/>
      <c r="J17" s="180">
        <f>'Table A6'!I18</f>
        <v>10736.16057882709</v>
      </c>
      <c r="K17" s="180">
        <f>('Table A6'!I18*0.9+'Table A6'!J18*0.05+'Table A6'!K18*0.04)/0.99</f>
        <v>14510.427459839004</v>
      </c>
      <c r="L17" s="180">
        <f>'Table A6'!J18</f>
        <v>40866.947314008699</v>
      </c>
      <c r="M17" s="180">
        <f>'Table A6'!K18</f>
        <v>66485.782464894946</v>
      </c>
      <c r="N17" s="180">
        <f>'Table A6'!L18</f>
        <v>157921.34543113143</v>
      </c>
      <c r="O17" s="180">
        <f>'Table A6'!M18</f>
        <v>330368.27441907069</v>
      </c>
      <c r="P17" s="180">
        <f>'Table A6'!N18</f>
        <v>1043289.0288673796</v>
      </c>
    </row>
    <row r="18" spans="1:16" s="166" customFormat="1" ht="13">
      <c r="A18" s="166">
        <f>'Table A6'!A19</f>
        <v>1926</v>
      </c>
      <c r="B18" s="180">
        <f>'Table A0'!J19</f>
        <v>18001.267965374336</v>
      </c>
      <c r="C18" s="180">
        <f>'Table A6'!B19</f>
        <v>82284.580307807293</v>
      </c>
      <c r="D18" s="180">
        <f>'Table A6'!C19</f>
        <v>124618.40737966192</v>
      </c>
      <c r="E18" s="180">
        <f>'Table A6'!D19</f>
        <v>358388.16900415474</v>
      </c>
      <c r="F18" s="180">
        <f>'Table A6'!E19</f>
        <v>559758.52252684417</v>
      </c>
      <c r="G18" s="180">
        <f>'Table A6'!F19</f>
        <v>1522728.1132315367</v>
      </c>
      <c r="H18" s="180">
        <f>'Table A6'!G19</f>
        <v>6055658.2817098731</v>
      </c>
      <c r="I18" s="227"/>
      <c r="J18" s="180">
        <f>'Table A6'!I19</f>
        <v>10858.677705104008</v>
      </c>
      <c r="K18" s="180">
        <f>('Table A6'!I19*0.9+'Table A6'!J19*0.05+'Table A6'!K19*0.04)/0.99</f>
        <v>14563.01643973009</v>
      </c>
      <c r="L18" s="180">
        <f>'Table A6'!J19</f>
        <v>39950.753235952674</v>
      </c>
      <c r="M18" s="180">
        <f>'Table A6'!K19</f>
        <v>66175.9669735387</v>
      </c>
      <c r="N18" s="180">
        <f>'Table A6'!L19</f>
        <v>157017.81548146537</v>
      </c>
      <c r="O18" s="180">
        <f>'Table A6'!M19</f>
        <v>319016.12485067092</v>
      </c>
      <c r="P18" s="180">
        <f>'Table A6'!N19</f>
        <v>1019069.2056228328</v>
      </c>
    </row>
    <row r="19" spans="1:16" s="166" customFormat="1" ht="13">
      <c r="A19" s="166">
        <f>'Table A6'!A20</f>
        <v>1927</v>
      </c>
      <c r="B19" s="180">
        <f>'Table A0'!J20</f>
        <v>18302.109842809303</v>
      </c>
      <c r="C19" s="180">
        <f>'Table A6'!B20</f>
        <v>85413.120989820425</v>
      </c>
      <c r="D19" s="180">
        <f>'Table A6'!C20</f>
        <v>130644.22421120045</v>
      </c>
      <c r="E19" s="180">
        <f>'Table A6'!D20</f>
        <v>384802.47953417315</v>
      </c>
      <c r="F19" s="180">
        <f>'Table A6'!E20</f>
        <v>607517.39825073269</v>
      </c>
      <c r="G19" s="180">
        <f>'Table A6'!F20</f>
        <v>1693666.5932893816</v>
      </c>
      <c r="H19" s="180">
        <f>'Table A6'!G20</f>
        <v>6871003.7304314794</v>
      </c>
      <c r="I19" s="227"/>
      <c r="J19" s="180">
        <f>'Table A6'!I20</f>
        <v>10845.330826474734</v>
      </c>
      <c r="K19" s="180">
        <f>('Table A6'!I20*0.9+'Table A6'!J20*0.05+'Table A6'!K20*0.04)/0.99</f>
        <v>14600.0859065329</v>
      </c>
      <c r="L19" s="180">
        <f>'Table A6'!J20</f>
        <v>40182.017768440404</v>
      </c>
      <c r="M19" s="180">
        <f>'Table A6'!K20</f>
        <v>67104.660380457251</v>
      </c>
      <c r="N19" s="180">
        <f>'Table A6'!L20</f>
        <v>162087.56081761364</v>
      </c>
      <c r="O19" s="180">
        <f>'Table A6'!M20</f>
        <v>335980.09949107032</v>
      </c>
      <c r="P19" s="180">
        <f>'Table A6'!N20</f>
        <v>1118406.9113847041</v>
      </c>
    </row>
    <row r="20" spans="1:16" s="166" customFormat="1" ht="13">
      <c r="A20" s="166">
        <f>'Table A6'!A21</f>
        <v>1928</v>
      </c>
      <c r="B20" s="180">
        <f>'Table A0'!J21</f>
        <v>19266.620647680193</v>
      </c>
      <c r="C20" s="180">
        <f>'Table A6'!B21</f>
        <v>94962.690858582966</v>
      </c>
      <c r="D20" s="180">
        <f>'Table A6'!C21</f>
        <v>148598.36990556741</v>
      </c>
      <c r="E20" s="180">
        <f>'Table A6'!D21</f>
        <v>461247.7054312987</v>
      </c>
      <c r="F20" s="180">
        <f>'Table A6'!E21</f>
        <v>747506.80012346851</v>
      </c>
      <c r="G20" s="180">
        <f>'Table A6'!F21</f>
        <v>2223541.3415583991</v>
      </c>
      <c r="H20" s="180">
        <f>'Table A6'!G21</f>
        <v>9680543.0431208014</v>
      </c>
      <c r="I20" s="227"/>
      <c r="J20" s="180">
        <f>'Table A6'!I21</f>
        <v>10855.946179802106</v>
      </c>
      <c r="K20" s="180">
        <f>('Table A6'!I21*0.9+'Table A6'!J21*0.05+'Table A6'!K21*0.04)/0.99</f>
        <v>14802.165245825461</v>
      </c>
      <c r="L20" s="180">
        <f>'Table A6'!J21</f>
        <v>41327.011811598531</v>
      </c>
      <c r="M20" s="180">
        <f>'Table A6'!K21</f>
        <v>70436.036024134577</v>
      </c>
      <c r="N20" s="180">
        <f>'Table A6'!L21</f>
        <v>174988.6107391289</v>
      </c>
      <c r="O20" s="180">
        <f>'Table A6'!M21</f>
        <v>378498.16476473573</v>
      </c>
      <c r="P20" s="180">
        <f>'Table A6'!N21</f>
        <v>1394985.5969403547</v>
      </c>
    </row>
    <row r="21" spans="1:16" s="166" customFormat="1" ht="13">
      <c r="A21" s="166">
        <f>'Table A6'!A22</f>
        <v>1929</v>
      </c>
      <c r="B21" s="180">
        <f>'Table A0'!J22</f>
        <v>19866.528556230747</v>
      </c>
      <c r="C21" s="180">
        <f>'Table A6'!B22</f>
        <v>92795.736178579769</v>
      </c>
      <c r="D21" s="180">
        <f>'Table A6'!C22</f>
        <v>144958.23664420866</v>
      </c>
      <c r="E21" s="180">
        <f>'Table A6'!D22</f>
        <v>444074.20004669466</v>
      </c>
      <c r="F21" s="180">
        <f>'Table A6'!E22</f>
        <v>717837.22942302038</v>
      </c>
      <c r="G21" s="180">
        <f>'Table A6'!F22</f>
        <v>2168170.3422299763</v>
      </c>
      <c r="H21" s="180">
        <f>'Table A6'!G22</f>
        <v>9913921.4439219385</v>
      </c>
      <c r="I21" s="227"/>
      <c r="J21" s="180">
        <f>'Table A6'!I22</f>
        <v>11763.283264858632</v>
      </c>
      <c r="K21" s="180">
        <f>('Table A6'!I22*0.9+'Table A6'!J22*0.05+'Table A6'!K22*0.04)/0.99</f>
        <v>15581.602581579597</v>
      </c>
      <c r="L21" s="180">
        <f>'Table A6'!J22</f>
        <v>40633.235712950896</v>
      </c>
      <c r="M21" s="180">
        <f>'Table A6'!K22</f>
        <v>70179.245793587164</v>
      </c>
      <c r="N21" s="180">
        <f>'Table A6'!L22</f>
        <v>170311.17067036885</v>
      </c>
      <c r="O21" s="180">
        <f>'Table A6'!M22</f>
        <v>355253.95122128137</v>
      </c>
      <c r="P21" s="180">
        <f>'Table A6'!N22</f>
        <v>1307531.3309308698</v>
      </c>
    </row>
    <row r="22" spans="1:16" s="166" customFormat="1" ht="13">
      <c r="A22" s="166">
        <f>'Table A6'!A23</f>
        <v>1930</v>
      </c>
      <c r="B22" s="180">
        <f>'Table A0'!J23</f>
        <v>17148.928031885287</v>
      </c>
      <c r="C22" s="180">
        <f>'Table A6'!B23</f>
        <v>75224.553061397382</v>
      </c>
      <c r="D22" s="180">
        <f>'Table A6'!C23</f>
        <v>109969.48556343136</v>
      </c>
      <c r="E22" s="180">
        <f>'Table A6'!D23</f>
        <v>295360.67155786004</v>
      </c>
      <c r="F22" s="180">
        <f>'Table A6'!E23</f>
        <v>452876.02760889445</v>
      </c>
      <c r="G22" s="180">
        <f>'Table A6'!F23</f>
        <v>1213159.0715948546</v>
      </c>
      <c r="H22" s="180">
        <f>'Table A6'!G23</f>
        <v>4878102.2138428241</v>
      </c>
      <c r="I22" s="227"/>
      <c r="J22" s="180">
        <f>'Table A6'!I23</f>
        <v>10696.080806383941</v>
      </c>
      <c r="K22" s="180">
        <f>('Table A6'!I23*0.9+'Table A6'!J23*0.05+'Table A6'!K23*0.04)/0.99</f>
        <v>14338.708400309784</v>
      </c>
      <c r="L22" s="180">
        <f>'Table A6'!J23</f>
        <v>40479.620559363422</v>
      </c>
      <c r="M22" s="180">
        <f>'Table A6'!K23</f>
        <v>63621.68906482419</v>
      </c>
      <c r="N22" s="180">
        <f>'Table A6'!L23</f>
        <v>137845.31550682563</v>
      </c>
      <c r="O22" s="180">
        <f>'Table A6'!M23</f>
        <v>262805.26661240438</v>
      </c>
      <c r="P22" s="180">
        <f>'Table A6'!N23</f>
        <v>805943.16690063593</v>
      </c>
    </row>
    <row r="23" spans="1:16" s="166" customFormat="1" ht="13">
      <c r="A23" s="166">
        <f>'Table A6'!A24</f>
        <v>1931</v>
      </c>
      <c r="B23" s="180">
        <f>'Table A0'!J24</f>
        <v>15329.250090916134</v>
      </c>
      <c r="C23" s="180">
        <f>'Table A6'!B24</f>
        <v>68281.385284026852</v>
      </c>
      <c r="D23" s="180">
        <f>'Table A6'!C24</f>
        <v>95749.154213280737</v>
      </c>
      <c r="E23" s="180">
        <f>'Table A6'!D24</f>
        <v>237579.75030503864</v>
      </c>
      <c r="F23" s="180">
        <f>'Table A6'!E24</f>
        <v>354589.4255172679</v>
      </c>
      <c r="G23" s="180">
        <f>'Table A6'!F24</f>
        <v>903413.53777245793</v>
      </c>
      <c r="H23" s="180">
        <f>'Table A6'!G24</f>
        <v>3448930.1060912772</v>
      </c>
      <c r="I23" s="227"/>
      <c r="J23" s="180">
        <f>'Table A6'!I24</f>
        <v>9445.6795139038313</v>
      </c>
      <c r="K23" s="180">
        <f>('Table A6'!I24*0.9+'Table A6'!J24*0.05+'Table A6'!K24*0.04)/0.99</f>
        <v>13084.295543298733</v>
      </c>
      <c r="L23" s="180">
        <f>'Table A6'!J24</f>
        <v>40813.616354772959</v>
      </c>
      <c r="M23" s="180">
        <f>'Table A6'!K24</f>
        <v>60291.505190341253</v>
      </c>
      <c r="N23" s="180">
        <f>'Table A6'!L24</f>
        <v>120570.07509280938</v>
      </c>
      <c r="O23" s="180">
        <f>'Table A6'!M24</f>
        <v>217383.39745347042</v>
      </c>
      <c r="P23" s="180">
        <f>'Table A6'!N24</f>
        <v>620578.36351481138</v>
      </c>
    </row>
    <row r="24" spans="1:16" s="166" customFormat="1" ht="13">
      <c r="A24" s="166">
        <f>'Table A6'!A25</f>
        <v>1932</v>
      </c>
      <c r="B24" s="180">
        <f>'Table A0'!J25</f>
        <v>12799.803733560408</v>
      </c>
      <c r="C24" s="180">
        <f>'Table A6'!B25</f>
        <v>59352.960983257872</v>
      </c>
      <c r="D24" s="180">
        <f>'Table A6'!C25</f>
        <v>83629.11334621752</v>
      </c>
      <c r="E24" s="180">
        <f>'Table A6'!D25</f>
        <v>199112.85148558143</v>
      </c>
      <c r="F24" s="180">
        <f>'Table A6'!E25</f>
        <v>297544.40688915458</v>
      </c>
      <c r="G24" s="180">
        <f>'Table A6'!F25</f>
        <v>764085.44777331734</v>
      </c>
      <c r="H24" s="180">
        <f>'Table A6'!G25</f>
        <v>2546480.6022040928</v>
      </c>
      <c r="I24" s="227"/>
      <c r="J24" s="180">
        <f>'Table A6'!I25</f>
        <v>7627.230705816246</v>
      </c>
      <c r="K24" s="180">
        <f>('Table A6'!I25*0.9+'Table A6'!J25*0.05+'Table A6'!K25*0.04)/0.99</f>
        <v>10917.853756267266</v>
      </c>
      <c r="L24" s="180">
        <f>'Table A6'!J25</f>
        <v>35076.808620298209</v>
      </c>
      <c r="M24" s="180">
        <f>'Table A6'!K25</f>
        <v>54758.178811376551</v>
      </c>
      <c r="N24" s="180">
        <f>'Table A6'!L25</f>
        <v>100681.29608200827</v>
      </c>
      <c r="O24" s="180">
        <f>'Table A6'!M25</f>
        <v>180909.14666811388</v>
      </c>
      <c r="P24" s="180">
        <f>'Table A6'!N25</f>
        <v>566041.54172545357</v>
      </c>
    </row>
    <row r="25" spans="1:16" s="166" customFormat="1" ht="13">
      <c r="A25" s="166">
        <f>'Table A6'!A26</f>
        <v>1933</v>
      </c>
      <c r="B25" s="180">
        <f>'Table A0'!J26</f>
        <v>12635.780287905352</v>
      </c>
      <c r="C25" s="180">
        <f>'Table A6'!B26</f>
        <v>57621.450787441012</v>
      </c>
      <c r="D25" s="180">
        <f>'Table A6'!C26</f>
        <v>83868.046801529388</v>
      </c>
      <c r="E25" s="180">
        <f>'Table A6'!D26</f>
        <v>207986.04727458509</v>
      </c>
      <c r="F25" s="180">
        <f>'Table A6'!E26</f>
        <v>315001.39711326337</v>
      </c>
      <c r="G25" s="180">
        <f>'Table A6'!F26</f>
        <v>835081.8993254368</v>
      </c>
      <c r="H25" s="180">
        <f>'Table A6'!G26</f>
        <v>2962157.8688870259</v>
      </c>
      <c r="I25" s="227"/>
      <c r="J25" s="180">
        <f>'Table A6'!I26</f>
        <v>7637.3724546236126</v>
      </c>
      <c r="K25" s="180">
        <f>('Table A6'!I26*0.9+'Table A6'!J26*0.05+'Table A6'!K26*0.04)/0.99</f>
        <v>10662.545267837882</v>
      </c>
      <c r="L25" s="180">
        <f>'Table A6'!J26</f>
        <v>31374.854773352628</v>
      </c>
      <c r="M25" s="180">
        <f>'Table A6'!K26</f>
        <v>52838.546683265478</v>
      </c>
      <c r="N25" s="180">
        <f>'Table A6'!L26</f>
        <v>100970.69743590677</v>
      </c>
      <c r="O25" s="180">
        <f>'Table A6'!M26</f>
        <v>184981.27156022005</v>
      </c>
      <c r="P25" s="180">
        <f>'Table A6'!N26</f>
        <v>598740.1249297047</v>
      </c>
    </row>
    <row r="26" spans="1:16" s="166" customFormat="1" ht="13">
      <c r="A26" s="166">
        <f>'Table A6'!A27</f>
        <v>1934</v>
      </c>
      <c r="B26" s="180">
        <f>'Table A0'!J27</f>
        <v>13795.934146875017</v>
      </c>
      <c r="C26" s="180">
        <f>'Table A6'!B27</f>
        <v>63162.673005838202</v>
      </c>
      <c r="D26" s="180">
        <f>'Table A6'!C27</f>
        <v>93021.781164131244</v>
      </c>
      <c r="E26" s="180">
        <f>'Table A6'!D27</f>
        <v>226211.78140914708</v>
      </c>
      <c r="F26" s="180">
        <f>'Table A6'!E27</f>
        <v>339243.59832125873</v>
      </c>
      <c r="G26" s="180">
        <f>'Table A6'!F27</f>
        <v>845568.62079785101</v>
      </c>
      <c r="H26" s="180">
        <f>'Table A6'!G27</f>
        <v>2860232.8754545692</v>
      </c>
      <c r="I26" s="227"/>
      <c r="J26" s="180">
        <f>'Table A6'!I27</f>
        <v>8310.7409403235524</v>
      </c>
      <c r="K26" s="180">
        <f>('Table A6'!I27*0.9+'Table A6'!J27*0.05+'Table A6'!K27*0.04)/0.99</f>
        <v>11650.319528064188</v>
      </c>
      <c r="L26" s="180">
        <f>'Table A6'!J27</f>
        <v>33303.564847545153</v>
      </c>
      <c r="M26" s="180">
        <f>'Table A6'!K27</f>
        <v>59724.281102877292</v>
      </c>
      <c r="N26" s="180">
        <f>'Table A6'!L27</f>
        <v>113179.96449703538</v>
      </c>
      <c r="O26" s="180">
        <f>'Table A6'!M27</f>
        <v>212662.34270211068</v>
      </c>
      <c r="P26" s="180">
        <f>'Table A6'!N27</f>
        <v>621717.03694710461</v>
      </c>
    </row>
    <row r="27" spans="1:16" s="166" customFormat="1" ht="13">
      <c r="A27" s="166">
        <f>'Table A6'!A28</f>
        <v>1935</v>
      </c>
      <c r="B27" s="180">
        <f>'Table A0'!J28</f>
        <v>15089.325354013701</v>
      </c>
      <c r="C27" s="180">
        <f>'Table A6'!B28</f>
        <v>67138.418144371361</v>
      </c>
      <c r="D27" s="180">
        <f>'Table A6'!C28</f>
        <v>97431.076193235014</v>
      </c>
      <c r="E27" s="180">
        <f>'Table A6'!D28</f>
        <v>251633.89252729688</v>
      </c>
      <c r="F27" s="180">
        <f>'Table A6'!E28</f>
        <v>381281.11198810063</v>
      </c>
      <c r="G27" s="180">
        <f>'Table A6'!F28</f>
        <v>964553.07449056942</v>
      </c>
      <c r="H27" s="180">
        <f>'Table A6'!G28</f>
        <v>3301465.8127496955</v>
      </c>
      <c r="I27" s="227"/>
      <c r="J27" s="180">
        <f>'Table A6'!I28</f>
        <v>9306.0928217517394</v>
      </c>
      <c r="K27" s="180">
        <f>('Table A6'!I28*0.9+'Table A6'!J28*0.05+'Table A6'!K28*0.04)/0.99</f>
        <v>12699.986291657306</v>
      </c>
      <c r="L27" s="180">
        <f>'Table A6'!J28</f>
        <v>36845.760095507714</v>
      </c>
      <c r="M27" s="180">
        <f>'Table A6'!K28</f>
        <v>58880.372109719538</v>
      </c>
      <c r="N27" s="180">
        <f>'Table A6'!L28</f>
        <v>121986.67306649311</v>
      </c>
      <c r="O27" s="180">
        <f>'Table A6'!M28</f>
        <v>235463.12136248345</v>
      </c>
      <c r="P27" s="180">
        <f>'Table A6'!N28</f>
        <v>704896.10357288865</v>
      </c>
    </row>
    <row r="28" spans="1:16" s="166" customFormat="1" ht="13">
      <c r="A28" s="166">
        <f>'Table A6'!A29</f>
        <v>1936</v>
      </c>
      <c r="B28" s="180">
        <f>'Table A0'!J29</f>
        <v>16826.41329748576</v>
      </c>
      <c r="C28" s="180">
        <f>'Table A6'!B29</f>
        <v>78400.611682975621</v>
      </c>
      <c r="D28" s="180">
        <f>'Table A6'!C29</f>
        <v>116569.07937418755</v>
      </c>
      <c r="E28" s="180">
        <f>'Table A6'!D29</f>
        <v>324551.96835906396</v>
      </c>
      <c r="F28" s="180">
        <f>'Table A6'!E29</f>
        <v>500022.61666917347</v>
      </c>
      <c r="G28" s="180">
        <f>'Table A6'!F29</f>
        <v>1272957.2965171763</v>
      </c>
      <c r="H28" s="180">
        <f>'Table A6'!G29</f>
        <v>4268722.7758368989</v>
      </c>
      <c r="I28" s="227"/>
      <c r="J28" s="180">
        <f>'Table A6'!I29</f>
        <v>9984.8356990979992</v>
      </c>
      <c r="K28" s="180">
        <f>('Table A6'!I29*0.9+'Table A6'!J29*0.05+'Table A6'!K29*0.04)/0.99</f>
        <v>13718.074357469819</v>
      </c>
      <c r="L28" s="180">
        <f>'Table A6'!J29</f>
        <v>40232.143991763667</v>
      </c>
      <c r="M28" s="180">
        <f>'Table A6'!K29</f>
        <v>64573.357127968455</v>
      </c>
      <c r="N28" s="180">
        <f>'Table A6'!L29</f>
        <v>149081.32004895443</v>
      </c>
      <c r="O28" s="180">
        <f>'Table A6'!M29</f>
        <v>306788.94670717273</v>
      </c>
      <c r="P28" s="180">
        <f>'Table A6'!N29</f>
        <v>940094.46548165183</v>
      </c>
    </row>
    <row r="29" spans="1:16" s="166" customFormat="1" ht="13">
      <c r="A29" s="166">
        <f>'Table A6'!A30</f>
        <v>1937</v>
      </c>
      <c r="B29" s="180">
        <f>'Table A0'!J30</f>
        <v>17227.541487565399</v>
      </c>
      <c r="C29" s="180">
        <f>'Table A6'!B30</f>
        <v>76199.84811589829</v>
      </c>
      <c r="D29" s="180">
        <f>'Table A6'!C30</f>
        <v>111182.08995935896</v>
      </c>
      <c r="E29" s="180">
        <f>'Table A6'!D30</f>
        <v>295440.993951332</v>
      </c>
      <c r="F29" s="180">
        <f>'Table A6'!E30</f>
        <v>448730.88929558737</v>
      </c>
      <c r="G29" s="180">
        <f>'Table A6'!F30</f>
        <v>1118835.9917683275</v>
      </c>
      <c r="H29" s="180">
        <f>'Table A6'!G30</f>
        <v>3745925.858103727</v>
      </c>
      <c r="I29" s="227"/>
      <c r="J29" s="180">
        <f>'Table A6'!I30</f>
        <v>10675.062973306187</v>
      </c>
      <c r="K29" s="180">
        <f>('Table A6'!I30*0.9+'Table A6'!J30*0.05+'Table A6'!K30*0.04)/0.99</f>
        <v>14417.304593991999</v>
      </c>
      <c r="L29" s="180">
        <f>'Table A6'!J30</f>
        <v>41217.606272437653</v>
      </c>
      <c r="M29" s="180">
        <f>'Table A6'!K30</f>
        <v>65117.363961365685</v>
      </c>
      <c r="N29" s="180">
        <f>'Table A6'!L30</f>
        <v>142151.09860707662</v>
      </c>
      <c r="O29" s="180">
        <f>'Table A6'!M30</f>
        <v>281204.61367740232</v>
      </c>
      <c r="P29" s="180">
        <f>'Table A6'!N30</f>
        <v>826937.11773106107</v>
      </c>
    </row>
    <row r="30" spans="1:16" s="166" customFormat="1" ht="13">
      <c r="A30" s="166">
        <f>'Table A6'!A31</f>
        <v>1938</v>
      </c>
      <c r="B30" s="180">
        <f>'Table A0'!J31</f>
        <v>15918.352828952937</v>
      </c>
      <c r="C30" s="180">
        <f>'Table A6'!B31</f>
        <v>70159.881533033767</v>
      </c>
      <c r="D30" s="180">
        <f>'Table A6'!C31</f>
        <v>99791.247964860944</v>
      </c>
      <c r="E30" s="180">
        <f>'Table A6'!D31</f>
        <v>250792.42597460025</v>
      </c>
      <c r="F30" s="180">
        <f>'Table A6'!E31</f>
        <v>374905.17125393281</v>
      </c>
      <c r="G30" s="180">
        <f>'Table A6'!F31</f>
        <v>936614.0842413489</v>
      </c>
      <c r="H30" s="180">
        <f>'Table A6'!G31</f>
        <v>3493301.8811228182</v>
      </c>
      <c r="I30" s="227"/>
      <c r="J30" s="180">
        <f>'Table A6'!I31</f>
        <v>9891.5163062772899</v>
      </c>
      <c r="K30" s="180">
        <f>('Table A6'!I31*0.9+'Table A6'!J31*0.05+'Table A6'!K31*0.04)/0.99</f>
        <v>13545.887443643369</v>
      </c>
      <c r="L30" s="180">
        <f>'Table A6'!J31</f>
        <v>40528.515101206569</v>
      </c>
      <c r="M30" s="180">
        <f>'Table A6'!K31</f>
        <v>62040.953462426114</v>
      </c>
      <c r="N30" s="180">
        <f>'Table A6'!L31</f>
        <v>126679.68069526771</v>
      </c>
      <c r="O30" s="180">
        <f>'Table A6'!M31</f>
        <v>234477.94300707878</v>
      </c>
      <c r="P30" s="180">
        <f>'Table A6'!N31</f>
        <v>652537.66236563015</v>
      </c>
    </row>
    <row r="31" spans="1:16" s="166" customFormat="1" ht="13">
      <c r="A31" s="166">
        <f>'Table A6'!A32</f>
        <v>1939</v>
      </c>
      <c r="B31" s="180">
        <f>'Table A0'!J32</f>
        <v>16911.303025292145</v>
      </c>
      <c r="C31" s="180">
        <f>'Table A6'!B32</f>
        <v>76976.675715832316</v>
      </c>
      <c r="D31" s="180">
        <f>'Table A6'!C32</f>
        <v>109175.02019734545</v>
      </c>
      <c r="E31" s="180">
        <f>'Table A6'!D32</f>
        <v>273548.06199446548</v>
      </c>
      <c r="F31" s="180">
        <f>'Table A6'!E32</f>
        <v>407825.01614530606</v>
      </c>
      <c r="G31" s="180">
        <f>'Table A6'!F32</f>
        <v>992969.41442018165</v>
      </c>
      <c r="H31" s="180">
        <f>'Table A6'!G32</f>
        <v>3320434.8169617709</v>
      </c>
      <c r="I31" s="227"/>
      <c r="J31" s="180">
        <f>'Table A6'!I32</f>
        <v>10237.372726343237</v>
      </c>
      <c r="K31" s="180">
        <f>('Table A6'!I32*0.9+'Table A6'!J32*0.05+'Table A6'!K32*0.04)/0.99</f>
        <v>14319.012530654032</v>
      </c>
      <c r="L31" s="180">
        <f>'Table A6'!J32</f>
        <v>44778.331234319201</v>
      </c>
      <c r="M31" s="180">
        <f>'Table A6'!K32</f>
        <v>68081.759748065451</v>
      </c>
      <c r="N31" s="180">
        <f>'Table A6'!L32</f>
        <v>139271.10784362484</v>
      </c>
      <c r="O31" s="180">
        <f>'Table A6'!M32</f>
        <v>261538.91657658713</v>
      </c>
      <c r="P31" s="180">
        <f>'Table A6'!N32</f>
        <v>734362.14747111627</v>
      </c>
    </row>
    <row r="32" spans="1:16" s="166" customFormat="1" ht="13">
      <c r="A32" s="166">
        <f>'Table A6'!A33</f>
        <v>1940</v>
      </c>
      <c r="B32" s="180">
        <f>'Table A0'!J33</f>
        <v>17686.14751914264</v>
      </c>
      <c r="C32" s="180">
        <f>'Table A6'!B33</f>
        <v>80106.102174373067</v>
      </c>
      <c r="D32" s="180">
        <f>'Table A6'!C33</f>
        <v>113977.46240883705</v>
      </c>
      <c r="E32" s="180">
        <f>'Table A6'!D33</f>
        <v>291433.6428097302</v>
      </c>
      <c r="F32" s="180">
        <f>'Table A6'!E33</f>
        <v>436257.80004059273</v>
      </c>
      <c r="G32" s="180">
        <f>'Table A6'!F33</f>
        <v>1062084.3957048485</v>
      </c>
      <c r="H32" s="180">
        <f>'Table A6'!G33</f>
        <v>3614365.408100571</v>
      </c>
      <c r="I32" s="227"/>
      <c r="J32" s="180">
        <f>'Table A6'!I33</f>
        <v>10750.597001894814</v>
      </c>
      <c r="K32" s="180">
        <f>('Table A6'!I33*0.9+'Table A6'!J33*0.05+'Table A6'!K33*0.04)/0.99</f>
        <v>14921.021304086202</v>
      </c>
      <c r="L32" s="180">
        <f>'Table A6'!J33</f>
        <v>46234.741939909094</v>
      </c>
      <c r="M32" s="180">
        <f>'Table A6'!K33</f>
        <v>69613.41730861376</v>
      </c>
      <c r="N32" s="180">
        <f>'Table A6'!L33</f>
        <v>146609.48557886764</v>
      </c>
      <c r="O32" s="180">
        <f>'Table A6'!M33</f>
        <v>279801.15112452878</v>
      </c>
      <c r="P32" s="180">
        <f>'Table A6'!N33</f>
        <v>778497.61654976825</v>
      </c>
    </row>
    <row r="33" spans="1:16" s="166" customFormat="1" ht="13">
      <c r="A33" s="166">
        <f>'Table A6'!A34</f>
        <v>1941</v>
      </c>
      <c r="B33" s="180">
        <f>'Table A0'!J34</f>
        <v>20676.747504932177</v>
      </c>
      <c r="C33" s="180">
        <f>'Table A6'!B34</f>
        <v>86698.304382188231</v>
      </c>
      <c r="D33" s="180">
        <f>'Table A6'!C34</f>
        <v>124027.12489819821</v>
      </c>
      <c r="E33" s="180">
        <f>'Table A6'!D34</f>
        <v>326394.1835824601</v>
      </c>
      <c r="F33" s="180">
        <f>'Table A6'!E34</f>
        <v>490530.63313056622</v>
      </c>
      <c r="G33" s="180">
        <f>'Table A6'!F34</f>
        <v>1200595.5476010561</v>
      </c>
      <c r="H33" s="180">
        <f>'Table A6'!G34</f>
        <v>4088161.6765241357</v>
      </c>
      <c r="I33" s="227"/>
      <c r="J33" s="180">
        <f>'Table A6'!I34</f>
        <v>13341.018963014836</v>
      </c>
      <c r="K33" s="180">
        <f>('Table A6'!I34*0.9+'Table A6'!J34*0.05+'Table A6'!K34*0.04)/0.99</f>
        <v>17588.692595058157</v>
      </c>
      <c r="L33" s="180">
        <f>'Table A6'!J34</f>
        <v>49369.483866178271</v>
      </c>
      <c r="M33" s="180">
        <f>'Table A6'!K34</f>
        <v>73435.360227132725</v>
      </c>
      <c r="N33" s="180">
        <f>'Table A6'!L34</f>
        <v>162257.73403435393</v>
      </c>
      <c r="O33" s="180">
        <f>'Table A6'!M34</f>
        <v>313014.40451294376</v>
      </c>
      <c r="P33" s="180">
        <f>'Table A6'!N34</f>
        <v>879754.86660960293</v>
      </c>
    </row>
    <row r="34" spans="1:16" s="166" customFormat="1" ht="13">
      <c r="A34" s="166">
        <f>'Table A6'!A35</f>
        <v>1942</v>
      </c>
      <c r="B34" s="180">
        <f>'Table A0'!J35</f>
        <v>23908.107495941596</v>
      </c>
      <c r="C34" s="180">
        <f>'Table A6'!B35</f>
        <v>86374.882424181851</v>
      </c>
      <c r="D34" s="180">
        <f>'Table A6'!C35</f>
        <v>123379.96321240145</v>
      </c>
      <c r="E34" s="180">
        <f>'Table A6'!D35</f>
        <v>321054.04574325605</v>
      </c>
      <c r="F34" s="180">
        <f>'Table A6'!E35</f>
        <v>481354.68427193625</v>
      </c>
      <c r="G34" s="180">
        <f>'Table A6'!F35</f>
        <v>1150360.820857597</v>
      </c>
      <c r="H34" s="180">
        <f>'Table A6'!G35</f>
        <v>3695646.9621530864</v>
      </c>
      <c r="I34" s="227"/>
      <c r="J34" s="180">
        <f>'Table A6'!I35</f>
        <v>16967.354726137124</v>
      </c>
      <c r="K34" s="180">
        <f>('Table A6'!I35*0.9+'Table A6'!J35*0.05+'Table A6'!K35*0.04)/0.99</f>
        <v>20906.63337223135</v>
      </c>
      <c r="L34" s="180">
        <f>'Table A6'!J35</f>
        <v>49369.801635962256</v>
      </c>
      <c r="M34" s="180">
        <f>'Table A6'!K35</f>
        <v>73961.442579687806</v>
      </c>
      <c r="N34" s="180">
        <f>'Table A6'!L35</f>
        <v>160753.40721457585</v>
      </c>
      <c r="O34" s="180">
        <f>'Table A6'!M35</f>
        <v>314103.150125521</v>
      </c>
      <c r="P34" s="180">
        <f>'Table A6'!N35</f>
        <v>867551.24960254284</v>
      </c>
    </row>
    <row r="35" spans="1:16" s="166" customFormat="1" ht="13">
      <c r="A35" s="166">
        <f>'Table A6'!A36</f>
        <v>1943</v>
      </c>
      <c r="B35" s="180">
        <f>'Table A0'!J36</f>
        <v>27821.365263432268</v>
      </c>
      <c r="C35" s="180">
        <f>'Table A6'!B36</f>
        <v>93729.907242897592</v>
      </c>
      <c r="D35" s="180">
        <f>'Table A6'!C36</f>
        <v>134002.1535879458</v>
      </c>
      <c r="E35" s="180">
        <f>'Table A6'!D36</f>
        <v>342466.37989127077</v>
      </c>
      <c r="F35" s="180">
        <f>'Table A6'!E36</f>
        <v>509010.13141388068</v>
      </c>
      <c r="G35" s="180">
        <f>'Table A6'!F36</f>
        <v>1185989.4464124157</v>
      </c>
      <c r="H35" s="180">
        <f>'Table A6'!G36</f>
        <v>3436285.8580568642</v>
      </c>
      <c r="I35" s="227"/>
      <c r="J35" s="180">
        <f>'Table A6'!I36</f>
        <v>20498.193932380567</v>
      </c>
      <c r="K35" s="180">
        <f>('Table A6'!I36*0.9+'Table A6'!J36*0.05+'Table A6'!K36*0.04)/0.99</f>
        <v>24643.132792444005</v>
      </c>
      <c r="L35" s="180">
        <f>'Table A6'!J36</f>
        <v>53457.660897849397</v>
      </c>
      <c r="M35" s="180">
        <f>'Table A6'!K36</f>
        <v>81886.097012114536</v>
      </c>
      <c r="N35" s="180">
        <f>'Table A6'!L36</f>
        <v>175922.62836866087</v>
      </c>
      <c r="O35" s="180">
        <f>'Table A6'!M36</f>
        <v>339765.30266424688</v>
      </c>
      <c r="P35" s="180">
        <f>'Table A6'!N36</f>
        <v>935956.51178525481</v>
      </c>
    </row>
    <row r="36" spans="1:16" s="166" customFormat="1" ht="13">
      <c r="A36" s="166">
        <f>'Table A6'!A37</f>
        <v>1944</v>
      </c>
      <c r="B36" s="180">
        <f>'Table A0'!J37</f>
        <v>27496.797026645883</v>
      </c>
      <c r="C36" s="180">
        <f>'Table A6'!B37</f>
        <v>89399.046532958455</v>
      </c>
      <c r="D36" s="180">
        <f>'Table A6'!C37</f>
        <v>125193.47884324745</v>
      </c>
      <c r="E36" s="180">
        <f>'Table A6'!D37</f>
        <v>310189.56174058042</v>
      </c>
      <c r="F36" s="180">
        <f>'Table A6'!E37</f>
        <v>454109.2692400738</v>
      </c>
      <c r="G36" s="180">
        <f>'Table A6'!F37</f>
        <v>1032672.0683977151</v>
      </c>
      <c r="H36" s="180">
        <f>'Table A6'!G37</f>
        <v>3201279.0799900428</v>
      </c>
      <c r="I36" s="227"/>
      <c r="J36" s="180">
        <f>'Table A6'!I37</f>
        <v>20618.769303722263</v>
      </c>
      <c r="K36" s="180">
        <f>('Table A6'!I37*0.9+'Table A6'!J37*0.05+'Table A6'!K37*0.04)/0.99</f>
        <v>24641.314554787958</v>
      </c>
      <c r="L36" s="180">
        <f>'Table A6'!J37</f>
        <v>53604.614222669472</v>
      </c>
      <c r="M36" s="180">
        <f>'Table A6'!K37</f>
        <v>78944.45811891419</v>
      </c>
      <c r="N36" s="180">
        <f>'Table A6'!L37</f>
        <v>166269.85424108704</v>
      </c>
      <c r="O36" s="180">
        <f>'Table A6'!M37</f>
        <v>309468.56945066346</v>
      </c>
      <c r="P36" s="180">
        <f>'Table A6'!N37</f>
        <v>791715.7337763455</v>
      </c>
    </row>
    <row r="37" spans="1:16" s="166" customFormat="1" ht="13">
      <c r="A37" s="166">
        <f>'Table A6'!A38</f>
        <v>1945</v>
      </c>
      <c r="B37" s="180">
        <f>'Table A0'!J38</f>
        <v>27432.055242352719</v>
      </c>
      <c r="C37" s="180">
        <f>'Table A6'!B38</f>
        <v>94430.215367692959</v>
      </c>
      <c r="D37" s="180">
        <f>'Table A6'!C38</f>
        <v>136033.27261467892</v>
      </c>
      <c r="E37" s="180">
        <f>'Table A6'!D38</f>
        <v>343333.87268384319</v>
      </c>
      <c r="F37" s="180">
        <f>'Table A6'!E38</f>
        <v>501351.69150448689</v>
      </c>
      <c r="G37" s="180">
        <f>'Table A6'!F38</f>
        <v>1140948.8582230592</v>
      </c>
      <c r="H37" s="180">
        <f>'Table A6'!G38</f>
        <v>3465742.4508147109</v>
      </c>
      <c r="I37" s="227"/>
      <c r="J37" s="180">
        <f>'Table A6'!I38</f>
        <v>19987.815228426029</v>
      </c>
      <c r="K37" s="180">
        <f>('Table A6'!I38*0.9+'Table A6'!J38*0.05+'Table A6'!K38*0.04)/0.99</f>
        <v>24241.127793448777</v>
      </c>
      <c r="L37" s="180">
        <f>'Table A6'!J38</f>
        <v>52827.158120706968</v>
      </c>
      <c r="M37" s="180">
        <f>'Table A6'!K38</f>
        <v>84208.122597387861</v>
      </c>
      <c r="N37" s="180">
        <f>'Table A6'!L38</f>
        <v>185316.05386319952</v>
      </c>
      <c r="O37" s="180">
        <f>'Table A6'!M38</f>
        <v>341452.3998248438</v>
      </c>
      <c r="P37" s="180">
        <f>'Table A6'!N38</f>
        <v>882638.45904620911</v>
      </c>
    </row>
    <row r="38" spans="1:16" s="166" customFormat="1" ht="13">
      <c r="A38" s="166">
        <f>'Table A6'!A39</f>
        <v>1946</v>
      </c>
      <c r="B38" s="180">
        <f>'Table A0'!J39</f>
        <v>27924.298832433869</v>
      </c>
      <c r="C38" s="180">
        <f>'Table A6'!B39</f>
        <v>102480.92354881449</v>
      </c>
      <c r="D38" s="180">
        <f>'Table A6'!C39</f>
        <v>149480.9296547657</v>
      </c>
      <c r="E38" s="180">
        <f>'Table A6'!D39</f>
        <v>370752.38255502464</v>
      </c>
      <c r="F38" s="180">
        <f>'Table A6'!E39</f>
        <v>536840.84653380327</v>
      </c>
      <c r="G38" s="180">
        <f>'Table A6'!F39</f>
        <v>1226362.6961007896</v>
      </c>
      <c r="H38" s="180">
        <f>'Table A6'!G39</f>
        <v>4112795.2330657737</v>
      </c>
      <c r="I38" s="227"/>
      <c r="J38" s="180">
        <f>'Table A6'!I39</f>
        <v>19640.229419502688</v>
      </c>
      <c r="K38" s="180">
        <f>('Table A6'!I39*0.9+'Table A6'!J39*0.05+'Table A6'!K39*0.04)/0.99</f>
        <v>24461.388895842043</v>
      </c>
      <c r="L38" s="180">
        <f>'Table A6'!J39</f>
        <v>55480.917442863283</v>
      </c>
      <c r="M38" s="180">
        <f>'Table A6'!K39</f>
        <v>94163.066429700964</v>
      </c>
      <c r="N38" s="180">
        <f>'Table A6'!L39</f>
        <v>204663.91857624592</v>
      </c>
      <c r="O38" s="180">
        <f>'Table A6'!M39</f>
        <v>364460.38414205669</v>
      </c>
      <c r="P38" s="180">
        <f>'Table A6'!N39</f>
        <v>905647.96977134724</v>
      </c>
    </row>
    <row r="39" spans="1:16" s="166" customFormat="1" ht="13">
      <c r="A39" s="166">
        <f>'Table A6'!A40</f>
        <v>1947</v>
      </c>
      <c r="B39" s="180">
        <f>'Table A0'!J40</f>
        <v>26523.602938387128</v>
      </c>
      <c r="C39" s="180">
        <f>'Table A6'!B40</f>
        <v>91102.954797339422</v>
      </c>
      <c r="D39" s="180">
        <f>'Table A6'!C40</f>
        <v>130911.35825896422</v>
      </c>
      <c r="E39" s="180">
        <f>'Table A6'!D40</f>
        <v>317091.13731529395</v>
      </c>
      <c r="F39" s="180">
        <f>'Table A6'!E40</f>
        <v>456930.64456780214</v>
      </c>
      <c r="G39" s="180">
        <f>'Table A6'!F40</f>
        <v>1039250.615462497</v>
      </c>
      <c r="H39" s="180">
        <f>'Table A6'!G40</f>
        <v>3457394.6345460289</v>
      </c>
      <c r="I39" s="227"/>
      <c r="J39" s="180">
        <f>'Table A6'!I40</f>
        <v>19348.119398503542</v>
      </c>
      <c r="K39" s="180">
        <f>('Table A6'!I40*0.9+'Table A6'!J40*0.05+'Table A6'!K40*0.04)/0.99</f>
        <v>23588.577338620398</v>
      </c>
      <c r="L39" s="180">
        <f>'Table A6'!J40</f>
        <v>51294.551335714597</v>
      </c>
      <c r="M39" s="180">
        <f>'Table A6'!K40</f>
        <v>84366.413494881795</v>
      </c>
      <c r="N39" s="180">
        <f>'Table A6'!L40</f>
        <v>177251.63006278576</v>
      </c>
      <c r="O39" s="180">
        <f>'Table A6'!M40</f>
        <v>311350.65184412838</v>
      </c>
      <c r="P39" s="180">
        <f>'Table A6'!N40</f>
        <v>770567.94667543808</v>
      </c>
    </row>
    <row r="40" spans="1:16" s="166" customFormat="1" ht="13">
      <c r="A40" s="166">
        <f>'Table A6'!A41</f>
        <v>1948</v>
      </c>
      <c r="B40" s="180">
        <f>'Table A0'!J41</f>
        <v>26930.803887784143</v>
      </c>
      <c r="C40" s="180">
        <f>'Table A6'!B41</f>
        <v>94294.192634012099</v>
      </c>
      <c r="D40" s="180">
        <f>'Table A6'!C41</f>
        <v>134951.43456371731</v>
      </c>
      <c r="E40" s="180">
        <f>'Table A6'!D41</f>
        <v>329703.06013556785</v>
      </c>
      <c r="F40" s="180">
        <f>'Table A6'!E41</f>
        <v>479384.78387208522</v>
      </c>
      <c r="G40" s="180">
        <f>'Table A6'!F41</f>
        <v>1092082.5589742092</v>
      </c>
      <c r="H40" s="180">
        <f>'Table A6'!G41</f>
        <v>3515814.3811271032</v>
      </c>
      <c r="I40" s="227"/>
      <c r="J40" s="180">
        <f>'Table A6'!I41</f>
        <v>19445.982915981032</v>
      </c>
      <c r="K40" s="180">
        <f>('Table A6'!I41*0.9+'Table A6'!J41*0.05+'Table A6'!K41*0.04)/0.99</f>
        <v>23872.498269119656</v>
      </c>
      <c r="L40" s="180">
        <f>'Table A6'!J41</f>
        <v>53636.950704306873</v>
      </c>
      <c r="M40" s="180">
        <f>'Table A6'!K41</f>
        <v>86263.528170754682</v>
      </c>
      <c r="N40" s="180">
        <f>'Table A6'!L41</f>
        <v>180021.33639905052</v>
      </c>
      <c r="O40" s="180">
        <f>'Table A6'!M41</f>
        <v>326210.34009655414</v>
      </c>
      <c r="P40" s="180">
        <f>'Table A6'!N41</f>
        <v>822779.02317944355</v>
      </c>
    </row>
    <row r="41" spans="1:16" s="166" customFormat="1" ht="13">
      <c r="A41" s="166">
        <f>'Table A6'!A42</f>
        <v>1949</v>
      </c>
      <c r="B41" s="180">
        <f>'Table A0'!J42</f>
        <v>26410.072660952865</v>
      </c>
      <c r="C41" s="180">
        <f>'Table A6'!B42</f>
        <v>91777.633581429138</v>
      </c>
      <c r="D41" s="180">
        <f>'Table A6'!C42</f>
        <v>129437.93303432266</v>
      </c>
      <c r="E41" s="180">
        <f>'Table A6'!D42</f>
        <v>309709.86782292475</v>
      </c>
      <c r="F41" s="180">
        <f>'Table A6'!E42</f>
        <v>447712.09709405189</v>
      </c>
      <c r="G41" s="180">
        <f>'Table A6'!F42</f>
        <v>1011867.4837498856</v>
      </c>
      <c r="H41" s="180">
        <f>'Table A6'!G42</f>
        <v>3281451.8970506671</v>
      </c>
      <c r="I41" s="227"/>
      <c r="J41" s="180">
        <f>'Table A6'!I42</f>
        <v>19147.0103364555</v>
      </c>
      <c r="K41" s="180">
        <f>('Table A6'!I42*0.9+'Table A6'!J42*0.05+'Table A6'!K42*0.04)/0.99</f>
        <v>23548.458568407696</v>
      </c>
      <c r="L41" s="180">
        <f>'Table A6'!J42</f>
        <v>54117.334128535629</v>
      </c>
      <c r="M41" s="180">
        <f>'Table A6'!K42</f>
        <v>84369.949337172133</v>
      </c>
      <c r="N41" s="180">
        <f>'Table A6'!L42</f>
        <v>171707.63855179763</v>
      </c>
      <c r="O41" s="180">
        <f>'Table A6'!M42</f>
        <v>306673.25043009344</v>
      </c>
      <c r="P41" s="180">
        <f>'Table A6'!N42</f>
        <v>759691.43782757642</v>
      </c>
    </row>
    <row r="42" spans="1:16" s="166" customFormat="1" ht="13">
      <c r="A42" s="166">
        <f>'Table A6'!A43</f>
        <v>1950</v>
      </c>
      <c r="B42" s="180">
        <f>'Table A0'!J43</f>
        <v>28863.906335804153</v>
      </c>
      <c r="C42" s="180">
        <f>'Table A6'!B43</f>
        <v>102649.76929467342</v>
      </c>
      <c r="D42" s="180">
        <f>'Table A6'!C43</f>
        <v>147398.98250135905</v>
      </c>
      <c r="E42" s="180">
        <f>'Table A6'!D43</f>
        <v>370021.85866250121</v>
      </c>
      <c r="F42" s="180">
        <f>'Table A6'!E43</f>
        <v>540905.63298915187</v>
      </c>
      <c r="G42" s="180">
        <f>'Table A6'!F43</f>
        <v>1267254.5105194107</v>
      </c>
      <c r="H42" s="180">
        <f>'Table A6'!G43</f>
        <v>3520779.3375108731</v>
      </c>
      <c r="I42" s="227"/>
      <c r="J42" s="180">
        <f>'Table A6'!I43</f>
        <v>20665.477118152012</v>
      </c>
      <c r="K42" s="180">
        <f>('Table A6'!I43*0.9+'Table A6'!J43*0.05+'Table A6'!K43*0.04)/0.99</f>
        <v>25417.866413312266</v>
      </c>
      <c r="L42" s="180">
        <f>'Table A6'!J43</f>
        <v>57900.556087987788</v>
      </c>
      <c r="M42" s="180">
        <f>'Table A6'!K43</f>
        <v>91743.263461073511</v>
      </c>
      <c r="N42" s="180">
        <f>'Table A6'!L43</f>
        <v>199138.08433585049</v>
      </c>
      <c r="O42" s="180">
        <f>'Table A6'!M43</f>
        <v>359318.41360658716</v>
      </c>
      <c r="P42" s="180">
        <f>'Table A6'!N43</f>
        <v>1016862.8630759149</v>
      </c>
    </row>
    <row r="43" spans="1:16" s="166" customFormat="1" ht="13">
      <c r="A43" s="166">
        <f>'Table A6'!A44</f>
        <v>1951</v>
      </c>
      <c r="B43" s="180">
        <f>'Table A0'!J44</f>
        <v>29653.5322827698</v>
      </c>
      <c r="C43" s="180">
        <f>'Table A6'!B44</f>
        <v>101467.12676646208</v>
      </c>
      <c r="D43" s="180">
        <f>'Table A6'!C44</f>
        <v>143528.8514978716</v>
      </c>
      <c r="E43" s="180">
        <f>'Table A6'!D44</f>
        <v>349529.30293534958</v>
      </c>
      <c r="F43" s="180">
        <f>'Table A6'!E44</f>
        <v>505833.75874384068</v>
      </c>
      <c r="G43" s="180">
        <f>'Table A6'!F44</f>
        <v>1153642.7842232941</v>
      </c>
      <c r="H43" s="180">
        <f>'Table A6'!G44</f>
        <v>3798824.3517884635</v>
      </c>
      <c r="I43" s="227"/>
      <c r="J43" s="180">
        <f>'Table A6'!I44</f>
        <v>21674.24400680399</v>
      </c>
      <c r="K43" s="180">
        <f>('Table A6'!I44*0.9+'Table A6'!J44*0.05+'Table A6'!K44*0.04)/0.99</f>
        <v>26422.463892339703</v>
      </c>
      <c r="L43" s="180">
        <f>'Table A6'!J44</f>
        <v>59405.402035052583</v>
      </c>
      <c r="M43" s="180">
        <f>'Table A6'!K44</f>
        <v>92028.738638502095</v>
      </c>
      <c r="N43" s="180">
        <f>'Table A6'!L44</f>
        <v>193224.84712685848</v>
      </c>
      <c r="O43" s="180">
        <f>'Table A6'!M44</f>
        <v>343881.50237397716</v>
      </c>
      <c r="P43" s="180">
        <f>'Table A6'!N44</f>
        <v>859733.72116049775</v>
      </c>
    </row>
    <row r="44" spans="1:16" s="166" customFormat="1" ht="13">
      <c r="A44" s="166">
        <f>'Table A6'!A45</f>
        <v>1952</v>
      </c>
      <c r="B44" s="180">
        <f>'Table A0'!J45</f>
        <v>30416.578958715454</v>
      </c>
      <c r="C44" s="180">
        <f>'Table A6'!B45</f>
        <v>101018.04867262837</v>
      </c>
      <c r="D44" s="180">
        <f>'Table A6'!C45</f>
        <v>140336.27433145521</v>
      </c>
      <c r="E44" s="180">
        <f>'Table A6'!D45</f>
        <v>328221.53144600685</v>
      </c>
      <c r="F44" s="180">
        <f>'Table A6'!E45</f>
        <v>470627.82169493864</v>
      </c>
      <c r="G44" s="180">
        <f>'Table A6'!F45</f>
        <v>1042731.6216143187</v>
      </c>
      <c r="H44" s="180">
        <f>'Table A6'!G45</f>
        <v>3310751.1781815011</v>
      </c>
      <c r="I44" s="227"/>
      <c r="J44" s="180">
        <f>'Table A6'!I45</f>
        <v>22571.97121272513</v>
      </c>
      <c r="K44" s="180">
        <f>('Table A6'!I45*0.9+'Table A6'!J45*0.05+'Table A6'!K45*0.04)/0.99</f>
        <v>27408.448125510487</v>
      </c>
      <c r="L44" s="180">
        <f>'Table A6'!J45</f>
        <v>61699.823013801521</v>
      </c>
      <c r="M44" s="180">
        <f>'Table A6'!K45</f>
        <v>93364.960052817289</v>
      </c>
      <c r="N44" s="180">
        <f>'Table A6'!L45</f>
        <v>185815.24119707511</v>
      </c>
      <c r="O44" s="180">
        <f>'Table A6'!M45</f>
        <v>327601.87171509356</v>
      </c>
      <c r="P44" s="180">
        <f>'Table A6'!N45</f>
        <v>790729.44866240968</v>
      </c>
    </row>
    <row r="45" spans="1:16" s="166" customFormat="1" ht="13">
      <c r="A45" s="166">
        <f>'Table A6'!A46</f>
        <v>1953</v>
      </c>
      <c r="B45" s="180">
        <f>'Table A0'!J46</f>
        <v>31611.752644273129</v>
      </c>
      <c r="C45" s="180">
        <f>'Table A6'!B46</f>
        <v>102127.93456652242</v>
      </c>
      <c r="D45" s="180">
        <f>'Table A6'!C46</f>
        <v>139174.2111605205</v>
      </c>
      <c r="E45" s="180">
        <f>'Table A6'!D46</f>
        <v>313015.94044906949</v>
      </c>
      <c r="F45" s="180">
        <f>'Table A6'!E46</f>
        <v>443970.73353278713</v>
      </c>
      <c r="G45" s="180">
        <f>'Table A6'!F46</f>
        <v>965788.01722937275</v>
      </c>
      <c r="H45" s="180">
        <f>'Table A6'!G46</f>
        <v>3056085.2479572329</v>
      </c>
      <c r="I45" s="227"/>
      <c r="J45" s="180">
        <f>'Table A6'!I46</f>
        <v>23776.621319578764</v>
      </c>
      <c r="K45" s="180">
        <f>('Table A6'!I46*0.9+'Table A6'!J46*0.05+'Table A6'!K46*0.04)/0.99</f>
        <v>28769.286100790338</v>
      </c>
      <c r="L45" s="180">
        <f>'Table A6'!J46</f>
        <v>65081.657972524335</v>
      </c>
      <c r="M45" s="180">
        <f>'Table A6'!K46</f>
        <v>95713.778838383252</v>
      </c>
      <c r="N45" s="180">
        <f>'Table A6'!L46</f>
        <v>182061.14736535185</v>
      </c>
      <c r="O45" s="180">
        <f>'Table A6'!M46</f>
        <v>313516.41260864073</v>
      </c>
      <c r="P45" s="180">
        <f>'Table A6'!N46</f>
        <v>733532.76937072165</v>
      </c>
    </row>
    <row r="46" spans="1:16" s="166" customFormat="1" ht="13">
      <c r="A46" s="166">
        <f>'Table A6'!A47</f>
        <v>1954</v>
      </c>
      <c r="B46" s="180">
        <f>'Table A0'!J47</f>
        <v>31567.692135977239</v>
      </c>
      <c r="C46" s="180">
        <f>'Table A6'!B47</f>
        <v>106181.43837673191</v>
      </c>
      <c r="D46" s="180">
        <f>'Table A6'!C47</f>
        <v>147090.80933347772</v>
      </c>
      <c r="E46" s="180">
        <f>'Table A6'!D47</f>
        <v>340096.4822416699</v>
      </c>
      <c r="F46" s="180">
        <f>'Table A6'!E47</f>
        <v>486953.24007396278</v>
      </c>
      <c r="G46" s="180">
        <f>'Table A6'!F47</f>
        <v>1102006.3827442657</v>
      </c>
      <c r="H46" s="180">
        <f>'Table A6'!G47</f>
        <v>3689469.0753454566</v>
      </c>
      <c r="I46" s="227"/>
      <c r="J46" s="180">
        <f>'Table A6'!I47</f>
        <v>23277.2758870045</v>
      </c>
      <c r="K46" s="180">
        <f>('Table A6'!I47*0.9+'Table A6'!J47*0.05+'Table A6'!K47*0.04)/0.99</f>
        <v>28451.239710667214</v>
      </c>
      <c r="L46" s="180">
        <f>'Table A6'!J47</f>
        <v>65272.06741998608</v>
      </c>
      <c r="M46" s="180">
        <f>'Table A6'!K47</f>
        <v>98839.391106429684</v>
      </c>
      <c r="N46" s="180">
        <f>'Table A6'!L47</f>
        <v>193239.72440937697</v>
      </c>
      <c r="O46" s="180">
        <f>'Table A6'!M47</f>
        <v>333189.954406387</v>
      </c>
      <c r="P46" s="180">
        <f>'Table A6'!N47</f>
        <v>814510.52801080013</v>
      </c>
    </row>
    <row r="47" spans="1:16" s="166" customFormat="1" ht="13">
      <c r="A47" s="166">
        <f>'Table A6'!A48</f>
        <v>1955</v>
      </c>
      <c r="B47" s="180">
        <f>'Table A0'!J48</f>
        <v>34034.506322666508</v>
      </c>
      <c r="C47" s="180">
        <f>'Table A6'!B48</f>
        <v>115505.6215099267</v>
      </c>
      <c r="D47" s="180">
        <f>'Table A6'!C48</f>
        <v>160616.26720886311</v>
      </c>
      <c r="E47" s="180">
        <f>'Table A6'!D48</f>
        <v>376338.10291809944</v>
      </c>
      <c r="F47" s="180">
        <f>'Table A6'!E48</f>
        <v>541993.53812990407</v>
      </c>
      <c r="G47" s="180">
        <f>'Table A6'!F48</f>
        <v>1264371.2732112287</v>
      </c>
      <c r="H47" s="180">
        <f>'Table A6'!G48</f>
        <v>4480774.5543327807</v>
      </c>
      <c r="I47" s="227"/>
      <c r="J47" s="180">
        <f>'Table A6'!I48</f>
        <v>24982.160190748709</v>
      </c>
      <c r="K47" s="180">
        <f>('Table A6'!I48*0.9+'Table A6'!J48*0.05+'Table A6'!K48*0.04)/0.99</f>
        <v>30576.894235843956</v>
      </c>
      <c r="L47" s="180">
        <f>'Table A6'!J48</f>
        <v>70394.975810990247</v>
      </c>
      <c r="M47" s="180">
        <f>'Table A6'!K48</f>
        <v>106685.80828155405</v>
      </c>
      <c r="N47" s="180">
        <f>'Table A6'!L48</f>
        <v>210682.66770629474</v>
      </c>
      <c r="O47" s="180">
        <f>'Table A6'!M48</f>
        <v>361399.10435957299</v>
      </c>
      <c r="P47" s="180">
        <f>'Table A6'!N48</f>
        <v>906993.13086438971</v>
      </c>
    </row>
    <row r="48" spans="1:16" s="166" customFormat="1" ht="13">
      <c r="A48" s="166">
        <f>'Table A6'!A49</f>
        <v>1956</v>
      </c>
      <c r="B48" s="180">
        <f>'Table A0'!J49</f>
        <v>35643.091142474012</v>
      </c>
      <c r="C48" s="180">
        <f>'Table A6'!B49</f>
        <v>119269.4097614083</v>
      </c>
      <c r="D48" s="180">
        <f>'Table A6'!C49</f>
        <v>164862.86676470944</v>
      </c>
      <c r="E48" s="180">
        <f>'Table A6'!D49</f>
        <v>380385.98118697398</v>
      </c>
      <c r="F48" s="180">
        <f>'Table A6'!E49</f>
        <v>549193.95155798283</v>
      </c>
      <c r="G48" s="180">
        <f>'Table A6'!F49</f>
        <v>1242628.4642281253</v>
      </c>
      <c r="H48" s="180">
        <f>'Table A6'!G49</f>
        <v>4268638.3331335457</v>
      </c>
      <c r="I48" s="227"/>
      <c r="J48" s="180">
        <f>'Table A6'!I49</f>
        <v>26351.277962592427</v>
      </c>
      <c r="K48" s="180">
        <f>('Table A6'!I49*0.9+'Table A6'!J49*0.05+'Table A6'!K49*0.04)/0.99</f>
        <v>32160.839727883107</v>
      </c>
      <c r="L48" s="180">
        <f>'Table A6'!J49</f>
        <v>73675.952758107145</v>
      </c>
      <c r="M48" s="180">
        <f>'Table A6'!K49</f>
        <v>110982.08815914333</v>
      </c>
      <c r="N48" s="180">
        <f>'Table A6'!L49</f>
        <v>211578.01081596513</v>
      </c>
      <c r="O48" s="180">
        <f>'Table A6'!M49</f>
        <v>375835.32339044719</v>
      </c>
      <c r="P48" s="180">
        <f>'Table A6'!N49</f>
        <v>906405.14546085638</v>
      </c>
    </row>
    <row r="49" spans="1:21" s="166" customFormat="1" ht="13">
      <c r="A49" s="166">
        <f>'Table A6'!A50</f>
        <v>1957</v>
      </c>
      <c r="B49" s="180">
        <f>'Table A0'!J50</f>
        <v>35509.783631404593</v>
      </c>
      <c r="C49" s="180">
        <f>'Table A6'!B50</f>
        <v>117141.76825126199</v>
      </c>
      <c r="D49" s="180">
        <f>'Table A6'!C50</f>
        <v>160536.06158773735</v>
      </c>
      <c r="E49" s="180">
        <f>'Table A6'!D50</f>
        <v>360813.82889100385</v>
      </c>
      <c r="F49" s="180">
        <f>'Table A6'!E50</f>
        <v>513396.92586703121</v>
      </c>
      <c r="G49" s="180">
        <f>'Table A6'!F50</f>
        <v>1130387.2864725227</v>
      </c>
      <c r="H49" s="180">
        <f>'Table A6'!G50</f>
        <v>3738709.0546787721</v>
      </c>
      <c r="I49" s="227"/>
      <c r="J49" s="180">
        <f>'Table A6'!I50</f>
        <v>26439.563118087106</v>
      </c>
      <c r="K49" s="180">
        <f>('Table A6'!I50*0.9+'Table A6'!J50*0.05+'Table A6'!K50*0.04)/0.99</f>
        <v>32223.884184337938</v>
      </c>
      <c r="L49" s="180">
        <f>'Table A6'!J50</f>
        <v>73747.474914786668</v>
      </c>
      <c r="M49" s="180">
        <f>'Table A6'!K50</f>
        <v>110466.61976192071</v>
      </c>
      <c r="N49" s="180">
        <f>'Table A6'!L50</f>
        <v>208230.73191497655</v>
      </c>
      <c r="O49" s="180">
        <f>'Table A6'!M50</f>
        <v>359149.33571565826</v>
      </c>
      <c r="P49" s="180">
        <f>'Table A6'!N50</f>
        <v>840573.75667182857</v>
      </c>
    </row>
    <row r="50" spans="1:21" s="166" customFormat="1" ht="13">
      <c r="A50" s="166">
        <f>'Table A6'!A51</f>
        <v>1958</v>
      </c>
      <c r="B50" s="180">
        <f>'Table A0'!J51</f>
        <v>34616.093536327331</v>
      </c>
      <c r="C50" s="180">
        <f>'Table A6'!B51</f>
        <v>116176.92523595205</v>
      </c>
      <c r="D50" s="180">
        <f>'Table A6'!C51</f>
        <v>158726.40689877581</v>
      </c>
      <c r="E50" s="180">
        <f>'Table A6'!D51</f>
        <v>353283.03922912298</v>
      </c>
      <c r="F50" s="180">
        <f>'Table A6'!E51</f>
        <v>503197.85831796372</v>
      </c>
      <c r="G50" s="180">
        <f>'Table A6'!F51</f>
        <v>1114101.4397652908</v>
      </c>
      <c r="H50" s="180">
        <f>'Table A6'!G51</f>
        <v>3743605.0481979158</v>
      </c>
      <c r="I50" s="227"/>
      <c r="J50" s="180">
        <f>'Table A6'!I51</f>
        <v>25553.778903035694</v>
      </c>
      <c r="K50" s="180">
        <f>('Table A6'!I51*0.9+'Table A6'!J51*0.05+'Table A6'!K51*0.04)/0.99</f>
        <v>31397.235499026367</v>
      </c>
      <c r="L50" s="180">
        <f>'Table A6'!J51</f>
        <v>73627.443573128287</v>
      </c>
      <c r="M50" s="180">
        <f>'Table A6'!K51</f>
        <v>110087.24881618902</v>
      </c>
      <c r="N50" s="180">
        <f>'Table A6'!L51</f>
        <v>203368.2201402823</v>
      </c>
      <c r="O50" s="180">
        <f>'Table A6'!M51</f>
        <v>350471.9629561319</v>
      </c>
      <c r="P50" s="180">
        <f>'Table A6'!N51</f>
        <v>821934.37216166593</v>
      </c>
    </row>
    <row r="51" spans="1:21" s="166" customFormat="1" ht="13">
      <c r="A51" s="166">
        <f>'Table A6'!A52</f>
        <v>1959</v>
      </c>
      <c r="B51" s="180">
        <f>'Table A0'!J52</f>
        <v>37068.626406904739</v>
      </c>
      <c r="C51" s="180">
        <f>'Table A6'!B52</f>
        <v>126046.77099422652</v>
      </c>
      <c r="D51" s="180">
        <f>'Table A6'!C52</f>
        <v>173405.59507955695</v>
      </c>
      <c r="E51" s="180">
        <f>'Table A6'!D52</f>
        <v>394686.14631001686</v>
      </c>
      <c r="F51" s="180">
        <f>'Table A6'!E52</f>
        <v>572023.89939474303</v>
      </c>
      <c r="G51" s="180">
        <f>'Table A6'!F52</f>
        <v>1278797.0842556115</v>
      </c>
      <c r="H51" s="180">
        <f>'Table A6'!G52</f>
        <v>4426457.1191760981</v>
      </c>
      <c r="I51" s="227"/>
      <c r="J51" s="180">
        <f>'Table A6'!I52</f>
        <v>27182.165897202322</v>
      </c>
      <c r="K51" s="180">
        <f>('Table A6'!I52*0.9+'Table A6'!J52*0.05+'Table A6'!K52*0.04)/0.99</f>
        <v>33456.328226065219</v>
      </c>
      <c r="L51" s="180">
        <f>'Table A6'!J52</f>
        <v>78687.946908896061</v>
      </c>
      <c r="M51" s="180">
        <f>'Table A6'!K52</f>
        <v>118085.45727194197</v>
      </c>
      <c r="N51" s="180">
        <f>'Table A6'!L52</f>
        <v>217348.3932252907</v>
      </c>
      <c r="O51" s="180">
        <f>'Table A6'!M52</f>
        <v>395330.60317952599</v>
      </c>
      <c r="P51" s="180">
        <f>'Table A6'!N52</f>
        <v>929057.08037555765</v>
      </c>
    </row>
    <row r="52" spans="1:21" s="166" customFormat="1" ht="13">
      <c r="A52" s="166">
        <f>'Table A6'!A53</f>
        <v>1960</v>
      </c>
      <c r="B52" s="180">
        <f>'Table A0'!J53</f>
        <v>37218.87031612912</v>
      </c>
      <c r="C52" s="180">
        <f>'Table A6'!B53</f>
        <v>124590.5257427271</v>
      </c>
      <c r="D52" s="180">
        <f>'Table A6'!C53</f>
        <v>168038.08017266606</v>
      </c>
      <c r="E52" s="180">
        <f>'Table A6'!D53</f>
        <v>373475.73009478586</v>
      </c>
      <c r="F52" s="180">
        <f>'Table A6'!E53</f>
        <v>530685.65493773331</v>
      </c>
      <c r="G52" s="180">
        <f>'Table A6'!F53</f>
        <v>1209258.0637714511</v>
      </c>
      <c r="H52" s="180">
        <f>'Table A6'!G53</f>
        <v>4372934.2867143629</v>
      </c>
      <c r="I52" s="227"/>
      <c r="J52" s="180">
        <f>'Table A6'!I53</f>
        <v>27510.908602062678</v>
      </c>
      <c r="K52" s="180">
        <f>('Table A6'!I53*0.9+'Table A6'!J53*0.05+'Table A6'!K53*0.04)/0.99</f>
        <v>33822.336378970969</v>
      </c>
      <c r="L52" s="180">
        <f>'Table A6'!J53</f>
        <v>81142.971312788126</v>
      </c>
      <c r="M52" s="180">
        <f>'Table A6'!K53</f>
        <v>116678.66769213614</v>
      </c>
      <c r="N52" s="180">
        <f>'Table A6'!L53</f>
        <v>216265.80525183832</v>
      </c>
      <c r="O52" s="180">
        <f>'Table A6'!M53</f>
        <v>361042.55272930383</v>
      </c>
      <c r="P52" s="180">
        <f>'Table A6'!N53</f>
        <v>857738.48344446113</v>
      </c>
    </row>
    <row r="53" spans="1:21" s="166" customFormat="1" ht="13">
      <c r="A53" s="166">
        <f>'Table A6'!A54</f>
        <v>1961</v>
      </c>
      <c r="B53" s="180">
        <f>'Table A0'!J54</f>
        <v>38115.990531728792</v>
      </c>
      <c r="C53" s="180">
        <f>'Table A6'!B54</f>
        <v>130565.4595921711</v>
      </c>
      <c r="D53" s="180">
        <f>'Table A6'!C54</f>
        <v>179155.57488660468</v>
      </c>
      <c r="E53" s="180">
        <f>'Table A6'!D54</f>
        <v>405579.14918675623</v>
      </c>
      <c r="F53" s="180">
        <f>'Table A6'!E54</f>
        <v>583658.0566111271</v>
      </c>
      <c r="G53" s="180">
        <f>'Table A6'!F54</f>
        <v>1391722.2281886884</v>
      </c>
      <c r="H53" s="180">
        <f>'Table A6'!G54</f>
        <v>5268746.3912206125</v>
      </c>
      <c r="I53" s="227"/>
      <c r="J53" s="180">
        <f>'Table A6'!I54</f>
        <v>27843.827302790753</v>
      </c>
      <c r="K53" s="180">
        <f>('Table A6'!I54*0.9+'Table A6'!J54*0.05+'Table A6'!K54*0.04)/0.99</f>
        <v>34404.241454405281</v>
      </c>
      <c r="L53" s="180">
        <f>'Table A6'!J54</f>
        <v>81975.344297737553</v>
      </c>
      <c r="M53" s="180">
        <f>'Table A6'!K54</f>
        <v>122549.68131156679</v>
      </c>
      <c r="N53" s="180">
        <f>'Table A6'!L54</f>
        <v>227500.24176238538</v>
      </c>
      <c r="O53" s="180">
        <f>'Table A6'!M54</f>
        <v>381642.01371673669</v>
      </c>
      <c r="P53" s="180">
        <f>'Table A6'!N54</f>
        <v>960941.76562958572</v>
      </c>
    </row>
    <row r="54" spans="1:21" s="166" customFormat="1" ht="13">
      <c r="A54" s="166">
        <f>'Table A6'!A55</f>
        <v>1962</v>
      </c>
      <c r="B54" s="180">
        <f>'Table A0'!J55</f>
        <v>38991.524868486093</v>
      </c>
      <c r="C54" s="180">
        <f>'Table A6'!B55</f>
        <v>131404.96783309471</v>
      </c>
      <c r="D54" s="180">
        <f>'Table A6'!C55</f>
        <v>177847.25501727744</v>
      </c>
      <c r="E54" s="180">
        <f>'Table A6'!D55</f>
        <v>387962.01691205375</v>
      </c>
      <c r="F54" s="180">
        <f>'Table A6'!E55</f>
        <v>550223.09914581245</v>
      </c>
      <c r="G54" s="180">
        <f>'Table A6'!F55</f>
        <v>1245497.6319678221</v>
      </c>
      <c r="H54" s="180">
        <f>'Table A6'!G55</f>
        <v>4525902.9604720082</v>
      </c>
      <c r="I54" s="227"/>
      <c r="J54" s="180">
        <f>'Table A6'!I55</f>
        <v>28723.364539085131</v>
      </c>
      <c r="K54" s="180">
        <f>('Table A6'!I55*0.9+'Table A6'!J55*0.05+'Table A6'!K55*0.04)/0.99</f>
        <v>35466.570403399543</v>
      </c>
      <c r="L54" s="180">
        <f>'Table A6'!J55</f>
        <v>84962.680648912006</v>
      </c>
      <c r="M54" s="180">
        <f>'Table A6'!K55</f>
        <v>125318.56454358336</v>
      </c>
      <c r="N54" s="180">
        <f>'Table A6'!L55</f>
        <v>225700.93467829505</v>
      </c>
      <c r="O54" s="180">
        <f>'Table A6'!M55</f>
        <v>376404.46594030992</v>
      </c>
      <c r="P54" s="180">
        <f>'Table A6'!N55</f>
        <v>881008.15102291259</v>
      </c>
    </row>
    <row r="55" spans="1:21" s="166" customFormat="1" ht="13">
      <c r="A55" s="166">
        <f>'Table A6'!A56</f>
        <v>1963</v>
      </c>
      <c r="B55" s="180">
        <f>'Table A0'!J56</f>
        <v>40059.811300416513</v>
      </c>
      <c r="C55" s="180">
        <f>'Table A6'!B56</f>
        <v>135341.3228661271</v>
      </c>
      <c r="D55" s="180">
        <f>'Table A6'!C56</f>
        <v>183024.29859843844</v>
      </c>
      <c r="E55" s="180">
        <f>'Table A6'!D56</f>
        <v>397253.53121413529</v>
      </c>
      <c r="F55" s="180">
        <f>'Table A6'!E56</f>
        <v>560659.43006148213</v>
      </c>
      <c r="G55" s="180">
        <f>'Table A6'!F56</f>
        <v>1260242.5175468351</v>
      </c>
      <c r="H55" s="180">
        <f>'Table A6'!G56</f>
        <v>4592055.544985367</v>
      </c>
      <c r="I55" s="227"/>
      <c r="J55" s="180">
        <f>'Table A6'!I56</f>
        <v>29472.976682004224</v>
      </c>
      <c r="K55" s="180">
        <f>('Table A6'!I56*0.9+'Table A6'!J56*0.05+'Table A6'!K56*0.04)/0.99</f>
        <v>36451.793927550665</v>
      </c>
      <c r="L55" s="180">
        <f>'Table A6'!J56</f>
        <v>87658.347133815783</v>
      </c>
      <c r="M55" s="180">
        <f>'Table A6'!K56</f>
        <v>129466.9904445142</v>
      </c>
      <c r="N55" s="180">
        <f>'Table A6'!L56</f>
        <v>233847.63236678854</v>
      </c>
      <c r="O55" s="180">
        <f>'Table A6'!M56</f>
        <v>385763.65819014382</v>
      </c>
      <c r="P55" s="180">
        <f>'Table A6'!N56</f>
        <v>890041.0700536652</v>
      </c>
    </row>
    <row r="56" spans="1:21" s="166" customFormat="1" ht="13">
      <c r="A56" s="166">
        <f>'Table A6'!A57</f>
        <v>1964</v>
      </c>
      <c r="B56" s="180">
        <f>'Table A0'!J57</f>
        <v>42204.033374790633</v>
      </c>
      <c r="C56" s="180">
        <f>'Table A6'!B57</f>
        <v>145279.6159754571</v>
      </c>
      <c r="D56" s="180">
        <f>'Table A6'!C57</f>
        <v>198369.43027322376</v>
      </c>
      <c r="E56" s="180">
        <f>'Table A6'!D57</f>
        <v>442260.435145917</v>
      </c>
      <c r="F56" s="180">
        <f>'Table A6'!E57</f>
        <v>623375.39418539661</v>
      </c>
      <c r="G56" s="180">
        <f>'Table A6'!F57</f>
        <v>1423318.945076847</v>
      </c>
      <c r="H56" s="180">
        <f>'Table A6'!G57</f>
        <v>5495666.1735693207</v>
      </c>
      <c r="I56" s="227"/>
      <c r="J56" s="180">
        <f>'Table A6'!I57</f>
        <v>30751.190863605465</v>
      </c>
      <c r="K56" s="180">
        <f>('Table A6'!I57*0.9+'Table A6'!J57*0.05+'Table A6'!K57*0.04)/0.99</f>
        <v>38163.059619526728</v>
      </c>
      <c r="L56" s="180">
        <f>'Table A6'!J57</f>
        <v>92189.801677690455</v>
      </c>
      <c r="M56" s="180">
        <f>'Table A6'!K57</f>
        <v>137396.67905505045</v>
      </c>
      <c r="N56" s="180">
        <f>'Table A6'!L57</f>
        <v>261145.47610643736</v>
      </c>
      <c r="O56" s="180">
        <f>'Table A6'!M57</f>
        <v>423389.50646253396</v>
      </c>
      <c r="P56" s="180">
        <f>'Table A6'!N57</f>
        <v>970835.91968879465</v>
      </c>
    </row>
    <row r="57" spans="1:21" s="166" customFormat="1" ht="13">
      <c r="A57" s="166">
        <f>'Table A6'!A58</f>
        <v>1965</v>
      </c>
      <c r="B57" s="180">
        <f>'Table A0'!J58</f>
        <v>44263.835332531999</v>
      </c>
      <c r="C57" s="180">
        <f>'Table A6'!B58</f>
        <v>153954.15247409555</v>
      </c>
      <c r="D57" s="180">
        <f>'Table A6'!C58</f>
        <v>211372.09919841454</v>
      </c>
      <c r="E57" s="180">
        <f>'Table A6'!D58</f>
        <v>482117.83256524242</v>
      </c>
      <c r="F57" s="180">
        <f>'Table A6'!E58</f>
        <v>683879.77303391101</v>
      </c>
      <c r="G57" s="180">
        <f>'Table A6'!F58</f>
        <v>1617906.7734754593</v>
      </c>
      <c r="H57" s="180">
        <f>'Table A6'!G58</f>
        <v>6592440.7852166649</v>
      </c>
      <c r="I57" s="227"/>
      <c r="J57" s="180">
        <f>'Table A6'!I58</f>
        <v>32076.022316802711</v>
      </c>
      <c r="K57" s="180">
        <f>('Table A6'!I58*0.9+'Table A6'!J58*0.05+'Table A6'!K58*0.04)/0.99</f>
        <v>39841.067683716748</v>
      </c>
      <c r="L57" s="180">
        <f>'Table A6'!J58</f>
        <v>96536.205749776622</v>
      </c>
      <c r="M57" s="180">
        <f>'Table A6'!K58</f>
        <v>143685.66585670752</v>
      </c>
      <c r="N57" s="180">
        <f>'Table A6'!L58</f>
        <v>280355.89209657384</v>
      </c>
      <c r="O57" s="180">
        <f>'Table A6'!M58</f>
        <v>450373.02292352385</v>
      </c>
      <c r="P57" s="180">
        <f>'Table A6'!N58</f>
        <v>1065180.7721708813</v>
      </c>
    </row>
    <row r="58" spans="1:21" s="166" customFormat="1" ht="13">
      <c r="A58" s="166">
        <f>'Table A6'!A59</f>
        <v>1966</v>
      </c>
      <c r="B58" s="180">
        <f>'Table A0'!J59</f>
        <v>46013.208806939816</v>
      </c>
      <c r="C58" s="180">
        <f>'Table A6'!B59</f>
        <v>154935.76274835324</v>
      </c>
      <c r="D58" s="180">
        <f>'Table A6'!C59</f>
        <v>210924.87614154382</v>
      </c>
      <c r="E58" s="180">
        <f>'Table A6'!D59</f>
        <v>468196.21637042338</v>
      </c>
      <c r="F58" s="180">
        <f>'Table A6'!E59</f>
        <v>664330.43162584607</v>
      </c>
      <c r="G58" s="180">
        <f>'Table A6'!F59</f>
        <v>1557679.1692150927</v>
      </c>
      <c r="H58" s="180">
        <f>'Table A6'!G59</f>
        <v>5935147.5768418936</v>
      </c>
      <c r="I58" s="227"/>
      <c r="J58" s="180">
        <f>'Table A6'!I59</f>
        <v>33910.702813449432</v>
      </c>
      <c r="K58" s="180">
        <f>('Table A6'!I59*0.9+'Table A6'!J59*0.05+'Table A6'!K59*0.04)/0.99</f>
        <v>41748.733983066253</v>
      </c>
      <c r="L58" s="180">
        <f>'Table A6'!J59</f>
        <v>98946.649355162663</v>
      </c>
      <c r="M58" s="180">
        <f>'Table A6'!K59</f>
        <v>146607.04108432392</v>
      </c>
      <c r="N58" s="180">
        <f>'Table A6'!L59</f>
        <v>272062.00111500075</v>
      </c>
      <c r="O58" s="180">
        <f>'Table A6'!M59</f>
        <v>440993.24722853431</v>
      </c>
      <c r="P58" s="180">
        <f>'Table A6'!N59</f>
        <v>1071293.790589893</v>
      </c>
    </row>
    <row r="59" spans="1:21" s="166" customFormat="1" ht="13">
      <c r="A59" s="166">
        <f>'Table A6'!A60</f>
        <v>1967</v>
      </c>
      <c r="B59" s="180">
        <f>'Table A0'!J60</f>
        <v>47675.651814019991</v>
      </c>
      <c r="C59" s="180">
        <f>'Table A6'!B60</f>
        <v>164216.70655183456</v>
      </c>
      <c r="D59" s="180">
        <f>'Table A6'!C60</f>
        <v>226003.55599541654</v>
      </c>
      <c r="E59" s="180">
        <f>'Table A6'!D60</f>
        <v>511919.3096748477</v>
      </c>
      <c r="F59" s="180">
        <f>'Table A6'!E60</f>
        <v>731804.11383048701</v>
      </c>
      <c r="G59" s="180">
        <f>'Table A6'!F60</f>
        <v>1753036.3400274753</v>
      </c>
      <c r="H59" s="180">
        <f>'Table A6'!G60</f>
        <v>6752530.4827896059</v>
      </c>
      <c r="I59" s="227"/>
      <c r="J59" s="180">
        <f>'Table A6'!I60</f>
        <v>34726.64573204059</v>
      </c>
      <c r="K59" s="180">
        <f>('Table A6'!I60*0.9+'Table A6'!J60*0.05+'Table A6'!K60*0.04)/0.99</f>
        <v>42986.321936637891</v>
      </c>
      <c r="L59" s="180">
        <f>'Table A6'!J60</f>
        <v>102429.85710825256</v>
      </c>
      <c r="M59" s="180">
        <f>'Table A6'!K60</f>
        <v>154524.61757555878</v>
      </c>
      <c r="N59" s="180">
        <f>'Table A6'!L60</f>
        <v>292034.50551920838</v>
      </c>
      <c r="O59" s="180">
        <f>'Table A6'!M60</f>
        <v>476496.05728123989</v>
      </c>
      <c r="P59" s="180">
        <f>'Table A6'!N60</f>
        <v>1197536.9908316832</v>
      </c>
    </row>
    <row r="60" spans="1:21" s="166" customFormat="1" ht="13">
      <c r="A60" s="166">
        <f>'Table A6'!A61</f>
        <v>1968</v>
      </c>
      <c r="B60" s="180">
        <f>'Table A0'!J61</f>
        <v>49767.542173162728</v>
      </c>
      <c r="C60" s="180">
        <f>'Table A6'!B61</f>
        <v>173425.79890725511</v>
      </c>
      <c r="D60" s="180">
        <f>'Table A6'!C61</f>
        <v>240386.03209275464</v>
      </c>
      <c r="E60" s="180">
        <f>'Table A6'!D61</f>
        <v>558035.41663440457</v>
      </c>
      <c r="F60" s="180">
        <f>'Table A6'!E61</f>
        <v>810117.06234194303</v>
      </c>
      <c r="G60" s="180">
        <f>'Table A6'!F61</f>
        <v>2002078.8377614035</v>
      </c>
      <c r="H60" s="180">
        <f>'Table A6'!G61</f>
        <v>8037102.4938868135</v>
      </c>
      <c r="I60" s="227"/>
      <c r="J60" s="180">
        <f>'Table A6'!I61</f>
        <v>36027.735869374686</v>
      </c>
      <c r="K60" s="180">
        <f>('Table A6'!I61*0.9+'Table A6'!J61*0.05+'Table A6'!K61*0.04)/0.99</f>
        <v>44633.523239210794</v>
      </c>
      <c r="L60" s="180">
        <f>'Table A6'!J61</f>
        <v>106465.56572175564</v>
      </c>
      <c r="M60" s="180">
        <f>'Table A6'!K61</f>
        <v>160973.68595734215</v>
      </c>
      <c r="N60" s="180">
        <f>'Table A6'!L61</f>
        <v>305953.77092686598</v>
      </c>
      <c r="O60" s="180">
        <f>'Table A6'!M61</f>
        <v>512126.61848707782</v>
      </c>
      <c r="P60" s="180">
        <f>'Table A6'!N61</f>
        <v>1331520.6537474694</v>
      </c>
    </row>
    <row r="61" spans="1:21" s="166" customFormat="1" ht="13">
      <c r="A61" s="166">
        <f>'Table A6'!A62</f>
        <v>1969</v>
      </c>
      <c r="B61" s="180">
        <f>'Table A0'!J62</f>
        <v>49718.661032862445</v>
      </c>
      <c r="C61" s="180">
        <f>'Table A6'!B62</f>
        <v>168692.02764119743</v>
      </c>
      <c r="D61" s="180">
        <f>'Table A6'!C62</f>
        <v>229541.15252390498</v>
      </c>
      <c r="E61" s="180">
        <f>'Table A6'!D62</f>
        <v>514662.58466962731</v>
      </c>
      <c r="F61" s="180">
        <f>'Table A6'!E62</f>
        <v>740390.33893474564</v>
      </c>
      <c r="G61" s="180">
        <f>'Table A6'!F62</f>
        <v>1836456.3334665333</v>
      </c>
      <c r="H61" s="180">
        <f>'Table A6'!G62</f>
        <v>7747013.8976817932</v>
      </c>
      <c r="I61" s="227"/>
      <c r="J61" s="180">
        <f>'Table A6'!I62</f>
        <v>36499.398076380785</v>
      </c>
      <c r="K61" s="180">
        <f>('Table A6'!I62*0.9+'Table A6'!J62*0.05+'Table A6'!K62*0.04)/0.99</f>
        <v>45022.25776380422</v>
      </c>
      <c r="L61" s="180">
        <f>'Table A6'!J62</f>
        <v>107842.90275848986</v>
      </c>
      <c r="M61" s="180">
        <f>'Table A6'!K62</f>
        <v>158260.79448747443</v>
      </c>
      <c r="N61" s="180">
        <f>'Table A6'!L62</f>
        <v>288934.83040450898</v>
      </c>
      <c r="O61" s="180">
        <f>'Table A6'!M62</f>
        <v>466373.8403017986</v>
      </c>
      <c r="P61" s="180">
        <f>'Table A6'!N62</f>
        <v>1179727.7152203934</v>
      </c>
    </row>
    <row r="62" spans="1:21">
      <c r="A62" s="166">
        <f>'Table A6'!A63</f>
        <v>1970</v>
      </c>
      <c r="B62" s="180">
        <f>'Table A0'!J63</f>
        <v>48977.799040492384</v>
      </c>
      <c r="C62" s="180">
        <f>'Table A6'!B63</f>
        <v>159800.7853289487</v>
      </c>
      <c r="D62" s="180">
        <f>'Table A6'!C63</f>
        <v>212199.02407979904</v>
      </c>
      <c r="E62" s="180">
        <f>'Table A6'!D63</f>
        <v>442038.66816634539</v>
      </c>
      <c r="F62" s="180">
        <f>'Table A6'!E63</f>
        <v>612323.91615368845</v>
      </c>
      <c r="G62" s="180">
        <f>'Table A6'!F63</f>
        <v>1359302.7594349643</v>
      </c>
      <c r="H62" s="180">
        <f>'Table A6'!G63</f>
        <v>4879536.3299318748</v>
      </c>
      <c r="I62" s="227"/>
      <c r="J62" s="180">
        <f>'Table A6'!I63</f>
        <v>36664.133897330568</v>
      </c>
      <c r="K62" s="180">
        <f>('Table A6'!I63*0.9+'Table A6'!J63*0.05+'Table A6'!K63*0.04)/0.99</f>
        <v>45007.487231140331</v>
      </c>
      <c r="L62" s="180">
        <f>'Table A6'!J63</f>
        <v>107402.54657809829</v>
      </c>
      <c r="M62" s="180">
        <f>'Table A6'!K63</f>
        <v>154739.11305816247</v>
      </c>
      <c r="N62" s="180">
        <f>'Table A6'!L63</f>
        <v>271753.42017900234</v>
      </c>
      <c r="O62" s="180">
        <f>'Table A6'!M63</f>
        <v>425579.20533336943</v>
      </c>
      <c r="P62" s="180">
        <f>'Table A6'!N63</f>
        <v>968165.69604641886</v>
      </c>
      <c r="Q62" s="166"/>
      <c r="R62" s="166"/>
      <c r="S62" s="166"/>
      <c r="T62" s="166"/>
      <c r="U62" s="166"/>
    </row>
    <row r="63" spans="1:21">
      <c r="A63" s="166">
        <f>'Table A6'!A64</f>
        <v>1971</v>
      </c>
      <c r="B63" s="180">
        <f>'Table A0'!J64</f>
        <v>49320.159352356655</v>
      </c>
      <c r="C63" s="180">
        <f>'Table A6'!B64</f>
        <v>164418.40418030991</v>
      </c>
      <c r="D63" s="180">
        <f>'Table A6'!C64</f>
        <v>219549.64374277042</v>
      </c>
      <c r="E63" s="180">
        <f>'Table A6'!D64</f>
        <v>463562.94544694258</v>
      </c>
      <c r="F63" s="180">
        <f>'Table A6'!E64</f>
        <v>647447.24212638149</v>
      </c>
      <c r="G63" s="180">
        <f>'Table A6'!F64</f>
        <v>1473555.942891374</v>
      </c>
      <c r="H63" s="180">
        <f>'Table A6'!G64</f>
        <v>5492844.3398090722</v>
      </c>
      <c r="I63" s="227"/>
      <c r="J63" s="180">
        <f>'Table A6'!I64</f>
        <v>36531.46548258407</v>
      </c>
      <c r="K63" s="180">
        <f>('Table A6'!I64*0.9+'Table A6'!J64*0.05+'Table A6'!K64*0.04)/0.99</f>
        <v>45135.888785744683</v>
      </c>
      <c r="L63" s="180">
        <f>'Table A6'!J64</f>
        <v>109287.16461784943</v>
      </c>
      <c r="M63" s="180">
        <f>'Table A6'!K64</f>
        <v>158546.31831672738</v>
      </c>
      <c r="N63" s="180">
        <f>'Table A6'!L64</f>
        <v>279678.64876750368</v>
      </c>
      <c r="O63" s="180">
        <f>'Table A6'!M64</f>
        <v>440920.06693513325</v>
      </c>
      <c r="P63" s="180">
        <f>'Table A6'!N64</f>
        <v>1026968.3432338521</v>
      </c>
      <c r="Q63" s="166"/>
      <c r="R63" s="166"/>
      <c r="S63" s="166"/>
      <c r="T63" s="166"/>
      <c r="U63" s="166"/>
    </row>
    <row r="64" spans="1:21">
      <c r="A64" s="166">
        <f>'Table A6'!A65</f>
        <v>1972</v>
      </c>
      <c r="B64" s="180">
        <f>'Table A0'!J65</f>
        <v>51724.290278809196</v>
      </c>
      <c r="C64" s="180">
        <f>'Table A6'!B65</f>
        <v>173720.87521651757</v>
      </c>
      <c r="D64" s="180">
        <f>'Table A6'!C65</f>
        <v>232950.63341829478</v>
      </c>
      <c r="E64" s="180">
        <f>'Table A6'!D65</f>
        <v>498503.62406891619</v>
      </c>
      <c r="F64" s="180">
        <f>'Table A6'!E65</f>
        <v>701389.44014575973</v>
      </c>
      <c r="G64" s="180">
        <f>'Table A6'!F65</f>
        <v>1616815.3397214392</v>
      </c>
      <c r="H64" s="180">
        <f>'Table A6'!G65</f>
        <v>6093935.5837068064</v>
      </c>
      <c r="I64" s="227"/>
      <c r="J64" s="180">
        <f>'Table A6'!I65</f>
        <v>38169.114174619375</v>
      </c>
      <c r="K64" s="180">
        <f>('Table A6'!I65*0.9+'Table A6'!J65*0.05+'Table A6'!K65*0.04)/0.99</f>
        <v>47211.367715272769</v>
      </c>
      <c r="L64" s="180">
        <f>'Table A6'!J65</f>
        <v>114491.11701474036</v>
      </c>
      <c r="M64" s="180">
        <f>'Table A6'!K65</f>
        <v>166562.38575563941</v>
      </c>
      <c r="N64" s="180">
        <f>'Table A6'!L65</f>
        <v>295617.80799207272</v>
      </c>
      <c r="O64" s="180">
        <f>'Table A6'!M65</f>
        <v>472532.96525183978</v>
      </c>
      <c r="P64" s="180">
        <f>'Table A6'!N65</f>
        <v>1119357.5348341763</v>
      </c>
      <c r="Q64" s="166"/>
      <c r="R64" s="166"/>
      <c r="S64" s="166"/>
      <c r="T64" s="166"/>
      <c r="U64" s="166"/>
    </row>
    <row r="65" spans="1:21">
      <c r="A65" s="166">
        <f>'Table A6'!A66</f>
        <v>1973</v>
      </c>
      <c r="B65" s="180">
        <f>'Table A0'!J66</f>
        <v>52537.145208371061</v>
      </c>
      <c r="C65" s="180">
        <f>'Table A6'!B66</f>
        <v>175120.50636286411</v>
      </c>
      <c r="D65" s="180">
        <f>'Table A6'!C66</f>
        <v>233408.06966808927</v>
      </c>
      <c r="E65" s="180">
        <f>'Table A6'!D66</f>
        <v>481369.61470197141</v>
      </c>
      <c r="F65" s="180">
        <f>'Table A6'!E66</f>
        <v>662372.54530885443</v>
      </c>
      <c r="G65" s="180">
        <f>'Table A6'!F66</f>
        <v>1450070.1917521341</v>
      </c>
      <c r="H65" s="180">
        <f>'Table A6'!G66</f>
        <v>4945824.4454238312</v>
      </c>
      <c r="I65" s="227"/>
      <c r="J65" s="180">
        <f>'Table A6'!I66</f>
        <v>38916.771746760729</v>
      </c>
      <c r="K65" s="180">
        <f>('Table A6'!I66*0.9+'Table A6'!J66*0.05+'Table A6'!K66*0.04)/0.99</f>
        <v>48205.504102375104</v>
      </c>
      <c r="L65" s="180">
        <f>'Table A6'!J66</f>
        <v>116832.94305763899</v>
      </c>
      <c r="M65" s="180">
        <f>'Table A6'!K66</f>
        <v>171417.68340961874</v>
      </c>
      <c r="N65" s="180">
        <f>'Table A6'!L66</f>
        <v>300366.68409508839</v>
      </c>
      <c r="O65" s="180">
        <f>'Table A6'!M66</f>
        <v>465448.13369803457</v>
      </c>
      <c r="P65" s="180">
        <f>'Table A6'!N66</f>
        <v>1061653.0524552788</v>
      </c>
      <c r="Q65" s="166"/>
      <c r="R65" s="166"/>
      <c r="S65" s="166"/>
      <c r="T65" s="166"/>
      <c r="U65" s="166"/>
    </row>
    <row r="66" spans="1:21">
      <c r="A66" s="166">
        <f>'Table A6'!A67</f>
        <v>1974</v>
      </c>
      <c r="B66" s="180">
        <f>'Table A0'!J67</f>
        <v>50442.599536730078</v>
      </c>
      <c r="C66" s="180">
        <f>'Table A6'!B67</f>
        <v>168017.84888498005</v>
      </c>
      <c r="D66" s="180">
        <f>'Table A6'!C67</f>
        <v>223136.32180959545</v>
      </c>
      <c r="E66" s="180">
        <f>'Table A6'!D67</f>
        <v>460159.04380667367</v>
      </c>
      <c r="F66" s="180">
        <f>'Table A6'!E67</f>
        <v>636268.59204902151</v>
      </c>
      <c r="G66" s="180">
        <f>'Table A6'!F67</f>
        <v>1376191.6155726875</v>
      </c>
      <c r="H66" s="180">
        <f>'Table A6'!G67</f>
        <v>4433169.1906800689</v>
      </c>
      <c r="I66" s="227"/>
      <c r="J66" s="180">
        <f>'Table A6'!I67</f>
        <v>37378.682942480082</v>
      </c>
      <c r="K66" s="180">
        <f>('Table A6'!I67*0.9+'Table A6'!J67*0.05+'Table A6'!K67*0.04)/0.99</f>
        <v>46304.049594609438</v>
      </c>
      <c r="L66" s="180">
        <f>'Table A6'!J67</f>
        <v>112899.37596036463</v>
      </c>
      <c r="M66" s="180">
        <f>'Table A6'!K67</f>
        <v>163880.64131032594</v>
      </c>
      <c r="N66" s="180">
        <f>'Table A6'!L67</f>
        <v>284049.49556432577</v>
      </c>
      <c r="O66" s="180">
        <f>'Table A6'!M67</f>
        <v>451287.83616810496</v>
      </c>
      <c r="P66" s="180">
        <f>'Table A6'!N67</f>
        <v>1036527.4405607565</v>
      </c>
      <c r="Q66" s="166"/>
      <c r="R66" s="166"/>
      <c r="S66" s="166"/>
      <c r="T66" s="166"/>
      <c r="U66" s="166"/>
    </row>
    <row r="67" spans="1:21">
      <c r="A67" s="166">
        <f>'Table A6'!A68</f>
        <v>1975</v>
      </c>
      <c r="B67" s="180">
        <f>'Table A0'!J68</f>
        <v>47753.468743860685</v>
      </c>
      <c r="C67" s="180">
        <f>'Table A6'!B68</f>
        <v>159653.76826532793</v>
      </c>
      <c r="D67" s="180">
        <f>'Table A6'!C68</f>
        <v>209936.43079646473</v>
      </c>
      <c r="E67" s="180">
        <f>'Table A6'!D68</f>
        <v>423700.89384348103</v>
      </c>
      <c r="F67" s="180">
        <f>'Table A6'!E68</f>
        <v>579526.62985825737</v>
      </c>
      <c r="G67" s="180">
        <f>'Table A6'!F68</f>
        <v>1224643.6962643624</v>
      </c>
      <c r="H67" s="180">
        <f>'Table A6'!G68</f>
        <v>4042719.9705237071</v>
      </c>
      <c r="I67" s="227"/>
      <c r="J67" s="180">
        <f>'Table A6'!I68</f>
        <v>35320.102130364328</v>
      </c>
      <c r="K67" s="180">
        <f>('Table A6'!I68*0.9+'Table A6'!J68*0.05+'Table A6'!K68*0.04)/0.99</f>
        <v>43956.020005480685</v>
      </c>
      <c r="L67" s="180">
        <f>'Table A6'!J68</f>
        <v>109371.10573419111</v>
      </c>
      <c r="M67" s="180">
        <f>'Table A6'!K68</f>
        <v>156495.31503471066</v>
      </c>
      <c r="N67" s="180">
        <f>'Table A6'!L68</f>
        <v>267875.15782870475</v>
      </c>
      <c r="O67" s="180">
        <f>'Table A6'!M68</f>
        <v>418247.36325673101</v>
      </c>
      <c r="P67" s="180">
        <f>'Table A6'!N68</f>
        <v>911524.11023554648</v>
      </c>
      <c r="Q67" s="166"/>
      <c r="R67" s="166"/>
      <c r="S67" s="166"/>
      <c r="T67" s="166"/>
      <c r="U67" s="166"/>
    </row>
    <row r="68" spans="1:21">
      <c r="A68" s="166">
        <f>'Table A6'!A69</f>
        <v>1976</v>
      </c>
      <c r="B68" s="180">
        <f>'Table A0'!J69</f>
        <v>49167.849896272164</v>
      </c>
      <c r="C68" s="180">
        <f>'Table A6'!B69</f>
        <v>164287.55244497547</v>
      </c>
      <c r="D68" s="180">
        <f>'Table A6'!C69</f>
        <v>216088.33958487786</v>
      </c>
      <c r="E68" s="180">
        <f>'Table A6'!D69</f>
        <v>435670.67045296676</v>
      </c>
      <c r="F68" s="180">
        <f>'Table A6'!E69</f>
        <v>596789.34976711473</v>
      </c>
      <c r="G68" s="180">
        <f>'Table A6'!F69</f>
        <v>1275780.091631823</v>
      </c>
      <c r="H68" s="180">
        <f>'Table A6'!G69</f>
        <v>4228136.879230733</v>
      </c>
      <c r="I68" s="227"/>
      <c r="J68" s="180">
        <f>'Table A6'!I69</f>
        <v>36376.771835305131</v>
      </c>
      <c r="K68" s="180">
        <f>('Table A6'!I69*0.9+'Table A6'!J69*0.05+'Table A6'!K69*0.04)/0.99</f>
        <v>45263.7810017601</v>
      </c>
      <c r="L68" s="180">
        <f>'Table A6'!J69</f>
        <v>112486.76530507307</v>
      </c>
      <c r="M68" s="180">
        <f>'Table A6'!K69</f>
        <v>161192.75686785564</v>
      </c>
      <c r="N68" s="180">
        <f>'Table A6'!L69</f>
        <v>274551.99113881867</v>
      </c>
      <c r="O68" s="180">
        <f>'Table A6'!M69</f>
        <v>427041.66430093767</v>
      </c>
      <c r="P68" s="180">
        <f>'Table A6'!N69</f>
        <v>947740.44856527762</v>
      </c>
      <c r="Q68" s="166"/>
      <c r="R68" s="166"/>
      <c r="S68" s="166"/>
      <c r="T68" s="166"/>
      <c r="U68" s="166"/>
    </row>
    <row r="69" spans="1:21">
      <c r="A69" s="166">
        <f>'Table A6'!A70</f>
        <v>1977</v>
      </c>
      <c r="B69" s="180">
        <f>'Table A0'!J70</f>
        <v>49702.022403635798</v>
      </c>
      <c r="C69" s="180">
        <f>'Table A6'!B70</f>
        <v>166916.06351004564</v>
      </c>
      <c r="D69" s="180">
        <f>'Table A6'!C70</f>
        <v>219925.49194886451</v>
      </c>
      <c r="E69" s="180">
        <f>'Table A6'!D70</f>
        <v>448566.61129849218</v>
      </c>
      <c r="F69" s="180">
        <f>'Table A6'!E70</f>
        <v>618001.0385182125</v>
      </c>
      <c r="G69" s="180">
        <f>'Table A6'!F70</f>
        <v>1345897.1250616724</v>
      </c>
      <c r="H69" s="180">
        <f>'Table A6'!G70</f>
        <v>4590625.013401038</v>
      </c>
      <c r="I69" s="227"/>
      <c r="J69" s="180">
        <f>'Table A6'!I70</f>
        <v>36678.240058479147</v>
      </c>
      <c r="K69" s="180">
        <f>('Table A6'!I70*0.9+'Table A6'!J70*0.05+'Table A6'!K70*0.04)/0.99</f>
        <v>45673.087162273609</v>
      </c>
      <c r="L69" s="180">
        <f>'Table A6'!J70</f>
        <v>113906.63507122677</v>
      </c>
      <c r="M69" s="180">
        <f>'Table A6'!K70</f>
        <v>162765.2121114576</v>
      </c>
      <c r="N69" s="180">
        <f>'Table A6'!L70</f>
        <v>279132.1840787718</v>
      </c>
      <c r="O69" s="180">
        <f>'Table A6'!M70</f>
        <v>436027.01688234758</v>
      </c>
      <c r="P69" s="180">
        <f>'Table A6'!N70</f>
        <v>985371.80413507635</v>
      </c>
      <c r="Q69" s="166"/>
      <c r="R69" s="166"/>
      <c r="S69" s="166"/>
      <c r="T69" s="166"/>
      <c r="U69" s="166"/>
    </row>
    <row r="70" spans="1:21">
      <c r="A70" s="166">
        <f>'Table A6'!A71</f>
        <v>1978</v>
      </c>
      <c r="B70" s="180">
        <f>'Table A0'!J71</f>
        <v>50649.555523074217</v>
      </c>
      <c r="C70" s="180">
        <f>'Table A6'!B71</f>
        <v>169605.47930629834</v>
      </c>
      <c r="D70" s="180">
        <f>'Table A6'!C71</f>
        <v>223222.46329567357</v>
      </c>
      <c r="E70" s="180">
        <f>'Table A6'!D71</f>
        <v>453339.92614240578</v>
      </c>
      <c r="F70" s="180">
        <f>'Table A6'!E71</f>
        <v>624132.33807877684</v>
      </c>
      <c r="G70" s="180">
        <f>'Table A6'!F71</f>
        <v>1341183.5172645184</v>
      </c>
      <c r="H70" s="180">
        <f>'Table A6'!G71</f>
        <v>4337508.619509968</v>
      </c>
      <c r="I70" s="227"/>
      <c r="J70" s="180">
        <f>'Table A6'!I71</f>
        <v>37432.230658271539</v>
      </c>
      <c r="K70" s="180">
        <f>('Table A6'!I71*0.9+'Table A6'!J71*0.05+'Table A6'!K71*0.04)/0.99</f>
        <v>46581.976021868853</v>
      </c>
      <c r="L70" s="180">
        <f>'Table A6'!J71</f>
        <v>115988.4953169231</v>
      </c>
      <c r="M70" s="180">
        <f>'Table A6'!K71</f>
        <v>165693.09758399051</v>
      </c>
      <c r="N70" s="180">
        <f>'Table A6'!L71</f>
        <v>282547.5142060346</v>
      </c>
      <c r="O70" s="180">
        <f>'Table A6'!M71</f>
        <v>444869.54328234144</v>
      </c>
      <c r="P70" s="180">
        <f>'Table A6'!N71</f>
        <v>1008258.5059039131</v>
      </c>
      <c r="Q70" s="166"/>
      <c r="R70" s="166"/>
      <c r="S70" s="166"/>
      <c r="T70" s="166"/>
      <c r="U70" s="166"/>
    </row>
    <row r="71" spans="1:21">
      <c r="A71" s="166">
        <f>'Table A6'!A72</f>
        <v>1979</v>
      </c>
      <c r="B71" s="180">
        <f>'Table A0'!J72</f>
        <v>51214.725090730892</v>
      </c>
      <c r="C71" s="180">
        <f>'Table A6'!B72</f>
        <v>175217.25737176719</v>
      </c>
      <c r="D71" s="180">
        <f>'Table A6'!C72</f>
        <v>234884.38345509753</v>
      </c>
      <c r="E71" s="180">
        <f>'Table A6'!D72</f>
        <v>509980.78972619213</v>
      </c>
      <c r="F71" s="180">
        <f>'Table A6'!E72</f>
        <v>728125.19303975289</v>
      </c>
      <c r="G71" s="180">
        <f>'Table A6'!F72</f>
        <v>1761409.8947869586</v>
      </c>
      <c r="H71" s="180">
        <f>'Table A6'!G72</f>
        <v>7031047.4319137819</v>
      </c>
      <c r="I71" s="227"/>
      <c r="J71" s="180">
        <f>'Table A6'!I72</f>
        <v>37436.665948393529</v>
      </c>
      <c r="K71" s="180">
        <f>('Table A6'!I72*0.9+'Table A6'!J72*0.05+'Table A6'!K72*0.04)/0.99</f>
        <v>46580.724437847457</v>
      </c>
      <c r="L71" s="180">
        <f>'Table A6'!J72</f>
        <v>115550.13128843685</v>
      </c>
      <c r="M71" s="180">
        <f>'Table A6'!K72</f>
        <v>166110.28188732389</v>
      </c>
      <c r="N71" s="180">
        <f>'Table A6'!L72</f>
        <v>291836.38641263131</v>
      </c>
      <c r="O71" s="180">
        <f>'Table A6'!M72</f>
        <v>469804.01760295138</v>
      </c>
      <c r="P71" s="180">
        <f>'Table A6'!N72</f>
        <v>1175894.6128839785</v>
      </c>
      <c r="Q71" s="166"/>
      <c r="R71" s="166"/>
      <c r="S71" s="166"/>
      <c r="T71" s="166"/>
      <c r="U71" s="166"/>
    </row>
    <row r="72" spans="1:21">
      <c r="A72" s="166">
        <f>'Table A6'!A73</f>
        <v>1980</v>
      </c>
      <c r="B72" s="180">
        <f>'Table A0'!J73</f>
        <v>49683.980033573636</v>
      </c>
      <c r="C72" s="180">
        <f>'Table A6'!B73</f>
        <v>172071.0738425233</v>
      </c>
      <c r="D72" s="180">
        <f>'Table A6'!C73</f>
        <v>230213.32586520887</v>
      </c>
      <c r="E72" s="180">
        <f>'Table A6'!D73</f>
        <v>497884.36070258747</v>
      </c>
      <c r="F72" s="180">
        <f>'Table A6'!E73</f>
        <v>710385.79013521539</v>
      </c>
      <c r="G72" s="180">
        <f>'Table A6'!F73</f>
        <v>1693983.4867084683</v>
      </c>
      <c r="H72" s="180">
        <f>'Table A6'!G73</f>
        <v>6342051.5238904161</v>
      </c>
      <c r="I72" s="227"/>
      <c r="J72" s="180">
        <f>'Table A6'!I73</f>
        <v>36085.414054801455</v>
      </c>
      <c r="K72" s="180">
        <f>('Table A6'!I73*0.9+'Table A6'!J73*0.05+'Table A6'!K73*0.04)/0.99</f>
        <v>45156.703461159363</v>
      </c>
      <c r="L72" s="180">
        <f>'Table A6'!J73</f>
        <v>113928.8218198377</v>
      </c>
      <c r="M72" s="180">
        <f>'Table A6'!K73</f>
        <v>163295.56715586424</v>
      </c>
      <c r="N72" s="180">
        <f>'Table A6'!L73</f>
        <v>285382.93126995955</v>
      </c>
      <c r="O72" s="180">
        <f>'Table A6'!M73</f>
        <v>464486.36599190213</v>
      </c>
      <c r="P72" s="180">
        <f>'Table A6'!N73</f>
        <v>1177531.4825771409</v>
      </c>
      <c r="Q72" s="166"/>
      <c r="R72" s="166"/>
      <c r="S72" s="166"/>
      <c r="T72" s="166"/>
      <c r="U72" s="166"/>
    </row>
    <row r="73" spans="1:21">
      <c r="A73" s="166">
        <f>'Table A6'!A74</f>
        <v>1981</v>
      </c>
      <c r="B73" s="180">
        <f>'Table A0'!J74</f>
        <v>49130.268848657346</v>
      </c>
      <c r="C73" s="180">
        <f>'Table A6'!B74</f>
        <v>169712.95123358228</v>
      </c>
      <c r="D73" s="180">
        <f>'Table A6'!C74</f>
        <v>226356.15517598033</v>
      </c>
      <c r="E73" s="180">
        <f>'Table A6'!D74</f>
        <v>492139.12187447707</v>
      </c>
      <c r="F73" s="180">
        <f>'Table A6'!E74</f>
        <v>710752.36908625404</v>
      </c>
      <c r="G73" s="180">
        <f>'Table A6'!F74</f>
        <v>1752080.0553906283</v>
      </c>
      <c r="H73" s="180">
        <f>'Table A6'!G74</f>
        <v>6710533.7769301254</v>
      </c>
      <c r="I73" s="227"/>
      <c r="J73" s="180">
        <f>'Table A6'!I74</f>
        <v>35732.19302811013</v>
      </c>
      <c r="K73" s="180">
        <f>('Table A6'!I74*0.9+'Table A6'!J74*0.05+'Table A6'!K74*0.04)/0.99</f>
        <v>44655.431949406644</v>
      </c>
      <c r="L73" s="180">
        <f>'Table A6'!J74</f>
        <v>113069.74729118422</v>
      </c>
      <c r="M73" s="180">
        <f>'Table A6'!K74</f>
        <v>159910.41350135615</v>
      </c>
      <c r="N73" s="180">
        <f>'Table A6'!L74</f>
        <v>273525.87466270011</v>
      </c>
      <c r="O73" s="180">
        <f>'Table A6'!M74</f>
        <v>450420.44751016045</v>
      </c>
      <c r="P73" s="180">
        <f>'Table A6'!N74</f>
        <v>1201140.7529973506</v>
      </c>
      <c r="Q73" s="166"/>
      <c r="R73" s="166"/>
      <c r="S73" s="166"/>
      <c r="T73" s="166"/>
      <c r="U73" s="166"/>
    </row>
    <row r="74" spans="1:21">
      <c r="A74" s="166">
        <f>'Table A6'!A75</f>
        <v>1982</v>
      </c>
      <c r="B74" s="180">
        <f>'Table A0'!J75</f>
        <v>48264.067303656382</v>
      </c>
      <c r="C74" s="180">
        <f>'Table A6'!B75</f>
        <v>170527.40315709027</v>
      </c>
      <c r="D74" s="180">
        <f>'Table A6'!C75</f>
        <v>230034.84470447316</v>
      </c>
      <c r="E74" s="180">
        <f>'Table A6'!D75</f>
        <v>521049.07193152892</v>
      </c>
      <c r="F74" s="180">
        <f>'Table A6'!E75</f>
        <v>768850.17953039811</v>
      </c>
      <c r="G74" s="180">
        <f>'Table A6'!F75</f>
        <v>2015396.1747277954</v>
      </c>
      <c r="H74" s="180">
        <f>'Table A6'!G75</f>
        <v>8367989.5997601338</v>
      </c>
      <c r="I74" s="227"/>
      <c r="J74" s="180">
        <f>'Table A6'!I75</f>
        <v>34679.252208830389</v>
      </c>
      <c r="K74" s="180">
        <f>('Table A6'!I75*0.9+'Table A6'!J75*0.05+'Table A6'!K75*0.04)/0.99</f>
        <v>43488.461196304132</v>
      </c>
      <c r="L74" s="180">
        <f>'Table A6'!J75</f>
        <v>111019.96160970742</v>
      </c>
      <c r="M74" s="180">
        <f>'Table A6'!K75</f>
        <v>157281.2878977092</v>
      </c>
      <c r="N74" s="180">
        <f>'Table A6'!L75</f>
        <v>273247.96433265973</v>
      </c>
      <c r="O74" s="180">
        <f>'Table A6'!M75</f>
        <v>457213.68073104869</v>
      </c>
      <c r="P74" s="180">
        <f>'Table A6'!N75</f>
        <v>1309552.4608353137</v>
      </c>
      <c r="Q74" s="227"/>
      <c r="R74" s="166"/>
      <c r="S74" s="166"/>
      <c r="T74" s="166"/>
      <c r="U74" s="166"/>
    </row>
    <row r="75" spans="1:21">
      <c r="A75" s="166">
        <f>'Table A6'!A76</f>
        <v>1983</v>
      </c>
      <c r="B75" s="180">
        <f>'Table A0'!J76</f>
        <v>48526.301044098989</v>
      </c>
      <c r="C75" s="180">
        <f>'Table A6'!B76</f>
        <v>176547.81646079503</v>
      </c>
      <c r="D75" s="180">
        <f>'Table A6'!C76</f>
        <v>241191.26022352284</v>
      </c>
      <c r="E75" s="180">
        <f>'Table A6'!D76</f>
        <v>560732.47740732576</v>
      </c>
      <c r="F75" s="180">
        <f>'Table A6'!E76</f>
        <v>837616.2773858849</v>
      </c>
      <c r="G75" s="180">
        <f>'Table A6'!F76</f>
        <v>2242338.3206590461</v>
      </c>
      <c r="H75" s="180">
        <f>'Table A6'!G76</f>
        <v>9143164.0922620296</v>
      </c>
      <c r="I75" s="227"/>
      <c r="J75" s="180">
        <f>'Table A6'!I76</f>
        <v>34301.68822002165</v>
      </c>
      <c r="K75" s="180">
        <f>('Table A6'!I76*0.9+'Table A6'!J76*0.05+'Table A6'!K76*0.04)/0.99</f>
        <v>43352.501282854275</v>
      </c>
      <c r="L75" s="180">
        <f>'Table A6'!J76</f>
        <v>111904.37269806725</v>
      </c>
      <c r="M75" s="180">
        <f>'Table A6'!K76</f>
        <v>161305.9559275721</v>
      </c>
      <c r="N75" s="180">
        <f>'Table A6'!L76</f>
        <v>283848.67742876662</v>
      </c>
      <c r="O75" s="180">
        <f>'Table A6'!M76</f>
        <v>486435.76656759443</v>
      </c>
      <c r="P75" s="180">
        <f>'Table A6'!N76</f>
        <v>1475579.9015920481</v>
      </c>
      <c r="Q75" s="227"/>
      <c r="R75" s="166"/>
      <c r="S75" s="166"/>
      <c r="T75" s="166"/>
      <c r="U75" s="166"/>
    </row>
    <row r="76" spans="1:21">
      <c r="A76" s="166">
        <f>'Table A6'!A77</f>
        <v>1984</v>
      </c>
      <c r="B76" s="180">
        <f>'Table A0'!J77</f>
        <v>50222.7790345061</v>
      </c>
      <c r="C76" s="180">
        <f>'Table A6'!B77</f>
        <v>184496.07661672813</v>
      </c>
      <c r="D76" s="180">
        <f>'Table A6'!C77</f>
        <v>253991.73294185288</v>
      </c>
      <c r="E76" s="180">
        <f>'Table A6'!D77</f>
        <v>602138.32324245118</v>
      </c>
      <c r="F76" s="180">
        <f>'Table A6'!E77</f>
        <v>907944.00058360072</v>
      </c>
      <c r="G76" s="180">
        <f>'Table A6'!F77</f>
        <v>2501648.5084130294</v>
      </c>
      <c r="H76" s="180">
        <f>'Table A6'!G77</f>
        <v>10815667.098722441</v>
      </c>
      <c r="I76" s="227"/>
      <c r="J76" s="180">
        <f>'Table A6'!I77</f>
        <v>35303.523747592546</v>
      </c>
      <c r="K76" s="180">
        <f>('Table A6'!I77*0.9+'Table A6'!J77*0.05+'Table A6'!K77*0.04)/0.99</f>
        <v>44647.874547557163</v>
      </c>
      <c r="L76" s="180">
        <f>'Table A6'!J77</f>
        <v>115000.42029160338</v>
      </c>
      <c r="M76" s="180">
        <f>'Table A6'!K77</f>
        <v>166955.08536670328</v>
      </c>
      <c r="N76" s="180">
        <f>'Table A6'!L77</f>
        <v>296332.64590130158</v>
      </c>
      <c r="O76" s="180">
        <f>'Table A6'!M77</f>
        <v>509517.8736262435</v>
      </c>
      <c r="P76" s="180">
        <f>'Table A6'!N77</f>
        <v>1577868.6650453173</v>
      </c>
      <c r="Q76" s="227"/>
      <c r="R76" s="166"/>
      <c r="S76" s="166"/>
      <c r="T76" s="166"/>
      <c r="U76" s="166"/>
    </row>
    <row r="77" spans="1:21">
      <c r="A77" s="166">
        <f>'Table A6'!A78</f>
        <v>1985</v>
      </c>
      <c r="B77" s="180">
        <f>'Table A0'!J78</f>
        <v>51611.553966047337</v>
      </c>
      <c r="C77" s="180">
        <f>'Table A6'!B78</f>
        <v>193857.44050003384</v>
      </c>
      <c r="D77" s="180">
        <f>'Table A6'!C78</f>
        <v>269588.08332769497</v>
      </c>
      <c r="E77" s="180">
        <f>'Table A6'!D78</f>
        <v>653864.83038509835</v>
      </c>
      <c r="F77" s="180">
        <f>'Table A6'!E78</f>
        <v>993538.27911005111</v>
      </c>
      <c r="G77" s="180">
        <f>'Table A6'!F78</f>
        <v>2744717.3604738144</v>
      </c>
      <c r="H77" s="180">
        <f>'Table A6'!G78</f>
        <v>11541282.880474167</v>
      </c>
      <c r="I77" s="227"/>
      <c r="J77" s="180">
        <f>'Table A6'!I78</f>
        <v>35806.455462271057</v>
      </c>
      <c r="K77" s="180">
        <f>('Table A6'!I78*0.9+'Table A6'!J78*0.05+'Table A6'!K78*0.04)/0.99</f>
        <v>45528.187537572077</v>
      </c>
      <c r="L77" s="180">
        <f>'Table A6'!J78</f>
        <v>118126.79767237269</v>
      </c>
      <c r="M77" s="180">
        <f>'Table A6'!K78</f>
        <v>173518.89656334417</v>
      </c>
      <c r="N77" s="180">
        <f>'Table A6'!L78</f>
        <v>314191.38166014565</v>
      </c>
      <c r="O77" s="180">
        <f>'Table A6'!M78</f>
        <v>555743.50876911019</v>
      </c>
      <c r="P77" s="180">
        <f>'Table A6'!N78</f>
        <v>1767321.1915848872</v>
      </c>
      <c r="Q77" s="227"/>
      <c r="R77" s="166"/>
      <c r="S77" s="166"/>
      <c r="T77" s="166"/>
      <c r="U77" s="166"/>
    </row>
    <row r="78" spans="1:21">
      <c r="A78" s="166">
        <f>'Table A6'!A79</f>
        <v>1986</v>
      </c>
      <c r="B78" s="180">
        <f>'Table A0'!J79</f>
        <v>55305.135644893395</v>
      </c>
      <c r="C78" s="180">
        <f>'Table A6'!B79</f>
        <v>224698.739816288</v>
      </c>
      <c r="D78" s="180">
        <f>'Table A6'!C79</f>
        <v>326162.46770866693</v>
      </c>
      <c r="E78" s="180">
        <f>'Table A6'!D79</f>
        <v>880295.04503780813</v>
      </c>
      <c r="F78" s="180">
        <f>'Table A6'!E79</f>
        <v>1396126.7408586391</v>
      </c>
      <c r="G78" s="180">
        <f>'Table A6'!F79</f>
        <v>4091416.5012240796</v>
      </c>
      <c r="H78" s="180">
        <f>'Table A6'!G79</f>
        <v>18496627.830567434</v>
      </c>
      <c r="I78" s="227"/>
      <c r="J78" s="180">
        <f>'Table A6'!I79</f>
        <v>36483.624070293998</v>
      </c>
      <c r="K78" s="180">
        <f>('Table A6'!I79*0.9+'Table A6'!J79*0.05+'Table A6'!K79*0.04)/0.99</f>
        <v>46971.904236884162</v>
      </c>
      <c r="L78" s="180">
        <f>'Table A6'!J79</f>
        <v>123235.01192390911</v>
      </c>
      <c r="M78" s="180">
        <f>'Table A6'!K79</f>
        <v>187629.3233763816</v>
      </c>
      <c r="N78" s="180">
        <f>'Table A6'!L79</f>
        <v>364463.34921697708</v>
      </c>
      <c r="O78" s="180">
        <f>'Table A6'!M79</f>
        <v>722304.30076727888</v>
      </c>
      <c r="P78" s="180">
        <f>'Table A6'!N79</f>
        <v>2490837.4646303738</v>
      </c>
      <c r="Q78" s="227"/>
      <c r="R78" s="166"/>
      <c r="S78" s="166"/>
      <c r="T78" s="166"/>
      <c r="U78" s="166"/>
    </row>
    <row r="79" spans="1:21">
      <c r="A79" s="166">
        <f>'Table A6'!A80</f>
        <v>1987</v>
      </c>
      <c r="B79" s="180">
        <f>'Table A0'!J80</f>
        <v>52692.454490386895</v>
      </c>
      <c r="C79" s="180">
        <f>'Table A6'!B80</f>
        <v>201526.39315034595</v>
      </c>
      <c r="D79" s="180">
        <f>'Table A6'!C80</f>
        <v>279679.91601671843</v>
      </c>
      <c r="E79" s="180">
        <f>'Table A6'!D80</f>
        <v>667199.87236820185</v>
      </c>
      <c r="F79" s="180">
        <f>'Table A6'!E80</f>
        <v>995719.64949362853</v>
      </c>
      <c r="G79" s="180">
        <f>'Table A6'!F80</f>
        <v>2581417.7877659076</v>
      </c>
      <c r="H79" s="180">
        <f>'Table A6'!G80</f>
        <v>10052662.386371251</v>
      </c>
      <c r="I79" s="227"/>
      <c r="J79" s="180">
        <f>'Table A6'!I80</f>
        <v>36155.35019483589</v>
      </c>
      <c r="K79" s="180">
        <f>('Table A6'!I80*0.9+'Table A6'!J80*0.05+'Table A6'!K80*0.04)/0.99</f>
        <v>46485.308855257455</v>
      </c>
      <c r="L79" s="180">
        <f>'Table A6'!J80</f>
        <v>123372.87028397348</v>
      </c>
      <c r="M79" s="180">
        <f>'Table A6'!K80</f>
        <v>182799.92692884753</v>
      </c>
      <c r="N79" s="180">
        <f>'Table A6'!L80</f>
        <v>338680.09524277528</v>
      </c>
      <c r="O79" s="180">
        <f>'Table A6'!M80</f>
        <v>599295.11492555868</v>
      </c>
      <c r="P79" s="180">
        <f>'Table A6'!N80</f>
        <v>1751279.4990319808</v>
      </c>
      <c r="Q79" s="227"/>
      <c r="R79" s="166"/>
      <c r="S79" s="166"/>
      <c r="T79" s="166"/>
      <c r="U79" s="166"/>
    </row>
    <row r="80" spans="1:21">
      <c r="A80" s="166">
        <f>'Table A6'!A81</f>
        <v>1988</v>
      </c>
      <c r="B80" s="180">
        <f>'Table A0'!J81</f>
        <v>55353.312430041318</v>
      </c>
      <c r="C80" s="180">
        <f>'Table A6'!B81</f>
        <v>224893.53029697071</v>
      </c>
      <c r="D80" s="180">
        <f>'Table A6'!C81</f>
        <v>324252.93869434728</v>
      </c>
      <c r="E80" s="180">
        <f>'Table A6'!D81</f>
        <v>857607.6298966246</v>
      </c>
      <c r="F80" s="180">
        <f>'Table A6'!E81</f>
        <v>1338604.7298045408</v>
      </c>
      <c r="G80" s="180">
        <f>'Table A6'!F81</f>
        <v>3763488.6449658545</v>
      </c>
      <c r="H80" s="180">
        <f>'Table A6'!G81</f>
        <v>15845272.257707248</v>
      </c>
      <c r="I80" s="227"/>
      <c r="J80" s="180">
        <f>'Table A6'!I81</f>
        <v>36515.510444826941</v>
      </c>
      <c r="K80" s="180">
        <f>('Table A6'!I81*0.9+'Table A6'!J81*0.05+'Table A6'!K81*0.04)/0.99</f>
        <v>47249.733465732403</v>
      </c>
      <c r="L80" s="180">
        <f>'Table A6'!J81</f>
        <v>125534.12189959423</v>
      </c>
      <c r="M80" s="180">
        <f>'Table A6'!K81</f>
        <v>190914.26589377792</v>
      </c>
      <c r="N80" s="180">
        <f>'Table A6'!L81</f>
        <v>376610.52998870856</v>
      </c>
      <c r="O80" s="180">
        <f>'Table A6'!M81</f>
        <v>732383.75101421215</v>
      </c>
      <c r="P80" s="180">
        <f>'Table A6'!N81</f>
        <v>2421068.2435501446</v>
      </c>
      <c r="Q80" s="227"/>
      <c r="R80" s="166"/>
      <c r="S80" s="166"/>
      <c r="T80" s="166"/>
      <c r="U80" s="166"/>
    </row>
    <row r="81" spans="1:21">
      <c r="A81" s="166">
        <f>'Table A6'!A82</f>
        <v>1989</v>
      </c>
      <c r="B81" s="180">
        <f>'Table A0'!J82</f>
        <v>54878.211790928777</v>
      </c>
      <c r="C81" s="180">
        <f>'Table A6'!B82</f>
        <v>219976.1273782716</v>
      </c>
      <c r="D81" s="180">
        <f>'Table A6'!C82</f>
        <v>313330.39262887789</v>
      </c>
      <c r="E81" s="180">
        <f>'Table A6'!D82</f>
        <v>794990.13987864926</v>
      </c>
      <c r="F81" s="180">
        <f>'Table A6'!E82</f>
        <v>1215983.3785980374</v>
      </c>
      <c r="G81" s="180">
        <f>'Table A6'!F82</f>
        <v>3292367.5523428572</v>
      </c>
      <c r="H81" s="180">
        <f>'Table A6'!G82</f>
        <v>13470928.521213369</v>
      </c>
      <c r="I81" s="227"/>
      <c r="J81" s="180">
        <f>'Table A6'!I82</f>
        <v>36533.998947890679</v>
      </c>
      <c r="K81" s="180">
        <f>('Table A6'!I82*0.9+'Table A6'!J82*0.05+'Table A6'!K82*0.04)/0.99</f>
        <v>47402.33372943665</v>
      </c>
      <c r="L81" s="180">
        <f>'Table A6'!J82</f>
        <v>126621.86212766539</v>
      </c>
      <c r="M81" s="180">
        <f>'Table A6'!K82</f>
        <v>192915.45581643502</v>
      </c>
      <c r="N81" s="180">
        <f>'Table A6'!L82</f>
        <v>373996.90115926106</v>
      </c>
      <c r="O81" s="180">
        <f>'Table A6'!M82</f>
        <v>696887.33516183251</v>
      </c>
      <c r="P81" s="180">
        <f>'Table A6'!N82</f>
        <v>2161416.3335794676</v>
      </c>
      <c r="Q81" s="227"/>
      <c r="R81" s="166"/>
      <c r="S81" s="166"/>
      <c r="T81" s="166"/>
      <c r="U81" s="166"/>
    </row>
    <row r="82" spans="1:21">
      <c r="A82" s="166">
        <f>'Table A6'!A83</f>
        <v>1990</v>
      </c>
      <c r="B82" s="180">
        <f>'Table A0'!J83</f>
        <v>53863.002843026698</v>
      </c>
      <c r="C82" s="180">
        <f>'Table A6'!B83</f>
        <v>215320.87012931152</v>
      </c>
      <c r="D82" s="180">
        <f>'Table A6'!C83</f>
        <v>306007.82578832557</v>
      </c>
      <c r="E82" s="180">
        <f>'Table A6'!D83</f>
        <v>771837.50818017684</v>
      </c>
      <c r="F82" s="180">
        <f>'Table A6'!E83</f>
        <v>1178982.6754965277</v>
      </c>
      <c r="G82" s="180">
        <f>'Table A6'!F83</f>
        <v>3137258.0898065725</v>
      </c>
      <c r="H82" s="180">
        <f>'Table A6'!G83</f>
        <v>12569069.107989782</v>
      </c>
      <c r="I82" s="227"/>
      <c r="J82" s="180">
        <f>'Table A6'!I83</f>
        <v>35923.239811217274</v>
      </c>
      <c r="K82" s="180">
        <f>('Table A6'!I83*0.9+'Table A6'!J83*0.05+'Table A6'!K83*0.04)/0.99</f>
        <v>46610.735112348419</v>
      </c>
      <c r="L82" s="180">
        <f>'Table A6'!J83</f>
        <v>124633.9144702974</v>
      </c>
      <c r="M82" s="180">
        <f>'Table A6'!K83</f>
        <v>189550.40519036277</v>
      </c>
      <c r="N82" s="180">
        <f>'Table A6'!L83</f>
        <v>364692.34086382599</v>
      </c>
      <c r="O82" s="180">
        <f>'Table A6'!M83</f>
        <v>689413.82191901642</v>
      </c>
      <c r="P82" s="180">
        <f>'Table A6'!N83</f>
        <v>2089279.0877862161</v>
      </c>
      <c r="Q82" s="227"/>
      <c r="R82" s="166"/>
      <c r="S82" s="166"/>
      <c r="T82" s="166"/>
      <c r="U82" s="166"/>
    </row>
    <row r="83" spans="1:21">
      <c r="A83" s="166">
        <f>'Table A6'!A84</f>
        <v>1991</v>
      </c>
      <c r="B83" s="180">
        <f>'Table A0'!J84</f>
        <v>52064.806852892398</v>
      </c>
      <c r="C83" s="180">
        <f>'Table A6'!B84</f>
        <v>205892.8839753003</v>
      </c>
      <c r="D83" s="180">
        <f>'Table A6'!C84</f>
        <v>288677.60110086825</v>
      </c>
      <c r="E83" s="180">
        <f>'Table A6'!D84</f>
        <v>695621.75786859239</v>
      </c>
      <c r="F83" s="180">
        <f>'Table A6'!E84</f>
        <v>1039801.6944330352</v>
      </c>
      <c r="G83" s="180">
        <f>'Table A6'!F84</f>
        <v>2667187.116362297</v>
      </c>
      <c r="H83" s="180">
        <f>'Table A6'!G84</f>
        <v>10189232.76708873</v>
      </c>
      <c r="I83" s="227"/>
      <c r="J83" s="180">
        <f>'Table A6'!I84</f>
        <v>34972.79828373596</v>
      </c>
      <c r="K83" s="180">
        <f>('Table A6'!I84*0.9+'Table A6'!J84*0.05+'Table A6'!K84*0.04)/0.99</f>
        <v>45564.231590107542</v>
      </c>
      <c r="L83" s="180">
        <f>'Table A6'!J84</f>
        <v>123108.16684973233</v>
      </c>
      <c r="M83" s="180">
        <f>'Table A6'!K84</f>
        <v>186941.56190893723</v>
      </c>
      <c r="N83" s="180">
        <f>'Table A6'!L84</f>
        <v>351441.82130414958</v>
      </c>
      <c r="O83" s="180">
        <f>'Table A6'!M84</f>
        <v>632955.33895071968</v>
      </c>
      <c r="P83" s="180">
        <f>'Table A6'!N84</f>
        <v>1831404.2662815826</v>
      </c>
      <c r="Q83" s="227"/>
      <c r="R83" s="166"/>
      <c r="S83" s="166"/>
      <c r="T83" s="166"/>
      <c r="U83" s="166"/>
    </row>
    <row r="84" spans="1:21">
      <c r="A84" s="166">
        <f>'Table A6'!A85</f>
        <v>1992</v>
      </c>
      <c r="B84" s="180">
        <f>'Table A0'!J85</f>
        <v>52648.940978441016</v>
      </c>
      <c r="C84" s="180">
        <f>'Table A6'!B85</f>
        <v>214926.84986831044</v>
      </c>
      <c r="D84" s="180">
        <f>'Table A6'!C85</f>
        <v>306044.61499532755</v>
      </c>
      <c r="E84" s="180">
        <f>'Table A6'!D85</f>
        <v>772404.37748977472</v>
      </c>
      <c r="F84" s="180">
        <f>'Table A6'!E85</f>
        <v>1179237.0529883625</v>
      </c>
      <c r="G84" s="180">
        <f>'Table A6'!F85</f>
        <v>3175523.3626430761</v>
      </c>
      <c r="H84" s="180">
        <f>'Table A6'!G85</f>
        <v>12967867.843823165</v>
      </c>
      <c r="I84" s="227"/>
      <c r="J84" s="180">
        <f>'Table A6'!I85</f>
        <v>34618.062212899975</v>
      </c>
      <c r="K84" s="180">
        <f>('Table A6'!I85*0.9+'Table A6'!J85*0.05+'Table A6'!K85*0.04)/0.99</f>
        <v>45378.684043983107</v>
      </c>
      <c r="L84" s="180">
        <f>'Table A6'!J85</f>
        <v>123809.08474129329</v>
      </c>
      <c r="M84" s="180">
        <f>'Table A6'!K85</f>
        <v>189454.67437171575</v>
      </c>
      <c r="N84" s="180">
        <f>'Table A6'!L85</f>
        <v>365571.70199118694</v>
      </c>
      <c r="O84" s="180">
        <f>'Table A6'!M85</f>
        <v>680165.47557468421</v>
      </c>
      <c r="P84" s="180">
        <f>'Table A6'!N85</f>
        <v>2087485.0869563995</v>
      </c>
      <c r="Q84" s="227"/>
      <c r="R84" s="166"/>
      <c r="S84" s="166"/>
      <c r="T84" s="166"/>
      <c r="U84" s="166"/>
    </row>
    <row r="85" spans="1:21">
      <c r="A85" s="166">
        <f>'Table A6'!A86</f>
        <v>1993</v>
      </c>
      <c r="B85" s="180">
        <f>'Table A0'!J86</f>
        <v>52182.069876285168</v>
      </c>
      <c r="C85" s="180">
        <f>'Table A6'!B86</f>
        <v>212302.17368513913</v>
      </c>
      <c r="D85" s="180">
        <f>'Table A6'!C86</f>
        <v>300912.21729859873</v>
      </c>
      <c r="E85" s="180">
        <f>'Table A6'!D86</f>
        <v>742911.06333632942</v>
      </c>
      <c r="F85" s="180">
        <f>'Table A6'!E86</f>
        <v>1124702.2466176832</v>
      </c>
      <c r="G85" s="180">
        <f>'Table A6'!F86</f>
        <v>2990393.4372048373</v>
      </c>
      <c r="H85" s="180">
        <f>'Table A6'!G86</f>
        <v>12095939.775800604</v>
      </c>
      <c r="I85" s="227"/>
      <c r="J85" s="180">
        <f>'Table A6'!I86</f>
        <v>34390.947230856946</v>
      </c>
      <c r="K85" s="180">
        <f>('Table A6'!I86*0.9+'Table A6'!J86*0.05+'Table A6'!K86*0.04)/0.99</f>
        <v>45205.009336284718</v>
      </c>
      <c r="L85" s="180">
        <f>'Table A6'!J86</f>
        <v>123692.13007167957</v>
      </c>
      <c r="M85" s="180">
        <f>'Table A6'!K86</f>
        <v>190412.50578916605</v>
      </c>
      <c r="N85" s="180">
        <f>'Table A6'!L86</f>
        <v>361119.88005497574</v>
      </c>
      <c r="O85" s="180">
        <f>'Table A6'!M86</f>
        <v>658279.44897089456</v>
      </c>
      <c r="P85" s="180">
        <f>'Table A6'!N86</f>
        <v>1978666.0662497524</v>
      </c>
      <c r="Q85" s="227"/>
      <c r="R85" s="166"/>
      <c r="S85" s="166"/>
      <c r="T85" s="166"/>
      <c r="U85" s="166"/>
    </row>
    <row r="86" spans="1:21">
      <c r="A86" s="166">
        <f>'Table A6'!A87</f>
        <v>1994</v>
      </c>
      <c r="B86" s="180">
        <f>'Table A0'!J87</f>
        <v>52989.340614507259</v>
      </c>
      <c r="C86" s="180">
        <f>'Table A6'!B87</f>
        <v>216100.9682672577</v>
      </c>
      <c r="D86" s="180">
        <f>'Table A6'!C87</f>
        <v>306199.57469434134</v>
      </c>
      <c r="E86" s="180">
        <f>'Table A6'!D87</f>
        <v>754140.55475967994</v>
      </c>
      <c r="F86" s="180">
        <f>'Table A6'!E87</f>
        <v>1137600.1303659175</v>
      </c>
      <c r="G86" s="180">
        <f>'Table A6'!F87</f>
        <v>3022509.7838891726</v>
      </c>
      <c r="H86" s="180">
        <f>'Table A6'!G87</f>
        <v>12159689.653973538</v>
      </c>
      <c r="I86" s="227"/>
      <c r="J86" s="180">
        <f>'Table A6'!I87</f>
        <v>34865.826430868321</v>
      </c>
      <c r="K86" s="180">
        <f>('Table A6'!I87*0.9+'Table A6'!J87*0.05+'Table A6'!K87*0.04)/0.99</f>
        <v>45907.005118091365</v>
      </c>
      <c r="L86" s="180">
        <f>'Table A6'!J87</f>
        <v>126002.36184017404</v>
      </c>
      <c r="M86" s="180">
        <f>'Table A6'!K87</f>
        <v>194214.32967800664</v>
      </c>
      <c r="N86" s="180">
        <f>'Table A6'!L87</f>
        <v>370680.97915344243</v>
      </c>
      <c r="O86" s="180">
        <f>'Table A6'!M87</f>
        <v>666372.71698510356</v>
      </c>
      <c r="P86" s="180">
        <f>'Table A6'!N87</f>
        <v>2007267.5761020209</v>
      </c>
      <c r="Q86" s="227"/>
      <c r="R86" s="166"/>
      <c r="S86" s="166"/>
      <c r="T86" s="166"/>
      <c r="U86" s="166"/>
    </row>
    <row r="87" spans="1:21">
      <c r="A87" s="166">
        <f>'Table A6'!A88</f>
        <v>1995</v>
      </c>
      <c r="B87" s="180">
        <f>'Table A0'!J88</f>
        <v>54761.271110263166</v>
      </c>
      <c r="C87" s="180">
        <f>'Table A6'!B88</f>
        <v>230621.61715376229</v>
      </c>
      <c r="D87" s="180">
        <f>'Table A6'!C88</f>
        <v>331020.93160731875</v>
      </c>
      <c r="E87" s="180">
        <f>'Table A6'!D88</f>
        <v>834233.20409374905</v>
      </c>
      <c r="F87" s="180">
        <f>'Table A6'!E88</f>
        <v>1267175.8134914897</v>
      </c>
      <c r="G87" s="180">
        <f>'Table A6'!F88</f>
        <v>3398484.485102932</v>
      </c>
      <c r="H87" s="180">
        <f>'Table A6'!G88</f>
        <v>13487701.074457817</v>
      </c>
      <c r="I87" s="227"/>
      <c r="J87" s="180">
        <f>'Table A6'!I88</f>
        <v>35221.232660985486</v>
      </c>
      <c r="K87" s="180">
        <f>('Table A6'!I88*0.9+'Table A6'!J88*0.05+'Table A6'!K88*0.04)/0.99</f>
        <v>46887.817241743105</v>
      </c>
      <c r="L87" s="180">
        <f>'Table A6'!J88</f>
        <v>130222.30270020578</v>
      </c>
      <c r="M87" s="180">
        <f>'Table A6'!K88</f>
        <v>205217.86348571122</v>
      </c>
      <c r="N87" s="180">
        <f>'Table A6'!L88</f>
        <v>401290.59469600843</v>
      </c>
      <c r="O87" s="180">
        <f>'Table A6'!M88</f>
        <v>734348.64558862895</v>
      </c>
      <c r="P87" s="180">
        <f>'Table A6'!N88</f>
        <v>2277460.4196190559</v>
      </c>
      <c r="Q87" s="227"/>
      <c r="R87" s="166"/>
      <c r="S87" s="166"/>
      <c r="T87" s="166"/>
      <c r="U87" s="166"/>
    </row>
    <row r="88" spans="1:21">
      <c r="A88" s="166">
        <f>'Table A6'!A89</f>
        <v>1996</v>
      </c>
      <c r="B88" s="180">
        <f>'Table A0'!J89</f>
        <v>56923.833455642925</v>
      </c>
      <c r="C88" s="180">
        <f>'Table A6'!B89</f>
        <v>247527.59739851771</v>
      </c>
      <c r="D88" s="180">
        <f>'Table A6'!C89</f>
        <v>361546.03581017052</v>
      </c>
      <c r="E88" s="180">
        <f>'Table A6'!D89</f>
        <v>949888.00887431356</v>
      </c>
      <c r="F88" s="180">
        <f>'Table A6'!E89</f>
        <v>1469431.8368239666</v>
      </c>
      <c r="G88" s="180">
        <f>'Table A6'!F89</f>
        <v>4121285.542188548</v>
      </c>
      <c r="H88" s="180">
        <f>'Table A6'!G89</f>
        <v>17407308.270735603</v>
      </c>
      <c r="I88" s="227"/>
      <c r="J88" s="180">
        <f>'Table A6'!I89</f>
        <v>35745.637461990169</v>
      </c>
      <c r="K88" s="180">
        <f>('Table A6'!I89*0.9+'Table A6'!J89*0.05+'Table A6'!K89*0.04)/0.99</f>
        <v>47903.993299898772</v>
      </c>
      <c r="L88" s="180">
        <f>'Table A6'!J89</f>
        <v>133509.1589868649</v>
      </c>
      <c r="M88" s="180">
        <f>'Table A6'!K89</f>
        <v>214460.54254413472</v>
      </c>
      <c r="N88" s="180">
        <f>'Table A6'!L89</f>
        <v>430344.18092466064</v>
      </c>
      <c r="O88" s="180">
        <f>'Table A6'!M89</f>
        <v>806468.41048282105</v>
      </c>
      <c r="P88" s="180">
        <f>'Table A6'!N89</f>
        <v>2645060.7945722081</v>
      </c>
      <c r="Q88" s="227"/>
      <c r="R88" s="166"/>
      <c r="S88" s="166"/>
      <c r="T88" s="166"/>
      <c r="U88" s="166"/>
    </row>
    <row r="89" spans="1:21">
      <c r="A89" s="166">
        <f>'Table A6'!A90</f>
        <v>1997</v>
      </c>
      <c r="B89" s="180">
        <f>'Table A0'!J90</f>
        <v>60216.469976406894</v>
      </c>
      <c r="C89" s="180">
        <f>'Table A6'!B90</f>
        <v>268830.40856267093</v>
      </c>
      <c r="D89" s="180">
        <f>'Table A6'!C90</f>
        <v>399126.80629762018</v>
      </c>
      <c r="E89" s="180">
        <f>'Table A6'!D90</f>
        <v>1084799.7066249703</v>
      </c>
      <c r="F89" s="180">
        <f>'Table A6'!E90</f>
        <v>1705209.9967918906</v>
      </c>
      <c r="G89" s="180">
        <f>'Table A6'!F90</f>
        <v>4928718.0675689038</v>
      </c>
      <c r="H89" s="180">
        <f>'Table A6'!G90</f>
        <v>21232327.31368107</v>
      </c>
      <c r="I89" s="227"/>
      <c r="J89" s="180">
        <f>'Table A6'!I90</f>
        <v>37037.143466822003</v>
      </c>
      <c r="K89" s="180">
        <f>('Table A6'!I90*0.9+'Table A6'!J90*0.05+'Table A6'!K90*0.04)/0.99</f>
        <v>49867.144353694144</v>
      </c>
      <c r="L89" s="180">
        <f>'Table A6'!J90</f>
        <v>138534.01082772171</v>
      </c>
      <c r="M89" s="180">
        <f>'Table A6'!K90</f>
        <v>227708.58121578264</v>
      </c>
      <c r="N89" s="180">
        <f>'Table A6'!L90</f>
        <v>464389.41645804996</v>
      </c>
      <c r="O89" s="180">
        <f>'Table A6'!M90</f>
        <v>899332.979097637</v>
      </c>
      <c r="P89" s="180">
        <f>'Table A6'!N90</f>
        <v>3117205.9291119971</v>
      </c>
      <c r="Q89" s="227"/>
      <c r="R89" s="166"/>
      <c r="S89" s="166"/>
      <c r="T89" s="166"/>
      <c r="U89" s="166"/>
    </row>
    <row r="90" spans="1:21">
      <c r="A90" s="166">
        <f>'Table A6'!A91</f>
        <v>1998</v>
      </c>
      <c r="B90" s="180">
        <f>'Table A0'!J91</f>
        <v>63880.652157263867</v>
      </c>
      <c r="C90" s="180">
        <f>'Table A6'!B91</f>
        <v>289960.66820703645</v>
      </c>
      <c r="D90" s="180">
        <f>'Table A6'!C91</f>
        <v>435602.16706038231</v>
      </c>
      <c r="E90" s="180">
        <f>'Table A6'!D91</f>
        <v>1219353.8883778527</v>
      </c>
      <c r="F90" s="180">
        <f>'Table A6'!E91</f>
        <v>1939288.8381902166</v>
      </c>
      <c r="G90" s="180">
        <f>'Table A6'!F91</f>
        <v>5746703.468067457</v>
      </c>
      <c r="H90" s="180">
        <f>'Table A6'!G91</f>
        <v>25060379.841294613</v>
      </c>
      <c r="I90" s="227"/>
      <c r="J90" s="180">
        <f>'Table A6'!I91</f>
        <v>38760.650373955803</v>
      </c>
      <c r="K90" s="180">
        <f>('Table A6'!I91*0.9+'Table A6'!J91*0.05+'Table A6'!K91*0.04)/0.99</f>
        <v>52209.205326752868</v>
      </c>
      <c r="L90" s="180">
        <f>'Table A6'!J91</f>
        <v>144319.16935369052</v>
      </c>
      <c r="M90" s="180">
        <f>'Table A6'!K91</f>
        <v>239664.23673101468</v>
      </c>
      <c r="N90" s="180">
        <f>'Table A6'!L91</f>
        <v>499418.93856548902</v>
      </c>
      <c r="O90" s="180">
        <f>'Table A6'!M91</f>
        <v>987435.18072090612</v>
      </c>
      <c r="P90" s="180">
        <f>'Table A6'!N91</f>
        <v>3600739.426597774</v>
      </c>
      <c r="Q90" s="227"/>
      <c r="R90" s="166"/>
      <c r="S90" s="166"/>
      <c r="T90" s="166"/>
      <c r="U90" s="166"/>
    </row>
    <row r="91" spans="1:21">
      <c r="A91" s="166">
        <f>'Table A6'!A92</f>
        <v>1999</v>
      </c>
      <c r="B91" s="180">
        <f>'Table A0'!J92</f>
        <v>66905.204810119234</v>
      </c>
      <c r="C91" s="180">
        <f>'Table A6'!B92</f>
        <v>310901.79623214307</v>
      </c>
      <c r="D91" s="180">
        <f>'Table A6'!C92</f>
        <v>471240.11955959379</v>
      </c>
      <c r="E91" s="180">
        <f>'Table A6'!D92</f>
        <v>1341047.9252140298</v>
      </c>
      <c r="F91" s="180">
        <f>'Table A6'!E92</f>
        <v>2145783.7286701445</v>
      </c>
      <c r="G91" s="180">
        <f>'Table A6'!F92</f>
        <v>6437618.8068296723</v>
      </c>
      <c r="H91" s="180">
        <f>'Table A6'!G92</f>
        <v>28193853.30698425</v>
      </c>
      <c r="I91" s="227"/>
      <c r="J91" s="180">
        <f>'Table A6'!I92</f>
        <v>39794.472429894362</v>
      </c>
      <c r="K91" s="180">
        <f>('Table A6'!I92*0.9+'Table A6'!J92*0.05+'Table A6'!K92*0.04)/0.99</f>
        <v>54035.076321190842</v>
      </c>
      <c r="L91" s="180">
        <f>'Table A6'!J92</f>
        <v>150563.47290469235</v>
      </c>
      <c r="M91" s="180">
        <f>'Table A6'!K92</f>
        <v>253788.16814598476</v>
      </c>
      <c r="N91" s="180">
        <f>'Table A6'!L92</f>
        <v>536312.12175791571</v>
      </c>
      <c r="O91" s="180">
        <f>'Table A6'!M92</f>
        <v>1072824.959130262</v>
      </c>
      <c r="P91" s="180">
        <f>'Table A6'!N92</f>
        <v>4020259.4179236088</v>
      </c>
      <c r="Q91" s="227"/>
      <c r="R91" s="166"/>
      <c r="S91" s="166"/>
      <c r="T91" s="166"/>
      <c r="U91" s="166"/>
    </row>
    <row r="92" spans="1:21">
      <c r="A92" s="166">
        <f>'Table A6'!A93</f>
        <v>2000</v>
      </c>
      <c r="B92" s="180">
        <f>'Table A0'!J93</f>
        <v>68605.575200703679</v>
      </c>
      <c r="C92" s="180">
        <f>'Table A6'!B93</f>
        <v>326610.56185798999</v>
      </c>
      <c r="D92" s="180">
        <f>'Table A6'!C93</f>
        <v>502275.13715939177</v>
      </c>
      <c r="E92" s="180">
        <f>'Table A6'!D93</f>
        <v>1476460.583894344</v>
      </c>
      <c r="F92" s="180">
        <f>'Table A6'!E93</f>
        <v>2395020.6302565653</v>
      </c>
      <c r="G92" s="180">
        <f>'Table A6'!F93</f>
        <v>7462228.4145805389</v>
      </c>
      <c r="H92" s="180">
        <f>'Table A6'!G93</f>
        <v>34803608.29931698</v>
      </c>
      <c r="I92" s="227"/>
      <c r="J92" s="180">
        <f>'Table A6'!I93</f>
        <v>39938.354461005198</v>
      </c>
      <c r="K92" s="180">
        <f>('Table A6'!I93*0.9+'Table A6'!J93*0.05+'Table A6'!K93*0.04)/0.99</f>
        <v>54384.817537131545</v>
      </c>
      <c r="L92" s="180">
        <f>'Table A6'!J93</f>
        <v>150945.98655658821</v>
      </c>
      <c r="M92" s="180">
        <f>'Table A6'!K93</f>
        <v>258728.77547565376</v>
      </c>
      <c r="N92" s="180">
        <f>'Table A6'!L93</f>
        <v>557900.53753212269</v>
      </c>
      <c r="O92" s="180">
        <f>'Table A6'!M93</f>
        <v>1128218.6841755714</v>
      </c>
      <c r="P92" s="180">
        <f>'Table A6'!N93</f>
        <v>4424297.3162764907</v>
      </c>
      <c r="Q92" s="227"/>
      <c r="R92" s="166"/>
      <c r="S92" s="166"/>
      <c r="T92" s="166"/>
      <c r="U92" s="166"/>
    </row>
    <row r="93" spans="1:21">
      <c r="A93" s="166">
        <f>'Table A6'!A94</f>
        <v>2001</v>
      </c>
      <c r="B93" s="180">
        <f>'Table A0'!J94</f>
        <v>63849.794112753771</v>
      </c>
      <c r="C93" s="180">
        <f>'Table A6'!B94</f>
        <v>286193.93215159624</v>
      </c>
      <c r="D93" s="180">
        <f>'Table A6'!C94</f>
        <v>425929.20656735788</v>
      </c>
      <c r="E93" s="180">
        <f>'Table A6'!D94</f>
        <v>1163343.2487343736</v>
      </c>
      <c r="F93" s="180">
        <f>'Table A6'!E94</f>
        <v>1829168.9017421701</v>
      </c>
      <c r="G93" s="180">
        <f>'Table A6'!F94</f>
        <v>5343589.2692963621</v>
      </c>
      <c r="H93" s="180">
        <f>'Table A6'!G94</f>
        <v>23624423.821718898</v>
      </c>
      <c r="I93" s="227"/>
      <c r="J93" s="180">
        <f>'Table A6'!I94</f>
        <v>39144.889886215715</v>
      </c>
      <c r="K93" s="180">
        <f>('Table A6'!I94*0.9+'Table A6'!J94*0.05+'Table A6'!K94*0.04)/0.99</f>
        <v>52743.799621626298</v>
      </c>
      <c r="L93" s="180">
        <f>'Table A6'!J94</f>
        <v>146458.65773583463</v>
      </c>
      <c r="M93" s="180">
        <f>'Table A6'!K94</f>
        <v>241575.69602560389</v>
      </c>
      <c r="N93" s="180">
        <f>'Table A6'!L94</f>
        <v>497517.59572657727</v>
      </c>
      <c r="O93" s="180">
        <f>'Table A6'!M94</f>
        <v>950563.80985362176</v>
      </c>
      <c r="P93" s="180">
        <f>'Table A6'!N94</f>
        <v>3312385.4301383039</v>
      </c>
      <c r="Q93" s="227"/>
      <c r="R93" s="166"/>
      <c r="S93" s="166"/>
      <c r="T93" s="166"/>
      <c r="U93" s="166"/>
    </row>
    <row r="94" spans="1:21">
      <c r="A94" s="166">
        <f>'Table A6'!A95</f>
        <v>2002</v>
      </c>
      <c r="B94" s="180">
        <f>'Table A0'!J95</f>
        <v>60560.56795994188</v>
      </c>
      <c r="C94" s="180">
        <f>'Table A6'!B95</f>
        <v>265376.40880046535</v>
      </c>
      <c r="D94" s="180">
        <f>'Table A6'!C95</f>
        <v>388423.37078147527</v>
      </c>
      <c r="E94" s="180">
        <f>'Table A6'!D95</f>
        <v>1021353.9786444197</v>
      </c>
      <c r="F94" s="180">
        <f>'Table A6'!E95</f>
        <v>1579177.3701234446</v>
      </c>
      <c r="G94" s="180">
        <f>'Table A6'!F95</f>
        <v>4445751.2939393334</v>
      </c>
      <c r="H94" s="180">
        <f>'Table A6'!G95</f>
        <v>19028130.45301374</v>
      </c>
      <c r="I94" s="227"/>
      <c r="J94" s="180">
        <f>'Table A6'!I95</f>
        <v>37803.252310994831</v>
      </c>
      <c r="K94" s="180">
        <f>('Table A6'!I95*0.9+'Table A6'!J95*0.05+'Table A6'!K95*0.04)/0.99</f>
        <v>50855.584013634027</v>
      </c>
      <c r="L94" s="180">
        <f>'Table A6'!J95</f>
        <v>142329.44681945539</v>
      </c>
      <c r="M94" s="180">
        <f>'Table A6'!K95</f>
        <v>230190.71881573915</v>
      </c>
      <c r="N94" s="180">
        <f>'Table A6'!L95</f>
        <v>463530.58716539491</v>
      </c>
      <c r="O94" s="180">
        <f>'Table A6'!M95</f>
        <v>862533.88916947215</v>
      </c>
      <c r="P94" s="180">
        <f>'Table A6'!N95</f>
        <v>2825486.9429310663</v>
      </c>
      <c r="Q94" s="227"/>
      <c r="R94" s="166"/>
      <c r="S94" s="166"/>
      <c r="T94" s="166"/>
      <c r="U94" s="166"/>
    </row>
    <row r="95" spans="1:21">
      <c r="A95" s="166">
        <f>'Table A6'!A96</f>
        <v>2003</v>
      </c>
      <c r="B95" s="180">
        <f>'Table A0'!J96</f>
        <v>60211.060262138475</v>
      </c>
      <c r="C95" s="180">
        <f>'Table A6'!B96</f>
        <v>268101.78802922403</v>
      </c>
      <c r="D95" s="180">
        <f>'Table A6'!C96</f>
        <v>394563.07789779344</v>
      </c>
      <c r="E95" s="180">
        <f>'Table A6'!D96</f>
        <v>1055379.4642747631</v>
      </c>
      <c r="F95" s="180">
        <f>'Table A6'!E96</f>
        <v>1646290.8096873902</v>
      </c>
      <c r="G95" s="180">
        <f>'Table A6'!F96</f>
        <v>4736804.1108224336</v>
      </c>
      <c r="H95" s="180">
        <f>'Table A6'!G96</f>
        <v>21025702.243538756</v>
      </c>
      <c r="I95" s="227"/>
      <c r="J95" s="180">
        <f>'Table A6'!I96</f>
        <v>37112.090510240087</v>
      </c>
      <c r="K95" s="180">
        <f>('Table A6'!I96*0.9+'Table A6'!J96*0.05+'Table A6'!K96*0.04)/0.99</f>
        <v>50158.854161000854</v>
      </c>
      <c r="L95" s="180">
        <f>'Table A6'!J96</f>
        <v>141640.49816065456</v>
      </c>
      <c r="M95" s="180">
        <f>'Table A6'!K96</f>
        <v>229358.981303551</v>
      </c>
      <c r="N95" s="180">
        <f>'Table A6'!L96</f>
        <v>464468.11886213609</v>
      </c>
      <c r="O95" s="180">
        <f>'Table A6'!M96</f>
        <v>873662.48440362921</v>
      </c>
      <c r="P95" s="180">
        <f>'Table A6'!N96</f>
        <v>2926926.5405206205</v>
      </c>
      <c r="Q95" s="227"/>
      <c r="R95" s="166"/>
      <c r="S95" s="166"/>
      <c r="T95" s="166"/>
      <c r="U95" s="166"/>
    </row>
    <row r="96" spans="1:21">
      <c r="A96" s="166">
        <f>'Table A6'!A97</f>
        <v>2004</v>
      </c>
      <c r="B96" s="180">
        <f>'Table A0'!J97</f>
        <v>63290.558000674289</v>
      </c>
      <c r="C96" s="180">
        <f>'Table A6'!B97</f>
        <v>293661.86006732861</v>
      </c>
      <c r="D96" s="180">
        <f>'Table A6'!C97</f>
        <v>442401.00042471336</v>
      </c>
      <c r="E96" s="180">
        <f>'Table A6'!D97</f>
        <v>1250178.3921873192</v>
      </c>
      <c r="F96" s="180">
        <f>'Table A6'!E97</f>
        <v>1992639.9280932294</v>
      </c>
      <c r="G96" s="180">
        <f>'Table A6'!F97</f>
        <v>5990451.3147638207</v>
      </c>
      <c r="H96" s="180">
        <f>'Table A6'!G97</f>
        <v>27480760.283892777</v>
      </c>
      <c r="I96" s="227"/>
      <c r="J96" s="180">
        <f>'Table A6'!I97</f>
        <v>37693.746659934921</v>
      </c>
      <c r="K96" s="180">
        <f>('Table A6'!I97*0.9+'Table A6'!J97*0.05+'Table A6'!K97*0.04)/0.99</f>
        <v>51301.791998788991</v>
      </c>
      <c r="L96" s="180">
        <f>'Table A6'!J97</f>
        <v>144922.71970994395</v>
      </c>
      <c r="M96" s="180">
        <f>'Table A6'!K97</f>
        <v>240456.65248406184</v>
      </c>
      <c r="N96" s="180">
        <f>'Table A6'!L97</f>
        <v>507716.85628140904</v>
      </c>
      <c r="O96" s="180">
        <f>'Table A6'!M97</f>
        <v>993187.08142558136</v>
      </c>
      <c r="P96" s="180">
        <f>'Table A6'!N97</f>
        <v>3602639.2070828266</v>
      </c>
      <c r="Q96" s="227"/>
      <c r="R96" s="166"/>
      <c r="S96" s="166"/>
      <c r="T96" s="166"/>
      <c r="U96" s="166"/>
    </row>
    <row r="97" spans="1:21">
      <c r="A97" s="166">
        <f>'Table A6'!A98</f>
        <v>2005</v>
      </c>
      <c r="B97" s="180">
        <f>'Table A0'!J98</f>
        <v>66068.061938701707</v>
      </c>
      <c r="C97" s="180">
        <f>'Table A6'!B98</f>
        <v>319333.37057452084</v>
      </c>
      <c r="D97" s="180">
        <f>'Table A6'!C98</f>
        <v>491004.62271604332</v>
      </c>
      <c r="E97" s="180">
        <f>'Table A6'!D98</f>
        <v>1447947.6454485867</v>
      </c>
      <c r="F97" s="180">
        <f>'Table A6'!E98</f>
        <v>2348191.057425336</v>
      </c>
      <c r="G97" s="180">
        <f>'Table A6'!F98</f>
        <v>7256915.9233469954</v>
      </c>
      <c r="H97" s="180">
        <f>'Table A6'!G98</f>
        <v>33879702.162166238</v>
      </c>
      <c r="I97" s="227"/>
      <c r="J97" s="180">
        <f>'Table A6'!I98</f>
        <v>37927.472090277355</v>
      </c>
      <c r="K97" s="180">
        <f>('Table A6'!I98*0.9+'Table A6'!J98*0.05+'Table A6'!K98*0.04)/0.99</f>
        <v>52109.682307288727</v>
      </c>
      <c r="L97" s="180">
        <f>'Table A6'!J98</f>
        <v>147662.11843299837</v>
      </c>
      <c r="M97" s="180">
        <f>'Table A6'!K98</f>
        <v>251768.8670329075</v>
      </c>
      <c r="N97" s="180">
        <f>'Table A6'!L98</f>
        <v>547704.23347183713</v>
      </c>
      <c r="O97" s="180">
        <f>'Table A6'!M98</f>
        <v>1121009.8409449211</v>
      </c>
      <c r="P97" s="180">
        <f>'Table A6'!N98</f>
        <v>4298828.5634781905</v>
      </c>
      <c r="Q97" s="227"/>
      <c r="R97" s="166"/>
      <c r="S97" s="166"/>
      <c r="T97" s="166"/>
      <c r="U97" s="166"/>
    </row>
    <row r="98" spans="1:21">
      <c r="A98" s="166">
        <f>'Table A6'!A99</f>
        <v>2006</v>
      </c>
      <c r="B98" s="180">
        <f>'Table A0'!J99</f>
        <v>67805.556079036556</v>
      </c>
      <c r="C98" s="180">
        <f>'Table A6'!B99</f>
        <v>334417.00258180831</v>
      </c>
      <c r="D98" s="180">
        <f>'Table A6'!C99</f>
        <v>516447.79843158985</v>
      </c>
      <c r="E98" s="180">
        <f>'Table A6'!D99</f>
        <v>1547526.2063918514</v>
      </c>
      <c r="F98" s="180">
        <f>'Table A6'!E99</f>
        <v>2524400.8528225305</v>
      </c>
      <c r="G98" s="180">
        <f>'Table A6'!F99</f>
        <v>7857307.8384387549</v>
      </c>
      <c r="H98" s="180">
        <f>'Table A6'!G99</f>
        <v>37021833.619153962</v>
      </c>
      <c r="I98" s="227"/>
      <c r="J98" s="180">
        <f>'Table A6'!I99</f>
        <v>38182.062023173028</v>
      </c>
      <c r="K98" s="180">
        <f>('Table A6'!I99*0.9+'Table A6'!J99*0.05+'Table A6'!K99*0.04)/0.99</f>
        <v>52858.882843553583</v>
      </c>
      <c r="L98" s="180">
        <f>'Table A6'!J99</f>
        <v>152386.2067320268</v>
      </c>
      <c r="M98" s="180">
        <f>'Table A6'!K99</f>
        <v>258678.19644152443</v>
      </c>
      <c r="N98" s="180">
        <f>'Table A6'!L99</f>
        <v>570651.55996117194</v>
      </c>
      <c r="O98" s="180">
        <f>'Table A6'!M99</f>
        <v>1191174.1064184746</v>
      </c>
      <c r="P98" s="180">
        <f>'Table A6'!N99</f>
        <v>4616804.973914844</v>
      </c>
      <c r="Q98" s="227"/>
      <c r="R98" s="166"/>
      <c r="S98" s="166"/>
      <c r="T98" s="166"/>
      <c r="U98" s="166"/>
    </row>
    <row r="99" spans="1:21">
      <c r="A99" s="166">
        <f>'Table A6'!A100</f>
        <v>2007</v>
      </c>
      <c r="B99" s="180">
        <f>'Table A0'!J100</f>
        <v>70308.499060727874</v>
      </c>
      <c r="C99" s="180">
        <f>'Table A6'!B100</f>
        <v>349714.47432806046</v>
      </c>
      <c r="D99" s="180">
        <f>'Table A6'!C100</f>
        <v>543737.80833604501</v>
      </c>
      <c r="E99" s="180">
        <f>'Table A6'!D100</f>
        <v>1652460.6534242872</v>
      </c>
      <c r="F99" s="180">
        <f>'Table A6'!E100</f>
        <v>2715876.7017177963</v>
      </c>
      <c r="G99" s="180">
        <f>'Table A6'!F100</f>
        <v>8630368.2597043458</v>
      </c>
      <c r="H99" s="180">
        <f>'Table A6'!G100</f>
        <v>42438210.033055343</v>
      </c>
      <c r="I99" s="227"/>
      <c r="J99" s="180">
        <f>'Table A6'!I100</f>
        <v>39263.39069769092</v>
      </c>
      <c r="K99" s="180">
        <f>('Table A6'!I100*0.9+'Table A6'!J100*0.05+'Table A6'!K100*0.04)/0.99</f>
        <v>54327.164168166666</v>
      </c>
      <c r="L99" s="180">
        <f>'Table A6'!J100</f>
        <v>155691.14032007585</v>
      </c>
      <c r="M99" s="180">
        <f>'Table A6'!K100</f>
        <v>266557.09706398455</v>
      </c>
      <c r="N99" s="180">
        <f>'Table A6'!L100</f>
        <v>589044.60513077816</v>
      </c>
      <c r="O99" s="180">
        <f>'Table A6'!M100</f>
        <v>1237253.8122211588</v>
      </c>
      <c r="P99" s="180">
        <f>'Table A6'!N100</f>
        <v>4873941.395998681</v>
      </c>
      <c r="Q99" s="227"/>
      <c r="R99" s="166"/>
      <c r="S99" s="166"/>
      <c r="T99" s="166"/>
      <c r="U99" s="166"/>
    </row>
    <row r="100" spans="1:21">
      <c r="A100" s="166">
        <f>'Table A6'!A101</f>
        <v>2008</v>
      </c>
      <c r="B100" s="180">
        <f>'Table A0'!J101</f>
        <v>63345.689738127578</v>
      </c>
      <c r="C100" s="180">
        <f>'Table A6'!B101</f>
        <v>305503.5924690417</v>
      </c>
      <c r="D100" s="180">
        <f>'Table A6'!C101</f>
        <v>462676.91784728382</v>
      </c>
      <c r="E100" s="180">
        <f>'Table A6'!D101</f>
        <v>1326838.8172548204</v>
      </c>
      <c r="F100" s="180">
        <f>'Table A6'!E101</f>
        <v>2136903.4976259959</v>
      </c>
      <c r="G100" s="180">
        <f>'Table A6'!F101</f>
        <v>6587951.7327652685</v>
      </c>
      <c r="H100" s="180">
        <f>'Table A6'!G101</f>
        <v>31888220.214173418</v>
      </c>
      <c r="I100" s="227"/>
      <c r="J100" s="180">
        <f>'Table A6'!I101</f>
        <v>36439.256101359344</v>
      </c>
      <c r="K100" s="180">
        <f>('Table A6'!I101*0.9+'Table A6'!J101*0.05+'Table A6'!K101*0.04)/0.99</f>
        <v>50583.132894524628</v>
      </c>
      <c r="L100" s="180">
        <f>'Table A6'!J101</f>
        <v>148330.26709079952</v>
      </c>
      <c r="M100" s="180">
        <f>'Table A6'!K101</f>
        <v>246636.44299539976</v>
      </c>
      <c r="N100" s="180">
        <f>'Table A6'!L101</f>
        <v>516774.13688364485</v>
      </c>
      <c r="O100" s="180">
        <f>'Table A6'!M101</f>
        <v>1024141.4388411777</v>
      </c>
      <c r="P100" s="180">
        <f>'Table A6'!N101</f>
        <v>3776810.7903865846</v>
      </c>
      <c r="Q100" s="227"/>
      <c r="R100" s="166"/>
      <c r="S100" s="166"/>
      <c r="T100" s="166"/>
      <c r="U100" s="166"/>
    </row>
    <row r="101" spans="1:21">
      <c r="A101" s="166">
        <f>'Table A6'!A102</f>
        <v>2009</v>
      </c>
      <c r="B101" s="180">
        <f>'Table A0'!J102</f>
        <v>58054.370756872879</v>
      </c>
      <c r="C101" s="180">
        <f>'Table A6'!B102</f>
        <v>269964.43489361031</v>
      </c>
      <c r="D101" s="180">
        <f>'Table A6'!C102</f>
        <v>396081.74992584088</v>
      </c>
      <c r="E101" s="180">
        <f>'Table A6'!D102</f>
        <v>1051887.1437437797</v>
      </c>
      <c r="F101" s="180">
        <f>'Table A6'!E102</f>
        <v>1643170.9099025298</v>
      </c>
      <c r="G101" s="180">
        <f>'Table A6'!F102</f>
        <v>4815610.0542826047</v>
      </c>
      <c r="H101" s="180">
        <f>'Table A6'!G102</f>
        <v>22606371.9727263</v>
      </c>
      <c r="I101" s="227"/>
      <c r="J101" s="180">
        <f>'Table A6'!I102</f>
        <v>34508.80807501317</v>
      </c>
      <c r="K101" s="180">
        <f>('Table A6'!I102*0.9+'Table A6'!J102*0.05+'Table A6'!K102*0.04)/0.99</f>
        <v>48015.655878217258</v>
      </c>
      <c r="L101" s="180">
        <f>'Table A6'!J102</f>
        <v>143847.11986137967</v>
      </c>
      <c r="M101" s="180">
        <f>'Table A6'!K102</f>
        <v>232130.40147135619</v>
      </c>
      <c r="N101" s="180">
        <f>'Table A6'!L102</f>
        <v>460603.37758502946</v>
      </c>
      <c r="O101" s="180">
        <f>'Table A6'!M102</f>
        <v>850061.12380751094</v>
      </c>
      <c r="P101" s="180">
        <f>'Table A6'!N102</f>
        <v>2838858.7300110841</v>
      </c>
      <c r="Q101" s="227"/>
      <c r="R101" s="166"/>
      <c r="S101" s="166"/>
      <c r="T101" s="166"/>
      <c r="U101" s="166"/>
    </row>
    <row r="102" spans="1:21">
      <c r="A102" s="166">
        <f>'Table A6'!A103</f>
        <v>2010</v>
      </c>
      <c r="B102" s="180">
        <f>'Table A0'!J103</f>
        <v>59266.10573389614</v>
      </c>
      <c r="C102" s="180">
        <f>'Table A6'!B103</f>
        <v>284732.15177735721</v>
      </c>
      <c r="D102" s="180">
        <f>'Table A6'!C103</f>
        <v>424961.68455432885</v>
      </c>
      <c r="E102" s="180">
        <f>'Table A6'!D103</f>
        <v>1177202.6581923789</v>
      </c>
      <c r="F102" s="180">
        <f>'Table A6'!E103</f>
        <v>1876246.3753236842</v>
      </c>
      <c r="G102" s="180">
        <f>'Table A6'!F103</f>
        <v>5723920.4917796887</v>
      </c>
      <c r="H102" s="180">
        <f>'Table A6'!G103</f>
        <v>28323271.930228963</v>
      </c>
      <c r="I102" s="227"/>
      <c r="J102" s="180">
        <f>'Table A6'!I103</f>
        <v>34214.32284017824</v>
      </c>
      <c r="K102" s="180">
        <f>('Table A6'!I103*0.9+'Table A6'!J103*0.05+'Table A6'!K103*0.04)/0.99</f>
        <v>47973.817325224591</v>
      </c>
      <c r="L102" s="180">
        <f>'Table A6'!J103</f>
        <v>144502.6190003856</v>
      </c>
      <c r="M102" s="180">
        <f>'Table A6'!K103</f>
        <v>236901.44114481632</v>
      </c>
      <c r="N102" s="180">
        <f>'Table A6'!L103</f>
        <v>478158.94106107391</v>
      </c>
      <c r="O102" s="180">
        <f>'Table A6'!M103</f>
        <v>914327.84620968287</v>
      </c>
      <c r="P102" s="180">
        <f>'Table A6'!N103</f>
        <v>3212881.4430631027</v>
      </c>
      <c r="Q102" s="227"/>
      <c r="R102" s="166"/>
      <c r="S102" s="166"/>
      <c r="T102" s="166"/>
      <c r="U102" s="166"/>
    </row>
    <row r="103" spans="1:21">
      <c r="A103" s="166">
        <f>'Table A6'!A104</f>
        <v>2011</v>
      </c>
      <c r="B103" s="180">
        <f>'Table A0'!J104</f>
        <v>58818.907985573838</v>
      </c>
      <c r="C103" s="180">
        <f>'Table A6'!B104</f>
        <v>283083.64035296976</v>
      </c>
      <c r="D103" s="180">
        <f>'Table A6'!C104</f>
        <v>422143.30261246336</v>
      </c>
      <c r="E103" s="180">
        <f>'Table A6'!D104</f>
        <v>1155615.0851925691</v>
      </c>
      <c r="F103" s="180">
        <f>'Table A6'!E104</f>
        <v>1828915.124903433</v>
      </c>
      <c r="G103" s="180">
        <f>'Table A6'!F104</f>
        <v>5450160.0139432708</v>
      </c>
      <c r="H103" s="180">
        <f>'Table A6'!G104</f>
        <v>25421532.031365011</v>
      </c>
      <c r="I103" s="227"/>
      <c r="J103" s="180">
        <f>'Table A6'!I104</f>
        <v>33900.604389196509</v>
      </c>
      <c r="K103" s="180">
        <f>('Table A6'!I104*0.9+'Table A6'!J104*0.05+'Table A6'!K104*0.04)/0.99</f>
        <v>47740.158720856714</v>
      </c>
      <c r="L103" s="180">
        <f>'Table A6'!J104</f>
        <v>144023.97809347612</v>
      </c>
      <c r="M103" s="180">
        <f>'Table A6'!K104</f>
        <v>238775.35696743699</v>
      </c>
      <c r="N103" s="180">
        <f>'Table A6'!L104</f>
        <v>482315.04548170522</v>
      </c>
      <c r="O103" s="180">
        <f>'Table A6'!M104</f>
        <v>923603.90264347324</v>
      </c>
      <c r="P103" s="180">
        <f>'Table A6'!N104</f>
        <v>3231118.6786741898</v>
      </c>
      <c r="Q103" s="227"/>
      <c r="R103" s="166"/>
      <c r="S103" s="166"/>
      <c r="T103" s="166"/>
      <c r="U103" s="166"/>
    </row>
    <row r="104" spans="1:21">
      <c r="A104" s="166">
        <f>'Table A6'!A105</f>
        <v>2012</v>
      </c>
      <c r="B104" s="180">
        <f>'Table A0'!J105</f>
        <v>62076.285535758143</v>
      </c>
      <c r="C104" s="180">
        <f>'Table A6'!B105</f>
        <v>314118.42006804334</v>
      </c>
      <c r="D104" s="180">
        <f>'Table A6'!C105</f>
        <v>481947.86564251909</v>
      </c>
      <c r="E104" s="180">
        <f>'Table A6'!D105</f>
        <v>1417077.4462102868</v>
      </c>
      <c r="F104" s="180">
        <f>'Table A6'!E105</f>
        <v>2307872.1436484163</v>
      </c>
      <c r="G104" s="180">
        <f>'Table A6'!F105</f>
        <v>7270374.5619479939</v>
      </c>
      <c r="H104" s="180">
        <f>'Table A6'!G105</f>
        <v>36072529.52482906</v>
      </c>
      <c r="I104" s="227"/>
      <c r="J104" s="180">
        <f>'Table A6'!I105</f>
        <v>34071.603921059788</v>
      </c>
      <c r="K104" s="180">
        <f>('Table A6'!I105*0.9+'Table A6'!J105*0.05+'Table A6'!K105*0.04)/0.99</f>
        <v>48389.405124904319</v>
      </c>
      <c r="L104" s="180">
        <f>'Table A6'!J105</f>
        <v>146288.97449356757</v>
      </c>
      <c r="M104" s="180">
        <f>'Table A6'!K105</f>
        <v>248165.47050057715</v>
      </c>
      <c r="N104" s="180">
        <f>'Table A6'!L105</f>
        <v>526282.74877215759</v>
      </c>
      <c r="O104" s="180">
        <f>'Table A6'!M105</f>
        <v>1067246.5390735217</v>
      </c>
      <c r="P104" s="180">
        <f>'Table A6'!N105</f>
        <v>4070135.1216278756</v>
      </c>
      <c r="Q104" s="227"/>
      <c r="R104" s="166"/>
      <c r="S104" s="166"/>
      <c r="T104" s="166"/>
      <c r="U104" s="166"/>
    </row>
    <row r="105" spans="1:21">
      <c r="A105" s="166">
        <f>'Table A6'!A106</f>
        <v>2013</v>
      </c>
      <c r="B105" s="180">
        <f>'Table A0'!J106</f>
        <v>60294.792520082869</v>
      </c>
      <c r="C105" s="180">
        <f>'Table A6'!B106</f>
        <v>293231.664462919</v>
      </c>
      <c r="D105" s="180">
        <f>'Table A6'!C106</f>
        <v>439428.44788636389</v>
      </c>
      <c r="E105" s="180">
        <f>'Table A6'!D106</f>
        <v>1206257.6191567779</v>
      </c>
      <c r="F105" s="180">
        <f>'Table A6'!E106</f>
        <v>1906159.5707298999</v>
      </c>
      <c r="G105" s="180">
        <f>'Table A6'!F106</f>
        <v>5686401.8825690141</v>
      </c>
      <c r="H105" s="180">
        <f>'Table A6'!G106</f>
        <v>26927654.339469008</v>
      </c>
      <c r="I105" s="227"/>
      <c r="J105" s="180">
        <f>'Table A6'!I106</f>
        <v>34412.917859767738</v>
      </c>
      <c r="K105" s="180">
        <f>('Table A6'!I106*0.9+'Table A6'!J106*0.05+'Table A6'!K106*0.04)/0.99</f>
        <v>48719.410432843528</v>
      </c>
      <c r="L105" s="180">
        <f>'Table A6'!J106</f>
        <v>147034.88103947413</v>
      </c>
      <c r="M105" s="180">
        <f>'Table A6'!K106</f>
        <v>247721.15506876042</v>
      </c>
      <c r="N105" s="180">
        <f>'Table A6'!L106</f>
        <v>506355.66758365592</v>
      </c>
      <c r="O105" s="180">
        <f>'Table A6'!M106</f>
        <v>961098.99277012108</v>
      </c>
      <c r="P105" s="180">
        <f>'Table A6'!N106</f>
        <v>3326262.7206912376</v>
      </c>
      <c r="Q105" s="227"/>
      <c r="R105" s="166"/>
      <c r="S105" s="166"/>
      <c r="T105" s="166"/>
      <c r="U105" s="166"/>
    </row>
    <row r="106" spans="1:21">
      <c r="A106" s="166">
        <f>'Table A6'!A107</f>
        <v>2014</v>
      </c>
      <c r="B106" s="180">
        <f>'Table A0'!J107</f>
        <v>63109.017833302547</v>
      </c>
      <c r="C106" s="180">
        <f>'Table A6'!B107</f>
        <v>314674.18472041318</v>
      </c>
      <c r="D106" s="180">
        <f>'Table A6'!C107</f>
        <v>478492.5732120999</v>
      </c>
      <c r="E106" s="180">
        <f>'Table A6'!D107</f>
        <v>1358106.0637726707</v>
      </c>
      <c r="F106" s="180">
        <f>'Table A6'!E107</f>
        <v>2174736.7545356057</v>
      </c>
      <c r="G106" s="180">
        <f>'Table A6'!F107</f>
        <v>6671254.2751584118</v>
      </c>
      <c r="H106" s="180">
        <f>'Table A6'!G107</f>
        <v>32349682.541350886</v>
      </c>
      <c r="I106" s="227"/>
      <c r="J106" s="180">
        <f>'Table A6'!I107</f>
        <v>35157.332623623588</v>
      </c>
      <c r="K106" s="180">
        <f>('Table A6'!I107*0.9+'Table A6'!J107*0.05+'Table A6'!K107*0.04)/0.99</f>
        <v>50028.239591490754</v>
      </c>
      <c r="L106" s="180">
        <f>'Table A6'!J107</f>
        <v>150855.79622872645</v>
      </c>
      <c r="M106" s="180">
        <f>'Table A6'!K107</f>
        <v>258589.20057195713</v>
      </c>
      <c r="N106" s="180">
        <f>'Table A6'!L107</f>
        <v>541475.37300973572</v>
      </c>
      <c r="O106" s="180">
        <f>'Table A6'!M107</f>
        <v>1050607.3743799042</v>
      </c>
      <c r="P106" s="180">
        <f>'Table A6'!N107</f>
        <v>3818095.5789148039</v>
      </c>
      <c r="Q106" s="227"/>
      <c r="R106" s="166"/>
      <c r="S106" s="166"/>
      <c r="T106" s="166"/>
      <c r="U106" s="166"/>
    </row>
    <row r="107" spans="1:21">
      <c r="A107" s="166">
        <f>'Table A6'!A108</f>
        <v>2015</v>
      </c>
      <c r="B107" s="180">
        <f>'Table A0'!J108</f>
        <v>64997.235995590134</v>
      </c>
      <c r="C107" s="180">
        <f>'Table A6'!B108</f>
        <v>324934.18218915415</v>
      </c>
      <c r="D107" s="180">
        <f>'Table A6'!C108</f>
        <v>494433.9742184541</v>
      </c>
      <c r="E107" s="180">
        <f>'Table A6'!D108</f>
        <v>1403420.319616782</v>
      </c>
      <c r="F107" s="180">
        <f>'Table A6'!E108</f>
        <v>2247994.4041434801</v>
      </c>
      <c r="G107" s="180">
        <f>'Table A6'!F108</f>
        <v>6894906.7944122013</v>
      </c>
      <c r="H107" s="180">
        <f>'Table A6'!G108</f>
        <v>33252585.935343914</v>
      </c>
      <c r="I107" s="227"/>
      <c r="J107" s="180">
        <f>'Table A6'!I108</f>
        <v>36115.353085194132</v>
      </c>
      <c r="K107" s="180">
        <f>('Table A6'!I108*0.9+'Table A6'!J108*0.05+'Table A6'!K108*0.04)/0.99</f>
        <v>51477.810908507396</v>
      </c>
      <c r="L107" s="180">
        <f>'Table A6'!J108</f>
        <v>155434.39015985426</v>
      </c>
      <c r="M107" s="180">
        <f>'Table A6'!K108</f>
        <v>267187.38786887209</v>
      </c>
      <c r="N107" s="180">
        <f>'Table A6'!L108</f>
        <v>558846.23509008391</v>
      </c>
      <c r="O107" s="180">
        <f>'Table A6'!M108</f>
        <v>1086266.3065762999</v>
      </c>
      <c r="P107" s="180">
        <f>'Table A6'!N108</f>
        <v>3966275.7787531232</v>
      </c>
      <c r="Q107" s="227"/>
      <c r="R107" s="166"/>
      <c r="S107" s="166"/>
      <c r="T107" s="166"/>
      <c r="U107" s="166"/>
    </row>
    <row r="108" spans="1:21">
      <c r="A108" s="166">
        <f>'Table A6'!A109</f>
        <v>2016</v>
      </c>
      <c r="B108" s="180">
        <f>'Table A0'!J109</f>
        <v>63331.519501999581</v>
      </c>
      <c r="C108" s="180">
        <f>'Table A6'!B109</f>
        <v>313687.34924535413</v>
      </c>
      <c r="D108" s="180">
        <f>'Table A6'!C109</f>
        <v>473466.43979694892</v>
      </c>
      <c r="E108" s="180">
        <f>'Table A6'!D109</f>
        <v>1310899.1221718895</v>
      </c>
      <c r="F108" s="180">
        <f>'Table A6'!E109</f>
        <v>2082467.0242647501</v>
      </c>
      <c r="G108" s="180">
        <f>'Table A6'!F109</f>
        <v>6254620.8660174776</v>
      </c>
      <c r="H108" s="180">
        <f>'Table A6'!G109</f>
        <v>29569486.4554836</v>
      </c>
      <c r="I108" s="227"/>
      <c r="J108" s="180">
        <f>'Table A6'!I109</f>
        <v>35514.205086071299</v>
      </c>
      <c r="K108" s="180">
        <f>('Table A6'!I109*0.9+'Table A6'!J109*0.05+'Table A6'!K109*0.04)/0.99</f>
        <v>50729.826545738069</v>
      </c>
      <c r="L108" s="180">
        <f>'Table A6'!J109</f>
        <v>153908.25869375933</v>
      </c>
      <c r="M108" s="180">
        <f>'Table A6'!K109</f>
        <v>264108.26920321374</v>
      </c>
      <c r="N108" s="180">
        <f>'Table A6'!L109</f>
        <v>539331.22007902875</v>
      </c>
      <c r="O108" s="180">
        <f>'Table A6'!M109</f>
        <v>1039428.563826568</v>
      </c>
      <c r="P108" s="180">
        <f>'Table A6'!N109</f>
        <v>3664080.2449656874</v>
      </c>
      <c r="Q108" s="227"/>
      <c r="R108" s="166"/>
      <c r="S108" s="166"/>
      <c r="T108" s="166"/>
      <c r="U108" s="166"/>
    </row>
    <row r="109" spans="1:21">
      <c r="A109" s="166">
        <f>'Table A6'!A110</f>
        <v>2017</v>
      </c>
      <c r="B109" s="180">
        <f>'Table A0'!J110</f>
        <v>66168.226306597848</v>
      </c>
      <c r="C109" s="180">
        <f>'Table A6'!B110</f>
        <v>334586.25314194273</v>
      </c>
      <c r="D109" s="180">
        <f>'Table A6'!C110</f>
        <v>510831.94073219673</v>
      </c>
      <c r="E109" s="180">
        <f>'Table A6'!D110</f>
        <v>1452723.4085613557</v>
      </c>
      <c r="F109" s="180">
        <f>'Table A6'!E110</f>
        <v>2333356.3324758667</v>
      </c>
      <c r="G109" s="180">
        <f>'Table A6'!F110</f>
        <v>7179252.5542658661</v>
      </c>
      <c r="H109" s="180">
        <f>'Table A6'!G110</f>
        <v>34903739.376730368</v>
      </c>
      <c r="I109" s="227"/>
      <c r="J109" s="180">
        <f>'Table A6'!I110</f>
        <v>36344.001102670642</v>
      </c>
      <c r="K109" s="180">
        <f>('Table A6'!I110*0.9+'Table A6'!J110*0.05+'Table A6'!K110*0.04)/0.99</f>
        <v>52162.618405034642</v>
      </c>
      <c r="L109" s="180">
        <f>'Table A6'!J110</f>
        <v>158340.56555168869</v>
      </c>
      <c r="M109" s="180">
        <f>'Table A6'!K110</f>
        <v>275359.07377490698</v>
      </c>
      <c r="N109" s="180">
        <f>'Table A6'!L110</f>
        <v>572090.48464684456</v>
      </c>
      <c r="O109" s="180">
        <f>'Table A6'!M110</f>
        <v>1121882.2770283667</v>
      </c>
      <c r="P109" s="180">
        <f>'Table A6'!N110</f>
        <v>4098754.0184364771</v>
      </c>
      <c r="Q109" s="227"/>
      <c r="R109" s="166"/>
      <c r="S109" s="166"/>
      <c r="T109" s="166"/>
      <c r="U109" s="166"/>
    </row>
    <row r="110" spans="1:21">
      <c r="A110" s="166">
        <f>'Table A6'!A111</f>
        <v>2018</v>
      </c>
      <c r="B110" s="180">
        <f>'Table A0'!J111</f>
        <v>66960.851787377032</v>
      </c>
      <c r="C110" s="180">
        <f>'Table A6'!B111</f>
        <v>338433.53710376099</v>
      </c>
      <c r="D110" s="180">
        <f>'Table A6'!C111</f>
        <v>516174.42208817462</v>
      </c>
      <c r="E110" s="180">
        <f>'Table A6'!D111</f>
        <v>1457269.0174486865</v>
      </c>
      <c r="F110" s="180">
        <f>'Table A6'!E111</f>
        <v>2337469.4141937573</v>
      </c>
      <c r="G110" s="180">
        <f>'Table A6'!F111</f>
        <v>7225745.5163758555</v>
      </c>
      <c r="H110" s="180">
        <f>'Table A6'!G111</f>
        <v>35757094.854459338</v>
      </c>
      <c r="I110" s="227"/>
      <c r="J110" s="180">
        <f>'Table A6'!I111</f>
        <v>36797.22008555659</v>
      </c>
      <c r="K110" s="180">
        <f>('Table A6'!I111*0.9+'Table A6'!J111*0.05+'Table A6'!K111*0.04)/0.99</f>
        <v>52917.334962515328</v>
      </c>
      <c r="L110" s="180">
        <f>'Table A6'!J111</f>
        <v>160692.65211934742</v>
      </c>
      <c r="M110" s="180">
        <f>'Table A6'!K111</f>
        <v>280900.77324804664</v>
      </c>
      <c r="N110" s="180">
        <f>'Table A6'!L111</f>
        <v>577068.62070361536</v>
      </c>
      <c r="O110" s="180">
        <f>'Table A6'!M111</f>
        <v>1115400.3886482329</v>
      </c>
      <c r="P110" s="180">
        <f>'Table A6'!N111</f>
        <v>4055595.5899221357</v>
      </c>
      <c r="Q110" s="227"/>
      <c r="R110" s="166"/>
      <c r="S110" s="166"/>
      <c r="T110" s="166"/>
      <c r="U110" s="166"/>
    </row>
    <row r="111" spans="1:21" s="166" customFormat="1" ht="13">
      <c r="B111" s="166" t="s">
        <v>276</v>
      </c>
      <c r="C111" s="166" t="s">
        <v>43</v>
      </c>
      <c r="D111" s="166" t="s">
        <v>111</v>
      </c>
      <c r="E111" s="166" t="s">
        <v>46</v>
      </c>
      <c r="F111" s="166" t="s">
        <v>80</v>
      </c>
      <c r="G111" s="166" t="s">
        <v>81</v>
      </c>
      <c r="H111" s="166" t="s">
        <v>82</v>
      </c>
      <c r="J111" s="166" t="s">
        <v>143</v>
      </c>
      <c r="K111" s="166" t="s">
        <v>277</v>
      </c>
      <c r="L111" s="166" t="s">
        <v>44</v>
      </c>
      <c r="M111" s="166" t="s">
        <v>45</v>
      </c>
      <c r="N111" s="166" t="s">
        <v>78</v>
      </c>
      <c r="O111" s="166" t="s">
        <v>79</v>
      </c>
      <c r="P111" s="166" t="s">
        <v>83</v>
      </c>
    </row>
    <row r="112" spans="1:21" s="48" customFormat="1" ht="15" customHeight="1">
      <c r="B112" s="182">
        <f>B104/B103</f>
        <v>1.0553797692229041</v>
      </c>
      <c r="C112" s="182"/>
      <c r="D112" s="182"/>
      <c r="E112" s="182">
        <f>E104/E103</f>
        <v>1.2262538490263375</v>
      </c>
      <c r="F112" s="182"/>
      <c r="G112" s="182"/>
      <c r="H112" s="182"/>
      <c r="I112" s="182"/>
      <c r="J112" s="182"/>
      <c r="K112" s="182">
        <f>K104/K103</f>
        <v>1.0135995862067371</v>
      </c>
      <c r="L112" s="182"/>
    </row>
    <row r="113" spans="1:16" s="48" customFormat="1" ht="15" customHeight="1">
      <c r="A113" s="181" t="s">
        <v>279</v>
      </c>
      <c r="B113" s="182"/>
      <c r="C113" s="182"/>
      <c r="D113" s="182"/>
      <c r="E113" s="182"/>
      <c r="F113" s="182"/>
      <c r="G113" s="182"/>
      <c r="H113" s="182"/>
      <c r="I113" s="182"/>
      <c r="J113" s="182"/>
      <c r="K113" s="182"/>
      <c r="L113" s="182"/>
    </row>
    <row r="114" spans="1:16" s="48" customFormat="1" ht="15" customHeight="1">
      <c r="A114" s="48" t="s">
        <v>307</v>
      </c>
      <c r="B114" s="182">
        <f>B21/B15-1</f>
        <v>0.13979422705739286</v>
      </c>
      <c r="C114" s="182">
        <f t="shared" ref="C114:P114" si="0">C21/C15-1</f>
        <v>0.28407411468646226</v>
      </c>
      <c r="D114" s="182">
        <f t="shared" si="0"/>
        <v>0.39649229162587529</v>
      </c>
      <c r="E114" s="182">
        <f t="shared" si="0"/>
        <v>0.62874853259796892</v>
      </c>
      <c r="F114" s="182">
        <f t="shared" si="0"/>
        <v>0.72928516401560017</v>
      </c>
      <c r="G114" s="182">
        <f t="shared" si="0"/>
        <v>1.1060769458993835</v>
      </c>
      <c r="H114" s="182">
        <f t="shared" si="0"/>
        <v>1.8468310235924927</v>
      </c>
      <c r="I114" s="182"/>
      <c r="J114" s="182">
        <f t="shared" si="0"/>
        <v>3.7605085098043611E-2</v>
      </c>
      <c r="K114" s="182">
        <f t="shared" si="0"/>
        <v>4.9126963095337928E-2</v>
      </c>
      <c r="L114" s="182">
        <f t="shared" si="0"/>
        <v>-2.4156509374446689E-3</v>
      </c>
      <c r="M114" s="182">
        <f t="shared" si="0"/>
        <v>0.13945439561506912</v>
      </c>
      <c r="N114" s="182">
        <f t="shared" si="0"/>
        <v>0.3081876036831388</v>
      </c>
      <c r="O114" s="182">
        <f t="shared" si="0"/>
        <v>0.35846044496119078</v>
      </c>
      <c r="P114" s="182">
        <f t="shared" si="0"/>
        <v>0.72740910384920432</v>
      </c>
    </row>
    <row r="115" spans="1:16" s="48" customFormat="1" ht="15" customHeight="1">
      <c r="A115" s="181" t="s">
        <v>306</v>
      </c>
      <c r="B115" s="182">
        <f>(B21/B15)^(1/6)-1</f>
        <v>2.204748881763674E-2</v>
      </c>
      <c r="C115" s="182">
        <f t="shared" ref="C115:P115" si="1">(C21/C15)^(1/6)-1</f>
        <v>4.2553495031713684E-2</v>
      </c>
      <c r="D115" s="182">
        <f t="shared" si="1"/>
        <v>5.7238793629494245E-2</v>
      </c>
      <c r="E115" s="182">
        <f t="shared" si="1"/>
        <v>8.4698416725083714E-2</v>
      </c>
      <c r="F115" s="182">
        <f t="shared" si="1"/>
        <v>9.5580858699921389E-2</v>
      </c>
      <c r="G115" s="182">
        <f t="shared" si="1"/>
        <v>0.13217190175556559</v>
      </c>
      <c r="H115" s="182">
        <f t="shared" si="1"/>
        <v>0.19049328012702849</v>
      </c>
      <c r="I115" s="182"/>
      <c r="J115" s="182">
        <f t="shared" si="1"/>
        <v>6.1715082378861474E-3</v>
      </c>
      <c r="K115" s="182">
        <f t="shared" si="1"/>
        <v>8.0250888774804352E-3</v>
      </c>
      <c r="L115" s="182">
        <f t="shared" si="1"/>
        <v>-4.0301432280831495E-4</v>
      </c>
      <c r="M115" s="182">
        <f t="shared" si="1"/>
        <v>2.199669499599044E-2</v>
      </c>
      <c r="N115" s="182">
        <f t="shared" si="1"/>
        <v>4.5791252618728073E-2</v>
      </c>
      <c r="O115" s="182">
        <f t="shared" si="1"/>
        <v>5.2384637116420274E-2</v>
      </c>
      <c r="P115" s="182">
        <f t="shared" si="1"/>
        <v>9.5382674178144722E-2</v>
      </c>
    </row>
    <row r="116" spans="1:16" s="48" customFormat="1" ht="15" customHeight="1">
      <c r="A116" s="181" t="s">
        <v>330</v>
      </c>
      <c r="B116" s="183">
        <f t="shared" ref="B116:H116" si="2">(B65/B25)^(1/40)-1</f>
        <v>3.6266861310697118E-2</v>
      </c>
      <c r="C116" s="183">
        <f t="shared" si="2"/>
        <v>2.8179215437036387E-2</v>
      </c>
      <c r="D116" s="183">
        <f t="shared" si="2"/>
        <v>2.5918788424782235E-2</v>
      </c>
      <c r="E116" s="183">
        <f t="shared" si="2"/>
        <v>2.1200718728479062E-2</v>
      </c>
      <c r="F116" s="183">
        <f t="shared" si="2"/>
        <v>1.875498317430857E-2</v>
      </c>
      <c r="G116" s="183">
        <f t="shared" si="2"/>
        <v>1.3891539045544965E-2</v>
      </c>
      <c r="H116" s="183">
        <f t="shared" si="2"/>
        <v>1.2898113812168432E-2</v>
      </c>
      <c r="I116" s="182"/>
      <c r="J116" s="183">
        <f t="shared" ref="J116:P116" si="3">(J65/J25)^(1/40)-1</f>
        <v>4.1549274915430034E-2</v>
      </c>
      <c r="K116" s="183">
        <f t="shared" si="3"/>
        <v>3.8438768621818165E-2</v>
      </c>
      <c r="L116" s="183">
        <f t="shared" si="3"/>
        <v>3.3414592584547931E-2</v>
      </c>
      <c r="M116" s="183">
        <f t="shared" si="3"/>
        <v>2.9858644940939705E-2</v>
      </c>
      <c r="N116" s="183">
        <f t="shared" si="3"/>
        <v>2.7629138219273486E-2</v>
      </c>
      <c r="O116" s="183">
        <f t="shared" si="3"/>
        <v>2.333679137433875E-2</v>
      </c>
      <c r="P116" s="183">
        <f t="shared" si="3"/>
        <v>1.4421876076488704E-2</v>
      </c>
    </row>
    <row r="117" spans="1:16" s="48" customFormat="1" ht="15" customHeight="1">
      <c r="A117" s="181" t="s">
        <v>332</v>
      </c>
      <c r="B117" s="183">
        <f t="shared" ref="B117:H117" si="4">(B65/B20)^(1/45)-1</f>
        <v>2.2542467502996821E-2</v>
      </c>
      <c r="C117" s="183">
        <f t="shared" si="4"/>
        <v>1.3692681220359271E-2</v>
      </c>
      <c r="D117" s="183">
        <f t="shared" si="4"/>
        <v>1.0084759226506979E-2</v>
      </c>
      <c r="E117" s="183">
        <f t="shared" si="4"/>
        <v>9.4934332095064633E-4</v>
      </c>
      <c r="F117" s="183">
        <f t="shared" si="4"/>
        <v>-2.6833987311586371E-3</v>
      </c>
      <c r="G117" s="183">
        <f t="shared" si="4"/>
        <v>-9.4547789554824124E-3</v>
      </c>
      <c r="H117" s="183">
        <f t="shared" si="4"/>
        <v>-1.4813064801327047E-2</v>
      </c>
      <c r="I117" s="182"/>
      <c r="J117" s="183">
        <f t="shared" ref="J117:P117" si="5">(J65/J20)^(1/45)-1</f>
        <v>2.8777686497693411E-2</v>
      </c>
      <c r="K117" s="183">
        <f t="shared" si="5"/>
        <v>2.6585012561251231E-2</v>
      </c>
      <c r="L117" s="183">
        <f t="shared" si="5"/>
        <v>2.3362702745118868E-2</v>
      </c>
      <c r="M117" s="183">
        <f t="shared" si="5"/>
        <v>1.996101261392913E-2</v>
      </c>
      <c r="N117" s="183">
        <f t="shared" si="5"/>
        <v>1.2078656356496076E-2</v>
      </c>
      <c r="O117" s="183">
        <f t="shared" si="5"/>
        <v>4.6058956954875274E-3</v>
      </c>
      <c r="P117" s="183">
        <f t="shared" si="5"/>
        <v>-6.049558697875046E-3</v>
      </c>
    </row>
    <row r="118" spans="1:16" s="48" customFormat="1" ht="15" customHeight="1">
      <c r="A118" s="48" t="s">
        <v>398</v>
      </c>
      <c r="B118" s="182">
        <f t="shared" ref="B118:H118" si="6">B102/B72-1</f>
        <v>0.19286147554699618</v>
      </c>
      <c r="C118" s="182">
        <f t="shared" si="6"/>
        <v>0.65473571716033763</v>
      </c>
      <c r="D118" s="182">
        <f t="shared" si="6"/>
        <v>0.84594737492800998</v>
      </c>
      <c r="E118" s="182">
        <f t="shared" si="6"/>
        <v>1.3644097929309815</v>
      </c>
      <c r="F118" s="182">
        <f t="shared" si="6"/>
        <v>1.6411654081179718</v>
      </c>
      <c r="G118" s="182">
        <f t="shared" si="6"/>
        <v>2.3789706550809879</v>
      </c>
      <c r="H118" s="182">
        <f t="shared" si="6"/>
        <v>3.4659479386970622</v>
      </c>
      <c r="I118" s="182"/>
      <c r="J118" s="182">
        <f t="shared" ref="J118:P118" si="7">J102/J72-1</f>
        <v>-5.1851731887617047E-2</v>
      </c>
      <c r="K118" s="182">
        <f t="shared" si="7"/>
        <v>6.2385286084674307E-2</v>
      </c>
      <c r="L118" s="182">
        <f t="shared" si="7"/>
        <v>0.2683587584965641</v>
      </c>
      <c r="M118" s="182">
        <f t="shared" si="7"/>
        <v>0.45075243174663715</v>
      </c>
      <c r="N118" s="182">
        <f t="shared" si="7"/>
        <v>0.67549943836254478</v>
      </c>
      <c r="O118" s="182">
        <f t="shared" si="7"/>
        <v>0.96847079516995627</v>
      </c>
      <c r="P118" s="182">
        <f t="shared" si="7"/>
        <v>1.7284887840377761</v>
      </c>
    </row>
    <row r="119" spans="1:16" s="181" customFormat="1" ht="15" customHeight="1">
      <c r="A119" s="181" t="s">
        <v>368</v>
      </c>
      <c r="B119" s="183">
        <f t="shared" ref="B119:H119" si="8">(B98/B67)^(1/31)-1</f>
        <v>1.1373626684068938E-2</v>
      </c>
      <c r="C119" s="183">
        <f t="shared" si="8"/>
        <v>2.4137716702223866E-2</v>
      </c>
      <c r="D119" s="183">
        <f t="shared" si="8"/>
        <v>2.9463429126629803E-2</v>
      </c>
      <c r="E119" s="183">
        <f t="shared" si="8"/>
        <v>4.2671968047201414E-2</v>
      </c>
      <c r="F119" s="183">
        <f t="shared" si="8"/>
        <v>4.8613978161490268E-2</v>
      </c>
      <c r="G119" s="183">
        <f t="shared" si="8"/>
        <v>6.1795241635803855E-2</v>
      </c>
      <c r="H119" s="183">
        <f t="shared" si="8"/>
        <v>7.4051977046566186E-2</v>
      </c>
      <c r="I119" s="195"/>
      <c r="J119" s="183">
        <f t="shared" ref="J119:P119" si="9">(J98/J67)^(1/31)-1</f>
        <v>2.5165016518498007E-3</v>
      </c>
      <c r="K119" s="183">
        <f t="shared" si="9"/>
        <v>5.9672881374412956E-3</v>
      </c>
      <c r="L119" s="183">
        <f t="shared" si="9"/>
        <v>1.0756516982264097E-2</v>
      </c>
      <c r="M119" s="183">
        <f t="shared" si="9"/>
        <v>1.6343692487018391E-2</v>
      </c>
      <c r="N119" s="183">
        <f t="shared" si="9"/>
        <v>2.4695414019671347E-2</v>
      </c>
      <c r="O119" s="183">
        <f t="shared" si="9"/>
        <v>3.4338395152171186E-2</v>
      </c>
      <c r="P119" s="183">
        <f t="shared" si="9"/>
        <v>5.3727157512724277E-2</v>
      </c>
    </row>
    <row r="120" spans="1:16" s="181" customFormat="1" ht="15" customHeight="1">
      <c r="A120" s="181" t="s">
        <v>361</v>
      </c>
      <c r="B120" s="183">
        <f t="shared" ref="B120:H120" si="10">(B99/B68)^(1/31)-1</f>
        <v>1.1603995038167447E-2</v>
      </c>
      <c r="C120" s="183">
        <f t="shared" si="10"/>
        <v>2.4670326484441008E-2</v>
      </c>
      <c r="D120" s="183">
        <f t="shared" si="10"/>
        <v>3.0214560964203274E-2</v>
      </c>
      <c r="E120" s="183">
        <f t="shared" si="10"/>
        <v>4.3942412288566102E-2</v>
      </c>
      <c r="F120" s="183">
        <f t="shared" si="10"/>
        <v>5.0095208772064748E-2</v>
      </c>
      <c r="G120" s="183">
        <f t="shared" si="10"/>
        <v>6.3609900314417933E-2</v>
      </c>
      <c r="H120" s="183">
        <f t="shared" si="10"/>
        <v>7.7233711810147598E-2</v>
      </c>
      <c r="I120" s="195"/>
      <c r="J120" s="183">
        <f t="shared" ref="J120:P120" si="11">(J99/J68)^(1/31)-1</f>
        <v>2.4663304583545376E-3</v>
      </c>
      <c r="K120" s="183">
        <f t="shared" si="11"/>
        <v>5.9050174601396055E-3</v>
      </c>
      <c r="L120" s="183">
        <f t="shared" si="11"/>
        <v>1.0540277646606144E-2</v>
      </c>
      <c r="M120" s="183">
        <f t="shared" si="11"/>
        <v>1.635775226750491E-2</v>
      </c>
      <c r="N120" s="183">
        <f t="shared" si="11"/>
        <v>2.4930245326912903E-2</v>
      </c>
      <c r="O120" s="183">
        <f t="shared" si="11"/>
        <v>3.4910650766112328E-2</v>
      </c>
      <c r="P120" s="183">
        <f t="shared" si="11"/>
        <v>5.4245222251764202E-2</v>
      </c>
    </row>
    <row r="121" spans="1:16" s="181" customFormat="1" ht="15" customHeight="1">
      <c r="A121" s="48" t="s">
        <v>383</v>
      </c>
      <c r="B121" s="182">
        <f>B100/B67-1</f>
        <v>0.32651494026329697</v>
      </c>
      <c r="C121" s="182">
        <f t="shared" ref="C121:P121" si="12">C100/C67-1</f>
        <v>0.9135382508562313</v>
      </c>
      <c r="D121" s="182">
        <f t="shared" si="12"/>
        <v>1.2038905591181233</v>
      </c>
      <c r="E121" s="182">
        <f t="shared" si="12"/>
        <v>2.1315459479416785</v>
      </c>
      <c r="F121" s="182">
        <f t="shared" si="12"/>
        <v>2.6873258061474194</v>
      </c>
      <c r="G121" s="182">
        <f t="shared" si="12"/>
        <v>4.3794844597339395</v>
      </c>
      <c r="H121" s="182">
        <f t="shared" si="12"/>
        <v>6.8878132659884708</v>
      </c>
      <c r="I121" s="182"/>
      <c r="J121" s="182">
        <f t="shared" si="12"/>
        <v>3.1686034396624541E-2</v>
      </c>
      <c r="K121" s="182">
        <f t="shared" si="12"/>
        <v>0.15076690037491192</v>
      </c>
      <c r="L121" s="182">
        <f t="shared" si="12"/>
        <v>0.35621072947083832</v>
      </c>
      <c r="M121" s="182">
        <f t="shared" si="12"/>
        <v>0.57599889134505911</v>
      </c>
      <c r="N121" s="182">
        <f t="shared" si="12"/>
        <v>0.92916036362767485</v>
      </c>
      <c r="O121" s="182">
        <f t="shared" si="12"/>
        <v>1.4486500784286673</v>
      </c>
      <c r="P121" s="182">
        <f t="shared" si="12"/>
        <v>3.1434019659783008</v>
      </c>
    </row>
    <row r="122" spans="1:16" s="48" customFormat="1" ht="15" customHeight="1">
      <c r="A122" s="48" t="s">
        <v>384</v>
      </c>
      <c r="B122" s="182">
        <f>B100/B81-1</f>
        <v>0.15429580649343344</v>
      </c>
      <c r="C122" s="182">
        <f t="shared" ref="C122:H122" si="13">C100/C81-1</f>
        <v>0.38880339475972692</v>
      </c>
      <c r="D122" s="182">
        <f t="shared" si="13"/>
        <v>0.47664231983808358</v>
      </c>
      <c r="E122" s="182">
        <f t="shared" si="13"/>
        <v>0.66900034440345979</v>
      </c>
      <c r="F122" s="182">
        <f t="shared" si="13"/>
        <v>0.75734597629922318</v>
      </c>
      <c r="G122" s="182">
        <f t="shared" si="13"/>
        <v>1.0009769954382115</v>
      </c>
      <c r="H122" s="182">
        <f t="shared" si="13"/>
        <v>1.3671879903421198</v>
      </c>
      <c r="I122" s="182"/>
      <c r="J122" s="182">
        <f t="shared" ref="J122:P122" si="14">J100/J81-1</f>
        <v>-2.5932788432624365E-3</v>
      </c>
      <c r="K122" s="182">
        <f t="shared" si="14"/>
        <v>6.7102163856390673E-2</v>
      </c>
      <c r="L122" s="182">
        <f t="shared" si="14"/>
        <v>0.17144278719615436</v>
      </c>
      <c r="M122" s="182">
        <f t="shared" si="14"/>
        <v>0.27846906797391036</v>
      </c>
      <c r="N122" s="182">
        <f t="shared" si="14"/>
        <v>0.38176047791258094</v>
      </c>
      <c r="O122" s="182">
        <f t="shared" si="14"/>
        <v>0.46959398911066397</v>
      </c>
      <c r="P122" s="182">
        <f t="shared" si="14"/>
        <v>0.74737774102590526</v>
      </c>
    </row>
    <row r="123" spans="1:16" s="48" customFormat="1" ht="15" customHeight="1">
      <c r="A123" s="48" t="s">
        <v>375</v>
      </c>
      <c r="B123" s="182">
        <f t="shared" ref="B123:H123" si="15">B96/B81-1</f>
        <v>0.15329118670619746</v>
      </c>
      <c r="C123" s="182">
        <f t="shared" si="15"/>
        <v>0.33497149698588347</v>
      </c>
      <c r="D123" s="182">
        <f t="shared" si="15"/>
        <v>0.41193133775794388</v>
      </c>
      <c r="E123" s="182">
        <f t="shared" si="15"/>
        <v>0.57257094078946924</v>
      </c>
      <c r="F123" s="182">
        <f t="shared" si="15"/>
        <v>0.63870655073479266</v>
      </c>
      <c r="G123" s="182">
        <f t="shared" si="15"/>
        <v>0.81949652325451949</v>
      </c>
      <c r="H123" s="182">
        <f t="shared" si="15"/>
        <v>1.0400049069087851</v>
      </c>
      <c r="I123" s="182"/>
      <c r="J123" s="182">
        <f t="shared" ref="J123:P123" si="16">J96/J81-1</f>
        <v>3.1744340763200318E-2</v>
      </c>
      <c r="K123" s="182">
        <f t="shared" si="16"/>
        <v>8.2263001893740029E-2</v>
      </c>
      <c r="L123" s="182">
        <f t="shared" si="16"/>
        <v>0.14453157831328434</v>
      </c>
      <c r="M123" s="182">
        <f t="shared" si="16"/>
        <v>0.24643539558003957</v>
      </c>
      <c r="N123" s="182">
        <f t="shared" si="16"/>
        <v>0.35754294944065679</v>
      </c>
      <c r="O123" s="182">
        <f t="shared" si="16"/>
        <v>0.4251759664924053</v>
      </c>
      <c r="P123" s="182">
        <f t="shared" si="16"/>
        <v>0.66679558727891441</v>
      </c>
    </row>
    <row r="124" spans="1:16" s="48" customFormat="1" ht="15" customHeight="1">
      <c r="A124" s="48" t="s">
        <v>280</v>
      </c>
      <c r="B124" s="182">
        <f>B92/B85-1</f>
        <v>0.31473464665843753</v>
      </c>
      <c r="C124" s="182">
        <f t="shared" ref="C124:H124" si="17">C92/C85-1</f>
        <v>0.53842307023374714</v>
      </c>
      <c r="D124" s="182">
        <f t="shared" si="17"/>
        <v>0.66917495629955837</v>
      </c>
      <c r="E124" s="182">
        <f t="shared" si="17"/>
        <v>0.98739883784167493</v>
      </c>
      <c r="F124" s="182">
        <f t="shared" si="17"/>
        <v>1.1294708332441856</v>
      </c>
      <c r="G124" s="182">
        <f t="shared" si="17"/>
        <v>1.4954002111359594</v>
      </c>
      <c r="H124" s="182">
        <f t="shared" si="17"/>
        <v>1.877296757788578</v>
      </c>
      <c r="I124" s="182"/>
      <c r="J124" s="182">
        <f t="shared" ref="J124:P124" si="18">J92/J85-1</f>
        <v>0.16130428722739265</v>
      </c>
      <c r="K124" s="182">
        <f t="shared" si="18"/>
        <v>0.20307059628186974</v>
      </c>
      <c r="L124" s="182">
        <f t="shared" si="18"/>
        <v>0.22033622081788895</v>
      </c>
      <c r="M124" s="182">
        <f t="shared" si="18"/>
        <v>0.35878037213653813</v>
      </c>
      <c r="N124" s="182">
        <f t="shared" si="18"/>
        <v>0.54491781911089943</v>
      </c>
      <c r="O124" s="182">
        <f t="shared" si="18"/>
        <v>0.71389018134979776</v>
      </c>
      <c r="P124" s="182">
        <f t="shared" si="18"/>
        <v>1.2359999960286601</v>
      </c>
    </row>
    <row r="125" spans="1:16" s="181" customFormat="1" ht="15" customHeight="1">
      <c r="A125" s="181" t="s">
        <v>281</v>
      </c>
      <c r="B125" s="183">
        <f>(B92/B85)^(1/7)-1</f>
        <v>3.9864788522309125E-2</v>
      </c>
      <c r="C125" s="183">
        <f t="shared" ref="C125:L125" si="19">(C92/C85)^(1/7)-1</f>
        <v>6.3469678805185614E-2</v>
      </c>
      <c r="D125" s="183">
        <f t="shared" si="19"/>
        <v>7.593486308833497E-2</v>
      </c>
      <c r="E125" s="183">
        <f t="shared" si="19"/>
        <v>0.10309304751344395</v>
      </c>
      <c r="F125" s="183">
        <f t="shared" si="19"/>
        <v>0.11402761532391725</v>
      </c>
      <c r="G125" s="183">
        <f t="shared" si="19"/>
        <v>0.13955243996774525</v>
      </c>
      <c r="H125" s="183">
        <f t="shared" si="19"/>
        <v>0.16297194094307454</v>
      </c>
      <c r="I125" s="183"/>
      <c r="J125" s="183">
        <f t="shared" si="19"/>
        <v>2.1593225188338394E-2</v>
      </c>
      <c r="K125" s="183">
        <f t="shared" si="19"/>
        <v>2.6762878725575812E-2</v>
      </c>
      <c r="L125" s="183">
        <f t="shared" si="19"/>
        <v>2.8855099609402135E-2</v>
      </c>
      <c r="M125" s="183">
        <f>(M92/M85)^(1/7)-1</f>
        <v>4.4771515471797585E-2</v>
      </c>
      <c r="N125" s="183">
        <f>(N92/N85)^(1/7)-1</f>
        <v>6.4109898784936004E-2</v>
      </c>
      <c r="O125" s="183">
        <f>(O92/O85)^(1/7)-1</f>
        <v>8.0005933630744819E-2</v>
      </c>
      <c r="P125" s="183">
        <f>(P92/P85)^(1/7)-1</f>
        <v>0.12182352389136808</v>
      </c>
    </row>
    <row r="126" spans="1:16" s="48" customFormat="1" ht="15" customHeight="1">
      <c r="A126" s="48" t="s">
        <v>376</v>
      </c>
      <c r="B126" s="184">
        <f t="shared" ref="B126:H126" si="20">B99/B94-1</f>
        <v>0.16096168561750979</v>
      </c>
      <c r="C126" s="184">
        <f t="shared" si="20"/>
        <v>0.31780543684652951</v>
      </c>
      <c r="D126" s="184">
        <f t="shared" si="20"/>
        <v>0.39985863168349045</v>
      </c>
      <c r="E126" s="184">
        <f t="shared" si="20"/>
        <v>0.61791179941110785</v>
      </c>
      <c r="F126" s="184">
        <f t="shared" si="20"/>
        <v>0.71980472434549614</v>
      </c>
      <c r="G126" s="184">
        <f t="shared" si="20"/>
        <v>0.94126204753506748</v>
      </c>
      <c r="H126" s="184">
        <f t="shared" si="20"/>
        <v>1.230287948563745</v>
      </c>
      <c r="I126" s="184"/>
      <c r="J126" s="184">
        <f t="shared" ref="J126:P126" si="21">J99/J94-1</f>
        <v>3.8624676381915801E-2</v>
      </c>
      <c r="K126" s="184">
        <f t="shared" si="21"/>
        <v>6.8263499905967695E-2</v>
      </c>
      <c r="L126" s="184">
        <f t="shared" si="21"/>
        <v>9.3878630172502087E-2</v>
      </c>
      <c r="M126" s="184">
        <f t="shared" si="21"/>
        <v>0.15798368602930335</v>
      </c>
      <c r="N126" s="184">
        <f t="shared" si="21"/>
        <v>0.27077828613842447</v>
      </c>
      <c r="O126" s="184">
        <f t="shared" si="21"/>
        <v>0.43444081184160988</v>
      </c>
      <c r="P126" s="184">
        <f t="shared" si="21"/>
        <v>0.72499165433856727</v>
      </c>
    </row>
    <row r="127" spans="1:16" s="181" customFormat="1" ht="15" customHeight="1">
      <c r="A127" s="181" t="s">
        <v>15</v>
      </c>
      <c r="B127" s="183">
        <f>(B99/B94)^(1/5)-1</f>
        <v>3.0299709689525223E-2</v>
      </c>
      <c r="C127" s="183">
        <f t="shared" ref="C127:P127" si="22">(C99/C94)^(1/5)-1</f>
        <v>5.674513956660121E-2</v>
      </c>
      <c r="D127" s="183">
        <f t="shared" si="22"/>
        <v>6.9588773564214224E-2</v>
      </c>
      <c r="E127" s="183">
        <f t="shared" si="22"/>
        <v>0.10100925203713773</v>
      </c>
      <c r="F127" s="183">
        <f t="shared" si="22"/>
        <v>0.11454043096032707</v>
      </c>
      <c r="G127" s="183">
        <f t="shared" si="22"/>
        <v>0.14187044639009971</v>
      </c>
      <c r="H127" s="183">
        <f t="shared" si="22"/>
        <v>0.17401105796349592</v>
      </c>
      <c r="I127" s="183"/>
      <c r="J127" s="183">
        <f t="shared" si="22"/>
        <v>7.6082792692375723E-3</v>
      </c>
      <c r="K127" s="183">
        <f t="shared" si="22"/>
        <v>1.3294482698797294E-2</v>
      </c>
      <c r="L127" s="183">
        <f t="shared" si="22"/>
        <v>1.8107947492467247E-2</v>
      </c>
      <c r="M127" s="183">
        <f t="shared" si="22"/>
        <v>2.9770599185747759E-2</v>
      </c>
      <c r="N127" s="183">
        <f t="shared" si="22"/>
        <v>4.9092922317985899E-2</v>
      </c>
      <c r="O127" s="183">
        <f t="shared" si="22"/>
        <v>7.482194899697614E-2</v>
      </c>
      <c r="P127" s="183">
        <f t="shared" si="22"/>
        <v>0.11521191202477943</v>
      </c>
    </row>
    <row r="128" spans="1:16" s="48" customFormat="1" ht="15" customHeight="1">
      <c r="A128" s="48" t="s">
        <v>396</v>
      </c>
      <c r="B128" s="184">
        <f>B101/B99-1</f>
        <v>-0.17429085341831407</v>
      </c>
      <c r="C128" s="184">
        <f t="shared" ref="C128:P128" si="23">C101/C99-1</f>
        <v>-0.22804329042337024</v>
      </c>
      <c r="D128" s="184">
        <f t="shared" si="23"/>
        <v>-0.27155746050116236</v>
      </c>
      <c r="E128" s="184">
        <f t="shared" si="23"/>
        <v>-0.36344194243655836</v>
      </c>
      <c r="F128" s="184">
        <f t="shared" si="23"/>
        <v>-0.39497588058278876</v>
      </c>
      <c r="G128" s="184">
        <f t="shared" si="23"/>
        <v>-0.44201569279877118</v>
      </c>
      <c r="H128" s="184">
        <f t="shared" si="23"/>
        <v>-0.46731089847762008</v>
      </c>
      <c r="I128" s="184"/>
      <c r="J128" s="184">
        <f t="shared" si="23"/>
        <v>-0.12109454986416568</v>
      </c>
      <c r="K128" s="184">
        <f t="shared" si="23"/>
        <v>-0.11617592021575962</v>
      </c>
      <c r="L128" s="184">
        <f t="shared" si="23"/>
        <v>-7.6073824331601592E-2</v>
      </c>
      <c r="M128" s="184">
        <f t="shared" si="23"/>
        <v>-0.1291531757054083</v>
      </c>
      <c r="N128" s="184">
        <f t="shared" si="23"/>
        <v>-0.21805008725482256</v>
      </c>
      <c r="O128" s="184">
        <f t="shared" si="23"/>
        <v>-0.31294523774272864</v>
      </c>
      <c r="P128" s="184">
        <f t="shared" si="23"/>
        <v>-0.41754352394518357</v>
      </c>
    </row>
    <row r="129" spans="1:16" s="181" customFormat="1" ht="15" customHeight="1">
      <c r="A129" s="181" t="s">
        <v>388</v>
      </c>
      <c r="B129" s="183">
        <f>(B101/B99)^(1/2)-1</f>
        <v>-9.1314605277664884E-2</v>
      </c>
      <c r="C129" s="183">
        <f t="shared" ref="C129:H129" si="24">(C101/C99)^(1/2)-1</f>
        <v>-0.12138932992102258</v>
      </c>
      <c r="D129" s="183">
        <f t="shared" si="24"/>
        <v>-0.14651154694463642</v>
      </c>
      <c r="E129" s="183">
        <f t="shared" si="24"/>
        <v>-0.20215411415271334</v>
      </c>
      <c r="F129" s="183">
        <f t="shared" si="24"/>
        <v>-0.22216703630071633</v>
      </c>
      <c r="G129" s="183">
        <f t="shared" si="24"/>
        <v>-0.25301652816060993</v>
      </c>
      <c r="H129" s="183">
        <f t="shared" si="24"/>
        <v>-0.27014446530674308</v>
      </c>
      <c r="I129" s="183"/>
      <c r="J129" s="183">
        <f t="shared" ref="J129:P129" si="25">(J101/J99)^(1/2)-1</f>
        <v>-6.2500426594318759E-2</v>
      </c>
      <c r="K129" s="183">
        <f t="shared" si="25"/>
        <v>-5.9880816181139496E-2</v>
      </c>
      <c r="L129" s="183">
        <f t="shared" si="25"/>
        <v>-3.8789213716159732E-2</v>
      </c>
      <c r="M129" s="183">
        <f t="shared" si="25"/>
        <v>-6.6808259630105948E-2</v>
      </c>
      <c r="N129" s="183">
        <f t="shared" si="25"/>
        <v>-0.11572068171579553</v>
      </c>
      <c r="O129" s="183">
        <f t="shared" si="25"/>
        <v>-0.17111233435569129</v>
      </c>
      <c r="P129" s="183">
        <f t="shared" si="25"/>
        <v>-0.23681163789349069</v>
      </c>
    </row>
    <row r="130" spans="1:16" s="48" customFormat="1" ht="15" customHeight="1">
      <c r="A130" s="248" t="s">
        <v>513</v>
      </c>
      <c r="B130" s="249">
        <f>B110/B85-1</f>
        <v>0.2832157088848688</v>
      </c>
      <c r="C130" s="249">
        <f t="shared" ref="C130:P130" si="26">C110/C85-1</f>
        <v>0.59411244467842628</v>
      </c>
      <c r="D130" s="249">
        <f t="shared" si="26"/>
        <v>0.71536545349359693</v>
      </c>
      <c r="E130" s="249">
        <f t="shared" si="26"/>
        <v>0.96156591194679009</v>
      </c>
      <c r="F130" s="249">
        <f t="shared" si="26"/>
        <v>1.0783006535491757</v>
      </c>
      <c r="G130" s="249">
        <f t="shared" si="26"/>
        <v>1.4163193466374984</v>
      </c>
      <c r="H130" s="249">
        <f t="shared" si="26"/>
        <v>1.9561237503840543</v>
      </c>
      <c r="I130" s="249"/>
      <c r="J130" s="249">
        <f t="shared" si="26"/>
        <v>6.9968205253173155E-2</v>
      </c>
      <c r="K130" s="249">
        <f t="shared" si="26"/>
        <v>0.17060776536639621</v>
      </c>
      <c r="L130" s="249">
        <f t="shared" si="26"/>
        <v>0.29913400332119799</v>
      </c>
      <c r="M130" s="249">
        <f t="shared" si="26"/>
        <v>0.47522229216957834</v>
      </c>
      <c r="N130" s="249">
        <f t="shared" si="26"/>
        <v>0.59799737587353063</v>
      </c>
      <c r="O130" s="249">
        <f t="shared" si="26"/>
        <v>0.69441775888943136</v>
      </c>
      <c r="P130" s="249">
        <f t="shared" si="26"/>
        <v>1.0496614659232892</v>
      </c>
    </row>
    <row r="131" spans="1:16" s="181" customFormat="1" ht="15" customHeight="1">
      <c r="A131" s="181" t="s">
        <v>391</v>
      </c>
      <c r="B131" s="183">
        <f>(B102/B85)^(1/17)-1</f>
        <v>7.5162606258407649E-3</v>
      </c>
      <c r="C131" s="183">
        <f t="shared" ref="C131:H131" si="27">(C102/C85)^(1/17)-1</f>
        <v>1.7416895247866382E-2</v>
      </c>
      <c r="D131" s="183">
        <f t="shared" si="27"/>
        <v>2.0512274286779597E-2</v>
      </c>
      <c r="E131" s="183">
        <f t="shared" si="27"/>
        <v>2.7447574097692273E-2</v>
      </c>
      <c r="F131" s="183">
        <f t="shared" si="27"/>
        <v>3.0560909091284172E-2</v>
      </c>
      <c r="G131" s="183">
        <f t="shared" si="27"/>
        <v>3.8929772218920355E-2</v>
      </c>
      <c r="H131" s="183">
        <f t="shared" si="27"/>
        <v>5.132143218383578E-2</v>
      </c>
      <c r="I131" s="183"/>
      <c r="J131" s="183">
        <f t="shared" ref="J131:P131" si="28">(J102/J85)^(1/17)-1</f>
        <v>-3.0283736834357811E-4</v>
      </c>
      <c r="K131" s="183">
        <f t="shared" si="28"/>
        <v>3.5030320886124677E-3</v>
      </c>
      <c r="L131" s="183">
        <f t="shared" si="28"/>
        <v>9.1891382958222412E-3</v>
      </c>
      <c r="M131" s="183">
        <f t="shared" si="28"/>
        <v>1.2932999005018875E-2</v>
      </c>
      <c r="N131" s="183">
        <f t="shared" si="28"/>
        <v>1.6650823284574345E-2</v>
      </c>
      <c r="O131" s="183">
        <f t="shared" si="28"/>
        <v>1.9515015415686898E-2</v>
      </c>
      <c r="P131" s="183">
        <f t="shared" si="28"/>
        <v>2.8924855483969392E-2</v>
      </c>
    </row>
    <row r="132" spans="1:16" s="181" customFormat="1" ht="15" customHeight="1">
      <c r="A132" s="48" t="s">
        <v>397</v>
      </c>
      <c r="B132" s="184">
        <f>B94/B92-1</f>
        <v>-0.1172646277977607</v>
      </c>
      <c r="C132" s="184">
        <f t="shared" ref="C132:P132" si="29">C94/C92-1</f>
        <v>-0.18748368916541414</v>
      </c>
      <c r="D132" s="184">
        <f t="shared" si="29"/>
        <v>-0.226672112463705</v>
      </c>
      <c r="E132" s="184">
        <f t="shared" si="29"/>
        <v>-0.30824162203472127</v>
      </c>
      <c r="F132" s="184">
        <f t="shared" si="29"/>
        <v>-0.34064143324131779</v>
      </c>
      <c r="G132" s="184">
        <f t="shared" si="29"/>
        <v>-0.40423275100334288</v>
      </c>
      <c r="H132" s="184">
        <f t="shared" si="29"/>
        <v>-0.45327133068018222</v>
      </c>
      <c r="I132" s="184"/>
      <c r="J132" s="184">
        <f t="shared" si="29"/>
        <v>-5.3459942925165538E-2</v>
      </c>
      <c r="K132" s="184">
        <f t="shared" si="29"/>
        <v>-6.4893727391618361E-2</v>
      </c>
      <c r="L132" s="184">
        <f t="shared" si="29"/>
        <v>-5.7083596150484972E-2</v>
      </c>
      <c r="M132" s="184">
        <f t="shared" si="29"/>
        <v>-0.11030105409593305</v>
      </c>
      <c r="N132" s="184">
        <f t="shared" si="29"/>
        <v>-0.16915192586867545</v>
      </c>
      <c r="O132" s="184">
        <f t="shared" si="29"/>
        <v>-0.235490511487358</v>
      </c>
      <c r="P132" s="184">
        <f t="shared" si="29"/>
        <v>-0.3613704638392139</v>
      </c>
    </row>
    <row r="133" spans="1:16" s="181" customFormat="1" ht="15" customHeight="1">
      <c r="A133" s="181" t="s">
        <v>286</v>
      </c>
      <c r="B133" s="183">
        <f>(B94/B92)^0.5-1</f>
        <v>-6.0460020966516148E-2</v>
      </c>
      <c r="C133" s="183">
        <f t="shared" ref="C133:L133" si="30">(C94/C92)^0.5-1</f>
        <v>-9.8603133556264266E-2</v>
      </c>
      <c r="D133" s="183">
        <f t="shared" si="30"/>
        <v>-0.12060936578998349</v>
      </c>
      <c r="E133" s="183">
        <f t="shared" si="30"/>
        <v>-0.16827986800530148</v>
      </c>
      <c r="F133" s="183">
        <f t="shared" si="30"/>
        <v>-0.18799103037054932</v>
      </c>
      <c r="G133" s="183">
        <f t="shared" si="30"/>
        <v>-0.22814039554031773</v>
      </c>
      <c r="H133" s="183">
        <f t="shared" si="30"/>
        <v>-0.26058897132933034</v>
      </c>
      <c r="I133" s="183"/>
      <c r="J133" s="183">
        <f t="shared" si="30"/>
        <v>-2.709709781765246E-2</v>
      </c>
      <c r="K133" s="183">
        <f t="shared" si="30"/>
        <v>-3.2991069013123542E-2</v>
      </c>
      <c r="L133" s="183">
        <f t="shared" si="30"/>
        <v>-2.8961172841417748E-2</v>
      </c>
      <c r="M133" s="183">
        <f>(M94/M92)^0.5-1</f>
        <v>-5.6761458641523155E-2</v>
      </c>
      <c r="N133" s="183">
        <f>(N94/N92)^0.5-1</f>
        <v>-8.8491319771816679E-2</v>
      </c>
      <c r="O133" s="183">
        <f>(O94/O92)^0.5-1</f>
        <v>-0.1256376674898203</v>
      </c>
      <c r="P133" s="183">
        <f>(P94/P92)^0.5-1</f>
        <v>-0.20085699892898634</v>
      </c>
    </row>
    <row r="134" spans="1:16" s="181" customFormat="1" ht="15" customHeight="1">
      <c r="A134" s="48" t="s">
        <v>363</v>
      </c>
      <c r="B134" s="184">
        <f t="shared" ref="B134:H134" si="31">(B99/B92)^(1/7)-1</f>
        <v>3.5088396089102414E-3</v>
      </c>
      <c r="C134" s="184">
        <f t="shared" si="31"/>
        <v>9.8118976755252607E-3</v>
      </c>
      <c r="D134" s="184">
        <f t="shared" si="31"/>
        <v>1.139574367854812E-2</v>
      </c>
      <c r="E134" s="184">
        <f t="shared" si="31"/>
        <v>1.6218363578509587E-2</v>
      </c>
      <c r="F134" s="184">
        <f t="shared" si="31"/>
        <v>1.81226822154823E-2</v>
      </c>
      <c r="G134" s="184">
        <f t="shared" si="31"/>
        <v>2.0993482722067691E-2</v>
      </c>
      <c r="H134" s="184">
        <f t="shared" si="31"/>
        <v>2.8737766355944494E-2</v>
      </c>
      <c r="I134" s="184"/>
      <c r="J134" s="184">
        <f t="shared" ref="J134:P134" si="32">(J99/J92)^(1/7)-1</f>
        <v>-2.4319774460236365E-3</v>
      </c>
      <c r="K134" s="184">
        <f t="shared" si="32"/>
        <v>-1.5151176996819338E-4</v>
      </c>
      <c r="L134" s="184">
        <f t="shared" si="32"/>
        <v>4.431519852839072E-3</v>
      </c>
      <c r="M134" s="184">
        <f t="shared" si="32"/>
        <v>4.267387259325961E-3</v>
      </c>
      <c r="N134" s="184">
        <f t="shared" si="32"/>
        <v>7.7903614272734067E-3</v>
      </c>
      <c r="O134" s="184">
        <f t="shared" si="32"/>
        <v>1.3266407130001268E-2</v>
      </c>
      <c r="P134" s="184">
        <f t="shared" si="32"/>
        <v>1.3923391989681511E-2</v>
      </c>
    </row>
    <row r="135" spans="1:16" s="181" customFormat="1" ht="15" customHeight="1">
      <c r="A135" s="250" t="s">
        <v>514</v>
      </c>
      <c r="B135" s="251">
        <f>B110/B101-1</f>
        <v>0.15341620130211719</v>
      </c>
      <c r="C135" s="251">
        <f t="shared" ref="C135:P135" si="33">C110/C101-1</f>
        <v>0.25362267528733384</v>
      </c>
      <c r="D135" s="251">
        <f t="shared" si="33"/>
        <v>0.30320173091746572</v>
      </c>
      <c r="E135" s="251">
        <f t="shared" si="33"/>
        <v>0.38538532970572215</v>
      </c>
      <c r="F135" s="251">
        <f t="shared" si="33"/>
        <v>0.4225357813402455</v>
      </c>
      <c r="G135" s="251">
        <f t="shared" si="33"/>
        <v>0.50048393348416487</v>
      </c>
      <c r="H135" s="251">
        <f t="shared" si="33"/>
        <v>0.58172637774866609</v>
      </c>
      <c r="I135" s="251" t="e">
        <f t="shared" si="33"/>
        <v>#DIV/0!</v>
      </c>
      <c r="J135" s="251">
        <f t="shared" si="33"/>
        <v>6.6313852555237807E-2</v>
      </c>
      <c r="K135" s="251">
        <f t="shared" si="33"/>
        <v>0.10208501778524615</v>
      </c>
      <c r="L135" s="251">
        <f t="shared" si="33"/>
        <v>0.11710719181726525</v>
      </c>
      <c r="M135" s="251">
        <f t="shared" si="33"/>
        <v>0.21009902825118965</v>
      </c>
      <c r="N135" s="251">
        <f t="shared" si="33"/>
        <v>0.25285364542748257</v>
      </c>
      <c r="O135" s="251">
        <f t="shared" si="33"/>
        <v>0.3121413947884597</v>
      </c>
      <c r="P135" s="251">
        <f t="shared" si="33"/>
        <v>0.42860070740691669</v>
      </c>
    </row>
    <row r="136" spans="1:16" s="181" customFormat="1" ht="15" customHeight="1">
      <c r="A136" s="234" t="s">
        <v>489</v>
      </c>
      <c r="B136" s="184">
        <f t="shared" ref="B136:H140" si="34">B106/B105-1</f>
        <v>4.6674433986688246E-2</v>
      </c>
      <c r="C136" s="184">
        <f t="shared" si="34"/>
        <v>7.3124845833986374E-2</v>
      </c>
      <c r="D136" s="184">
        <f t="shared" si="34"/>
        <v>8.8897579375284197E-2</v>
      </c>
      <c r="E136" s="184">
        <f t="shared" si="34"/>
        <v>0.12588392579193908</v>
      </c>
      <c r="F136" s="184">
        <f t="shared" si="34"/>
        <v>0.14089963292153085</v>
      </c>
      <c r="G136" s="184">
        <f t="shared" si="34"/>
        <v>0.173194299827514</v>
      </c>
      <c r="H136" s="184">
        <f t="shared" si="34"/>
        <v>0.20135538482215964</v>
      </c>
      <c r="I136" s="184"/>
      <c r="J136" s="184">
        <f t="shared" ref="J136:P140" si="35">J106/J105-1</f>
        <v>2.1631840894437815E-2</v>
      </c>
      <c r="K136" s="184">
        <f t="shared" si="35"/>
        <v>2.6864634588535496E-2</v>
      </c>
      <c r="L136" s="184">
        <f t="shared" si="35"/>
        <v>2.5986454113745561E-2</v>
      </c>
      <c r="M136" s="184">
        <f t="shared" si="35"/>
        <v>4.3872092797968998E-2</v>
      </c>
      <c r="N136" s="184">
        <f t="shared" si="35"/>
        <v>6.9357780853272599E-2</v>
      </c>
      <c r="O136" s="184">
        <f t="shared" si="35"/>
        <v>9.3131282295696005E-2</v>
      </c>
      <c r="P136" s="184">
        <f t="shared" si="35"/>
        <v>0.14786350313343788</v>
      </c>
    </row>
    <row r="137" spans="1:16" s="181" customFormat="1" ht="15" customHeight="1">
      <c r="A137" s="234" t="s">
        <v>491</v>
      </c>
      <c r="B137" s="184">
        <f t="shared" si="34"/>
        <v>2.9919942143215916E-2</v>
      </c>
      <c r="C137" s="184">
        <f t="shared" si="34"/>
        <v>3.2605145153095316E-2</v>
      </c>
      <c r="D137" s="184">
        <f t="shared" si="34"/>
        <v>3.3315879699741702E-2</v>
      </c>
      <c r="E137" s="184">
        <f t="shared" si="34"/>
        <v>3.336577094592541E-2</v>
      </c>
      <c r="F137" s="184">
        <f t="shared" si="34"/>
        <v>3.3685755048324495E-2</v>
      </c>
      <c r="G137" s="184">
        <f t="shared" si="34"/>
        <v>3.352480808393099E-2</v>
      </c>
      <c r="H137" s="184">
        <f t="shared" si="34"/>
        <v>2.7910734296662465E-2</v>
      </c>
      <c r="I137" s="184"/>
      <c r="J137" s="184">
        <f t="shared" si="35"/>
        <v>2.7249520656945858E-2</v>
      </c>
      <c r="K137" s="184">
        <f t="shared" si="35"/>
        <v>2.8975061462350515E-2</v>
      </c>
      <c r="L137" s="184">
        <f t="shared" si="35"/>
        <v>3.035079887938652E-2</v>
      </c>
      <c r="M137" s="184">
        <f t="shared" si="35"/>
        <v>3.3250372706583153E-2</v>
      </c>
      <c r="N137" s="184">
        <f t="shared" si="35"/>
        <v>3.2080613350509379E-2</v>
      </c>
      <c r="O137" s="184">
        <f t="shared" si="35"/>
        <v>3.3941254426700151E-2</v>
      </c>
      <c r="P137" s="184">
        <f t="shared" si="35"/>
        <v>3.8809976538207946E-2</v>
      </c>
    </row>
    <row r="138" spans="1:16" s="181" customFormat="1" ht="15" customHeight="1">
      <c r="A138" s="234" t="s">
        <v>501</v>
      </c>
      <c r="B138" s="184">
        <f t="shared" si="34"/>
        <v>-2.5627497355480866E-2</v>
      </c>
      <c r="C138" s="184">
        <f t="shared" si="34"/>
        <v>-3.4612649454198952E-2</v>
      </c>
      <c r="D138" s="184">
        <f t="shared" si="34"/>
        <v>-4.2407147394448952E-2</v>
      </c>
      <c r="E138" s="184">
        <f t="shared" si="34"/>
        <v>-6.592550795484875E-2</v>
      </c>
      <c r="F138" s="184">
        <f t="shared" si="34"/>
        <v>-7.3633359395215425E-2</v>
      </c>
      <c r="G138" s="184">
        <f t="shared" si="34"/>
        <v>-9.2863608963304145E-2</v>
      </c>
      <c r="H138" s="184">
        <f t="shared" si="34"/>
        <v>-0.11076129498685316</v>
      </c>
      <c r="I138" s="184"/>
      <c r="J138" s="184">
        <f t="shared" si="35"/>
        <v>-1.6645220045468201E-2</v>
      </c>
      <c r="K138" s="184">
        <f t="shared" si="35"/>
        <v>-1.4530228647421262E-2</v>
      </c>
      <c r="L138" s="184">
        <f t="shared" si="35"/>
        <v>-9.8184929636575546E-3</v>
      </c>
      <c r="M138" s="184">
        <f t="shared" si="35"/>
        <v>-1.1524191655219451E-2</v>
      </c>
      <c r="N138" s="184">
        <f t="shared" si="35"/>
        <v>-3.4920186959673138E-2</v>
      </c>
      <c r="O138" s="184">
        <f t="shared" si="35"/>
        <v>-4.3118103236908345E-2</v>
      </c>
      <c r="P138" s="184">
        <f t="shared" si="35"/>
        <v>-7.619125614165867E-2</v>
      </c>
    </row>
    <row r="139" spans="1:16" s="181" customFormat="1" ht="15" customHeight="1">
      <c r="A139" s="234" t="s">
        <v>505</v>
      </c>
      <c r="B139" s="184">
        <f t="shared" si="34"/>
        <v>4.4791390241453177E-2</v>
      </c>
      <c r="C139" s="184">
        <f t="shared" si="34"/>
        <v>6.6623355856924471E-2</v>
      </c>
      <c r="D139" s="184">
        <f t="shared" si="34"/>
        <v>7.8919006279035031E-2</v>
      </c>
      <c r="E139" s="184">
        <f t="shared" si="34"/>
        <v>0.10818855851737275</v>
      </c>
      <c r="F139" s="184">
        <f t="shared" si="34"/>
        <v>0.12047696567953925</v>
      </c>
      <c r="G139" s="184">
        <f t="shared" si="34"/>
        <v>0.14783177238960787</v>
      </c>
      <c r="H139" s="184">
        <f t="shared" si="34"/>
        <v>0.18039721214899695</v>
      </c>
      <c r="I139" s="184"/>
      <c r="J139" s="184">
        <f t="shared" si="35"/>
        <v>2.3365186256830706E-2</v>
      </c>
      <c r="K139" s="184">
        <f t="shared" si="35"/>
        <v>2.8243578913181633E-2</v>
      </c>
      <c r="L139" s="184">
        <f t="shared" si="35"/>
        <v>2.8798369207389873E-2</v>
      </c>
      <c r="M139" s="184">
        <f t="shared" si="35"/>
        <v>4.2599213593863317E-2</v>
      </c>
      <c r="N139" s="184">
        <f t="shared" si="35"/>
        <v>6.074053076885777E-2</v>
      </c>
      <c r="O139" s="184">
        <f t="shared" si="35"/>
        <v>7.9326002835877762E-2</v>
      </c>
      <c r="P139" s="184">
        <f t="shared" si="35"/>
        <v>0.11863107366931058</v>
      </c>
    </row>
    <row r="140" spans="1:16" s="181" customFormat="1" ht="15" customHeight="1">
      <c r="A140" s="234" t="s">
        <v>512</v>
      </c>
      <c r="B140" s="184">
        <f t="shared" si="34"/>
        <v>1.1978944049466644E-2</v>
      </c>
      <c r="C140" s="184">
        <f t="shared" si="34"/>
        <v>1.149863129668427E-2</v>
      </c>
      <c r="D140" s="184">
        <f t="shared" si="34"/>
        <v>1.0458393318789616E-2</v>
      </c>
      <c r="E140" s="184">
        <f t="shared" si="34"/>
        <v>3.1290257047846826E-3</v>
      </c>
      <c r="F140" s="184">
        <f t="shared" si="34"/>
        <v>1.7627319328148428E-3</v>
      </c>
      <c r="G140" s="184">
        <f t="shared" si="34"/>
        <v>6.4760170726079203E-3</v>
      </c>
      <c r="H140" s="184">
        <f t="shared" si="34"/>
        <v>2.4448826772351051E-2</v>
      </c>
      <c r="I140" s="184"/>
      <c r="J140" s="184">
        <f t="shared" si="35"/>
        <v>1.2470255589240642E-2</v>
      </c>
      <c r="K140" s="184">
        <f t="shared" si="35"/>
        <v>1.4468532841285464E-2</v>
      </c>
      <c r="L140" s="184">
        <f t="shared" si="35"/>
        <v>1.485460506891334E-2</v>
      </c>
      <c r="M140" s="184">
        <f t="shared" si="35"/>
        <v>2.0125356310828346E-2</v>
      </c>
      <c r="N140" s="184">
        <f t="shared" si="35"/>
        <v>8.7016585494230636E-3</v>
      </c>
      <c r="O140" s="184">
        <f t="shared" si="35"/>
        <v>-5.7776903271018476E-3</v>
      </c>
      <c r="P140" s="184">
        <f t="shared" si="35"/>
        <v>-1.052964591683514E-2</v>
      </c>
    </row>
    <row r="141" spans="1:16" s="181" customFormat="1" ht="15" customHeight="1">
      <c r="B141" s="183"/>
      <c r="C141" s="183"/>
      <c r="D141" s="183"/>
      <c r="E141" s="183"/>
      <c r="F141" s="183"/>
      <c r="G141" s="183"/>
      <c r="H141" s="183"/>
      <c r="I141" s="183"/>
      <c r="J141" s="183"/>
      <c r="K141" s="183"/>
      <c r="L141" s="183"/>
      <c r="M141" s="183"/>
      <c r="N141" s="183"/>
      <c r="O141" s="183"/>
      <c r="P141" s="183"/>
    </row>
    <row r="142" spans="1:16" s="181" customFormat="1" ht="15" customHeight="1">
      <c r="A142" s="48" t="s">
        <v>354</v>
      </c>
      <c r="B142" s="185">
        <f t="shared" ref="B142:H153" si="36">B90/B89-1</f>
        <v>6.0850165781763943E-2</v>
      </c>
      <c r="C142" s="185">
        <f t="shared" si="36"/>
        <v>7.8600705021952599E-2</v>
      </c>
      <c r="D142" s="185">
        <f t="shared" si="36"/>
        <v>9.1387900254344956E-2</v>
      </c>
      <c r="E142" s="185">
        <f t="shared" si="36"/>
        <v>0.12403596805119665</v>
      </c>
      <c r="F142" s="185">
        <f t="shared" si="36"/>
        <v>0.13727273581477473</v>
      </c>
      <c r="G142" s="185">
        <f t="shared" si="36"/>
        <v>0.16596311440106892</v>
      </c>
      <c r="H142" s="185">
        <f t="shared" si="36"/>
        <v>0.18029359057341465</v>
      </c>
      <c r="I142" s="183"/>
      <c r="J142" s="185">
        <f t="shared" ref="J142:P153" si="37">J90/J89-1</f>
        <v>4.65345527707266E-2</v>
      </c>
      <c r="K142" s="185">
        <f t="shared" si="37"/>
        <v>4.6966013462634182E-2</v>
      </c>
      <c r="L142" s="185">
        <f t="shared" si="37"/>
        <v>4.1759842881926801E-2</v>
      </c>
      <c r="M142" s="185">
        <f t="shared" si="37"/>
        <v>5.2504193963171408E-2</v>
      </c>
      <c r="N142" s="185">
        <f t="shared" si="37"/>
        <v>7.5431353226378617E-2</v>
      </c>
      <c r="O142" s="185">
        <f t="shared" si="37"/>
        <v>9.7963939576271475E-2</v>
      </c>
      <c r="P142" s="185">
        <f t="shared" si="37"/>
        <v>0.15511759841401362</v>
      </c>
    </row>
    <row r="143" spans="1:16" s="181" customFormat="1" ht="15" customHeight="1">
      <c r="A143" s="48" t="s">
        <v>353</v>
      </c>
      <c r="B143" s="185">
        <f t="shared" si="36"/>
        <v>4.7346928228118479E-2</v>
      </c>
      <c r="C143" s="185">
        <f t="shared" si="36"/>
        <v>7.2220581345033841E-2</v>
      </c>
      <c r="D143" s="185">
        <f t="shared" si="36"/>
        <v>8.1813074392422358E-2</v>
      </c>
      <c r="E143" s="185">
        <f t="shared" si="36"/>
        <v>9.9802065664522432E-2</v>
      </c>
      <c r="F143" s="185">
        <f t="shared" si="36"/>
        <v>0.10647969833757887</v>
      </c>
      <c r="G143" s="185">
        <f t="shared" si="36"/>
        <v>0.12022811732002614</v>
      </c>
      <c r="H143" s="185">
        <f t="shared" si="36"/>
        <v>0.12503695017927408</v>
      </c>
      <c r="I143" s="183"/>
      <c r="J143" s="185">
        <f t="shared" si="37"/>
        <v>2.667194812172724E-2</v>
      </c>
      <c r="K143" s="185">
        <f t="shared" si="37"/>
        <v>3.4972204288701736E-2</v>
      </c>
      <c r="L143" s="185">
        <f t="shared" si="37"/>
        <v>4.3267319088419853E-2</v>
      </c>
      <c r="M143" s="185">
        <f t="shared" si="37"/>
        <v>5.8932161125157645E-2</v>
      </c>
      <c r="N143" s="185">
        <f t="shared" si="37"/>
        <v>7.387221497526153E-2</v>
      </c>
      <c r="O143" s="185">
        <f t="shared" si="37"/>
        <v>8.6476337967839711E-2</v>
      </c>
      <c r="P143" s="185">
        <f t="shared" si="37"/>
        <v>0.11650940032676171</v>
      </c>
    </row>
    <row r="144" spans="1:16" s="181" customFormat="1" ht="15" customHeight="1">
      <c r="A144" s="48" t="s">
        <v>352</v>
      </c>
      <c r="B144" s="185">
        <f t="shared" si="36"/>
        <v>2.5414620512861363E-2</v>
      </c>
      <c r="C144" s="185">
        <f t="shared" si="36"/>
        <v>5.0526455029283657E-2</v>
      </c>
      <c r="D144" s="185">
        <f t="shared" si="36"/>
        <v>6.5858182085180461E-2</v>
      </c>
      <c r="E144" s="185">
        <f t="shared" si="36"/>
        <v>0.10097525683782149</v>
      </c>
      <c r="F144" s="185">
        <f t="shared" si="36"/>
        <v>0.11615192074407532</v>
      </c>
      <c r="G144" s="185">
        <f t="shared" si="36"/>
        <v>0.15915972015364721</v>
      </c>
      <c r="H144" s="185">
        <f t="shared" si="36"/>
        <v>0.23443957519263048</v>
      </c>
      <c r="I144" s="183"/>
      <c r="J144" s="185">
        <f t="shared" si="37"/>
        <v>3.6156285615875916E-3</v>
      </c>
      <c r="K144" s="185">
        <f t="shared" si="37"/>
        <v>6.4724849070592061E-3</v>
      </c>
      <c r="L144" s="185">
        <f t="shared" si="37"/>
        <v>2.5405474815130002E-3</v>
      </c>
      <c r="M144" s="185">
        <f t="shared" si="37"/>
        <v>1.9467445491103685E-2</v>
      </c>
      <c r="N144" s="185">
        <f t="shared" si="37"/>
        <v>4.0253454841641112E-2</v>
      </c>
      <c r="O144" s="185">
        <f t="shared" si="37"/>
        <v>5.1633516328905227E-2</v>
      </c>
      <c r="P144" s="185">
        <f t="shared" si="37"/>
        <v>0.10050045441136235</v>
      </c>
    </row>
    <row r="145" spans="1:16" s="181" customFormat="1" ht="15" customHeight="1">
      <c r="A145" s="48" t="s">
        <v>351</v>
      </c>
      <c r="B145" s="185">
        <f t="shared" si="36"/>
        <v>-6.9320621159971396E-2</v>
      </c>
      <c r="C145" s="185">
        <f t="shared" si="36"/>
        <v>-0.12374562989168392</v>
      </c>
      <c r="D145" s="185">
        <f t="shared" si="36"/>
        <v>-0.15200021849340772</v>
      </c>
      <c r="E145" s="185">
        <f t="shared" si="36"/>
        <v>-0.21207293887526979</v>
      </c>
      <c r="F145" s="185">
        <f t="shared" si="36"/>
        <v>-0.2362617346030037</v>
      </c>
      <c r="G145" s="185">
        <f t="shared" si="36"/>
        <v>-0.28391507570909269</v>
      </c>
      <c r="H145" s="185">
        <f t="shared" si="36"/>
        <v>-0.32120762828541183</v>
      </c>
      <c r="I145" s="183"/>
      <c r="J145" s="185">
        <f t="shared" si="37"/>
        <v>-1.9867232526172396E-2</v>
      </c>
      <c r="K145" s="185">
        <f t="shared" si="37"/>
        <v>-3.0174191802424088E-2</v>
      </c>
      <c r="L145" s="185">
        <f t="shared" si="37"/>
        <v>-2.9728043276402882E-2</v>
      </c>
      <c r="M145" s="185">
        <f t="shared" si="37"/>
        <v>-6.629753269042149E-2</v>
      </c>
      <c r="N145" s="185">
        <f t="shared" si="37"/>
        <v>-0.10823244959155232</v>
      </c>
      <c r="O145" s="185">
        <f t="shared" si="37"/>
        <v>-0.15746492839884874</v>
      </c>
      <c r="P145" s="185">
        <f t="shared" si="37"/>
        <v>-0.25131943146035607</v>
      </c>
    </row>
    <row r="146" spans="1:16" s="181" customFormat="1" ht="15" customHeight="1">
      <c r="A146" s="48" t="s">
        <v>350</v>
      </c>
      <c r="B146" s="185">
        <f t="shared" si="36"/>
        <v>-5.151506278944884E-2</v>
      </c>
      <c r="C146" s="185">
        <f t="shared" si="36"/>
        <v>-7.2739219852166137E-2</v>
      </c>
      <c r="D146" s="185">
        <f t="shared" si="36"/>
        <v>-8.805650142696031E-2</v>
      </c>
      <c r="E146" s="185">
        <f t="shared" si="36"/>
        <v>-0.12205277354248378</v>
      </c>
      <c r="F146" s="185">
        <f t="shared" si="36"/>
        <v>-0.13666946304445915</v>
      </c>
      <c r="G146" s="185">
        <f t="shared" si="36"/>
        <v>-0.16802151701963708</v>
      </c>
      <c r="H146" s="185">
        <f t="shared" si="36"/>
        <v>-0.194556845212013</v>
      </c>
      <c r="I146" s="183"/>
      <c r="J146" s="185">
        <f t="shared" si="37"/>
        <v>-3.4273632627928818E-2</v>
      </c>
      <c r="K146" s="185">
        <f t="shared" si="37"/>
        <v>-3.5799764551245117E-2</v>
      </c>
      <c r="L146" s="185">
        <f t="shared" si="37"/>
        <v>-2.8193696297743154E-2</v>
      </c>
      <c r="M146" s="185">
        <f t="shared" si="37"/>
        <v>-4.712799092445985E-2</v>
      </c>
      <c r="N146" s="185">
        <f t="shared" si="37"/>
        <v>-6.8313178977213007E-2</v>
      </c>
      <c r="O146" s="185">
        <f t="shared" si="37"/>
        <v>-9.2608112965825384E-2</v>
      </c>
      <c r="P146" s="185">
        <f t="shared" si="37"/>
        <v>-0.14699330662944854</v>
      </c>
    </row>
    <row r="147" spans="1:16">
      <c r="A147" s="166" t="s">
        <v>291</v>
      </c>
      <c r="B147" s="185">
        <f t="shared" si="36"/>
        <v>-5.7712090486764511E-3</v>
      </c>
      <c r="C147" s="185">
        <f t="shared" si="36"/>
        <v>1.0269862498621274E-2</v>
      </c>
      <c r="D147" s="185">
        <f t="shared" si="36"/>
        <v>1.580673970251989E-2</v>
      </c>
      <c r="E147" s="185">
        <f t="shared" si="36"/>
        <v>3.3314097112054464E-2</v>
      </c>
      <c r="F147" s="185">
        <f t="shared" si="36"/>
        <v>4.2498987658808218E-2</v>
      </c>
      <c r="G147" s="185">
        <f t="shared" si="36"/>
        <v>6.5467633621313359E-2</v>
      </c>
      <c r="H147" s="185">
        <f t="shared" si="36"/>
        <v>0.10497992934500999</v>
      </c>
      <c r="I147" s="185"/>
      <c r="J147" s="185">
        <f t="shared" si="37"/>
        <v>-1.8283130643596102E-2</v>
      </c>
      <c r="K147" s="185">
        <f t="shared" si="37"/>
        <v>-1.3700164222799738E-2</v>
      </c>
      <c r="L147" s="185">
        <f t="shared" si="37"/>
        <v>-4.8405208774172648E-3</v>
      </c>
      <c r="M147" s="185">
        <f t="shared" si="37"/>
        <v>-3.6132538986245466E-3</v>
      </c>
      <c r="N147" s="185">
        <f t="shared" si="37"/>
        <v>2.0225886331999288E-3</v>
      </c>
      <c r="O147" s="185">
        <f t="shared" si="37"/>
        <v>1.2902212161046478E-2</v>
      </c>
      <c r="P147" s="185">
        <f t="shared" si="37"/>
        <v>3.590163382044298E-2</v>
      </c>
    </row>
    <row r="148" spans="1:16">
      <c r="A148" s="166" t="s">
        <v>290</v>
      </c>
      <c r="B148" s="185">
        <f t="shared" si="36"/>
        <v>5.1145050844956463E-2</v>
      </c>
      <c r="C148" s="185">
        <f t="shared" si="36"/>
        <v>9.5337193481598304E-2</v>
      </c>
      <c r="D148" s="185">
        <f t="shared" si="36"/>
        <v>0.12124277512684989</v>
      </c>
      <c r="E148" s="185">
        <f t="shared" si="36"/>
        <v>0.18457714453106044</v>
      </c>
      <c r="F148" s="185">
        <f t="shared" si="36"/>
        <v>0.21038149297061715</v>
      </c>
      <c r="G148" s="185">
        <f t="shared" si="36"/>
        <v>0.26466097702396252</v>
      </c>
      <c r="H148" s="185">
        <f t="shared" si="36"/>
        <v>0.30700796413768661</v>
      </c>
      <c r="I148" s="185"/>
      <c r="J148" s="185">
        <f t="shared" si="37"/>
        <v>1.567295567826732E-2</v>
      </c>
      <c r="K148" s="185">
        <f t="shared" si="37"/>
        <v>2.2786362585546893E-2</v>
      </c>
      <c r="L148" s="185">
        <f t="shared" si="37"/>
        <v>2.3172903173261705E-2</v>
      </c>
      <c r="M148" s="185">
        <f t="shared" si="37"/>
        <v>4.8385596750725623E-2</v>
      </c>
      <c r="N148" s="185">
        <f t="shared" si="37"/>
        <v>9.3114544708094549E-2</v>
      </c>
      <c r="O148" s="185">
        <f t="shared" si="37"/>
        <v>0.13680866370671829</v>
      </c>
      <c r="P148" s="185">
        <f t="shared" si="37"/>
        <v>0.2308608218237056</v>
      </c>
    </row>
    <row r="149" spans="1:16">
      <c r="A149" s="166" t="s">
        <v>289</v>
      </c>
      <c r="B149" s="185">
        <f t="shared" si="36"/>
        <v>4.3884965242332541E-2</v>
      </c>
      <c r="C149" s="185">
        <f t="shared" si="36"/>
        <v>8.7418606220455164E-2</v>
      </c>
      <c r="D149" s="185">
        <f t="shared" si="36"/>
        <v>0.10986327391816375</v>
      </c>
      <c r="E149" s="185">
        <f t="shared" si="36"/>
        <v>0.15819282631757003</v>
      </c>
      <c r="F149" s="185">
        <f t="shared" si="36"/>
        <v>0.17843220158312079</v>
      </c>
      <c r="G149" s="185">
        <f t="shared" si="36"/>
        <v>0.21141388887710311</v>
      </c>
      <c r="H149" s="185">
        <f t="shared" si="36"/>
        <v>0.23285170468970096</v>
      </c>
      <c r="I149" s="185"/>
      <c r="J149" s="185">
        <f t="shared" si="37"/>
        <v>6.2006420441844678E-3</v>
      </c>
      <c r="K149" s="185">
        <f t="shared" si="37"/>
        <v>1.5747798995380258E-2</v>
      </c>
      <c r="L149" s="185">
        <f t="shared" si="37"/>
        <v>1.8902479394101945E-2</v>
      </c>
      <c r="M149" s="185">
        <f t="shared" si="37"/>
        <v>4.7044714429747225E-2</v>
      </c>
      <c r="N149" s="185">
        <f t="shared" si="37"/>
        <v>7.8759207411984278E-2</v>
      </c>
      <c r="O149" s="185">
        <f t="shared" si="37"/>
        <v>0.12869957927349196</v>
      </c>
      <c r="P149" s="185">
        <f t="shared" si="37"/>
        <v>0.19324426243589654</v>
      </c>
    </row>
    <row r="150" spans="1:16">
      <c r="A150" s="166" t="s">
        <v>287</v>
      </c>
      <c r="B150" s="185">
        <f t="shared" si="36"/>
        <v>2.6298548638325592E-2</v>
      </c>
      <c r="C150" s="185">
        <f t="shared" si="36"/>
        <v>4.7234750255352731E-2</v>
      </c>
      <c r="D150" s="185">
        <f t="shared" si="36"/>
        <v>5.1818607276658435E-2</v>
      </c>
      <c r="E150" s="185">
        <f t="shared" si="36"/>
        <v>6.8772210967900316E-2</v>
      </c>
      <c r="F150" s="185">
        <f t="shared" si="36"/>
        <v>7.504065516304248E-2</v>
      </c>
      <c r="G150" s="185">
        <f t="shared" si="36"/>
        <v>8.2733756520476431E-2</v>
      </c>
      <c r="H150" s="185">
        <f t="shared" si="36"/>
        <v>9.2743774486204522E-2</v>
      </c>
      <c r="I150" s="185"/>
      <c r="J150" s="185">
        <f t="shared" si="37"/>
        <v>6.7125468391271426E-3</v>
      </c>
      <c r="K150" s="185">
        <f t="shared" si="37"/>
        <v>1.4377376777061412E-2</v>
      </c>
      <c r="L150" s="185">
        <f t="shared" si="37"/>
        <v>3.1992554008846819E-2</v>
      </c>
      <c r="M150" s="185">
        <f t="shared" si="37"/>
        <v>2.7443144539844422E-2</v>
      </c>
      <c r="N150" s="185">
        <f t="shared" si="37"/>
        <v>4.1897296180959165E-2</v>
      </c>
      <c r="O150" s="185">
        <f t="shared" si="37"/>
        <v>6.2590231513409922E-2</v>
      </c>
      <c r="P150" s="185">
        <f t="shared" si="37"/>
        <v>7.3968153356499089E-2</v>
      </c>
    </row>
    <row r="151" spans="1:16">
      <c r="A151" s="166" t="s">
        <v>13</v>
      </c>
      <c r="B151" s="185">
        <f t="shared" si="36"/>
        <v>3.6913538158640069E-2</v>
      </c>
      <c r="C151" s="185">
        <f t="shared" si="36"/>
        <v>4.5743702108896001E-2</v>
      </c>
      <c r="D151" s="185">
        <f t="shared" si="36"/>
        <v>5.2841758619811552E-2</v>
      </c>
      <c r="E151" s="185">
        <f t="shared" si="36"/>
        <v>6.7807864318560895E-2</v>
      </c>
      <c r="F151" s="185">
        <f t="shared" si="36"/>
        <v>7.5850017512542278E-2</v>
      </c>
      <c r="G151" s="185">
        <f t="shared" si="36"/>
        <v>9.8387442259001201E-2</v>
      </c>
      <c r="H151" s="185">
        <f t="shared" si="36"/>
        <v>0.14630221910724361</v>
      </c>
      <c r="I151" s="185"/>
      <c r="J151" s="185">
        <f t="shared" si="37"/>
        <v>2.8320332041303242E-2</v>
      </c>
      <c r="K151" s="185">
        <f t="shared" si="37"/>
        <v>2.7777380936308438E-2</v>
      </c>
      <c r="L151" s="185">
        <f t="shared" si="37"/>
        <v>2.168787883709733E-2</v>
      </c>
      <c r="M151" s="185">
        <f t="shared" si="37"/>
        <v>3.0458309710077014E-2</v>
      </c>
      <c r="N151" s="185">
        <f t="shared" si="37"/>
        <v>3.2231656688816779E-2</v>
      </c>
      <c r="O151" s="185">
        <f t="shared" si="37"/>
        <v>3.8684274242019034E-2</v>
      </c>
      <c r="P151" s="185">
        <f t="shared" si="37"/>
        <v>5.5695751398785465E-2</v>
      </c>
    </row>
    <row r="152" spans="1:16">
      <c r="A152" s="166" t="s">
        <v>3</v>
      </c>
      <c r="B152" s="185">
        <f t="shared" si="36"/>
        <v>-9.9032256634952187E-2</v>
      </c>
      <c r="C152" s="185">
        <f t="shared" si="36"/>
        <v>-0.12641993713290056</v>
      </c>
      <c r="D152" s="185">
        <f t="shared" si="36"/>
        <v>-0.1490808423582406</v>
      </c>
      <c r="E152" s="185">
        <f t="shared" si="36"/>
        <v>-0.19705270167534805</v>
      </c>
      <c r="F152" s="185">
        <f t="shared" si="36"/>
        <v>-0.21318096058101565</v>
      </c>
      <c r="G152" s="185">
        <f t="shared" si="36"/>
        <v>-0.23665462069274956</v>
      </c>
      <c r="H152" s="185">
        <f t="shared" si="36"/>
        <v>-0.24859648441026339</v>
      </c>
      <c r="I152" s="185"/>
      <c r="J152" s="185">
        <f t="shared" si="37"/>
        <v>-7.192793455043256E-2</v>
      </c>
      <c r="K152" s="185">
        <f t="shared" si="37"/>
        <v>-6.8916376015000558E-2</v>
      </c>
      <c r="L152" s="185">
        <f t="shared" si="37"/>
        <v>-4.7278690451772465E-2</v>
      </c>
      <c r="M152" s="185">
        <f t="shared" si="37"/>
        <v>-7.4733159566946483E-2</v>
      </c>
      <c r="N152" s="185">
        <f t="shared" si="37"/>
        <v>-0.1226909942262997</v>
      </c>
      <c r="O152" s="185">
        <f t="shared" si="37"/>
        <v>-0.17224628550337195</v>
      </c>
      <c r="P152" s="185">
        <f t="shared" si="37"/>
        <v>-0.22510131256662191</v>
      </c>
    </row>
    <row r="153" spans="1:16">
      <c r="A153" s="166" t="s">
        <v>385</v>
      </c>
      <c r="B153" s="185">
        <f t="shared" si="36"/>
        <v>-8.3530844847204633E-2</v>
      </c>
      <c r="C153" s="185">
        <f t="shared" si="36"/>
        <v>-0.11632975340227059</v>
      </c>
      <c r="D153" s="185">
        <f t="shared" si="36"/>
        <v>-0.14393449370954803</v>
      </c>
      <c r="E153" s="185">
        <f t="shared" si="36"/>
        <v>-0.20722311552499295</v>
      </c>
      <c r="F153" s="185">
        <f t="shared" si="36"/>
        <v>-0.2310504841570904</v>
      </c>
      <c r="G153" s="185">
        <f t="shared" si="36"/>
        <v>-0.26902772673149655</v>
      </c>
      <c r="H153" s="185">
        <f t="shared" si="36"/>
        <v>-0.29107451526321293</v>
      </c>
      <c r="I153" s="185"/>
      <c r="J153" s="185">
        <f t="shared" si="37"/>
        <v>-5.2977152469206423E-2</v>
      </c>
      <c r="K153" s="185">
        <f t="shared" si="37"/>
        <v>-5.0757572127077322E-2</v>
      </c>
      <c r="L153" s="185">
        <f t="shared" si="37"/>
        <v>-3.0224089239153873E-2</v>
      </c>
      <c r="M153" s="185">
        <f t="shared" si="37"/>
        <v>-5.8815483015679626E-2</v>
      </c>
      <c r="N153" s="185">
        <f t="shared" si="37"/>
        <v>-0.10869498933779387</v>
      </c>
      <c r="O153" s="185">
        <f t="shared" si="37"/>
        <v>-0.16997682979280648</v>
      </c>
      <c r="P153" s="185">
        <f t="shared" si="37"/>
        <v>-0.24834499593226755</v>
      </c>
    </row>
    <row r="154" spans="1:16">
      <c r="A154" s="234" t="s">
        <v>478</v>
      </c>
      <c r="B154" s="166" t="s">
        <v>276</v>
      </c>
      <c r="C154" s="166" t="s">
        <v>43</v>
      </c>
      <c r="D154" s="166" t="s">
        <v>111</v>
      </c>
      <c r="E154" s="166" t="s">
        <v>46</v>
      </c>
      <c r="F154" s="166" t="s">
        <v>80</v>
      </c>
      <c r="G154" s="166" t="s">
        <v>81</v>
      </c>
      <c r="H154" s="166" t="s">
        <v>82</v>
      </c>
      <c r="I154" s="166"/>
      <c r="J154" s="166" t="s">
        <v>143</v>
      </c>
      <c r="K154" s="166" t="s">
        <v>277</v>
      </c>
      <c r="L154" s="166" t="s">
        <v>44</v>
      </c>
      <c r="M154" s="166" t="s">
        <v>45</v>
      </c>
      <c r="N154" s="166" t="s">
        <v>78</v>
      </c>
      <c r="O154" s="166" t="s">
        <v>79</v>
      </c>
      <c r="P154" s="166" t="s">
        <v>83</v>
      </c>
    </row>
    <row r="155" spans="1:16">
      <c r="A155" s="166" t="s">
        <v>386</v>
      </c>
      <c r="B155" s="185">
        <f t="shared" ref="B155:H157" si="38">B102/B101-1</f>
        <v>2.0872415999441563E-2</v>
      </c>
      <c r="C155" s="185">
        <f t="shared" si="38"/>
        <v>5.4702453267841289E-2</v>
      </c>
      <c r="D155" s="185">
        <f t="shared" si="38"/>
        <v>7.291407552581064E-2</v>
      </c>
      <c r="E155" s="185">
        <f t="shared" si="38"/>
        <v>0.11913399188679863</v>
      </c>
      <c r="F155" s="185">
        <f t="shared" si="38"/>
        <v>0.14184493166020085</v>
      </c>
      <c r="G155" s="185">
        <f t="shared" si="38"/>
        <v>0.18861793776041069</v>
      </c>
      <c r="H155" s="185">
        <f t="shared" si="38"/>
        <v>0.25288887418113259</v>
      </c>
      <c r="I155" s="185"/>
      <c r="J155" s="185">
        <f t="shared" ref="J155:P157" si="39">J102/J101-1</f>
        <v>-8.5336252180833183E-3</v>
      </c>
      <c r="K155" s="185">
        <f t="shared" si="39"/>
        <v>-8.713523168106807E-4</v>
      </c>
      <c r="L155" s="185">
        <f t="shared" si="39"/>
        <v>4.5569152836539839E-3</v>
      </c>
      <c r="M155" s="185">
        <f t="shared" si="39"/>
        <v>2.0553273691075846E-2</v>
      </c>
      <c r="N155" s="185">
        <f t="shared" si="39"/>
        <v>3.8114274298398199E-2</v>
      </c>
      <c r="O155" s="185">
        <f t="shared" si="39"/>
        <v>7.5602472107316965E-2</v>
      </c>
      <c r="P155" s="185">
        <f t="shared" si="39"/>
        <v>0.13175108331317298</v>
      </c>
    </row>
    <row r="156" spans="1:16">
      <c r="A156" s="166" t="s">
        <v>409</v>
      </c>
      <c r="B156" s="185">
        <f t="shared" si="38"/>
        <v>-7.5455902287593357E-3</v>
      </c>
      <c r="C156" s="185">
        <f t="shared" si="38"/>
        <v>-5.789691870402125E-3</v>
      </c>
      <c r="D156" s="185">
        <f t="shared" si="38"/>
        <v>-6.6320848309447955E-3</v>
      </c>
      <c r="E156" s="185">
        <f t="shared" si="38"/>
        <v>-1.8338026039592892E-2</v>
      </c>
      <c r="F156" s="185">
        <f t="shared" si="38"/>
        <v>-2.5226564614727498E-2</v>
      </c>
      <c r="G156" s="185">
        <f t="shared" si="38"/>
        <v>-4.7827442437324952E-2</v>
      </c>
      <c r="H156" s="185">
        <f t="shared" si="38"/>
        <v>-0.10245073048099973</v>
      </c>
      <c r="I156" s="185"/>
      <c r="J156" s="185">
        <f t="shared" si="39"/>
        <v>-9.1692140875379025E-3</v>
      </c>
      <c r="K156" s="185">
        <f t="shared" si="39"/>
        <v>-4.8705443384639002E-3</v>
      </c>
      <c r="L156" s="185">
        <f t="shared" si="39"/>
        <v>-3.3123337848167678E-3</v>
      </c>
      <c r="M156" s="185">
        <f t="shared" si="39"/>
        <v>7.9101073153673429E-3</v>
      </c>
      <c r="N156" s="185">
        <f t="shared" si="39"/>
        <v>8.6918889593667892E-3</v>
      </c>
      <c r="O156" s="185">
        <f t="shared" si="39"/>
        <v>1.0145219214578116E-2</v>
      </c>
      <c r="P156" s="185">
        <f t="shared" si="39"/>
        <v>5.6762865154775799E-3</v>
      </c>
    </row>
    <row r="157" spans="1:16">
      <c r="A157" s="166" t="s">
        <v>479</v>
      </c>
      <c r="B157" s="185">
        <f t="shared" si="38"/>
        <v>5.5379769222904107E-2</v>
      </c>
      <c r="C157" s="185">
        <f t="shared" si="38"/>
        <v>0.10963113119633872</v>
      </c>
      <c r="D157" s="185">
        <f t="shared" si="38"/>
        <v>0.14166886614083651</v>
      </c>
      <c r="E157" s="185">
        <f t="shared" si="38"/>
        <v>0.22625384902633749</v>
      </c>
      <c r="F157" s="185">
        <f t="shared" si="38"/>
        <v>0.26188039686656994</v>
      </c>
      <c r="G157" s="185">
        <f t="shared" si="38"/>
        <v>0.33397451512396437</v>
      </c>
      <c r="H157" s="185">
        <f t="shared" si="38"/>
        <v>0.41897543705559848</v>
      </c>
      <c r="I157" s="185"/>
      <c r="J157" s="185">
        <f t="shared" si="39"/>
        <v>5.0441440482924538E-3</v>
      </c>
      <c r="K157" s="185">
        <f t="shared" si="39"/>
        <v>1.3599586206737069E-2</v>
      </c>
      <c r="L157" s="185">
        <f t="shared" si="39"/>
        <v>1.5726522972594248E-2</v>
      </c>
      <c r="M157" s="185">
        <f t="shared" si="39"/>
        <v>3.9326141744270293E-2</v>
      </c>
      <c r="N157" s="185">
        <f t="shared" si="39"/>
        <v>9.1159717496559267E-2</v>
      </c>
      <c r="O157" s="185">
        <f t="shared" si="39"/>
        <v>0.15552406829261423</v>
      </c>
      <c r="P157" s="185">
        <f t="shared" si="39"/>
        <v>0.25966747940622081</v>
      </c>
    </row>
    <row r="158" spans="1:16">
      <c r="A158" s="166" t="s">
        <v>484</v>
      </c>
      <c r="B158" s="185">
        <f t="shared" ref="B158:H158" si="40">B105/B104-1</f>
        <v>-2.8698447407087047E-2</v>
      </c>
      <c r="C158" s="185">
        <f t="shared" si="40"/>
        <v>-6.6493253087800186E-2</v>
      </c>
      <c r="D158" s="185">
        <f t="shared" si="40"/>
        <v>-8.8224102205473054E-2</v>
      </c>
      <c r="E158" s="185">
        <f t="shared" si="40"/>
        <v>-0.14877085766717113</v>
      </c>
      <c r="F158" s="185">
        <f t="shared" si="40"/>
        <v>-0.17406188381106158</v>
      </c>
      <c r="G158" s="185">
        <f t="shared" si="40"/>
        <v>-0.21786672280534836</v>
      </c>
      <c r="H158" s="185">
        <f t="shared" si="40"/>
        <v>-0.2535135546584153</v>
      </c>
      <c r="I158" s="185"/>
      <c r="J158" s="185">
        <f t="shared" ref="J158:P158" si="41">J105/J104-1</f>
        <v>1.0017548322607261E-2</v>
      </c>
      <c r="K158" s="185">
        <f t="shared" si="41"/>
        <v>6.8197843533597258E-3</v>
      </c>
      <c r="L158" s="185">
        <f t="shared" si="41"/>
        <v>5.0988568925907085E-3</v>
      </c>
      <c r="M158" s="185">
        <f t="shared" si="41"/>
        <v>-1.7903998929443832E-3</v>
      </c>
      <c r="N158" s="185">
        <f t="shared" si="41"/>
        <v>-3.7863831248492352E-2</v>
      </c>
      <c r="O158" s="185">
        <f t="shared" si="41"/>
        <v>-9.9459255586387241E-2</v>
      </c>
      <c r="P158" s="185">
        <f t="shared" si="41"/>
        <v>-0.18276356403595806</v>
      </c>
    </row>
    <row r="159" spans="1:16">
      <c r="A159" s="166" t="s">
        <v>490</v>
      </c>
      <c r="B159" s="185">
        <f t="shared" ref="B159:H159" si="42">B106/B105-1</f>
        <v>4.6674433986688246E-2</v>
      </c>
      <c r="C159" s="185">
        <f t="shared" si="42"/>
        <v>7.3124845833986374E-2</v>
      </c>
      <c r="D159" s="185">
        <f t="shared" si="42"/>
        <v>8.8897579375284197E-2</v>
      </c>
      <c r="E159" s="185">
        <f t="shared" si="42"/>
        <v>0.12588392579193908</v>
      </c>
      <c r="F159" s="185">
        <f t="shared" si="42"/>
        <v>0.14089963292153085</v>
      </c>
      <c r="G159" s="185">
        <f t="shared" si="42"/>
        <v>0.173194299827514</v>
      </c>
      <c r="H159" s="185">
        <f t="shared" si="42"/>
        <v>0.20135538482215964</v>
      </c>
      <c r="I159" s="185"/>
      <c r="J159" s="185">
        <f t="shared" ref="J159:P159" si="43">J106/J105-1</f>
        <v>2.1631840894437815E-2</v>
      </c>
      <c r="K159" s="185">
        <f t="shared" si="43"/>
        <v>2.6864634588535496E-2</v>
      </c>
      <c r="L159" s="185">
        <f t="shared" si="43"/>
        <v>2.5986454113745561E-2</v>
      </c>
      <c r="M159" s="185">
        <f t="shared" si="43"/>
        <v>4.3872092797968998E-2</v>
      </c>
      <c r="N159" s="185">
        <f t="shared" si="43"/>
        <v>6.9357780853272599E-2</v>
      </c>
      <c r="O159" s="185">
        <f t="shared" si="43"/>
        <v>9.3131282295696005E-2</v>
      </c>
      <c r="P159" s="185">
        <f t="shared" si="43"/>
        <v>0.14786350313343788</v>
      </c>
    </row>
    <row r="160" spans="1:16">
      <c r="A160" s="166" t="s">
        <v>495</v>
      </c>
      <c r="B160" s="185">
        <f>B107/B105-1</f>
        <v>7.7990872494353214E-2</v>
      </c>
      <c r="C160" s="185">
        <f t="shared" ref="C160:P160" si="44">C107/C105-1</f>
        <v>0.10811423719979651</v>
      </c>
      <c r="D160" s="185">
        <f t="shared" si="44"/>
        <v>0.12517516013509122</v>
      </c>
      <c r="E160" s="185">
        <f t="shared" si="44"/>
        <v>0.1634499109716121</v>
      </c>
      <c r="F160" s="185">
        <f t="shared" si="44"/>
        <v>0.17933169849084885</v>
      </c>
      <c r="G160" s="185">
        <f t="shared" si="44"/>
        <v>0.21252541357439303</v>
      </c>
      <c r="H160" s="185">
        <f t="shared" si="44"/>
        <v>0.23488609576379571</v>
      </c>
      <c r="I160" s="185"/>
      <c r="J160" s="185">
        <f t="shared" si="44"/>
        <v>4.9470818846684139E-2</v>
      </c>
      <c r="K160" s="185">
        <f t="shared" si="44"/>
        <v>5.6618100489252532E-2</v>
      </c>
      <c r="L160" s="185">
        <f t="shared" si="44"/>
        <v>5.7125962635526717E-2</v>
      </c>
      <c r="M160" s="185">
        <f t="shared" si="44"/>
        <v>7.8581228941502435E-2</v>
      </c>
      <c r="N160" s="185">
        <f t="shared" si="44"/>
        <v>0.10366343435418535</v>
      </c>
      <c r="O160" s="185">
        <f t="shared" si="44"/>
        <v>0.13023352926987908</v>
      </c>
      <c r="P160" s="185">
        <f t="shared" si="44"/>
        <v>0.19241205875911183</v>
      </c>
    </row>
    <row r="162" spans="1:16" s="166" customFormat="1" ht="13">
      <c r="A162" s="166" t="s">
        <v>302</v>
      </c>
      <c r="B162" s="166" t="s">
        <v>276</v>
      </c>
      <c r="C162" s="166" t="s">
        <v>43</v>
      </c>
      <c r="D162" s="166" t="s">
        <v>111</v>
      </c>
      <c r="E162" s="166" t="s">
        <v>46</v>
      </c>
      <c r="F162" s="166" t="s">
        <v>80</v>
      </c>
      <c r="G162" s="166" t="s">
        <v>81</v>
      </c>
      <c r="H162" s="166" t="s">
        <v>82</v>
      </c>
      <c r="J162" s="166" t="s">
        <v>143</v>
      </c>
      <c r="K162" s="166" t="s">
        <v>277</v>
      </c>
      <c r="L162" s="166" t="s">
        <v>44</v>
      </c>
      <c r="M162" s="166" t="s">
        <v>45</v>
      </c>
      <c r="N162" s="166" t="s">
        <v>78</v>
      </c>
      <c r="O162" s="166" t="s">
        <v>79</v>
      </c>
      <c r="P162" s="166" t="s">
        <v>83</v>
      </c>
    </row>
    <row r="163" spans="1:16" s="166" customFormat="1" ht="13">
      <c r="A163" s="166" t="s">
        <v>303</v>
      </c>
      <c r="B163" s="166">
        <v>1</v>
      </c>
      <c r="C163" s="166">
        <v>0.1</v>
      </c>
      <c r="D163" s="166">
        <v>0.05</v>
      </c>
      <c r="E163" s="166">
        <v>0.01</v>
      </c>
      <c r="F163" s="166">
        <v>5.0000000000000001E-3</v>
      </c>
      <c r="G163" s="166">
        <v>1E-3</v>
      </c>
      <c r="H163" s="166">
        <v>1E-4</v>
      </c>
      <c r="J163" s="166">
        <v>0.9</v>
      </c>
      <c r="K163" s="166">
        <v>0.99</v>
      </c>
      <c r="L163" s="166">
        <v>0.05</v>
      </c>
      <c r="M163" s="166">
        <v>0.04</v>
      </c>
      <c r="N163" s="166">
        <v>5.0000000000000001E-3</v>
      </c>
      <c r="O163" s="166">
        <v>4.0000000000000001E-3</v>
      </c>
      <c r="P163" s="166">
        <v>8.9999999999999998E-4</v>
      </c>
    </row>
    <row r="164" spans="1:16">
      <c r="A164" s="252" t="s">
        <v>513</v>
      </c>
      <c r="B164" s="253">
        <f>B$163*(B110-B85)/($B110-$B85)</f>
        <v>1</v>
      </c>
      <c r="C164" s="253">
        <f t="shared" ref="C164:P164" si="45">C$163*(C110-C85)/($B110-$B85)</f>
        <v>0.85346251252247629</v>
      </c>
      <c r="D164" s="253">
        <f t="shared" si="45"/>
        <v>0.72828128219422461</v>
      </c>
      <c r="E164" s="253">
        <f t="shared" si="45"/>
        <v>0.48336727506359145</v>
      </c>
      <c r="F164" s="253">
        <f t="shared" si="45"/>
        <v>0.41030687605785038</v>
      </c>
      <c r="G164" s="253">
        <f t="shared" si="45"/>
        <v>0.28658329926313314</v>
      </c>
      <c r="H164" s="253">
        <f t="shared" si="45"/>
        <v>0.16010220071588185</v>
      </c>
      <c r="I164" s="253">
        <f t="shared" si="45"/>
        <v>0</v>
      </c>
      <c r="J164" s="253">
        <f t="shared" si="45"/>
        <v>0.14653748747752385</v>
      </c>
      <c r="K164" s="253">
        <f t="shared" si="45"/>
        <v>0.51663272493640922</v>
      </c>
      <c r="L164" s="253">
        <f t="shared" si="45"/>
        <v>0.12518123032825185</v>
      </c>
      <c r="M164" s="253">
        <f t="shared" si="45"/>
        <v>0.24491400713063302</v>
      </c>
      <c r="N164" s="253">
        <f t="shared" si="45"/>
        <v>7.3060399005740934E-2</v>
      </c>
      <c r="O164" s="253">
        <f t="shared" si="45"/>
        <v>0.12372357679471732</v>
      </c>
      <c r="P164" s="253">
        <f t="shared" si="45"/>
        <v>0.12648109854725129</v>
      </c>
    </row>
    <row r="165" spans="1:16">
      <c r="A165" s="80" t="s">
        <v>280</v>
      </c>
      <c r="B165" s="196">
        <f t="shared" ref="B165:H165" si="46">B$163*(B92-B85)/($B92-$B85)</f>
        <v>1</v>
      </c>
      <c r="C165" s="196">
        <f t="shared" si="46"/>
        <v>0.69600481696740368</v>
      </c>
      <c r="D165" s="196">
        <f t="shared" si="46"/>
        <v>0.61303271099320722</v>
      </c>
      <c r="E165" s="197">
        <f t="shared" si="46"/>
        <v>0.44664613678260956</v>
      </c>
      <c r="F165" s="196">
        <f t="shared" si="46"/>
        <v>0.38673789746643472</v>
      </c>
      <c r="G165" s="196">
        <f t="shared" si="46"/>
        <v>0.27228261501075318</v>
      </c>
      <c r="H165" s="196">
        <f t="shared" si="46"/>
        <v>0.13826322745945444</v>
      </c>
      <c r="I165" s="196"/>
      <c r="J165" s="196">
        <f t="shared" ref="J165:P165" si="47">J$163*(J92-J85)/($B92-$B85)</f>
        <v>0.30399518303259643</v>
      </c>
      <c r="K165" s="197">
        <f t="shared" si="47"/>
        <v>0.55335386321739</v>
      </c>
      <c r="L165" s="196">
        <f t="shared" si="47"/>
        <v>8.2972105974196436E-2</v>
      </c>
      <c r="M165" s="196">
        <f t="shared" si="47"/>
        <v>0.16638657421059777</v>
      </c>
      <c r="N165" s="196">
        <f t="shared" si="47"/>
        <v>5.9908239316174776E-2</v>
      </c>
      <c r="O165" s="196">
        <f t="shared" si="47"/>
        <v>0.11445528245568137</v>
      </c>
      <c r="P165" s="196">
        <f t="shared" si="47"/>
        <v>0.13401938755129886</v>
      </c>
    </row>
    <row r="166" spans="1:16">
      <c r="A166" s="80" t="s">
        <v>355</v>
      </c>
      <c r="B166" s="196">
        <f t="shared" ref="B166:H166" si="48">B$163*(B94-B92)/($B94-$B92)</f>
        <v>1</v>
      </c>
      <c r="C166" s="196">
        <f t="shared" si="48"/>
        <v>0.76114478489551052</v>
      </c>
      <c r="D166" s="196">
        <f t="shared" si="48"/>
        <v>0.70759269053893126</v>
      </c>
      <c r="E166" s="197">
        <f t="shared" si="48"/>
        <v>0.56570067823435466</v>
      </c>
      <c r="F166" s="196">
        <f t="shared" si="48"/>
        <v>0.5070494256359841</v>
      </c>
      <c r="G166" s="196">
        <f t="shared" si="48"/>
        <v>0.37495020580684635</v>
      </c>
      <c r="H166" s="196">
        <f t="shared" si="48"/>
        <v>0.19609028772992659</v>
      </c>
      <c r="I166" s="196"/>
      <c r="J166" s="196">
        <f t="shared" ref="J166:P166" si="49">J$163*(J94-J92)/($B94-$B92)</f>
        <v>0.23885521510448893</v>
      </c>
      <c r="K166" s="197">
        <f t="shared" si="49"/>
        <v>0.43429932176564379</v>
      </c>
      <c r="L166" s="196">
        <f t="shared" si="49"/>
        <v>5.3552094356579448E-2</v>
      </c>
      <c r="M166" s="196">
        <f t="shared" si="49"/>
        <v>0.14189201230457701</v>
      </c>
      <c r="N166" s="196">
        <f t="shared" si="49"/>
        <v>5.8651252598370368E-2</v>
      </c>
      <c r="O166" s="196">
        <f t="shared" si="49"/>
        <v>0.13209921982913767</v>
      </c>
      <c r="P166" s="196">
        <f t="shared" si="49"/>
        <v>0.17885991807691981</v>
      </c>
    </row>
    <row r="167" spans="1:16">
      <c r="A167" s="80" t="s">
        <v>12</v>
      </c>
      <c r="B167" s="196">
        <f t="shared" ref="B167:H167" si="50">B$163*(B99-B94)/($B99-$B94)</f>
        <v>1</v>
      </c>
      <c r="C167" s="196">
        <f t="shared" si="50"/>
        <v>0.8651893889647494</v>
      </c>
      <c r="D167" s="196">
        <f t="shared" si="50"/>
        <v>0.7966533408409423</v>
      </c>
      <c r="E167" s="197">
        <f t="shared" si="50"/>
        <v>0.64742627769392036</v>
      </c>
      <c r="F167" s="196">
        <f t="shared" si="50"/>
        <v>0.58304645357141349</v>
      </c>
      <c r="G167" s="196">
        <f t="shared" si="50"/>
        <v>0.42928257519460711</v>
      </c>
      <c r="H167" s="196">
        <f t="shared" si="50"/>
        <v>0.24015433980810558</v>
      </c>
      <c r="I167" s="196"/>
      <c r="J167" s="196">
        <f t="shared" ref="J167:P167" si="51">J$163*(J99-J94)/($B99-$B94)</f>
        <v>0.13481061103525036</v>
      </c>
      <c r="K167" s="197">
        <f t="shared" si="51"/>
        <v>0.35257372230607908</v>
      </c>
      <c r="L167" s="196">
        <f t="shared" si="51"/>
        <v>6.8536048123806911E-2</v>
      </c>
      <c r="M167" s="196">
        <f t="shared" si="51"/>
        <v>0.1492270631470225</v>
      </c>
      <c r="N167" s="196">
        <f t="shared" si="51"/>
        <v>6.4379824122506785E-2</v>
      </c>
      <c r="O167" s="196">
        <f t="shared" si="51"/>
        <v>0.15376387837680644</v>
      </c>
      <c r="P167" s="196">
        <f t="shared" si="51"/>
        <v>0.18912823538650161</v>
      </c>
    </row>
    <row r="168" spans="1:16">
      <c r="A168" s="80" t="s">
        <v>362</v>
      </c>
      <c r="B168" s="196">
        <f t="shared" ref="B168:H168" si="52">B$163*(B99-B92)/($B99-$B92)</f>
        <v>1</v>
      </c>
      <c r="C168" s="196">
        <f t="shared" si="52"/>
        <v>1.3567202276290975</v>
      </c>
      <c r="D168" s="196">
        <f t="shared" si="52"/>
        <v>1.2173965069719599</v>
      </c>
      <c r="E168" s="197">
        <f t="shared" si="52"/>
        <v>1.0335169625695571</v>
      </c>
      <c r="F168" s="196">
        <f t="shared" si="52"/>
        <v>0.94207403805086232</v>
      </c>
      <c r="G168" s="196">
        <f t="shared" si="52"/>
        <v>0.68596128843200888</v>
      </c>
      <c r="H168" s="196">
        <f t="shared" si="52"/>
        <v>0.44832314074393737</v>
      </c>
      <c r="I168" s="196"/>
      <c r="J168" s="196">
        <f t="shared" ref="J168:P168" si="53">J$163*(J99-J92)/($B99-$B92)</f>
        <v>-0.356720227629096</v>
      </c>
      <c r="K168" s="197">
        <f t="shared" si="53"/>
        <v>-3.3516962569553096E-2</v>
      </c>
      <c r="L168" s="196">
        <f t="shared" si="53"/>
        <v>0.13932372065713569</v>
      </c>
      <c r="M168" s="196">
        <f t="shared" si="53"/>
        <v>0.18387954440240356</v>
      </c>
      <c r="N168" s="196">
        <f t="shared" si="53"/>
        <v>9.1442924518695082E-2</v>
      </c>
      <c r="O168" s="196">
        <f t="shared" si="53"/>
        <v>0.25611274961885416</v>
      </c>
      <c r="P168" s="196">
        <f t="shared" si="53"/>
        <v>0.23763814768807195</v>
      </c>
    </row>
    <row r="169" spans="1:16">
      <c r="A169" s="80" t="s">
        <v>3</v>
      </c>
      <c r="B169" s="196">
        <f t="shared" ref="B169:H170" si="54">B$163*(B100-B99)/($B100-$B99)</f>
        <v>1</v>
      </c>
      <c r="C169" s="196">
        <f t="shared" si="54"/>
        <v>0.63495752663391891</v>
      </c>
      <c r="D169" s="196">
        <f t="shared" si="54"/>
        <v>0.58209902593231277</v>
      </c>
      <c r="E169" s="197">
        <f t="shared" si="54"/>
        <v>0.4676587007955888</v>
      </c>
      <c r="F169" s="196">
        <f t="shared" si="54"/>
        <v>0.41576120877857092</v>
      </c>
      <c r="G169" s="196">
        <f t="shared" si="54"/>
        <v>0.29333225029007781</v>
      </c>
      <c r="H169" s="196">
        <f t="shared" si="54"/>
        <v>0.15151915455501772</v>
      </c>
      <c r="I169" s="196"/>
      <c r="J169" s="196">
        <f t="shared" ref="J169:P170" si="55">J$163*(J100-J99)/($B100-$B99)</f>
        <v>0.36504247336608092</v>
      </c>
      <c r="K169" s="197">
        <f t="shared" si="55"/>
        <v>0.53234129920440976</v>
      </c>
      <c r="L169" s="196">
        <f t="shared" si="55"/>
        <v>5.2858500701605991E-2</v>
      </c>
      <c r="M169" s="196">
        <f t="shared" si="55"/>
        <v>0.11444032513672409</v>
      </c>
      <c r="N169" s="196">
        <f t="shared" si="55"/>
        <v>5.1897492017017877E-2</v>
      </c>
      <c r="O169" s="196">
        <f t="shared" si="55"/>
        <v>0.12242895848849304</v>
      </c>
      <c r="P169" s="196">
        <f t="shared" si="55"/>
        <v>0.14181309573506037</v>
      </c>
    </row>
    <row r="170" spans="1:16">
      <c r="A170" s="80" t="s">
        <v>385</v>
      </c>
      <c r="B170" s="196">
        <f t="shared" si="54"/>
        <v>1</v>
      </c>
      <c r="C170" s="196">
        <f t="shared" si="54"/>
        <v>0.67165025773978593</v>
      </c>
      <c r="D170" s="196">
        <f t="shared" si="54"/>
        <v>0.62928702802993408</v>
      </c>
      <c r="E170" s="197">
        <f t="shared" si="54"/>
        <v>0.5196278555216548</v>
      </c>
      <c r="F170" s="196">
        <f t="shared" si="54"/>
        <v>0.46654963485719608</v>
      </c>
      <c r="G170" s="196">
        <f t="shared" si="54"/>
        <v>0.33495271873826798</v>
      </c>
      <c r="H170" s="196">
        <f t="shared" si="54"/>
        <v>0.17541653176324232</v>
      </c>
      <c r="I170" s="196"/>
      <c r="J170" s="196">
        <f t="shared" si="55"/>
        <v>0.32834974226021363</v>
      </c>
      <c r="K170" s="197">
        <f t="shared" si="55"/>
        <v>0.48037214447834586</v>
      </c>
      <c r="L170" s="196">
        <f t="shared" si="55"/>
        <v>4.2363229709851895E-2</v>
      </c>
      <c r="M170" s="196">
        <f t="shared" si="55"/>
        <v>0.10965917250827951</v>
      </c>
      <c r="N170" s="196">
        <f t="shared" si="55"/>
        <v>5.3078220664458935E-2</v>
      </c>
      <c r="O170" s="196">
        <f t="shared" si="55"/>
        <v>0.13159691611892821</v>
      </c>
      <c r="P170" s="196">
        <f t="shared" si="55"/>
        <v>0.15953618697502539</v>
      </c>
    </row>
    <row r="171" spans="1:16">
      <c r="A171" s="80" t="s">
        <v>392</v>
      </c>
      <c r="B171" s="196">
        <f t="shared" ref="B171:H171" si="56">B$163*(B101-B99)/($B101-$B99)</f>
        <v>1</v>
      </c>
      <c r="C171" s="196">
        <f t="shared" si="56"/>
        <v>0.65080140714180212</v>
      </c>
      <c r="D171" s="196">
        <f t="shared" si="56"/>
        <v>0.60247475278903917</v>
      </c>
      <c r="E171" s="197">
        <f t="shared" si="56"/>
        <v>0.49009892404307093</v>
      </c>
      <c r="F171" s="196">
        <f t="shared" si="56"/>
        <v>0.43769159470845698</v>
      </c>
      <c r="G171" s="196">
        <f t="shared" si="56"/>
        <v>0.3113039223052419</v>
      </c>
      <c r="H171" s="196">
        <f t="shared" si="56"/>
        <v>0.16183801547181612</v>
      </c>
      <c r="I171" s="196"/>
      <c r="J171" s="196">
        <f t="shared" ref="J171:P171" si="57">J$163*(J101-J99)/($B101-$B99)</f>
        <v>0.34919859285819754</v>
      </c>
      <c r="K171" s="197">
        <f t="shared" si="57"/>
        <v>0.50990107595692857</v>
      </c>
      <c r="L171" s="196">
        <f t="shared" si="57"/>
        <v>4.8326654352762885E-2</v>
      </c>
      <c r="M171" s="196">
        <f t="shared" si="57"/>
        <v>0.11237582874596849</v>
      </c>
      <c r="N171" s="196">
        <f t="shared" si="57"/>
        <v>5.2407329334613999E-2</v>
      </c>
      <c r="O171" s="196">
        <f t="shared" si="57"/>
        <v>0.12638767240321511</v>
      </c>
      <c r="P171" s="196">
        <f t="shared" si="57"/>
        <v>0.14946590683342581</v>
      </c>
    </row>
    <row r="172" spans="1:16">
      <c r="A172" s="80" t="s">
        <v>494</v>
      </c>
      <c r="B172" s="196">
        <f>B$163*(B104-B101)/($B104-$B101)</f>
        <v>1</v>
      </c>
      <c r="C172" s="196">
        <f t="shared" ref="C172:P172" si="58">C$163*(C104-C101)/($B104-$B101)</f>
        <v>1.097834926941714</v>
      </c>
      <c r="D172" s="196">
        <f t="shared" si="58"/>
        <v>1.067478060045784</v>
      </c>
      <c r="E172" s="196">
        <f t="shared" si="58"/>
        <v>0.90800109535817963</v>
      </c>
      <c r="F172" s="196">
        <f t="shared" si="58"/>
        <v>0.82634922703424196</v>
      </c>
      <c r="G172" s="196">
        <f t="shared" si="58"/>
        <v>0.61034722081947379</v>
      </c>
      <c r="H172" s="196">
        <f t="shared" si="58"/>
        <v>0.33481956462128504</v>
      </c>
      <c r="I172" s="196">
        <f t="shared" si="58"/>
        <v>0</v>
      </c>
      <c r="J172" s="196">
        <f t="shared" si="58"/>
        <v>-9.7834926941715042E-2</v>
      </c>
      <c r="K172" s="196">
        <f t="shared" si="58"/>
        <v>9.1998904641819548E-2</v>
      </c>
      <c r="L172" s="196">
        <f t="shared" si="58"/>
        <v>3.0356866895930281E-2</v>
      </c>
      <c r="M172" s="196">
        <f t="shared" si="58"/>
        <v>0.15947696468760414</v>
      </c>
      <c r="N172" s="196">
        <f t="shared" si="58"/>
        <v>8.1651868323938212E-2</v>
      </c>
      <c r="O172" s="196">
        <f t="shared" si="58"/>
        <v>0.21600200621476828</v>
      </c>
      <c r="P172" s="196">
        <f t="shared" si="58"/>
        <v>0.27552765619818848</v>
      </c>
    </row>
    <row r="173" spans="1:16">
      <c r="A173" s="80" t="s">
        <v>488</v>
      </c>
      <c r="B173" s="196">
        <f>B$163*(B106-B101)/($B106-$B101)</f>
        <v>1</v>
      </c>
      <c r="C173" s="196">
        <f t="shared" ref="C173:P173" si="59">C$163*(C106-C101)/($B106-$B101)</f>
        <v>0.88452762677119379</v>
      </c>
      <c r="D173" s="196">
        <f t="shared" si="59"/>
        <v>0.81519858894351938</v>
      </c>
      <c r="E173" s="196">
        <f t="shared" si="59"/>
        <v>0.60581661864548531</v>
      </c>
      <c r="F173" s="196">
        <f t="shared" si="59"/>
        <v>0.52581895095289766</v>
      </c>
      <c r="G173" s="196">
        <f t="shared" si="59"/>
        <v>0.36711647575334472</v>
      </c>
      <c r="H173" s="196">
        <f t="shared" si="59"/>
        <v>0.1927594631494379</v>
      </c>
      <c r="I173" s="196">
        <f t="shared" si="59"/>
        <v>0</v>
      </c>
      <c r="J173" s="196">
        <f t="shared" si="59"/>
        <v>0.11547237322880524</v>
      </c>
      <c r="K173" s="196">
        <f t="shared" si="59"/>
        <v>0.39418338135451514</v>
      </c>
      <c r="L173" s="196">
        <f t="shared" si="59"/>
        <v>6.9329037827674939E-2</v>
      </c>
      <c r="M173" s="196">
        <f t="shared" si="59"/>
        <v>0.20938197029803329</v>
      </c>
      <c r="N173" s="196">
        <f t="shared" si="59"/>
        <v>7.9997667692587843E-2</v>
      </c>
      <c r="O173" s="196">
        <f t="shared" si="59"/>
        <v>0.15870247519955313</v>
      </c>
      <c r="P173" s="196">
        <f t="shared" si="59"/>
        <v>0.17435701260390668</v>
      </c>
    </row>
    <row r="174" spans="1:16">
      <c r="A174" s="252" t="s">
        <v>514</v>
      </c>
      <c r="B174" s="253">
        <f>B$163*(B110-B101)/($B110-$B101)</f>
        <v>1</v>
      </c>
      <c r="C174" s="253">
        <f t="shared" ref="C174:P174" si="60">C$163*(C110-C101)/($B110-$B101)</f>
        <v>0.76875594273033521</v>
      </c>
      <c r="D174" s="253">
        <f t="shared" si="60"/>
        <v>0.67418698670677946</v>
      </c>
      <c r="E174" s="253">
        <f t="shared" si="60"/>
        <v>0.45515380576963965</v>
      </c>
      <c r="F174" s="253">
        <f t="shared" si="60"/>
        <v>0.38977150566722008</v>
      </c>
      <c r="G174" s="253">
        <f t="shared" si="60"/>
        <v>0.27060468144923722</v>
      </c>
      <c r="H174" s="253">
        <f t="shared" si="60"/>
        <v>0.14765340920496675</v>
      </c>
      <c r="I174" s="253">
        <f t="shared" si="60"/>
        <v>0</v>
      </c>
      <c r="J174" s="253">
        <f t="shared" si="60"/>
        <v>0.23124405726966388</v>
      </c>
      <c r="K174" s="253">
        <f t="shared" si="60"/>
        <v>0.54484619423036074</v>
      </c>
      <c r="L174" s="253">
        <f t="shared" si="60"/>
        <v>9.4568956023556472E-2</v>
      </c>
      <c r="M174" s="253">
        <f t="shared" si="60"/>
        <v>0.21903318093713958</v>
      </c>
      <c r="N174" s="253">
        <f t="shared" si="60"/>
        <v>6.5382300102419549E-2</v>
      </c>
      <c r="O174" s="253">
        <f t="shared" si="60"/>
        <v>0.11916682421798291</v>
      </c>
      <c r="P174" s="253">
        <f t="shared" si="60"/>
        <v>0.12295127224427042</v>
      </c>
    </row>
    <row r="175" spans="1:16">
      <c r="A175" s="80" t="s">
        <v>484</v>
      </c>
      <c r="B175" s="196">
        <f t="shared" ref="B175:P175" si="61">B$163*(B105-B104)/($B105-$B104)</f>
        <v>1</v>
      </c>
      <c r="C175" s="196">
        <f t="shared" si="61"/>
        <v>1.1724298339282138</v>
      </c>
      <c r="D175" s="196">
        <f t="shared" si="61"/>
        <v>1.1933647053911749</v>
      </c>
      <c r="E175" s="196">
        <f t="shared" si="61"/>
        <v>1.1833884567523707</v>
      </c>
      <c r="F175" s="196">
        <f t="shared" si="61"/>
        <v>1.127460420512082</v>
      </c>
      <c r="G175" s="196">
        <f t="shared" si="61"/>
        <v>0.88912651660246644</v>
      </c>
      <c r="H175" s="196">
        <f t="shared" si="61"/>
        <v>0.51332646857970932</v>
      </c>
      <c r="I175" s="196">
        <f t="shared" si="61"/>
        <v>0</v>
      </c>
      <c r="J175" s="196">
        <f t="shared" si="61"/>
        <v>-0.17242983392821082</v>
      </c>
      <c r="K175" s="196">
        <f t="shared" si="61"/>
        <v>-0.18338845675237156</v>
      </c>
      <c r="L175" s="196">
        <f t="shared" si="61"/>
        <v>-2.0934871462962905E-2</v>
      </c>
      <c r="M175" s="196">
        <f t="shared" si="61"/>
        <v>9.9762486388040913E-3</v>
      </c>
      <c r="N175" s="196">
        <f t="shared" si="61"/>
        <v>5.5928036240288935E-2</v>
      </c>
      <c r="O175" s="196">
        <f t="shared" si="61"/>
        <v>0.23833390390961587</v>
      </c>
      <c r="P175" s="196">
        <f t="shared" si="61"/>
        <v>0.37580004802275696</v>
      </c>
    </row>
    <row r="176" spans="1:16">
      <c r="A176" s="80" t="s">
        <v>490</v>
      </c>
      <c r="B176" s="196">
        <f t="shared" ref="B176:P176" si="62">B$163*(B106-B105)/($B106-$B105)</f>
        <v>1</v>
      </c>
      <c r="C176" s="196">
        <f t="shared" si="62"/>
        <v>0.76193331631156347</v>
      </c>
      <c r="D176" s="196">
        <f t="shared" si="62"/>
        <v>0.69404757931488803</v>
      </c>
      <c r="E176" s="196">
        <f t="shared" si="62"/>
        <v>0.53957458168893802</v>
      </c>
      <c r="F176" s="196">
        <f t="shared" si="62"/>
        <v>0.47717782677896881</v>
      </c>
      <c r="G176" s="196">
        <f t="shared" si="62"/>
        <v>0.34995506150950473</v>
      </c>
      <c r="H176" s="196">
        <f t="shared" si="62"/>
        <v>0.19266503561076578</v>
      </c>
      <c r="I176" s="196">
        <f t="shared" si="62"/>
        <v>0</v>
      </c>
      <c r="J176" s="196">
        <f t="shared" si="62"/>
        <v>0.23806668368843811</v>
      </c>
      <c r="K176" s="196">
        <f t="shared" si="62"/>
        <v>0.46042541831106337</v>
      </c>
      <c r="L176" s="196">
        <f t="shared" si="62"/>
        <v>6.7885736996674897E-2</v>
      </c>
      <c r="M176" s="196">
        <f t="shared" si="62"/>
        <v>0.15447299762594885</v>
      </c>
      <c r="N176" s="196">
        <f t="shared" si="62"/>
        <v>6.2396754909969002E-2</v>
      </c>
      <c r="O176" s="196">
        <f t="shared" si="62"/>
        <v>0.1272227652694646</v>
      </c>
      <c r="P176" s="196">
        <f t="shared" si="62"/>
        <v>0.15729002589873886</v>
      </c>
    </row>
    <row r="177" spans="1:16">
      <c r="B177" s="196"/>
      <c r="C177" s="196"/>
      <c r="D177" s="196"/>
      <c r="E177" s="196"/>
      <c r="F177" s="196"/>
      <c r="G177" s="196"/>
      <c r="H177" s="196"/>
      <c r="I177" s="196"/>
      <c r="J177" s="196"/>
      <c r="K177" s="196"/>
      <c r="L177" s="196"/>
      <c r="M177" s="196"/>
      <c r="N177" s="196"/>
      <c r="O177" s="196"/>
      <c r="P177" s="196"/>
    </row>
    <row r="178" spans="1:16">
      <c r="A178" s="80" t="s">
        <v>305</v>
      </c>
      <c r="B178" s="196"/>
      <c r="C178" s="196"/>
      <c r="D178" s="196"/>
      <c r="E178" s="196"/>
      <c r="F178" s="196"/>
      <c r="G178" s="196"/>
      <c r="H178" s="196"/>
      <c r="I178" s="196"/>
      <c r="J178" s="196"/>
      <c r="K178" s="196"/>
      <c r="L178" s="196"/>
      <c r="M178" s="196"/>
      <c r="N178" s="196"/>
      <c r="O178" s="196"/>
      <c r="P178" s="196"/>
    </row>
    <row r="179" spans="1:16">
      <c r="A179" s="80" t="s">
        <v>307</v>
      </c>
      <c r="B179" s="196">
        <f t="shared" ref="B179:H179" si="63">B$163*(B21-B15)/($B21-$B15)</f>
        <v>1</v>
      </c>
      <c r="C179" s="196">
        <f t="shared" si="63"/>
        <v>0.84252892985527283</v>
      </c>
      <c r="D179" s="196">
        <f t="shared" si="63"/>
        <v>0.84454799900769773</v>
      </c>
      <c r="E179" s="197">
        <f t="shared" si="63"/>
        <v>0.70354797791162638</v>
      </c>
      <c r="F179" s="196">
        <f t="shared" si="63"/>
        <v>0.62121506042611785</v>
      </c>
      <c r="G179" s="196">
        <f t="shared" si="63"/>
        <v>0.46732577591216273</v>
      </c>
      <c r="H179" s="196">
        <f t="shared" si="63"/>
        <v>0.26395274004516589</v>
      </c>
      <c r="I179" s="196"/>
      <c r="J179" s="196">
        <f t="shared" ref="J179:P179" si="64">J$163*(J21-J15)/($B21-$B15)</f>
        <v>0.15747107014472658</v>
      </c>
      <c r="K179" s="197">
        <f t="shared" si="64"/>
        <v>0.29645202208837262</v>
      </c>
      <c r="L179" s="196">
        <f t="shared" si="64"/>
        <v>-2.0190691524245635E-3</v>
      </c>
      <c r="M179" s="196">
        <f t="shared" si="64"/>
        <v>0.14100002109607146</v>
      </c>
      <c r="N179" s="196">
        <f t="shared" si="64"/>
        <v>8.233291748550832E-2</v>
      </c>
      <c r="O179" s="196">
        <f t="shared" si="64"/>
        <v>0.15388928451395506</v>
      </c>
      <c r="P179" s="196">
        <f t="shared" si="64"/>
        <v>0.20337303586699698</v>
      </c>
    </row>
    <row r="180" spans="1:16">
      <c r="B180" s="196"/>
      <c r="C180" s="196"/>
      <c r="D180" s="196"/>
      <c r="E180" s="197"/>
      <c r="F180" s="196"/>
      <c r="G180" s="196"/>
      <c r="H180" s="196"/>
      <c r="I180" s="196"/>
      <c r="J180" s="196"/>
      <c r="K180" s="197"/>
      <c r="L180" s="196"/>
      <c r="M180" s="196"/>
      <c r="N180" s="196"/>
      <c r="O180" s="196"/>
      <c r="P180" s="196"/>
    </row>
    <row r="181" spans="1:16">
      <c r="A181" s="80" t="s">
        <v>17</v>
      </c>
      <c r="B181" s="196">
        <f t="shared" ref="B181:H181" si="65">B$163*(B99-B65)/($B99-$B65)</f>
        <v>1</v>
      </c>
      <c r="C181" s="196">
        <f t="shared" si="65"/>
        <v>0.98244607257112226</v>
      </c>
      <c r="D181" s="196">
        <f t="shared" si="65"/>
        <v>0.87311788748947861</v>
      </c>
      <c r="E181" s="197">
        <f t="shared" si="65"/>
        <v>0.65897682779357147</v>
      </c>
      <c r="F181" s="196">
        <f t="shared" si="65"/>
        <v>0.57775681399101986</v>
      </c>
      <c r="G181" s="196">
        <f t="shared" si="65"/>
        <v>0.40403776367324828</v>
      </c>
      <c r="H181" s="196">
        <f t="shared" si="65"/>
        <v>0.21097090238096475</v>
      </c>
      <c r="I181" s="196"/>
      <c r="J181" s="196">
        <f t="shared" ref="J181:P181" si="66">J$163*(J99-J65)/($B99-$B65)</f>
        <v>1.7553927428877389E-2</v>
      </c>
      <c r="K181" s="197">
        <f t="shared" si="66"/>
        <v>0.34102317220642808</v>
      </c>
      <c r="L181" s="196">
        <f t="shared" si="66"/>
        <v>0.10932818508164346</v>
      </c>
      <c r="M181" s="196">
        <f t="shared" si="66"/>
        <v>0.2141410596959073</v>
      </c>
      <c r="N181" s="196">
        <f t="shared" si="66"/>
        <v>8.1220013802551602E-2</v>
      </c>
      <c r="O181" s="196">
        <f t="shared" si="66"/>
        <v>0.17371905031777157</v>
      </c>
      <c r="P181" s="196">
        <f t="shared" si="66"/>
        <v>0.19306686129228356</v>
      </c>
    </row>
    <row r="182" spans="1:16">
      <c r="A182" s="80" t="s">
        <v>356</v>
      </c>
      <c r="B182" s="196">
        <f t="shared" ref="B182:H182" si="67">B$163*(B99-B68)/($B99-$B68)</f>
        <v>1</v>
      </c>
      <c r="C182" s="196">
        <f t="shared" si="67"/>
        <v>0.87711082304344656</v>
      </c>
      <c r="D182" s="196">
        <f t="shared" si="67"/>
        <v>0.77492764342840581</v>
      </c>
      <c r="E182" s="197">
        <f t="shared" si="67"/>
        <v>0.57556888320020894</v>
      </c>
      <c r="F182" s="196">
        <f t="shared" si="67"/>
        <v>0.5011878621763316</v>
      </c>
      <c r="G182" s="196">
        <f t="shared" si="67"/>
        <v>0.34788847356863434</v>
      </c>
      <c r="H182" s="196">
        <f t="shared" si="67"/>
        <v>0.1807421941331307</v>
      </c>
      <c r="I182" s="196"/>
      <c r="J182" s="196">
        <f t="shared" ref="J182:P182" si="68">J$163*(J99-J68)/($B99-$B68)</f>
        <v>0.12288917695655337</v>
      </c>
      <c r="K182" s="197">
        <f t="shared" si="68"/>
        <v>0.42443111679979079</v>
      </c>
      <c r="L182" s="196">
        <f t="shared" si="68"/>
        <v>0.10218317961504075</v>
      </c>
      <c r="M182" s="196">
        <f t="shared" si="68"/>
        <v>0.19935876022819687</v>
      </c>
      <c r="N182" s="196">
        <f t="shared" si="68"/>
        <v>7.4381021023877447E-2</v>
      </c>
      <c r="O182" s="196">
        <f t="shared" si="68"/>
        <v>0.15329938860769718</v>
      </c>
      <c r="P182" s="196">
        <f t="shared" si="68"/>
        <v>0.16714627943550375</v>
      </c>
    </row>
    <row r="183" spans="1:16">
      <c r="A183" s="80" t="s">
        <v>374</v>
      </c>
      <c r="B183" s="196">
        <f t="shared" ref="B183:H183" si="69">B$163*(B99-B81)/($B99-$B81)</f>
        <v>1</v>
      </c>
      <c r="C183" s="196">
        <f t="shared" si="69"/>
        <v>0.84080318584683134</v>
      </c>
      <c r="D183" s="196">
        <f t="shared" si="69"/>
        <v>0.74660766737030115</v>
      </c>
      <c r="E183" s="197">
        <f t="shared" si="69"/>
        <v>0.55570612429486044</v>
      </c>
      <c r="F183" s="196">
        <f t="shared" si="69"/>
        <v>0.48602248840027185</v>
      </c>
      <c r="G183" s="196">
        <f t="shared" si="69"/>
        <v>0.34594305433375055</v>
      </c>
      <c r="H183" s="196">
        <f t="shared" si="69"/>
        <v>0.18773002086965768</v>
      </c>
      <c r="I183" s="196"/>
      <c r="J183" s="196">
        <f t="shared" ref="J183:P183" si="70">J$163*(J99-J81)/($B99-$B81)</f>
        <v>0.15919681415316905</v>
      </c>
      <c r="K183" s="196">
        <f t="shared" si="70"/>
        <v>0.44429387570513951</v>
      </c>
      <c r="L183" s="196">
        <f t="shared" si="70"/>
        <v>9.4195518476529794E-2</v>
      </c>
      <c r="M183" s="196">
        <f t="shared" si="70"/>
        <v>0.19090154307544102</v>
      </c>
      <c r="N183" s="196">
        <f t="shared" si="70"/>
        <v>6.9683635894588578E-2</v>
      </c>
      <c r="O183" s="196">
        <f t="shared" si="70"/>
        <v>0.14007943406652126</v>
      </c>
      <c r="P183" s="196">
        <f t="shared" si="70"/>
        <v>0.15821303346409293</v>
      </c>
    </row>
    <row r="184" spans="1:16">
      <c r="A184" s="80" t="s">
        <v>329</v>
      </c>
      <c r="B184" s="196">
        <f t="shared" ref="B184:H184" si="71">B$163*(B65-B25)/($B65-$B25)</f>
        <v>1</v>
      </c>
      <c r="C184" s="196">
        <f t="shared" si="71"/>
        <v>0.29447377504411371</v>
      </c>
      <c r="D184" s="196">
        <f t="shared" si="71"/>
        <v>0.1873871021262479</v>
      </c>
      <c r="E184" s="197">
        <f t="shared" si="71"/>
        <v>6.851484102669525E-2</v>
      </c>
      <c r="F184" s="196">
        <f t="shared" si="71"/>
        <v>4.3528730018133011E-2</v>
      </c>
      <c r="G184" s="196">
        <f t="shared" si="71"/>
        <v>1.5412713165390118E-2</v>
      </c>
      <c r="H184" s="196">
        <f t="shared" si="71"/>
        <v>4.9714253647482817E-3</v>
      </c>
      <c r="I184" s="196"/>
      <c r="J184" s="196">
        <f t="shared" ref="J184:P184" si="72">J$163*(J65-J25)/($B65-$B25)</f>
        <v>0.70552622495588646</v>
      </c>
      <c r="K184" s="197">
        <f t="shared" si="72"/>
        <v>0.93148515897330464</v>
      </c>
      <c r="L184" s="196">
        <f t="shared" si="72"/>
        <v>0.10708667291786583</v>
      </c>
      <c r="M184" s="196">
        <f t="shared" si="72"/>
        <v>0.11887226109955265</v>
      </c>
      <c r="N184" s="196">
        <f t="shared" si="72"/>
        <v>2.4986111008562257E-2</v>
      </c>
      <c r="O184" s="196">
        <f t="shared" si="72"/>
        <v>2.8116016852742894E-2</v>
      </c>
      <c r="P184" s="196">
        <f t="shared" si="72"/>
        <v>1.0441287800641835E-2</v>
      </c>
    </row>
    <row r="185" spans="1:16">
      <c r="A185" s="80" t="s">
        <v>331</v>
      </c>
      <c r="B185" s="196">
        <f t="shared" ref="B185:H185" si="73">B$163*(B65-B20)/($B65-$B20)</f>
        <v>1</v>
      </c>
      <c r="C185" s="196">
        <f t="shared" si="73"/>
        <v>0.24092741717390176</v>
      </c>
      <c r="D185" s="196">
        <f t="shared" si="73"/>
        <v>0.12745470785682253</v>
      </c>
      <c r="E185" s="197">
        <f t="shared" si="73"/>
        <v>6.0479687460193365E-3</v>
      </c>
      <c r="F185" s="196">
        <f t="shared" si="73"/>
        <v>-1.2794245948739895E-2</v>
      </c>
      <c r="G185" s="196">
        <f t="shared" si="73"/>
        <v>-2.3247939731017086E-2</v>
      </c>
      <c r="H185" s="196">
        <f t="shared" si="73"/>
        <v>-1.4230970687162057E-2</v>
      </c>
      <c r="I185" s="196"/>
      <c r="J185" s="196">
        <f t="shared" ref="J185:P185" si="74">J$163*(J65-J20)/($B65-$B20)</f>
        <v>0.75907258282609824</v>
      </c>
      <c r="K185" s="197">
        <f t="shared" si="74"/>
        <v>0.99395203125398068</v>
      </c>
      <c r="L185" s="196">
        <f t="shared" si="74"/>
        <v>0.1134727093170793</v>
      </c>
      <c r="M185" s="196">
        <f t="shared" si="74"/>
        <v>0.12140673911080319</v>
      </c>
      <c r="N185" s="196">
        <f t="shared" si="74"/>
        <v>1.8842214694759232E-2</v>
      </c>
      <c r="O185" s="196">
        <f t="shared" si="74"/>
        <v>1.0453693782277208E-2</v>
      </c>
      <c r="P185" s="196">
        <f t="shared" si="74"/>
        <v>-9.0169690438550356E-3</v>
      </c>
    </row>
    <row r="187" spans="1:16" s="196" customFormat="1">
      <c r="A187" s="196" t="s">
        <v>384</v>
      </c>
      <c r="B187" s="196">
        <f t="shared" ref="B187:H187" si="75">B$163*(B100-B81)/($B100-$B81)</f>
        <v>1</v>
      </c>
      <c r="C187" s="196">
        <f t="shared" si="75"/>
        <v>1.0100701250608417</v>
      </c>
      <c r="D187" s="196">
        <f t="shared" si="75"/>
        <v>0.88188316609559381</v>
      </c>
      <c r="E187" s="196">
        <f t="shared" si="75"/>
        <v>0.62810754358340737</v>
      </c>
      <c r="F187" s="196">
        <f t="shared" si="75"/>
        <v>0.54379835694323608</v>
      </c>
      <c r="G187" s="196">
        <f t="shared" si="75"/>
        <v>0.38920493220920077</v>
      </c>
      <c r="H187" s="196">
        <f t="shared" si="75"/>
        <v>0.21750622567671204</v>
      </c>
      <c r="J187" s="196">
        <f t="shared" ref="J187:P187" si="76">J$163*(J100-J81)/($B100-$B81)</f>
        <v>-1.0070125060840578E-2</v>
      </c>
      <c r="K187" s="196">
        <f t="shared" si="76"/>
        <v>0.37189245641659363</v>
      </c>
      <c r="L187" s="196">
        <f t="shared" si="76"/>
        <v>0.12818695896524704</v>
      </c>
      <c r="M187" s="196">
        <f t="shared" si="76"/>
        <v>0.25377562251218688</v>
      </c>
      <c r="N187" s="196">
        <f t="shared" si="76"/>
        <v>8.4309186640171382E-2</v>
      </c>
      <c r="O187" s="196">
        <f t="shared" si="76"/>
        <v>0.15459342473403523</v>
      </c>
      <c r="P187" s="196">
        <f t="shared" si="76"/>
        <v>0.17169870653248853</v>
      </c>
    </row>
    <row r="188" spans="1:16">
      <c r="A188" s="80" t="s">
        <v>367</v>
      </c>
      <c r="B188" s="196">
        <f t="shared" ref="B188:H188" si="77">B$163*(B98-B67)/($B98-$B67)</f>
        <v>1</v>
      </c>
      <c r="C188" s="196">
        <f t="shared" si="77"/>
        <v>0.8715463452520793</v>
      </c>
      <c r="D188" s="196">
        <f t="shared" si="77"/>
        <v>0.7642879330009581</v>
      </c>
      <c r="E188" s="197">
        <f t="shared" si="77"/>
        <v>0.56045303103030475</v>
      </c>
      <c r="F188" s="196">
        <f t="shared" si="77"/>
        <v>0.48495555361773396</v>
      </c>
      <c r="G188" s="196">
        <f t="shared" si="77"/>
        <v>0.33077175614227494</v>
      </c>
      <c r="H188" s="196">
        <f t="shared" si="77"/>
        <v>0.16446723524277432</v>
      </c>
      <c r="J188" s="196">
        <f t="shared" ref="J188:P188" si="78">J$163*(J98-J67)/($B98-$B67)</f>
        <v>0.12845365474792048</v>
      </c>
      <c r="K188" s="196">
        <f t="shared" si="78"/>
        <v>0.43954696896969536</v>
      </c>
      <c r="L188" s="196">
        <f t="shared" si="78"/>
        <v>0.10725841225112143</v>
      </c>
      <c r="M188" s="196">
        <f t="shared" si="78"/>
        <v>0.20383490197065324</v>
      </c>
      <c r="N188" s="196">
        <f t="shared" si="78"/>
        <v>7.5497477412570735E-2</v>
      </c>
      <c r="O188" s="196">
        <f t="shared" si="78"/>
        <v>0.15418379747545904</v>
      </c>
      <c r="P188" s="196">
        <f t="shared" si="78"/>
        <v>0.16630452089950062</v>
      </c>
    </row>
    <row r="189" spans="1:16">
      <c r="A189" s="80" t="s">
        <v>399</v>
      </c>
      <c r="B189" s="196">
        <f t="shared" ref="B189:H189" si="79">B$163*(B102-B67)/($B102-$B67)</f>
        <v>1</v>
      </c>
      <c r="C189" s="196">
        <f t="shared" si="79"/>
        <v>1.0864442579079712</v>
      </c>
      <c r="D189" s="196">
        <f t="shared" si="79"/>
        <v>0.93386621129448955</v>
      </c>
      <c r="E189" s="196">
        <f t="shared" si="79"/>
        <v>0.65449971626924142</v>
      </c>
      <c r="F189" s="196">
        <f t="shared" si="79"/>
        <v>0.56317234122285709</v>
      </c>
      <c r="G189" s="196">
        <f t="shared" si="79"/>
        <v>0.39081200939537925</v>
      </c>
      <c r="H189" s="196">
        <f t="shared" si="79"/>
        <v>0.21090347920047189</v>
      </c>
      <c r="J189" s="196">
        <f t="shared" ref="J189:P189" si="80">J$163*(J102-J67)/($B102-$B67)</f>
        <v>-8.6444257907971681E-2</v>
      </c>
      <c r="K189" s="196">
        <f t="shared" si="80"/>
        <v>0.34550028373075775</v>
      </c>
      <c r="L189" s="196">
        <f t="shared" si="80"/>
        <v>0.15257804661348184</v>
      </c>
      <c r="M189" s="196">
        <f t="shared" si="80"/>
        <v>0.27936649502524802</v>
      </c>
      <c r="N189" s="196">
        <f t="shared" si="80"/>
        <v>9.1327375046384385E-2</v>
      </c>
      <c r="O189" s="196">
        <f t="shared" si="80"/>
        <v>0.1723603318274779</v>
      </c>
      <c r="P189" s="196">
        <f t="shared" si="80"/>
        <v>0.17990853019490732</v>
      </c>
    </row>
  </sheetData>
  <phoneticPr fontId="9" type="noConversion"/>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1"/>
  <sheetViews>
    <sheetView workbookViewId="0">
      <selection activeCell="C28" sqref="C28"/>
    </sheetView>
  </sheetViews>
  <sheetFormatPr baseColWidth="10" defaultColWidth="8.7109375" defaultRowHeight="16"/>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c r="A1" s="67"/>
      <c r="B1" s="67"/>
      <c r="C1" s="68"/>
      <c r="D1" s="68"/>
      <c r="E1" s="68"/>
      <c r="F1" s="68"/>
    </row>
    <row r="2" spans="1:6">
      <c r="A2" s="254" t="s">
        <v>206</v>
      </c>
      <c r="B2" s="258"/>
      <c r="C2" s="258"/>
      <c r="D2" s="258"/>
      <c r="E2" s="258"/>
      <c r="F2" s="259"/>
    </row>
    <row r="3" spans="1:6">
      <c r="A3" s="69"/>
      <c r="B3" s="69"/>
      <c r="C3" s="70"/>
      <c r="D3" s="70"/>
      <c r="E3" s="70"/>
      <c r="F3" s="70"/>
    </row>
    <row r="4" spans="1:6" ht="29">
      <c r="A4" s="39" t="s">
        <v>207</v>
      </c>
      <c r="B4" s="39" t="s">
        <v>93</v>
      </c>
      <c r="C4" s="39" t="s">
        <v>208</v>
      </c>
      <c r="D4" s="39" t="s">
        <v>209</v>
      </c>
      <c r="E4" s="39" t="s">
        <v>210</v>
      </c>
      <c r="F4" s="39" t="s">
        <v>211</v>
      </c>
    </row>
    <row r="5" spans="1:6">
      <c r="A5" s="40" t="s">
        <v>49</v>
      </c>
      <c r="B5" s="40" t="s">
        <v>50</v>
      </c>
      <c r="C5" s="40" t="s">
        <v>51</v>
      </c>
      <c r="D5" s="40" t="s">
        <v>53</v>
      </c>
      <c r="E5" s="40" t="s">
        <v>54</v>
      </c>
      <c r="F5" s="40" t="s">
        <v>56</v>
      </c>
    </row>
    <row r="6" spans="1:6" ht="19.5" customHeight="1">
      <c r="A6" s="147" t="s">
        <v>78</v>
      </c>
      <c r="B6" s="148">
        <f>397900*0.5</f>
        <v>198950</v>
      </c>
      <c r="C6" s="149">
        <v>0.30525395903626079</v>
      </c>
      <c r="D6" s="149">
        <v>0.18965073017149756</v>
      </c>
      <c r="E6" s="149">
        <v>0.30265953252424393</v>
      </c>
      <c r="F6" s="149">
        <v>0.20243577826799777</v>
      </c>
    </row>
    <row r="7" spans="1:6">
      <c r="A7" s="68" t="s">
        <v>79</v>
      </c>
      <c r="B7" s="148">
        <f>397900*0.4</f>
        <v>159160</v>
      </c>
      <c r="C7" s="149">
        <v>0.22127796933902991</v>
      </c>
      <c r="D7" s="149">
        <v>0.14009004775069112</v>
      </c>
      <c r="E7" s="149">
        <v>0.35761454134204573</v>
      </c>
      <c r="F7" s="149">
        <v>0.27891646644885648</v>
      </c>
    </row>
    <row r="8" spans="1:6">
      <c r="A8" s="68" t="s">
        <v>83</v>
      </c>
      <c r="B8" s="148">
        <f>397900*0.09</f>
        <v>35811</v>
      </c>
      <c r="C8" s="149">
        <v>0.16157522548937478</v>
      </c>
      <c r="D8" s="149">
        <v>8.0313088157270118E-2</v>
      </c>
      <c r="E8" s="149">
        <v>0.397461718466393</v>
      </c>
      <c r="F8" s="149">
        <v>0.45244129457429277</v>
      </c>
    </row>
    <row r="9" spans="1:6">
      <c r="A9" s="68" t="s">
        <v>212</v>
      </c>
      <c r="B9" s="148">
        <f>397900*0.009</f>
        <v>3581.1</v>
      </c>
      <c r="C9" s="149">
        <v>0.12020775739297984</v>
      </c>
      <c r="D9" s="149">
        <v>5.0554298958420611E-2</v>
      </c>
      <c r="E9" s="149">
        <v>0.4264231660662926</v>
      </c>
      <c r="F9" s="149">
        <v>0.65413755549970687</v>
      </c>
    </row>
    <row r="10" spans="1:6">
      <c r="A10" s="68" t="s">
        <v>213</v>
      </c>
      <c r="B10" s="148">
        <f>397900*0.001</f>
        <v>397.90000000000003</v>
      </c>
      <c r="C10" s="149">
        <v>8.0422216637346056E-2</v>
      </c>
      <c r="D10" s="149">
        <v>3.1414928373963306E-2</v>
      </c>
      <c r="E10" s="149">
        <v>0.33174164362905251</v>
      </c>
      <c r="F10" s="149">
        <v>0.94621764262377472</v>
      </c>
    </row>
    <row r="11" spans="1:6" ht="9" customHeight="1">
      <c r="A11" s="69"/>
      <c r="B11" s="69"/>
      <c r="C11" s="70"/>
      <c r="D11" s="70"/>
      <c r="E11" s="70"/>
      <c r="F11" s="70"/>
    </row>
    <row r="12" spans="1:6">
      <c r="A12" s="37" t="s">
        <v>223</v>
      </c>
      <c r="D12" s="37"/>
    </row>
    <row r="13" spans="1:6">
      <c r="A13" s="37" t="s">
        <v>214</v>
      </c>
      <c r="D13" s="37"/>
    </row>
    <row r="14" spans="1:6">
      <c r="A14" s="37" t="s">
        <v>215</v>
      </c>
    </row>
    <row r="15" spans="1:6">
      <c r="A15" s="37" t="s">
        <v>216</v>
      </c>
    </row>
    <row r="16" spans="1:6">
      <c r="A16" s="37" t="s">
        <v>217</v>
      </c>
    </row>
    <row r="17" spans="1:4">
      <c r="A17" s="37" t="s">
        <v>218</v>
      </c>
    </row>
    <row r="18" spans="1:4">
      <c r="A18" s="37" t="s">
        <v>219</v>
      </c>
    </row>
    <row r="19" spans="1:4">
      <c r="A19" s="37" t="s">
        <v>220</v>
      </c>
      <c r="B19" s="38"/>
    </row>
    <row r="20" spans="1:4">
      <c r="A20" s="37" t="s">
        <v>221</v>
      </c>
      <c r="D20" s="38"/>
    </row>
    <row r="21" spans="1:4">
      <c r="A21" s="37" t="s">
        <v>222</v>
      </c>
    </row>
  </sheetData>
  <mergeCells count="1">
    <mergeCell ref="A2:F2"/>
  </mergeCells>
  <phoneticPr fontId="0" type="noConversion"/>
  <pageMargins left="0.75" right="0.75" top="1" bottom="1" header="0.5" footer="0.5"/>
  <pageSetup orientation="portrait" verticalDpi="12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R187"/>
  <sheetViews>
    <sheetView topLeftCell="A63" zoomScaleNormal="100" workbookViewId="0">
      <selection activeCell="F112" sqref="F112"/>
    </sheetView>
  </sheetViews>
  <sheetFormatPr baseColWidth="10" defaultColWidth="8.85546875" defaultRowHeight="13.5" customHeight="1"/>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c r="A1" s="260" t="s">
        <v>114</v>
      </c>
      <c r="B1" s="261"/>
      <c r="C1" s="261"/>
      <c r="D1" s="261"/>
      <c r="E1" s="261"/>
      <c r="F1" s="261"/>
      <c r="G1" s="261"/>
      <c r="H1" s="261"/>
      <c r="I1" s="261"/>
      <c r="J1" s="261"/>
      <c r="K1" s="261"/>
      <c r="L1" s="261"/>
    </row>
    <row r="2" spans="1:16" ht="18.75" customHeight="1">
      <c r="A2" s="58"/>
      <c r="B2" s="262" t="s">
        <v>119</v>
      </c>
      <c r="C2" s="262"/>
      <c r="D2" s="262"/>
      <c r="E2" s="83"/>
      <c r="F2" s="262" t="s">
        <v>120</v>
      </c>
      <c r="G2" s="262"/>
      <c r="H2" s="84"/>
      <c r="I2" s="262" t="s">
        <v>122</v>
      </c>
      <c r="J2" s="262"/>
      <c r="K2" s="84"/>
      <c r="L2" s="85" t="s">
        <v>59</v>
      </c>
      <c r="M2" s="83"/>
    </row>
    <row r="3" spans="1:16" ht="13.5" customHeight="1">
      <c r="A3" s="58"/>
      <c r="B3" s="86" t="s">
        <v>49</v>
      </c>
      <c r="C3" s="86" t="s">
        <v>50</v>
      </c>
      <c r="D3" s="86" t="s">
        <v>51</v>
      </c>
      <c r="E3" s="86"/>
      <c r="F3" s="86" t="s">
        <v>53</v>
      </c>
      <c r="G3" s="86" t="s">
        <v>54</v>
      </c>
      <c r="H3" s="87"/>
      <c r="I3" s="86" t="s">
        <v>56</v>
      </c>
      <c r="J3" s="86" t="s">
        <v>57</v>
      </c>
      <c r="K3" s="87"/>
      <c r="L3" s="86" t="s">
        <v>58</v>
      </c>
    </row>
    <row r="4" spans="1:16" ht="13.5" customHeight="1">
      <c r="A4" s="83" t="s">
        <v>85</v>
      </c>
      <c r="B4" s="83" t="s">
        <v>115</v>
      </c>
      <c r="C4" s="83" t="s">
        <v>116</v>
      </c>
      <c r="D4" s="83" t="s">
        <v>118</v>
      </c>
      <c r="E4" s="83"/>
      <c r="F4" s="83" t="s">
        <v>121</v>
      </c>
      <c r="G4" s="83" t="s">
        <v>55</v>
      </c>
      <c r="I4" s="83" t="s">
        <v>121</v>
      </c>
      <c r="J4" s="83" t="s">
        <v>55</v>
      </c>
      <c r="K4" s="83"/>
      <c r="L4" s="83" t="s">
        <v>308</v>
      </c>
    </row>
    <row r="5" spans="1:16" ht="13.5" customHeight="1">
      <c r="A5" s="88"/>
      <c r="B5" s="82" t="s">
        <v>52</v>
      </c>
      <c r="C5" s="82" t="s">
        <v>52</v>
      </c>
      <c r="D5" s="82" t="s">
        <v>117</v>
      </c>
      <c r="E5" s="82"/>
      <c r="F5" s="82" t="s">
        <v>233</v>
      </c>
      <c r="G5" s="236" t="s">
        <v>412</v>
      </c>
      <c r="H5" s="88"/>
      <c r="I5" s="82" t="s">
        <v>233</v>
      </c>
      <c r="J5" s="236" t="s">
        <v>412</v>
      </c>
      <c r="K5" s="82"/>
      <c r="L5" s="236" t="s">
        <v>413</v>
      </c>
    </row>
    <row r="6" spans="1:16" ht="13.5" customHeight="1">
      <c r="A6" s="83">
        <v>1913</v>
      </c>
      <c r="B6" s="89">
        <v>37700.727969294756</v>
      </c>
      <c r="C6" s="89">
        <v>358</v>
      </c>
      <c r="D6" s="90">
        <v>0.94958378599896542</v>
      </c>
      <c r="E6" s="66"/>
      <c r="F6" s="89">
        <v>27630.889464312328</v>
      </c>
      <c r="G6" s="89">
        <f>$L6*F6*1000/$B6</f>
        <v>17029.525712923529</v>
      </c>
      <c r="I6" s="89">
        <v>27630.889464312328</v>
      </c>
      <c r="J6" s="89">
        <f>$L6*I6*1000/$B6</f>
        <v>17029.525712923529</v>
      </c>
      <c r="K6" s="66"/>
      <c r="L6" s="91">
        <v>23.235788959246918</v>
      </c>
      <c r="M6" s="220"/>
    </row>
    <row r="7" spans="1:16" ht="13.5" customHeight="1">
      <c r="A7" s="83">
        <v>1914</v>
      </c>
      <c r="B7" s="89">
        <v>38513.304544443956</v>
      </c>
      <c r="C7" s="89">
        <v>358</v>
      </c>
      <c r="D7" s="90">
        <v>0.92954890325464468</v>
      </c>
      <c r="E7" s="66"/>
      <c r="F7" s="89">
        <v>27948.16142199462</v>
      </c>
      <c r="G7" s="89">
        <f t="shared" ref="G7:G70" si="0">$L7*F7*1000/$B7</f>
        <v>16637.567718455764</v>
      </c>
      <c r="I7" s="89">
        <v>27948.16142199462</v>
      </c>
      <c r="J7" s="89">
        <f>$L7*I7*1000/$B7</f>
        <v>16637.567718455764</v>
      </c>
      <c r="K7" s="66"/>
      <c r="L7" s="91">
        <v>22.927007710619048</v>
      </c>
      <c r="M7" s="225"/>
      <c r="P7" s="225"/>
    </row>
    <row r="8" spans="1:16" ht="13.5" customHeight="1">
      <c r="A8" s="83">
        <v>1915</v>
      </c>
      <c r="B8" s="89">
        <v>39154.052433920922</v>
      </c>
      <c r="C8" s="89">
        <v>337</v>
      </c>
      <c r="D8" s="90">
        <v>0.8607027345860162</v>
      </c>
      <c r="E8" s="66"/>
      <c r="F8" s="89">
        <v>28973.607489945232</v>
      </c>
      <c r="G8" s="89">
        <f t="shared" si="0"/>
        <v>16798.331340779445</v>
      </c>
      <c r="I8" s="89">
        <v>28973.607489945232</v>
      </c>
      <c r="J8" s="89">
        <f>$L8*I8*1000/$B8</f>
        <v>16798.331340779445</v>
      </c>
      <c r="K8" s="66"/>
      <c r="L8" s="91">
        <v>22.700754345053731</v>
      </c>
      <c r="M8" s="225"/>
      <c r="P8" s="225"/>
    </row>
    <row r="9" spans="1:16" ht="13.5" customHeight="1">
      <c r="A9" s="83">
        <v>1916</v>
      </c>
      <c r="B9" s="89">
        <v>39790.08915667882</v>
      </c>
      <c r="C9" s="89">
        <v>437</v>
      </c>
      <c r="D9" s="90">
        <v>1.0982634350962468</v>
      </c>
      <c r="E9" s="66"/>
      <c r="F9" s="89">
        <v>34456.016788412504</v>
      </c>
      <c r="G9" s="89">
        <f t="shared" si="0"/>
        <v>18274.953394146782</v>
      </c>
      <c r="I9" s="89">
        <v>35007.599080112879</v>
      </c>
      <c r="J9" s="89">
        <f t="shared" ref="J9:J72" si="1">$L9*I9*1000/$B9</f>
        <v>18567.504350798594</v>
      </c>
      <c r="K9" s="66"/>
      <c r="L9" s="91">
        <v>21.104065201517834</v>
      </c>
      <c r="M9" s="225"/>
      <c r="P9" s="225"/>
    </row>
    <row r="10" spans="1:16" ht="13.5" customHeight="1">
      <c r="A10" s="83">
        <v>1917</v>
      </c>
      <c r="B10" s="89">
        <v>40386.988274838346</v>
      </c>
      <c r="C10" s="89">
        <v>3473</v>
      </c>
      <c r="D10" s="90">
        <v>8.5993042520670624</v>
      </c>
      <c r="E10" s="66"/>
      <c r="F10" s="89">
        <v>41827.079800761137</v>
      </c>
      <c r="G10" s="89">
        <f t="shared" si="0"/>
        <v>18612.243465915428</v>
      </c>
      <c r="I10" s="89">
        <v>42193.265249513533</v>
      </c>
      <c r="J10" s="89">
        <f t="shared" si="1"/>
        <v>18775.188925132763</v>
      </c>
      <c r="K10" s="66"/>
      <c r="L10" s="91">
        <v>17.971430523167538</v>
      </c>
      <c r="M10" s="225"/>
      <c r="P10" s="225"/>
    </row>
    <row r="11" spans="1:16" ht="13.5" customHeight="1">
      <c r="A11" s="83">
        <v>1918</v>
      </c>
      <c r="B11" s="89">
        <v>40451.066003008054</v>
      </c>
      <c r="C11" s="89">
        <v>4425</v>
      </c>
      <c r="D11" s="90">
        <v>10.939143111014539</v>
      </c>
      <c r="E11" s="66"/>
      <c r="F11" s="89">
        <v>46568.457916190804</v>
      </c>
      <c r="G11" s="89">
        <f t="shared" si="0"/>
        <v>17615.672052407743</v>
      </c>
      <c r="I11" s="89">
        <v>46912.265562543223</v>
      </c>
      <c r="J11" s="89">
        <f t="shared" si="1"/>
        <v>17745.72580591949</v>
      </c>
      <c r="K11" s="66"/>
      <c r="L11" s="91">
        <v>15.301617119504069</v>
      </c>
      <c r="M11" s="225"/>
      <c r="P11" s="225"/>
    </row>
    <row r="12" spans="1:16" ht="13.5" customHeight="1">
      <c r="A12" s="83">
        <v>1919</v>
      </c>
      <c r="B12" s="89">
        <v>41052.355021208234</v>
      </c>
      <c r="C12" s="89">
        <v>5333</v>
      </c>
      <c r="D12" s="90">
        <v>12.990728539799717</v>
      </c>
      <c r="E12" s="66"/>
      <c r="F12" s="89">
        <v>53163.650809030129</v>
      </c>
      <c r="G12" s="89">
        <f t="shared" si="0"/>
        <v>17252.849490023429</v>
      </c>
      <c r="I12" s="89">
        <v>54237.82428603241</v>
      </c>
      <c r="J12" s="89">
        <f t="shared" si="1"/>
        <v>17601.443934589821</v>
      </c>
      <c r="K12" s="66"/>
      <c r="L12" s="91">
        <v>13.322450426440799</v>
      </c>
      <c r="M12" s="225"/>
      <c r="P12" s="225"/>
    </row>
    <row r="13" spans="1:16" ht="13.5" customHeight="1">
      <c r="A13" s="83">
        <v>1920</v>
      </c>
      <c r="B13" s="89">
        <v>41909</v>
      </c>
      <c r="C13" s="89">
        <v>7260</v>
      </c>
      <c r="D13" s="90">
        <v>17.32324798969195</v>
      </c>
      <c r="E13" s="66"/>
      <c r="F13" s="89">
        <v>56062.049220036817</v>
      </c>
      <c r="G13" s="89">
        <f t="shared" si="0"/>
        <v>15385.949138093147</v>
      </c>
      <c r="I13" s="89">
        <v>57199.787188285394</v>
      </c>
      <c r="J13" s="89">
        <f t="shared" si="1"/>
        <v>15698.195635598871</v>
      </c>
      <c r="K13" s="66"/>
      <c r="L13" s="91">
        <v>11.50171553482722</v>
      </c>
      <c r="M13" s="225"/>
      <c r="P13" s="225"/>
    </row>
    <row r="14" spans="1:16" ht="13.5" customHeight="1">
      <c r="A14" s="83">
        <v>1921</v>
      </c>
      <c r="B14" s="89">
        <v>42835.194914792832</v>
      </c>
      <c r="C14" s="89">
        <v>6662</v>
      </c>
      <c r="D14" s="90">
        <v>15.552631459368767</v>
      </c>
      <c r="E14" s="66"/>
      <c r="F14" s="89">
        <v>45161.887414010263</v>
      </c>
      <c r="G14" s="89">
        <f t="shared" si="0"/>
        <v>13574.393022144235</v>
      </c>
      <c r="I14" s="89">
        <v>45615.62560300617</v>
      </c>
      <c r="J14" s="89">
        <f t="shared" si="1"/>
        <v>13710.77395879826</v>
      </c>
      <c r="K14" s="66"/>
      <c r="L14" s="91">
        <v>12.875054703164798</v>
      </c>
      <c r="M14" s="225"/>
      <c r="P14" s="225"/>
    </row>
    <row r="15" spans="1:16" ht="13.5" customHeight="1">
      <c r="A15" s="83">
        <v>1922</v>
      </c>
      <c r="B15" s="89">
        <v>43542.908902835123</v>
      </c>
      <c r="C15" s="89">
        <v>6787</v>
      </c>
      <c r="D15" s="90">
        <v>15.586923728832668</v>
      </c>
      <c r="E15" s="66"/>
      <c r="F15" s="89">
        <v>48546.747408196876</v>
      </c>
      <c r="G15" s="89">
        <f t="shared" si="0"/>
        <v>15326.848141356702</v>
      </c>
      <c r="I15" s="89">
        <v>49599.872927548247</v>
      </c>
      <c r="J15" s="89">
        <f t="shared" si="1"/>
        <v>15659.333751013848</v>
      </c>
      <c r="K15" s="66"/>
      <c r="L15" s="91">
        <v>13.747070360351261</v>
      </c>
      <c r="M15" s="225"/>
      <c r="P15" s="225"/>
    </row>
    <row r="16" spans="1:16" ht="13.5" customHeight="1">
      <c r="A16" s="83">
        <v>1923</v>
      </c>
      <c r="B16" s="89">
        <v>44408.548690457501</v>
      </c>
      <c r="C16" s="89">
        <v>7698</v>
      </c>
      <c r="D16" s="90">
        <v>17.334500286549883</v>
      </c>
      <c r="E16" s="66"/>
      <c r="F16" s="89">
        <v>56061.234376513916</v>
      </c>
      <c r="G16" s="89">
        <f t="shared" si="0"/>
        <v>17048.612831429233</v>
      </c>
      <c r="I16" s="89">
        <v>57315.111374212662</v>
      </c>
      <c r="J16" s="89">
        <f t="shared" si="1"/>
        <v>17429.925581848376</v>
      </c>
      <c r="K16" s="66"/>
      <c r="L16" s="91">
        <v>13.504949747350944</v>
      </c>
      <c r="M16" s="225"/>
      <c r="P16" s="225"/>
    </row>
    <row r="17" spans="1:16" ht="13.5" customHeight="1">
      <c r="A17" s="83">
        <v>1924</v>
      </c>
      <c r="B17" s="89">
        <v>45384.476316701766</v>
      </c>
      <c r="C17" s="89">
        <v>7370</v>
      </c>
      <c r="D17" s="90">
        <v>16.239032810626032</v>
      </c>
      <c r="E17" s="66"/>
      <c r="F17" s="89">
        <v>56717.183412460028</v>
      </c>
      <c r="G17" s="89">
        <f t="shared" si="0"/>
        <v>16844.232938604011</v>
      </c>
      <c r="I17" s="89">
        <v>58413.664336683782</v>
      </c>
      <c r="J17" s="89">
        <f t="shared" si="1"/>
        <v>17348.064725449152</v>
      </c>
      <c r="K17" s="66"/>
      <c r="L17" s="91">
        <v>13.47857289237565</v>
      </c>
      <c r="M17" s="225"/>
      <c r="P17" s="225"/>
    </row>
    <row r="18" spans="1:16" ht="13.5" customHeight="1">
      <c r="A18" s="83">
        <v>1925</v>
      </c>
      <c r="B18" s="89">
        <v>46190.080965008812</v>
      </c>
      <c r="C18" s="89">
        <v>4171</v>
      </c>
      <c r="D18" s="90">
        <v>9.0300772652027419</v>
      </c>
      <c r="E18" s="66"/>
      <c r="F18" s="89">
        <v>59773.661466912105</v>
      </c>
      <c r="G18" s="89">
        <f t="shared" si="0"/>
        <v>17010.446183723787</v>
      </c>
      <c r="I18" s="89">
        <v>63292.017530463352</v>
      </c>
      <c r="J18" s="89">
        <f t="shared" si="1"/>
        <v>18011.703342904952</v>
      </c>
      <c r="K18" s="66"/>
      <c r="L18" s="91">
        <v>13.144817754088251</v>
      </c>
      <c r="M18" s="225"/>
      <c r="P18" s="225"/>
    </row>
    <row r="19" spans="1:16" ht="13.5" customHeight="1">
      <c r="A19" s="83">
        <v>1926</v>
      </c>
      <c r="B19" s="89">
        <v>46940.016465398301</v>
      </c>
      <c r="C19" s="89">
        <v>4138</v>
      </c>
      <c r="D19" s="90">
        <v>8.815506068367732</v>
      </c>
      <c r="E19" s="66"/>
      <c r="F19" s="89">
        <v>61992.480379808163</v>
      </c>
      <c r="G19" s="89">
        <f t="shared" si="0"/>
        <v>17196.251123887221</v>
      </c>
      <c r="I19" s="89">
        <v>64894.565862962234</v>
      </c>
      <c r="J19" s="89">
        <f t="shared" si="1"/>
        <v>18001.267965374336</v>
      </c>
      <c r="K19" s="66"/>
      <c r="L19" s="91">
        <v>13.020810039427044</v>
      </c>
      <c r="M19" s="225"/>
      <c r="P19" s="225"/>
    </row>
    <row r="20" spans="1:16" ht="13.5" customHeight="1">
      <c r="A20" s="83">
        <v>1927</v>
      </c>
      <c r="B20" s="89">
        <v>47722.889407422103</v>
      </c>
      <c r="C20" s="89">
        <v>4102</v>
      </c>
      <c r="D20" s="90">
        <v>8.5954560818399148</v>
      </c>
      <c r="E20" s="66"/>
      <c r="F20" s="89">
        <v>62292.342796240686</v>
      </c>
      <c r="G20" s="89">
        <f t="shared" si="0"/>
        <v>17322.814846052806</v>
      </c>
      <c r="I20" s="89">
        <v>65813.859373005296</v>
      </c>
      <c r="J20" s="89">
        <f t="shared" si="1"/>
        <v>18302.109842809303</v>
      </c>
      <c r="K20" s="66"/>
      <c r="L20" s="91">
        <v>13.271210232492949</v>
      </c>
      <c r="M20" s="225"/>
      <c r="P20" s="225"/>
    </row>
    <row r="21" spans="1:16" ht="13.5" customHeight="1">
      <c r="A21" s="83">
        <v>1928</v>
      </c>
      <c r="B21" s="89">
        <v>48444.949505004595</v>
      </c>
      <c r="C21" s="89">
        <v>4071</v>
      </c>
      <c r="D21" s="90">
        <v>8.4033527572971174</v>
      </c>
      <c r="E21" s="66"/>
      <c r="F21" s="89">
        <v>63691.429125084789</v>
      </c>
      <c r="G21" s="89">
        <f t="shared" si="0"/>
        <v>17685.974469482073</v>
      </c>
      <c r="I21" s="89">
        <v>69383.714512257458</v>
      </c>
      <c r="J21" s="89">
        <f t="shared" si="1"/>
        <v>19266.620647680193</v>
      </c>
      <c r="K21" s="66"/>
      <c r="L21" s="91">
        <v>13.452298871142951</v>
      </c>
      <c r="M21" s="225"/>
      <c r="P21" s="225"/>
    </row>
    <row r="22" spans="1:16" ht="13.5" customHeight="1">
      <c r="A22" s="83">
        <v>1929</v>
      </c>
      <c r="B22" s="89">
        <v>49084.788361927036</v>
      </c>
      <c r="C22" s="89">
        <v>4044.3270000000002</v>
      </c>
      <c r="D22" s="90">
        <v>8.2394711986514562</v>
      </c>
      <c r="E22" s="66"/>
      <c r="F22" s="89">
        <v>67280</v>
      </c>
      <c r="G22" s="89">
        <f t="shared" si="0"/>
        <v>18438.92371251461</v>
      </c>
      <c r="I22" s="89">
        <v>72489.048824256068</v>
      </c>
      <c r="J22" s="89">
        <f t="shared" si="1"/>
        <v>19866.528556230747</v>
      </c>
      <c r="K22" s="66"/>
      <c r="L22" s="91">
        <v>13.452298871142951</v>
      </c>
      <c r="M22" s="225"/>
      <c r="P22" s="225"/>
    </row>
    <row r="23" spans="1:16" ht="13.5" customHeight="1">
      <c r="A23" s="83">
        <v>1930</v>
      </c>
      <c r="B23" s="89">
        <v>49750</v>
      </c>
      <c r="C23" s="89">
        <v>3708</v>
      </c>
      <c r="D23" s="90">
        <v>7.4532663316582912</v>
      </c>
      <c r="E23" s="66"/>
      <c r="F23" s="89">
        <v>60240</v>
      </c>
      <c r="G23" s="89">
        <f t="shared" si="0"/>
        <v>16712.281659931457</v>
      </c>
      <c r="I23" s="89">
        <v>61813.907021299354</v>
      </c>
      <c r="J23" s="89">
        <f t="shared" si="1"/>
        <v>17148.928031885287</v>
      </c>
      <c r="K23" s="66"/>
      <c r="L23" s="91">
        <v>13.802058641792664</v>
      </c>
      <c r="M23" s="225"/>
      <c r="P23" s="225"/>
    </row>
    <row r="24" spans="1:16" ht="13.5" customHeight="1">
      <c r="A24" s="83">
        <v>1931</v>
      </c>
      <c r="B24" s="89">
        <v>50461.665723737082</v>
      </c>
      <c r="C24" s="89">
        <v>3226</v>
      </c>
      <c r="D24" s="90">
        <v>6.3929716820316838</v>
      </c>
      <c r="E24" s="66"/>
      <c r="F24" s="89">
        <v>50560</v>
      </c>
      <c r="G24" s="89">
        <f t="shared" si="0"/>
        <v>15163.327425211766</v>
      </c>
      <c r="I24" s="89">
        <v>51113.245982413107</v>
      </c>
      <c r="J24" s="89">
        <f t="shared" si="1"/>
        <v>15329.250090916134</v>
      </c>
      <c r="K24" s="66"/>
      <c r="L24" s="91">
        <v>15.133836230035818</v>
      </c>
      <c r="M24" s="225"/>
      <c r="P24" s="225"/>
    </row>
    <row r="25" spans="1:16" ht="13.5" customHeight="1">
      <c r="A25" s="83">
        <v>1932</v>
      </c>
      <c r="B25" s="89">
        <v>51117.350453271472</v>
      </c>
      <c r="C25" s="89">
        <v>3877</v>
      </c>
      <c r="D25" s="90">
        <v>7.5845089106175978</v>
      </c>
      <c r="E25" s="66"/>
      <c r="F25" s="89">
        <v>38640</v>
      </c>
      <c r="G25" s="89">
        <f t="shared" si="0"/>
        <v>12754.379858386543</v>
      </c>
      <c r="I25" s="89">
        <v>38777.613788847921</v>
      </c>
      <c r="J25" s="89">
        <f t="shared" si="1"/>
        <v>12799.803733560408</v>
      </c>
      <c r="K25" s="66"/>
      <c r="L25" s="91">
        <v>16.872932324929913</v>
      </c>
      <c r="M25" s="225"/>
      <c r="P25" s="225"/>
    </row>
    <row r="26" spans="1:16" ht="13.5" customHeight="1">
      <c r="A26" s="83">
        <v>1933</v>
      </c>
      <c r="B26" s="89">
        <v>51757.038466730541</v>
      </c>
      <c r="C26" s="89">
        <v>3724</v>
      </c>
      <c r="D26" s="90">
        <v>7.1951566595020493</v>
      </c>
      <c r="E26" s="66"/>
      <c r="F26" s="89">
        <v>36160</v>
      </c>
      <c r="G26" s="89">
        <f t="shared" si="0"/>
        <v>12426.280442380494</v>
      </c>
      <c r="I26" s="89">
        <v>36769.636523922498</v>
      </c>
      <c r="J26" s="89">
        <f t="shared" si="1"/>
        <v>12635.780287905352</v>
      </c>
      <c r="K26" s="66"/>
      <c r="L26" s="91">
        <v>17.78615804354725</v>
      </c>
      <c r="M26" s="225"/>
      <c r="P26" s="225"/>
    </row>
    <row r="27" spans="1:16" ht="13.5" customHeight="1">
      <c r="A27" s="83">
        <v>1934</v>
      </c>
      <c r="B27" s="89">
        <v>52429.938154087497</v>
      </c>
      <c r="C27" s="89">
        <v>4094</v>
      </c>
      <c r="D27" s="90">
        <v>7.8085157910506275</v>
      </c>
      <c r="E27" s="66"/>
      <c r="F27" s="89">
        <v>41600</v>
      </c>
      <c r="G27" s="89">
        <f t="shared" si="0"/>
        <v>13654.741573957463</v>
      </c>
      <c r="I27" s="89">
        <v>42030.151753627659</v>
      </c>
      <c r="J27" s="89">
        <f t="shared" si="1"/>
        <v>13795.934146875017</v>
      </c>
      <c r="K27" s="66"/>
      <c r="L27" s="91">
        <v>17.209549428669163</v>
      </c>
      <c r="M27" s="225"/>
      <c r="P27" s="225"/>
    </row>
    <row r="28" spans="1:16" ht="13.5" customHeight="1">
      <c r="A28" s="83">
        <v>1935</v>
      </c>
      <c r="B28" s="89">
        <v>53147.097891511097</v>
      </c>
      <c r="C28" s="89">
        <v>4575</v>
      </c>
      <c r="D28" s="90">
        <v>8.6081840429724394</v>
      </c>
      <c r="E28" s="66"/>
      <c r="F28" s="89">
        <v>46800</v>
      </c>
      <c r="G28" s="89">
        <f t="shared" si="0"/>
        <v>14785.579442248114</v>
      </c>
      <c r="I28" s="89">
        <v>47761.430610559022</v>
      </c>
      <c r="J28" s="89">
        <f t="shared" si="1"/>
        <v>15089.325354013701</v>
      </c>
      <c r="K28" s="66"/>
      <c r="L28" s="91">
        <v>16.790825598287917</v>
      </c>
      <c r="M28" s="225"/>
      <c r="P28" s="225"/>
    </row>
    <row r="29" spans="1:16" ht="13.5" customHeight="1">
      <c r="A29" s="83">
        <v>1936</v>
      </c>
      <c r="B29" s="89">
        <v>53844.313041528949</v>
      </c>
      <c r="C29" s="89">
        <v>5413</v>
      </c>
      <c r="D29" s="90">
        <v>10.053057963289588</v>
      </c>
      <c r="E29" s="66"/>
      <c r="F29" s="89">
        <v>52560</v>
      </c>
      <c r="G29" s="89">
        <f t="shared" si="0"/>
        <v>16232.346024435064</v>
      </c>
      <c r="I29" s="89">
        <v>54483.577517663914</v>
      </c>
      <c r="J29" s="89">
        <f t="shared" si="1"/>
        <v>16826.41329748576</v>
      </c>
      <c r="K29" s="66"/>
      <c r="L29" s="91">
        <v>16.628986315412853</v>
      </c>
      <c r="M29" s="225"/>
      <c r="P29" s="225"/>
    </row>
    <row r="30" spans="1:16" ht="13.5" customHeight="1">
      <c r="A30" s="83">
        <v>1937</v>
      </c>
      <c r="B30" s="89">
        <v>54539.104556864208</v>
      </c>
      <c r="C30" s="89">
        <v>6350</v>
      </c>
      <c r="D30" s="90">
        <v>11.643022106054726</v>
      </c>
      <c r="E30" s="66"/>
      <c r="F30" s="89">
        <v>57840</v>
      </c>
      <c r="G30" s="89">
        <f t="shared" si="0"/>
        <v>17020.24071956849</v>
      </c>
      <c r="I30" s="89">
        <v>58544.471612270187</v>
      </c>
      <c r="J30" s="89">
        <f t="shared" si="1"/>
        <v>17227.541487565399</v>
      </c>
      <c r="K30" s="66"/>
      <c r="L30" s="91">
        <v>16.048905397433327</v>
      </c>
      <c r="M30" s="225"/>
      <c r="P30" s="225"/>
    </row>
    <row r="31" spans="1:16" ht="13.5" customHeight="1">
      <c r="A31" s="83">
        <v>1938</v>
      </c>
      <c r="B31" s="89">
        <v>55342.212127616192</v>
      </c>
      <c r="C31" s="89">
        <v>6204</v>
      </c>
      <c r="D31" s="90">
        <v>11.210249394610223</v>
      </c>
      <c r="E31" s="66"/>
      <c r="F31" s="89">
        <v>52960</v>
      </c>
      <c r="G31" s="89">
        <f t="shared" si="0"/>
        <v>15649.226753447181</v>
      </c>
      <c r="I31" s="89">
        <v>53870.774518341306</v>
      </c>
      <c r="J31" s="89">
        <f t="shared" si="1"/>
        <v>15918.352828952937</v>
      </c>
      <c r="K31" s="66"/>
      <c r="L31" s="91">
        <v>16.353150049517378</v>
      </c>
      <c r="M31" s="225"/>
      <c r="P31" s="225"/>
    </row>
    <row r="32" spans="1:16" ht="13.5" customHeight="1">
      <c r="A32" s="83">
        <v>1939</v>
      </c>
      <c r="B32" s="89">
        <v>56181.361740206303</v>
      </c>
      <c r="C32" s="89">
        <v>7633</v>
      </c>
      <c r="D32" s="90">
        <v>13.586356335213976</v>
      </c>
      <c r="E32" s="66"/>
      <c r="F32" s="89">
        <v>56480</v>
      </c>
      <c r="G32" s="89">
        <f t="shared" si="0"/>
        <v>16677.19352810692</v>
      </c>
      <c r="I32" s="89">
        <v>57272.849491057175</v>
      </c>
      <c r="J32" s="89">
        <f t="shared" si="1"/>
        <v>16911.303025292145</v>
      </c>
      <c r="K32" s="66"/>
      <c r="L32" s="91">
        <v>16.589012790616188</v>
      </c>
      <c r="M32" s="225"/>
      <c r="P32" s="225"/>
    </row>
    <row r="33" spans="1:16" ht="13.5" customHeight="1">
      <c r="A33" s="83">
        <v>1940</v>
      </c>
      <c r="B33" s="89">
        <v>57115</v>
      </c>
      <c r="C33" s="89">
        <v>14665</v>
      </c>
      <c r="D33" s="90">
        <v>25.67626718025037</v>
      </c>
      <c r="E33" s="66"/>
      <c r="F33" s="89">
        <v>60720</v>
      </c>
      <c r="G33" s="89">
        <f t="shared" si="0"/>
        <v>17468.11989031425</v>
      </c>
      <c r="I33" s="89">
        <v>61477.874213457864</v>
      </c>
      <c r="J33" s="89">
        <f t="shared" si="1"/>
        <v>17686.14751914264</v>
      </c>
      <c r="K33" s="66"/>
      <c r="L33" s="91">
        <v>16.431022192610317</v>
      </c>
      <c r="M33" s="225"/>
      <c r="P33" s="225"/>
    </row>
    <row r="34" spans="1:16" ht="13.5" customHeight="1">
      <c r="A34" s="83">
        <v>1941</v>
      </c>
      <c r="B34" s="89">
        <v>57392.484407425414</v>
      </c>
      <c r="C34" s="89">
        <v>25855</v>
      </c>
      <c r="D34" s="90">
        <v>45.049452497050105</v>
      </c>
      <c r="E34" s="66"/>
      <c r="F34" s="89">
        <v>74880</v>
      </c>
      <c r="G34" s="89">
        <f t="shared" si="0"/>
        <v>20416.725697101534</v>
      </c>
      <c r="I34" s="89">
        <v>75833.651102494012</v>
      </c>
      <c r="J34" s="89">
        <f t="shared" si="1"/>
        <v>20676.747504932177</v>
      </c>
      <c r="K34" s="66"/>
      <c r="L34" s="91">
        <v>15.648592564390778</v>
      </c>
      <c r="M34" s="225"/>
      <c r="P34" s="225"/>
    </row>
    <row r="35" spans="1:16" ht="13.5" customHeight="1">
      <c r="A35" s="83">
        <v>1942</v>
      </c>
      <c r="B35" s="89">
        <v>57736.224318594097</v>
      </c>
      <c r="C35" s="89">
        <v>36538</v>
      </c>
      <c r="D35" s="90">
        <v>63.284359916540033</v>
      </c>
      <c r="E35" s="66"/>
      <c r="F35" s="89">
        <v>96880</v>
      </c>
      <c r="G35" s="89">
        <f t="shared" si="0"/>
        <v>23729.019931755734</v>
      </c>
      <c r="I35" s="89">
        <v>97611.172347961474</v>
      </c>
      <c r="J35" s="89">
        <f t="shared" si="1"/>
        <v>23908.107495941596</v>
      </c>
      <c r="K35" s="66"/>
      <c r="L35" s="91">
        <v>14.141453526426915</v>
      </c>
      <c r="M35" s="225"/>
      <c r="P35" s="225"/>
    </row>
    <row r="36" spans="1:16" ht="13.5" customHeight="1">
      <c r="A36" s="83">
        <v>1943</v>
      </c>
      <c r="B36" s="89">
        <v>58249.516076489876</v>
      </c>
      <c r="C36" s="89">
        <v>43602</v>
      </c>
      <c r="D36" s="90">
        <v>74.853840747353829</v>
      </c>
      <c r="E36" s="66"/>
      <c r="F36" s="89">
        <v>119920</v>
      </c>
      <c r="G36" s="89">
        <f t="shared" si="0"/>
        <v>27427.322366779292</v>
      </c>
      <c r="I36" s="89">
        <v>121642.8668382102</v>
      </c>
      <c r="J36" s="89">
        <f t="shared" si="1"/>
        <v>27821.365263432268</v>
      </c>
      <c r="K36" s="66"/>
      <c r="L36" s="91">
        <v>13.322450426440799</v>
      </c>
      <c r="M36" s="225"/>
      <c r="P36" s="225"/>
    </row>
    <row r="37" spans="1:16" ht="13.5" customHeight="1">
      <c r="A37" s="83">
        <v>1944</v>
      </c>
      <c r="B37" s="89">
        <v>58656.203693425334</v>
      </c>
      <c r="C37" s="89">
        <v>46920</v>
      </c>
      <c r="D37" s="90">
        <v>79.991538909053503</v>
      </c>
      <c r="E37" s="66"/>
      <c r="F37" s="89">
        <v>121393.55715684955</v>
      </c>
      <c r="G37" s="89">
        <f t="shared" si="0"/>
        <v>27100.976746745073</v>
      </c>
      <c r="I37" s="89">
        <v>123166.55715684955</v>
      </c>
      <c r="J37" s="89">
        <f t="shared" si="1"/>
        <v>27496.797026645883</v>
      </c>
      <c r="K37" s="66"/>
      <c r="L37" s="91">
        <v>13.094932297715999</v>
      </c>
      <c r="M37" s="225"/>
      <c r="P37" s="225"/>
    </row>
    <row r="38" spans="1:16" ht="13.5" customHeight="1">
      <c r="A38" s="83">
        <v>1945</v>
      </c>
      <c r="B38" s="89">
        <v>58997.355903064556</v>
      </c>
      <c r="C38" s="89">
        <v>49933</v>
      </c>
      <c r="D38" s="90">
        <v>84.635996369129288</v>
      </c>
      <c r="E38" s="66"/>
      <c r="F38" s="89">
        <v>122236.44662323545</v>
      </c>
      <c r="G38" s="89">
        <f t="shared" si="0"/>
        <v>26527.31386165697</v>
      </c>
      <c r="I38" s="89">
        <v>126405.44662323545</v>
      </c>
      <c r="J38" s="89">
        <f t="shared" si="1"/>
        <v>27432.055242352719</v>
      </c>
      <c r="K38" s="66"/>
      <c r="L38" s="91">
        <v>12.803393916319729</v>
      </c>
      <c r="M38" s="225"/>
      <c r="P38" s="225"/>
    </row>
    <row r="39" spans="1:16" ht="13.5" customHeight="1">
      <c r="A39" s="83">
        <v>1946</v>
      </c>
      <c r="B39" s="89">
        <v>59297.344988542332</v>
      </c>
      <c r="C39" s="89">
        <v>52817</v>
      </c>
      <c r="D39" s="90">
        <v>89.071441580066548</v>
      </c>
      <c r="E39" s="66"/>
      <c r="F39" s="89">
        <v>134199.22264923877</v>
      </c>
      <c r="G39" s="89">
        <f t="shared" si="0"/>
        <v>26697.632972108524</v>
      </c>
      <c r="I39" s="89">
        <v>140365.22264923877</v>
      </c>
      <c r="J39" s="89">
        <f t="shared" si="1"/>
        <v>27924.298832433869</v>
      </c>
      <c r="K39" s="66"/>
      <c r="L39" s="91">
        <v>11.79663131777151</v>
      </c>
      <c r="M39" s="225"/>
      <c r="P39" s="225"/>
    </row>
    <row r="40" spans="1:16" ht="13.5" customHeight="1">
      <c r="A40" s="83">
        <v>1947</v>
      </c>
      <c r="B40" s="89">
        <v>60118.457600747046</v>
      </c>
      <c r="C40" s="89">
        <v>55099</v>
      </c>
      <c r="D40" s="90">
        <v>91.650721257551567</v>
      </c>
      <c r="E40" s="66"/>
      <c r="F40" s="89">
        <v>150261.74722414216</v>
      </c>
      <c r="G40" s="89">
        <f t="shared" si="0"/>
        <v>25782.697874531077</v>
      </c>
      <c r="I40" s="89">
        <v>154579.74722414216</v>
      </c>
      <c r="J40" s="89">
        <f t="shared" si="1"/>
        <v>26523.602938387128</v>
      </c>
      <c r="K40" s="66"/>
      <c r="L40" s="91">
        <v>10.315439941549078</v>
      </c>
      <c r="M40" s="225"/>
      <c r="P40" s="225"/>
    </row>
    <row r="41" spans="1:16" ht="13.5" customHeight="1">
      <c r="A41" s="83">
        <v>1948</v>
      </c>
      <c r="B41" s="89">
        <v>60825.465619867253</v>
      </c>
      <c r="C41" s="89">
        <v>52072</v>
      </c>
      <c r="D41" s="90">
        <v>85.608880210514769</v>
      </c>
      <c r="E41" s="66"/>
      <c r="F41" s="89">
        <v>166778.82213714879</v>
      </c>
      <c r="G41" s="89">
        <f t="shared" si="0"/>
        <v>26244.244075021128</v>
      </c>
      <c r="I41" s="89">
        <v>171141.82213714879</v>
      </c>
      <c r="J41" s="89">
        <f t="shared" si="1"/>
        <v>26930.803887784143</v>
      </c>
      <c r="K41" s="66"/>
      <c r="L41" s="91">
        <v>9.5714692384137781</v>
      </c>
      <c r="M41" s="225"/>
      <c r="P41" s="225"/>
    </row>
    <row r="42" spans="1:16" ht="13.5" customHeight="1">
      <c r="A42" s="83">
        <v>1949</v>
      </c>
      <c r="B42" s="89">
        <v>61536.661793876156</v>
      </c>
      <c r="C42" s="89">
        <v>51814</v>
      </c>
      <c r="D42" s="90">
        <v>84.200212506743895</v>
      </c>
      <c r="E42" s="66"/>
      <c r="F42" s="89">
        <v>165005.5141610865</v>
      </c>
      <c r="G42" s="89">
        <f t="shared" si="0"/>
        <v>25916.728872995522</v>
      </c>
      <c r="I42" s="89">
        <v>168146.5141610865</v>
      </c>
      <c r="J42" s="89">
        <f t="shared" si="1"/>
        <v>26410.072660952865</v>
      </c>
      <c r="K42" s="66"/>
      <c r="L42" s="91">
        <v>9.6653071721237165</v>
      </c>
      <c r="M42" s="225"/>
      <c r="P42" s="225"/>
    </row>
    <row r="43" spans="1:16" ht="13.5" customHeight="1">
      <c r="A43" s="83">
        <v>1950</v>
      </c>
      <c r="B43" s="89">
        <v>62446</v>
      </c>
      <c r="C43" s="89">
        <v>53060</v>
      </c>
      <c r="D43" s="90">
        <v>84.969413573327358</v>
      </c>
      <c r="E43" s="66"/>
      <c r="F43" s="89">
        <v>182539.35609498681</v>
      </c>
      <c r="G43" s="89">
        <f t="shared" si="0"/>
        <v>27978.891068491575</v>
      </c>
      <c r="I43" s="89">
        <v>188313.35609498681</v>
      </c>
      <c r="J43" s="89">
        <f t="shared" si="1"/>
        <v>28863.906335804153</v>
      </c>
      <c r="K43" s="66"/>
      <c r="L43" s="91">
        <v>9.5714692384137781</v>
      </c>
      <c r="M43" s="225"/>
      <c r="P43" s="225"/>
    </row>
    <row r="44" spans="1:16" ht="13.5" customHeight="1">
      <c r="A44" s="83">
        <v>1951</v>
      </c>
      <c r="B44" s="89">
        <v>63059.890213245293</v>
      </c>
      <c r="C44" s="89">
        <v>55447</v>
      </c>
      <c r="D44" s="90">
        <v>87.927523838843825</v>
      </c>
      <c r="E44" s="66"/>
      <c r="F44" s="89">
        <v>204931.01915195637</v>
      </c>
      <c r="G44" s="89">
        <f t="shared" si="0"/>
        <v>28826.290913627254</v>
      </c>
      <c r="I44" s="89">
        <v>210812.01915195637</v>
      </c>
      <c r="J44" s="89">
        <f t="shared" si="1"/>
        <v>29653.5322827698</v>
      </c>
      <c r="K44" s="66"/>
      <c r="L44" s="91">
        <v>8.8702176361135407</v>
      </c>
      <c r="M44" s="225"/>
      <c r="P44" s="225"/>
    </row>
    <row r="45" spans="1:16" ht="13.5" customHeight="1">
      <c r="A45" s="83">
        <v>1952</v>
      </c>
      <c r="B45" s="89">
        <v>63684.1301574846</v>
      </c>
      <c r="C45" s="89">
        <v>56528</v>
      </c>
      <c r="D45" s="90">
        <v>88.763087224732132</v>
      </c>
      <c r="E45" s="66"/>
      <c r="F45" s="89">
        <v>218231.94781739844</v>
      </c>
      <c r="G45" s="89">
        <f t="shared" si="0"/>
        <v>29746.361508878381</v>
      </c>
      <c r="I45" s="89">
        <v>223148.94781739844</v>
      </c>
      <c r="J45" s="89">
        <f t="shared" si="1"/>
        <v>30416.578958715454</v>
      </c>
      <c r="K45" s="66"/>
      <c r="L45" s="91">
        <v>8.6805400262846977</v>
      </c>
      <c r="M45" s="225"/>
      <c r="P45" s="225"/>
    </row>
    <row r="46" spans="1:16" ht="13.5" customHeight="1">
      <c r="A46" s="83">
        <v>1953</v>
      </c>
      <c r="B46" s="89">
        <v>64273.150689587965</v>
      </c>
      <c r="C46" s="89">
        <v>57838</v>
      </c>
      <c r="D46" s="90">
        <v>89.987808874242049</v>
      </c>
      <c r="E46" s="66"/>
      <c r="F46" s="89">
        <v>231798.78209590973</v>
      </c>
      <c r="G46" s="89">
        <f t="shared" si="0"/>
        <v>31071.54986654513</v>
      </c>
      <c r="I46" s="89">
        <v>235828.78209590973</v>
      </c>
      <c r="J46" s="89">
        <f t="shared" si="1"/>
        <v>31611.752644273129</v>
      </c>
      <c r="K46" s="66"/>
      <c r="L46" s="91">
        <v>8.6155172545522269</v>
      </c>
      <c r="M46" s="225"/>
      <c r="P46" s="225"/>
    </row>
    <row r="47" spans="1:16" ht="13.5" customHeight="1">
      <c r="A47" s="83">
        <v>1954</v>
      </c>
      <c r="B47" s="89">
        <v>64928.229507237309</v>
      </c>
      <c r="C47" s="89">
        <v>56747</v>
      </c>
      <c r="D47" s="90">
        <v>87.399580168245038</v>
      </c>
      <c r="E47" s="66"/>
      <c r="F47" s="89">
        <v>232475.34220119246</v>
      </c>
      <c r="G47" s="89">
        <f t="shared" si="0"/>
        <v>30694.554005639005</v>
      </c>
      <c r="I47" s="89">
        <v>239088.34220119246</v>
      </c>
      <c r="J47" s="89">
        <f t="shared" si="1"/>
        <v>31567.692135977239</v>
      </c>
      <c r="K47" s="66"/>
      <c r="L47" s="91">
        <v>8.5727072309271204</v>
      </c>
      <c r="M47" s="225"/>
      <c r="P47" s="225"/>
    </row>
    <row r="48" spans="1:16" ht="13.5" customHeight="1">
      <c r="A48" s="83">
        <v>1955</v>
      </c>
      <c r="B48" s="89">
        <v>65589.450007413092</v>
      </c>
      <c r="C48" s="89">
        <v>58250</v>
      </c>
      <c r="D48" s="90">
        <v>88.810014405390547</v>
      </c>
      <c r="E48" s="66"/>
      <c r="F48" s="89">
        <v>250047.26333479164</v>
      </c>
      <c r="G48" s="89">
        <f t="shared" si="0"/>
        <v>32804.061761283192</v>
      </c>
      <c r="I48" s="89">
        <v>259426.26333479164</v>
      </c>
      <c r="J48" s="89">
        <f t="shared" si="1"/>
        <v>34034.506322666508</v>
      </c>
      <c r="K48" s="66"/>
      <c r="L48" s="91">
        <v>8.6047747143345816</v>
      </c>
      <c r="M48" s="225"/>
      <c r="P48" s="225"/>
    </row>
    <row r="49" spans="1:18" ht="13.5" customHeight="1">
      <c r="A49" s="83">
        <v>1956</v>
      </c>
      <c r="B49" s="89">
        <v>66257.212286740687</v>
      </c>
      <c r="C49" s="89">
        <v>59197</v>
      </c>
      <c r="D49" s="90">
        <v>89.34423583022739</v>
      </c>
      <c r="E49" s="66"/>
      <c r="F49" s="89">
        <v>269693.19177813188</v>
      </c>
      <c r="G49" s="89">
        <f t="shared" si="0"/>
        <v>34508.516646588963</v>
      </c>
      <c r="I49" s="89">
        <v>278560.19177813188</v>
      </c>
      <c r="J49" s="89">
        <f t="shared" si="1"/>
        <v>35643.091142474012</v>
      </c>
      <c r="K49" s="66"/>
      <c r="L49" s="91">
        <v>8.4779229986441429</v>
      </c>
      <c r="M49" s="225"/>
      <c r="P49" s="225"/>
    </row>
    <row r="50" spans="1:18" ht="13.5" customHeight="1">
      <c r="A50" s="83">
        <v>1957</v>
      </c>
      <c r="B50" s="89">
        <v>66947.445008315946</v>
      </c>
      <c r="C50" s="89">
        <v>59825</v>
      </c>
      <c r="D50" s="90">
        <v>89.36113990992304</v>
      </c>
      <c r="E50" s="66"/>
      <c r="F50" s="89">
        <v>283500.41372308478</v>
      </c>
      <c r="G50" s="89">
        <f t="shared" si="0"/>
        <v>34666.180009302698</v>
      </c>
      <c r="I50" s="89">
        <v>290399.41372308478</v>
      </c>
      <c r="J50" s="89">
        <f t="shared" si="1"/>
        <v>35509.783631404593</v>
      </c>
      <c r="K50" s="66"/>
      <c r="L50" s="91">
        <v>8.1862744020122591</v>
      </c>
      <c r="M50" s="225"/>
      <c r="P50" s="225"/>
    </row>
    <row r="51" spans="1:18" ht="13.5" customHeight="1">
      <c r="A51" s="83">
        <v>1958</v>
      </c>
      <c r="B51" s="89">
        <v>67546.014388339216</v>
      </c>
      <c r="C51" s="89">
        <v>59085</v>
      </c>
      <c r="D51" s="90">
        <v>87.473702978691392</v>
      </c>
      <c r="E51" s="66"/>
      <c r="F51" s="89">
        <v>284837.65621132893</v>
      </c>
      <c r="G51" s="89">
        <f t="shared" si="0"/>
        <v>33604.207360991779</v>
      </c>
      <c r="I51" s="89">
        <v>293414.65621132893</v>
      </c>
      <c r="J51" s="89">
        <f t="shared" si="1"/>
        <v>34616.093536327331</v>
      </c>
      <c r="K51" s="66"/>
      <c r="L51" s="91">
        <v>7.9688560287486538</v>
      </c>
      <c r="M51" s="225"/>
      <c r="P51" s="225"/>
    </row>
    <row r="52" spans="1:18" ht="13.5" customHeight="1">
      <c r="A52" s="83">
        <v>1959</v>
      </c>
      <c r="B52" s="89">
        <v>68143.847453790891</v>
      </c>
      <c r="C52" s="89">
        <v>60272</v>
      </c>
      <c r="D52" s="90">
        <v>88.448190485386263</v>
      </c>
      <c r="E52" s="66"/>
      <c r="F52" s="89">
        <v>306744.52996564389</v>
      </c>
      <c r="G52" s="89">
        <f t="shared" si="0"/>
        <v>35624.683181431901</v>
      </c>
      <c r="I52" s="89">
        <v>319177.52996564389</v>
      </c>
      <c r="J52" s="89">
        <f t="shared" si="1"/>
        <v>37068.626406904739</v>
      </c>
      <c r="K52" s="66"/>
      <c r="L52" s="91">
        <v>7.914087258791616</v>
      </c>
      <c r="M52" s="225"/>
      <c r="P52" s="225"/>
    </row>
    <row r="53" spans="1:18" ht="13.5" customHeight="1">
      <c r="A53" s="83">
        <v>1960</v>
      </c>
      <c r="B53" s="89">
        <v>68681</v>
      </c>
      <c r="C53" s="89">
        <v>61028</v>
      </c>
      <c r="D53" s="90">
        <v>88.857180297316575</v>
      </c>
      <c r="E53" s="66"/>
      <c r="F53" s="89">
        <v>318030.13520679035</v>
      </c>
      <c r="G53" s="89">
        <f t="shared" si="0"/>
        <v>36027.470918084269</v>
      </c>
      <c r="I53" s="89">
        <v>328547.13520679035</v>
      </c>
      <c r="J53" s="89">
        <f t="shared" si="1"/>
        <v>37218.87031612912</v>
      </c>
      <c r="K53" s="66"/>
      <c r="L53" s="91">
        <v>7.7804033523931109</v>
      </c>
      <c r="M53" s="225"/>
      <c r="P53" s="225"/>
    </row>
    <row r="54" spans="1:18" ht="13.5" customHeight="1">
      <c r="A54" s="83">
        <v>1961</v>
      </c>
      <c r="B54" s="89">
        <v>69997.277539357485</v>
      </c>
      <c r="C54" s="89">
        <v>61499</v>
      </c>
      <c r="D54" s="90">
        <v>87.859131328958981</v>
      </c>
      <c r="E54" s="66"/>
      <c r="F54" s="89">
        <v>331239.30191560392</v>
      </c>
      <c r="G54" s="89">
        <f t="shared" si="0"/>
        <v>36448.809408722263</v>
      </c>
      <c r="I54" s="89">
        <v>346390.30191560392</v>
      </c>
      <c r="J54" s="89">
        <f t="shared" si="1"/>
        <v>38115.990531728792</v>
      </c>
      <c r="K54" s="66"/>
      <c r="L54" s="91">
        <v>7.7023391047102381</v>
      </c>
      <c r="M54" s="225"/>
      <c r="P54" s="225"/>
    </row>
    <row r="55" spans="1:18" ht="13.5" customHeight="1">
      <c r="A55" s="83">
        <v>1962</v>
      </c>
      <c r="B55" s="89">
        <v>71254.48789333165</v>
      </c>
      <c r="C55" s="89">
        <v>62712</v>
      </c>
      <c r="D55" s="90">
        <v>88.011298451657112</v>
      </c>
      <c r="E55" s="66"/>
      <c r="F55" s="89">
        <v>353004.52743343828</v>
      </c>
      <c r="G55" s="89">
        <f t="shared" si="0"/>
        <v>37779.389246002036</v>
      </c>
      <c r="I55" s="89">
        <v>364330.52743343828</v>
      </c>
      <c r="J55" s="89">
        <f t="shared" si="1"/>
        <v>38991.524868486093</v>
      </c>
      <c r="K55" s="66"/>
      <c r="L55" s="91">
        <v>7.6258258023455641</v>
      </c>
      <c r="M55" s="225"/>
      <c r="P55" s="225"/>
    </row>
    <row r="56" spans="1:18" ht="13.5" customHeight="1">
      <c r="A56" s="83">
        <v>1963</v>
      </c>
      <c r="B56" s="89">
        <v>72464.471041222045</v>
      </c>
      <c r="C56" s="89">
        <v>63943</v>
      </c>
      <c r="D56" s="90">
        <v>88.240484034756108</v>
      </c>
      <c r="E56" s="66"/>
      <c r="F56" s="89">
        <v>372880.64844866132</v>
      </c>
      <c r="G56" s="89">
        <f t="shared" si="0"/>
        <v>38727.290715227762</v>
      </c>
      <c r="I56" s="89">
        <v>385710.64844866132</v>
      </c>
      <c r="J56" s="89">
        <f t="shared" si="1"/>
        <v>40059.811300416513</v>
      </c>
      <c r="K56" s="66"/>
      <c r="L56" s="91">
        <v>7.5261418049292832</v>
      </c>
      <c r="M56" s="225"/>
    </row>
    <row r="57" spans="1:18" ht="13.5" customHeight="1">
      <c r="A57" s="83">
        <v>1964</v>
      </c>
      <c r="B57" s="89">
        <v>73659.622212014569</v>
      </c>
      <c r="C57" s="89">
        <v>65376</v>
      </c>
      <c r="D57" s="90">
        <v>88.754188572713815</v>
      </c>
      <c r="E57" s="66"/>
      <c r="F57" s="89">
        <v>402491.46074611519</v>
      </c>
      <c r="G57" s="89">
        <f t="shared" si="0"/>
        <v>40593.763132122571</v>
      </c>
      <c r="I57" s="89">
        <v>418457.46074611519</v>
      </c>
      <c r="J57" s="89">
        <f t="shared" si="1"/>
        <v>42204.033374790633</v>
      </c>
      <c r="K57" s="66"/>
      <c r="L57" s="91">
        <v>7.4290302977689056</v>
      </c>
      <c r="M57" s="220"/>
      <c r="P57" s="220"/>
    </row>
    <row r="58" spans="1:18" ht="13.5" customHeight="1">
      <c r="A58" s="83">
        <v>1965</v>
      </c>
      <c r="B58" s="89">
        <v>74772.263448492304</v>
      </c>
      <c r="C58" s="89">
        <v>67596</v>
      </c>
      <c r="D58" s="90">
        <v>90.402506066389506</v>
      </c>
      <c r="E58" s="66"/>
      <c r="F58" s="89">
        <v>432178.62721131073</v>
      </c>
      <c r="G58" s="89">
        <f t="shared" si="0"/>
        <v>42257.716751020613</v>
      </c>
      <c r="I58" s="89">
        <v>452695.62721131073</v>
      </c>
      <c r="J58" s="89">
        <f t="shared" si="1"/>
        <v>44263.835332531999</v>
      </c>
      <c r="K58" s="66"/>
      <c r="L58" s="91">
        <v>7.3111091819313039</v>
      </c>
      <c r="M58" s="225"/>
    </row>
    <row r="59" spans="1:18" ht="13.5" customHeight="1">
      <c r="A59" s="83">
        <v>1966</v>
      </c>
      <c r="B59" s="89">
        <v>75831.168722140283</v>
      </c>
      <c r="C59" s="89">
        <v>70160</v>
      </c>
      <c r="D59" s="90">
        <v>92.521322277228094</v>
      </c>
      <c r="E59" s="66"/>
      <c r="F59" s="89">
        <v>470773.91622465447</v>
      </c>
      <c r="G59" s="89">
        <f t="shared" si="0"/>
        <v>44127.919877563581</v>
      </c>
      <c r="I59" s="89">
        <v>490886.91622465447</v>
      </c>
      <c r="J59" s="89">
        <f t="shared" si="1"/>
        <v>46013.208806939816</v>
      </c>
      <c r="K59" s="66"/>
      <c r="L59" s="91">
        <v>7.108022815766545</v>
      </c>
      <c r="M59" s="225"/>
      <c r="N59" s="225"/>
      <c r="O59" s="225"/>
      <c r="P59" s="225"/>
      <c r="Q59" s="225"/>
      <c r="R59" s="225"/>
    </row>
    <row r="60" spans="1:18" ht="13.5" customHeight="1">
      <c r="A60" s="83">
        <v>1967</v>
      </c>
      <c r="B60" s="89">
        <v>76855.772597697025</v>
      </c>
      <c r="C60" s="89">
        <v>71652</v>
      </c>
      <c r="D60" s="90">
        <v>93.229171444367267</v>
      </c>
      <c r="E60" s="66"/>
      <c r="F60" s="89">
        <v>503805.17023668694</v>
      </c>
      <c r="G60" s="89">
        <f t="shared" si="0"/>
        <v>45199.484731413562</v>
      </c>
      <c r="I60" s="89">
        <v>531405.17023668694</v>
      </c>
      <c r="J60" s="89">
        <f t="shared" si="1"/>
        <v>47675.651814019991</v>
      </c>
      <c r="K60" s="66"/>
      <c r="L60" s="91">
        <v>6.8952077614022773</v>
      </c>
      <c r="M60" s="225"/>
      <c r="N60" s="225"/>
      <c r="O60" s="225"/>
      <c r="P60" s="225"/>
      <c r="Q60" s="225"/>
      <c r="R60" s="225"/>
    </row>
    <row r="61" spans="1:18" ht="13.5" customHeight="1">
      <c r="A61" s="83">
        <v>1968</v>
      </c>
      <c r="B61" s="89">
        <v>77825.685517022051</v>
      </c>
      <c r="C61" s="89">
        <v>73729</v>
      </c>
      <c r="D61" s="90">
        <v>94.73607525612347</v>
      </c>
      <c r="E61" s="66"/>
      <c r="F61" s="89">
        <v>548967.71586337092</v>
      </c>
      <c r="G61" s="89">
        <f t="shared" si="0"/>
        <v>46680.814967954058</v>
      </c>
      <c r="I61" s="89">
        <v>585267.71586337092</v>
      </c>
      <c r="J61" s="89">
        <f t="shared" si="1"/>
        <v>49767.542173162728</v>
      </c>
      <c r="K61" s="66"/>
      <c r="L61" s="91">
        <v>6.6178143457136809</v>
      </c>
      <c r="M61" s="225"/>
      <c r="N61" s="225"/>
      <c r="O61" s="225"/>
      <c r="P61" s="225"/>
      <c r="Q61" s="225"/>
      <c r="R61" s="225"/>
    </row>
    <row r="62" spans="1:18" ht="13.5" customHeight="1">
      <c r="A62" s="83">
        <v>1969</v>
      </c>
      <c r="B62" s="89">
        <v>78792.880570712965</v>
      </c>
      <c r="C62" s="89">
        <v>75834</v>
      </c>
      <c r="D62" s="90">
        <v>96.244736136969252</v>
      </c>
      <c r="E62" s="66"/>
      <c r="F62" s="89">
        <v>594701.88082442724</v>
      </c>
      <c r="G62" s="89">
        <f t="shared" si="0"/>
        <v>47363.097065318027</v>
      </c>
      <c r="I62" s="89">
        <v>624278.88082442724</v>
      </c>
      <c r="J62" s="89">
        <f t="shared" si="1"/>
        <v>49718.661032862445</v>
      </c>
      <c r="K62" s="66"/>
      <c r="L62" s="91">
        <v>6.2752027038374942</v>
      </c>
      <c r="M62" s="225"/>
      <c r="N62" s="225"/>
      <c r="O62" s="225"/>
      <c r="P62" s="225"/>
      <c r="Q62" s="225"/>
      <c r="R62" s="225"/>
    </row>
    <row r="63" spans="1:18" ht="13.5" customHeight="1">
      <c r="A63" s="83">
        <v>1970</v>
      </c>
      <c r="B63" s="89">
        <v>79924</v>
      </c>
      <c r="C63" s="89">
        <v>74280</v>
      </c>
      <c r="D63" s="90">
        <v>92.938291376807967</v>
      </c>
      <c r="E63" s="66"/>
      <c r="F63" s="89">
        <v>641252.35981373186</v>
      </c>
      <c r="G63" s="89">
        <f t="shared" si="0"/>
        <v>47622.683397401728</v>
      </c>
      <c r="I63" s="89">
        <v>659499.35981373186</v>
      </c>
      <c r="J63" s="89">
        <f t="shared" si="1"/>
        <v>48977.799040492384</v>
      </c>
      <c r="K63" s="66"/>
      <c r="L63" s="91">
        <v>5.9355654440937142</v>
      </c>
      <c r="M63" s="225"/>
      <c r="N63" s="225"/>
      <c r="O63" s="225"/>
      <c r="P63" s="225"/>
      <c r="Q63" s="225"/>
      <c r="R63" s="225"/>
    </row>
    <row r="64" spans="1:18" ht="13.5" customHeight="1">
      <c r="A64" s="83">
        <v>1971</v>
      </c>
      <c r="B64" s="89">
        <v>81849.283100873465</v>
      </c>
      <c r="C64" s="89">
        <v>74576</v>
      </c>
      <c r="D64" s="90">
        <v>91.113809644600479</v>
      </c>
      <c r="E64" s="66"/>
      <c r="F64" s="89">
        <v>683605.51628102292</v>
      </c>
      <c r="G64" s="89">
        <f t="shared" si="0"/>
        <v>47492.986353670582</v>
      </c>
      <c r="I64" s="89">
        <v>709905.51628102292</v>
      </c>
      <c r="J64" s="89">
        <f t="shared" si="1"/>
        <v>49320.159352356655</v>
      </c>
      <c r="K64" s="66"/>
      <c r="L64" s="91">
        <v>5.6864182526132367</v>
      </c>
      <c r="M64" s="225"/>
      <c r="N64" s="225"/>
      <c r="O64" s="225"/>
      <c r="P64" s="225"/>
      <c r="Q64" s="225"/>
      <c r="R64" s="225"/>
    </row>
    <row r="65" spans="1:18" ht="13.5" customHeight="1">
      <c r="A65" s="83">
        <v>1972</v>
      </c>
      <c r="B65" s="89">
        <v>83669.52931419824</v>
      </c>
      <c r="C65" s="89">
        <v>77573</v>
      </c>
      <c r="D65" s="90">
        <v>92.713560881519513</v>
      </c>
      <c r="E65" s="66"/>
      <c r="F65" s="89">
        <v>751147.6271934883</v>
      </c>
      <c r="G65" s="89">
        <f t="shared" si="0"/>
        <v>49462.437604616651</v>
      </c>
      <c r="I65" s="89">
        <v>785496.6271934883</v>
      </c>
      <c r="J65" s="89">
        <f t="shared" si="1"/>
        <v>51724.290278809196</v>
      </c>
      <c r="K65" s="66"/>
      <c r="L65" s="91">
        <v>5.5095679241826812</v>
      </c>
      <c r="M65" s="225"/>
      <c r="N65" s="225"/>
      <c r="O65" s="225"/>
      <c r="P65" s="225"/>
      <c r="Q65" s="225"/>
      <c r="R65" s="225"/>
    </row>
    <row r="66" spans="1:18" ht="13.5" customHeight="1">
      <c r="A66" s="83">
        <v>1973</v>
      </c>
      <c r="B66" s="89">
        <v>85441.835116484566</v>
      </c>
      <c r="C66" s="89">
        <v>80693</v>
      </c>
      <c r="D66" s="90">
        <v>94.442025841310198</v>
      </c>
      <c r="E66" s="66"/>
      <c r="F66" s="89">
        <v>831698.51914472133</v>
      </c>
      <c r="G66" s="89">
        <f t="shared" si="0"/>
        <v>50490.098031501002</v>
      </c>
      <c r="I66" s="89">
        <v>865418.51914472133</v>
      </c>
      <c r="J66" s="89">
        <f t="shared" si="1"/>
        <v>52537.145208371061</v>
      </c>
      <c r="K66" s="66"/>
      <c r="L66" s="91">
        <v>5.1869355682620739</v>
      </c>
      <c r="M66" s="225"/>
      <c r="N66" s="225"/>
      <c r="O66" s="225"/>
      <c r="P66" s="225"/>
      <c r="Q66" s="225"/>
      <c r="R66" s="225"/>
    </row>
    <row r="67" spans="1:18" ht="13.5" customHeight="1">
      <c r="A67" s="83">
        <v>1974</v>
      </c>
      <c r="B67" s="89">
        <v>87227.731585466507</v>
      </c>
      <c r="C67" s="89">
        <v>83340</v>
      </c>
      <c r="D67" s="90">
        <v>95.543009642916971</v>
      </c>
      <c r="E67" s="66"/>
      <c r="F67" s="89">
        <v>914549.7312577907</v>
      </c>
      <c r="G67" s="89">
        <f t="shared" si="0"/>
        <v>48977.842695436673</v>
      </c>
      <c r="I67" s="89">
        <v>941900.7312577907</v>
      </c>
      <c r="J67" s="89">
        <f t="shared" si="1"/>
        <v>50442.599536730078</v>
      </c>
      <c r="K67" s="66"/>
      <c r="L67" s="91">
        <v>4.6713983616802448</v>
      </c>
      <c r="M67" s="225"/>
      <c r="N67" s="225"/>
      <c r="O67" s="225"/>
      <c r="P67" s="225"/>
      <c r="Q67" s="225"/>
      <c r="R67" s="225"/>
    </row>
    <row r="68" spans="1:18" ht="13.5" customHeight="1">
      <c r="A68" s="83">
        <v>1975</v>
      </c>
      <c r="B68" s="89">
        <v>89127.466196003021</v>
      </c>
      <c r="C68" s="89">
        <v>82229</v>
      </c>
      <c r="D68" s="90">
        <v>92.259999649454429</v>
      </c>
      <c r="E68" s="66"/>
      <c r="F68" s="89">
        <v>965991.37443402468</v>
      </c>
      <c r="G68" s="89">
        <f t="shared" si="0"/>
        <v>46395.219747860858</v>
      </c>
      <c r="I68" s="89">
        <v>994271.37443402468</v>
      </c>
      <c r="J68" s="89">
        <f t="shared" si="1"/>
        <v>47753.468743860685</v>
      </c>
      <c r="K68" s="66"/>
      <c r="L68" s="91">
        <v>4.2806680154430499</v>
      </c>
      <c r="M68" s="225"/>
      <c r="N68" s="225"/>
      <c r="O68" s="225"/>
      <c r="P68" s="225"/>
      <c r="Q68" s="225"/>
      <c r="R68" s="225"/>
    </row>
    <row r="69" spans="1:18" ht="13.5" customHeight="1">
      <c r="A69" s="83">
        <v>1976</v>
      </c>
      <c r="B69" s="89">
        <v>91048.45550544768</v>
      </c>
      <c r="C69" s="89">
        <v>84670</v>
      </c>
      <c r="D69" s="90">
        <v>92.994438543698266</v>
      </c>
      <c r="E69" s="66"/>
      <c r="F69" s="89">
        <v>1068764.5899609402</v>
      </c>
      <c r="G69" s="89">
        <f t="shared" si="0"/>
        <v>47510.656370700664</v>
      </c>
      <c r="I69" s="89">
        <v>1106043.5899609402</v>
      </c>
      <c r="J69" s="89">
        <f t="shared" si="1"/>
        <v>49167.849896272164</v>
      </c>
      <c r="K69" s="66"/>
      <c r="L69" s="91">
        <v>4.0474506015964158</v>
      </c>
      <c r="M69" s="225"/>
      <c r="N69" s="225"/>
      <c r="O69" s="225"/>
      <c r="P69" s="225"/>
      <c r="Q69" s="225"/>
      <c r="R69" s="225"/>
    </row>
    <row r="70" spans="1:18" ht="13.5" customHeight="1">
      <c r="A70" s="83">
        <v>1977</v>
      </c>
      <c r="B70" s="89">
        <v>93075.821147921553</v>
      </c>
      <c r="C70" s="89">
        <v>86635</v>
      </c>
      <c r="D70" s="90">
        <v>93.080027585590216</v>
      </c>
      <c r="E70" s="66"/>
      <c r="F70" s="89">
        <v>1175139.9017697203</v>
      </c>
      <c r="G70" s="89">
        <f t="shared" si="0"/>
        <v>47981.508281922448</v>
      </c>
      <c r="I70" s="89">
        <v>1217277.9017697203</v>
      </c>
      <c r="J70" s="89">
        <f t="shared" si="1"/>
        <v>49702.022403635798</v>
      </c>
      <c r="K70" s="66"/>
      <c r="L70" s="91">
        <v>3.8003290302118167</v>
      </c>
      <c r="M70" s="225"/>
      <c r="N70" s="225"/>
      <c r="O70" s="225"/>
      <c r="P70" s="225"/>
      <c r="Q70" s="225"/>
      <c r="R70" s="225"/>
    </row>
    <row r="71" spans="1:18" ht="13.5" customHeight="1">
      <c r="A71" s="83">
        <v>1978</v>
      </c>
      <c r="B71" s="89">
        <v>95212.836116289182</v>
      </c>
      <c r="C71" s="89">
        <v>89771</v>
      </c>
      <c r="D71" s="90">
        <v>94.284556223445819</v>
      </c>
      <c r="E71" s="66"/>
      <c r="F71" s="89">
        <v>1317571.0106087574</v>
      </c>
      <c r="G71" s="89">
        <f t="shared" ref="G71:G103" si="2">$L71*F71*1000/$B71</f>
        <v>48879.27512753546</v>
      </c>
      <c r="I71" s="89">
        <v>1365290.0106087574</v>
      </c>
      <c r="J71" s="89">
        <f t="shared" si="1"/>
        <v>50649.555523074217</v>
      </c>
      <c r="K71" s="66"/>
      <c r="L71" s="91">
        <v>3.5322076569146637</v>
      </c>
      <c r="M71" s="225"/>
      <c r="N71" s="225"/>
      <c r="O71" s="225"/>
      <c r="P71" s="225"/>
      <c r="Q71" s="225"/>
      <c r="R71" s="225"/>
    </row>
    <row r="72" spans="1:18" ht="13.5" customHeight="1">
      <c r="A72" s="83">
        <v>1979</v>
      </c>
      <c r="B72" s="89">
        <v>97457.045574318821</v>
      </c>
      <c r="C72" s="89">
        <v>92694</v>
      </c>
      <c r="D72" s="90">
        <v>95.112671899450703</v>
      </c>
      <c r="E72" s="66"/>
      <c r="F72" s="89">
        <v>1476334.0561135008</v>
      </c>
      <c r="G72" s="89">
        <f t="shared" si="2"/>
        <v>48830.604253950311</v>
      </c>
      <c r="I72" s="89">
        <v>1548415.0561135008</v>
      </c>
      <c r="J72" s="89">
        <f t="shared" si="1"/>
        <v>51214.725090730892</v>
      </c>
      <c r="K72" s="66"/>
      <c r="L72" s="91">
        <v>3.2234482463452006</v>
      </c>
      <c r="M72" s="225"/>
      <c r="N72" s="225"/>
      <c r="O72" s="225"/>
      <c r="P72" s="225"/>
      <c r="Q72" s="225"/>
      <c r="R72" s="225"/>
    </row>
    <row r="73" spans="1:18" ht="13.5" customHeight="1">
      <c r="A73" s="83">
        <v>1980</v>
      </c>
      <c r="B73" s="89">
        <v>99625</v>
      </c>
      <c r="C73" s="89">
        <v>93902</v>
      </c>
      <c r="D73" s="90">
        <v>94.255457967377666</v>
      </c>
      <c r="E73" s="66"/>
      <c r="F73" s="89">
        <v>1631791.7179166269</v>
      </c>
      <c r="G73" s="89">
        <f t="shared" si="2"/>
        <v>47522.312506183822</v>
      </c>
      <c r="I73" s="89">
        <v>1706017.7179166269</v>
      </c>
      <c r="J73" s="89">
        <f t="shared" ref="J73:J103" si="3">$L73*I73*1000/$B73</f>
        <v>49683.980033573636</v>
      </c>
      <c r="K73" s="66"/>
      <c r="L73" s="91">
        <v>2.9013570368362775</v>
      </c>
      <c r="M73" s="225"/>
      <c r="N73" s="225"/>
      <c r="O73" s="225"/>
      <c r="P73" s="225"/>
      <c r="Q73" s="225"/>
      <c r="R73" s="225"/>
    </row>
    <row r="74" spans="1:18" ht="13.5" customHeight="1">
      <c r="A74" s="83">
        <v>1981</v>
      </c>
      <c r="B74" s="89">
        <v>101432.20736241926</v>
      </c>
      <c r="C74" s="89">
        <v>95396</v>
      </c>
      <c r="D74" s="90">
        <v>94.049022968758067</v>
      </c>
      <c r="E74" s="66"/>
      <c r="F74" s="89">
        <v>1803844.9417724272</v>
      </c>
      <c r="G74" s="89">
        <f t="shared" si="2"/>
        <v>47111.921456438868</v>
      </c>
      <c r="I74" s="89">
        <v>1881124.4417724272</v>
      </c>
      <c r="J74" s="89">
        <f t="shared" si="3"/>
        <v>49130.268848657346</v>
      </c>
      <c r="K74" s="66"/>
      <c r="L74" s="91">
        <v>2.6491557426859984</v>
      </c>
      <c r="M74" s="225"/>
      <c r="N74" s="225"/>
      <c r="O74" s="225"/>
      <c r="P74" s="225"/>
      <c r="Q74" s="225"/>
      <c r="R74" s="225"/>
    </row>
    <row r="75" spans="1:18" ht="13.5" customHeight="1">
      <c r="A75" s="83">
        <v>1982</v>
      </c>
      <c r="B75" s="89">
        <v>103250.43781266264</v>
      </c>
      <c r="C75" s="89">
        <v>95337</v>
      </c>
      <c r="D75" s="90">
        <v>92.335685949321814</v>
      </c>
      <c r="E75" s="66"/>
      <c r="F75" s="89">
        <v>1907974.3295260852</v>
      </c>
      <c r="G75" s="89">
        <f t="shared" si="2"/>
        <v>46167.99286890775</v>
      </c>
      <c r="I75" s="89">
        <v>1994598.3295260852</v>
      </c>
      <c r="J75" s="89">
        <f t="shared" si="3"/>
        <v>48264.067303656382</v>
      </c>
      <c r="K75" s="66"/>
      <c r="L75" s="91">
        <v>2.4983907817201279</v>
      </c>
      <c r="M75" s="225"/>
      <c r="N75" s="225"/>
      <c r="O75" s="225"/>
      <c r="P75" s="225"/>
      <c r="Q75" s="225"/>
      <c r="R75" s="225"/>
    </row>
    <row r="76" spans="1:18" ht="13.5" customHeight="1">
      <c r="A76" s="83">
        <v>1983</v>
      </c>
      <c r="B76" s="89">
        <v>105066.9706211951</v>
      </c>
      <c r="C76" s="89">
        <v>96321</v>
      </c>
      <c r="D76" s="90">
        <v>91.675813464987471</v>
      </c>
      <c r="E76" s="66"/>
      <c r="F76" s="89">
        <v>2004401.9868750633</v>
      </c>
      <c r="G76" s="89">
        <f t="shared" si="2"/>
        <v>45711.631343435569</v>
      </c>
      <c r="I76" s="89">
        <v>2127821.9868750633</v>
      </c>
      <c r="J76" s="89">
        <f t="shared" si="3"/>
        <v>48526.301044098989</v>
      </c>
      <c r="K76" s="66"/>
      <c r="L76" s="91">
        <v>2.3961174748660876</v>
      </c>
      <c r="M76" s="225"/>
      <c r="N76" s="225"/>
      <c r="O76" s="225"/>
      <c r="P76" s="225"/>
      <c r="Q76" s="225"/>
      <c r="R76" s="225"/>
    </row>
    <row r="77" spans="1:18" ht="13.5" customHeight="1">
      <c r="A77" s="83">
        <v>1984</v>
      </c>
      <c r="B77" s="89">
        <v>106871.14951319493</v>
      </c>
      <c r="C77" s="89">
        <v>99439</v>
      </c>
      <c r="D77" s="90">
        <v>93.045691426499232</v>
      </c>
      <c r="E77" s="66"/>
      <c r="F77" s="89">
        <v>2193702.7680859203</v>
      </c>
      <c r="G77" s="89">
        <f t="shared" si="2"/>
        <v>47249.967822898536</v>
      </c>
      <c r="I77" s="89">
        <v>2331723.2680859203</v>
      </c>
      <c r="J77" s="89">
        <f t="shared" si="3"/>
        <v>50222.7790345061</v>
      </c>
      <c r="K77" s="66"/>
      <c r="L77" s="91">
        <v>2.3018881359668595</v>
      </c>
      <c r="M77" s="225"/>
      <c r="N77" s="225"/>
      <c r="O77" s="225"/>
      <c r="P77" s="225"/>
      <c r="Q77" s="225"/>
      <c r="R77" s="225"/>
    </row>
    <row r="78" spans="1:18" ht="13.5" customHeight="1">
      <c r="A78" s="83">
        <v>1985</v>
      </c>
      <c r="B78" s="89">
        <v>108736.06385144978</v>
      </c>
      <c r="C78" s="89">
        <v>101660</v>
      </c>
      <c r="D78" s="90">
        <v>93.492440685441053</v>
      </c>
      <c r="E78" s="66"/>
      <c r="F78" s="89">
        <v>2349494.8790044314</v>
      </c>
      <c r="G78" s="89">
        <f t="shared" si="2"/>
        <v>48086.715344730816</v>
      </c>
      <c r="I78" s="89">
        <v>2521716.8790044314</v>
      </c>
      <c r="J78" s="89">
        <f t="shared" si="3"/>
        <v>51611.553966047337</v>
      </c>
      <c r="K78" s="66"/>
      <c r="L78" s="91">
        <v>2.2254826758110493</v>
      </c>
      <c r="M78" s="225"/>
      <c r="N78" s="225"/>
      <c r="O78" s="225"/>
      <c r="P78" s="225"/>
      <c r="Q78" s="225"/>
      <c r="R78" s="225"/>
    </row>
    <row r="79" spans="1:18" ht="13.5" customHeight="1">
      <c r="A79" s="83">
        <v>1986</v>
      </c>
      <c r="B79" s="89">
        <v>110683.65034819435</v>
      </c>
      <c r="C79" s="89">
        <v>103045</v>
      </c>
      <c r="D79" s="90">
        <v>93.098664234361365</v>
      </c>
      <c r="E79" s="66"/>
      <c r="F79" s="89">
        <v>2467473.0928211357</v>
      </c>
      <c r="G79" s="89">
        <f t="shared" si="2"/>
        <v>48730.469477157058</v>
      </c>
      <c r="I79" s="89">
        <v>2800382.0928211357</v>
      </c>
      <c r="J79" s="89">
        <f t="shared" si="3"/>
        <v>55305.135644893395</v>
      </c>
      <c r="K79" s="66"/>
      <c r="L79" s="91">
        <v>2.1859068131706634</v>
      </c>
      <c r="M79" s="225"/>
      <c r="N79" s="225"/>
      <c r="O79" s="225"/>
      <c r="P79" s="225"/>
      <c r="Q79" s="225"/>
      <c r="R79" s="225"/>
    </row>
    <row r="80" spans="1:18" ht="13.5" customHeight="1">
      <c r="A80" s="83">
        <v>1987</v>
      </c>
      <c r="B80" s="89">
        <v>112640.14745716355</v>
      </c>
      <c r="C80" s="89">
        <v>106996</v>
      </c>
      <c r="D80" s="90">
        <v>94.989222240400579</v>
      </c>
      <c r="E80" s="66"/>
      <c r="F80" s="89">
        <v>2668944.414493544</v>
      </c>
      <c r="G80" s="89">
        <f t="shared" si="2"/>
        <v>50101.019607645685</v>
      </c>
      <c r="I80" s="89">
        <v>2806993.414493544</v>
      </c>
      <c r="J80" s="89">
        <f t="shared" si="3"/>
        <v>52692.454490386895</v>
      </c>
      <c r="K80" s="66"/>
      <c r="L80" s="91">
        <v>2.1144637579236862</v>
      </c>
      <c r="M80" s="225"/>
      <c r="N80" s="225"/>
      <c r="O80" s="225"/>
      <c r="P80" s="225"/>
      <c r="Q80" s="225"/>
      <c r="R80" s="225"/>
    </row>
    <row r="81" spans="1:18" ht="13.5" customHeight="1">
      <c r="A81" s="83">
        <v>1988</v>
      </c>
      <c r="B81" s="89">
        <v>114656.00857399579</v>
      </c>
      <c r="C81" s="89">
        <v>109708</v>
      </c>
      <c r="D81" s="90">
        <v>95.684475122119323</v>
      </c>
      <c r="E81" s="66"/>
      <c r="F81" s="89">
        <v>2956031.9753831429</v>
      </c>
      <c r="G81" s="89">
        <f t="shared" si="2"/>
        <v>52584.846281743165</v>
      </c>
      <c r="I81" s="89">
        <v>3111659.9753831429</v>
      </c>
      <c r="J81" s="89">
        <f t="shared" si="3"/>
        <v>55353.312430041318</v>
      </c>
      <c r="K81" s="66"/>
      <c r="L81" s="91">
        <v>2.0396154833069189</v>
      </c>
      <c r="M81" s="225"/>
      <c r="N81" s="225"/>
      <c r="O81" s="225"/>
      <c r="P81" s="225"/>
      <c r="Q81" s="225"/>
      <c r="R81" s="225"/>
    </row>
    <row r="82" spans="1:18" ht="13.5" customHeight="1">
      <c r="A82" s="83">
        <v>1989</v>
      </c>
      <c r="B82" s="89">
        <v>116759.35846722893</v>
      </c>
      <c r="C82" s="89">
        <v>112136</v>
      </c>
      <c r="D82" s="90">
        <v>96.040267325957799</v>
      </c>
      <c r="E82" s="66"/>
      <c r="F82" s="89">
        <v>3130386.7562474776</v>
      </c>
      <c r="G82" s="89">
        <f t="shared" si="2"/>
        <v>52421.728319107584</v>
      </c>
      <c r="I82" s="89">
        <v>3277076.7562474776</v>
      </c>
      <c r="J82" s="89">
        <f t="shared" si="3"/>
        <v>54878.211790928777</v>
      </c>
      <c r="K82" s="66"/>
      <c r="L82" s="91">
        <v>1.9552623509114044</v>
      </c>
      <c r="M82" s="225"/>
      <c r="N82" s="225"/>
      <c r="O82" s="225"/>
      <c r="P82" s="225"/>
      <c r="Q82" s="225"/>
      <c r="R82" s="225"/>
    </row>
    <row r="83" spans="1:18" ht="13.5" customHeight="1">
      <c r="A83" s="83">
        <v>1990</v>
      </c>
      <c r="B83" s="89">
        <v>119055</v>
      </c>
      <c r="C83" s="89">
        <v>113717</v>
      </c>
      <c r="D83" s="90">
        <v>95.516357985804873</v>
      </c>
      <c r="E83" s="66"/>
      <c r="F83" s="89">
        <v>3327453.7223950801</v>
      </c>
      <c r="G83" s="89">
        <f t="shared" si="2"/>
        <v>52053.018730368312</v>
      </c>
      <c r="I83" s="89">
        <v>3443155.7223950801</v>
      </c>
      <c r="J83" s="89">
        <f t="shared" si="3"/>
        <v>53863.002843026698</v>
      </c>
      <c r="K83" s="66"/>
      <c r="L83" s="91">
        <v>1.8624367645550046</v>
      </c>
      <c r="M83" s="225"/>
      <c r="N83" s="225"/>
      <c r="O83" s="225"/>
      <c r="P83" s="225"/>
      <c r="Q83" s="225"/>
      <c r="R83" s="225"/>
    </row>
    <row r="84" spans="1:18" ht="13.5" customHeight="1">
      <c r="A84" s="83">
        <v>1991</v>
      </c>
      <c r="B84" s="89">
        <v>120453.26162647238</v>
      </c>
      <c r="C84" s="89">
        <v>114730</v>
      </c>
      <c r="D84" s="90">
        <v>95.248562347593122</v>
      </c>
      <c r="E84" s="66"/>
      <c r="F84" s="89">
        <v>3387468.4359324332</v>
      </c>
      <c r="G84" s="89">
        <f t="shared" si="2"/>
        <v>50563.573430248274</v>
      </c>
      <c r="I84" s="89">
        <v>3488042.4359324332</v>
      </c>
      <c r="J84" s="89">
        <f t="shared" si="3"/>
        <v>52064.806852892398</v>
      </c>
      <c r="K84" s="66"/>
      <c r="L84" s="91">
        <v>1.7979643070789415</v>
      </c>
      <c r="M84" s="225"/>
      <c r="N84" s="225"/>
      <c r="O84" s="225"/>
      <c r="P84" s="225"/>
      <c r="Q84" s="225"/>
      <c r="R84" s="225"/>
    </row>
    <row r="85" spans="1:18" ht="13.5" customHeight="1">
      <c r="A85" s="83">
        <v>1992</v>
      </c>
      <c r="B85" s="89">
        <v>121944.05147316495</v>
      </c>
      <c r="C85" s="89">
        <v>113605</v>
      </c>
      <c r="D85" s="90">
        <v>93.161575843656436</v>
      </c>
      <c r="E85" s="66"/>
      <c r="F85" s="89">
        <v>3545787.1496270443</v>
      </c>
      <c r="G85" s="89">
        <f t="shared" si="2"/>
        <v>50987.004220503171</v>
      </c>
      <c r="I85" s="89">
        <v>3661363.1496270443</v>
      </c>
      <c r="J85" s="89">
        <f t="shared" si="3"/>
        <v>52648.940978441016</v>
      </c>
      <c r="K85" s="66"/>
      <c r="L85" s="91">
        <v>1.7535067968706177</v>
      </c>
      <c r="M85" s="225"/>
      <c r="N85" s="225"/>
      <c r="O85" s="225"/>
      <c r="P85" s="225"/>
      <c r="Q85" s="225"/>
      <c r="R85" s="225"/>
    </row>
    <row r="86" spans="1:18" ht="13.5" customHeight="1">
      <c r="A86" s="83">
        <v>1993</v>
      </c>
      <c r="B86" s="89">
        <v>123378.49496791861</v>
      </c>
      <c r="C86" s="89">
        <v>114602</v>
      </c>
      <c r="D86" s="90">
        <v>92.886527777631983</v>
      </c>
      <c r="E86" s="66"/>
      <c r="F86" s="89">
        <v>3622021.4024536484</v>
      </c>
      <c r="G86" s="89">
        <f t="shared" si="2"/>
        <v>50235.530840886386</v>
      </c>
      <c r="I86" s="89">
        <v>3762368.4024536484</v>
      </c>
      <c r="J86" s="89">
        <f t="shared" si="3"/>
        <v>52182.069876285168</v>
      </c>
      <c r="K86" s="66"/>
      <c r="L86" s="91">
        <v>1.7111947999159669</v>
      </c>
      <c r="M86" s="225"/>
      <c r="N86" s="225"/>
      <c r="O86" s="225"/>
      <c r="P86" s="225"/>
      <c r="Q86" s="225"/>
      <c r="R86" s="225"/>
    </row>
    <row r="87" spans="1:18" ht="13.5" customHeight="1">
      <c r="A87" s="83">
        <v>1994</v>
      </c>
      <c r="B87" s="89">
        <v>124715.80547807975</v>
      </c>
      <c r="C87" s="89">
        <v>115943</v>
      </c>
      <c r="D87" s="90">
        <v>92.965762884302848</v>
      </c>
      <c r="E87" s="66"/>
      <c r="F87" s="89">
        <v>3805320.5921740835</v>
      </c>
      <c r="G87" s="89">
        <f t="shared" si="2"/>
        <v>51120.658452478056</v>
      </c>
      <c r="I87" s="89">
        <v>3944421.5921740835</v>
      </c>
      <c r="J87" s="89">
        <f t="shared" si="3"/>
        <v>52989.340614507259</v>
      </c>
      <c r="K87" s="66"/>
      <c r="L87" s="91">
        <v>1.675431528313907</v>
      </c>
      <c r="M87" s="225"/>
      <c r="N87" s="225"/>
      <c r="O87" s="225"/>
      <c r="P87" s="225"/>
      <c r="Q87" s="225"/>
      <c r="R87" s="225"/>
    </row>
    <row r="88" spans="1:18" ht="13.5" customHeight="1">
      <c r="A88" s="83">
        <v>1995</v>
      </c>
      <c r="B88" s="89">
        <v>126023</v>
      </c>
      <c r="C88" s="89">
        <v>118218</v>
      </c>
      <c r="D88" s="90">
        <v>93.806686081112176</v>
      </c>
      <c r="E88" s="66"/>
      <c r="F88" s="89">
        <v>4050827.5599636263</v>
      </c>
      <c r="G88" s="89">
        <f t="shared" si="2"/>
        <v>52588.012414850527</v>
      </c>
      <c r="I88" s="89">
        <v>4218232.5599636268</v>
      </c>
      <c r="J88" s="89">
        <f t="shared" si="3"/>
        <v>54761.271110263166</v>
      </c>
      <c r="K88" s="66"/>
      <c r="L88" s="91">
        <v>1.6360358446401548</v>
      </c>
      <c r="M88" s="225"/>
      <c r="N88" s="225"/>
      <c r="O88" s="225"/>
      <c r="P88" s="225"/>
      <c r="Q88" s="225"/>
      <c r="R88" s="225"/>
    </row>
    <row r="89" spans="1:18" ht="13.5" customHeight="1">
      <c r="A89" s="83">
        <v>1996</v>
      </c>
      <c r="B89" s="89">
        <v>127625.25324638988</v>
      </c>
      <c r="C89" s="89">
        <v>120351</v>
      </c>
      <c r="D89" s="90">
        <v>94.172975276506207</v>
      </c>
      <c r="E89" s="66"/>
      <c r="F89" s="89">
        <v>4309234.881231687</v>
      </c>
      <c r="G89" s="89">
        <f t="shared" si="2"/>
        <v>53808.008852210747</v>
      </c>
      <c r="I89" s="89">
        <v>4558766.881231687</v>
      </c>
      <c r="J89" s="89">
        <f t="shared" si="3"/>
        <v>56923.833455642925</v>
      </c>
      <c r="K89" s="66"/>
      <c r="L89" s="91">
        <v>1.5936148633616718</v>
      </c>
      <c r="M89" s="245"/>
      <c r="N89" s="173"/>
      <c r="O89" s="225"/>
      <c r="P89" s="225"/>
      <c r="Q89" s="225"/>
      <c r="R89" s="225"/>
    </row>
    <row r="90" spans="1:18" ht="13.5" customHeight="1">
      <c r="A90" s="83">
        <v>1997</v>
      </c>
      <c r="B90" s="89">
        <v>129301.25716290172</v>
      </c>
      <c r="C90" s="89">
        <v>122421.99099999999</v>
      </c>
      <c r="D90" s="90">
        <v>94.510638748148168</v>
      </c>
      <c r="E90" s="66"/>
      <c r="F90" s="89">
        <v>4636736.7545036357</v>
      </c>
      <c r="G90" s="89">
        <f t="shared" si="2"/>
        <v>55938.259159220921</v>
      </c>
      <c r="I90" s="89">
        <v>4991358.7545036357</v>
      </c>
      <c r="J90" s="89">
        <f t="shared" si="3"/>
        <v>60216.469976406894</v>
      </c>
      <c r="K90" s="66"/>
      <c r="L90" s="91">
        <v>1.5599089652364251</v>
      </c>
      <c r="M90" s="245"/>
      <c r="N90" s="173"/>
      <c r="O90" s="225"/>
      <c r="P90" s="225"/>
      <c r="Q90" s="225"/>
      <c r="R90" s="225"/>
    </row>
    <row r="91" spans="1:18" ht="13.5" customHeight="1">
      <c r="A91" s="92">
        <v>1998</v>
      </c>
      <c r="B91" s="89">
        <v>130945</v>
      </c>
      <c r="C91" s="89">
        <v>124771</v>
      </c>
      <c r="D91" s="90">
        <v>94.724298740525043</v>
      </c>
      <c r="E91" s="93"/>
      <c r="F91" s="89">
        <v>4992745.3425246943</v>
      </c>
      <c r="G91" s="89">
        <f t="shared" si="2"/>
        <v>58658.261523551715</v>
      </c>
      <c r="I91" s="89">
        <v>5437253.3425246943</v>
      </c>
      <c r="J91" s="89">
        <f t="shared" si="3"/>
        <v>63880.652157263867</v>
      </c>
      <c r="K91" s="93"/>
      <c r="L91" s="91">
        <v>1.5384333724734707</v>
      </c>
      <c r="M91" s="245"/>
      <c r="N91" s="173"/>
      <c r="O91" s="225"/>
      <c r="P91" s="225"/>
      <c r="Q91" s="225"/>
      <c r="R91" s="225"/>
    </row>
    <row r="92" spans="1:18" ht="13.5" customHeight="1">
      <c r="A92" s="83">
        <v>1999</v>
      </c>
      <c r="B92" s="89">
        <v>132267</v>
      </c>
      <c r="C92" s="89">
        <v>127074.94</v>
      </c>
      <c r="D92" s="90">
        <v>95.377668296265213</v>
      </c>
      <c r="E92" s="66"/>
      <c r="F92" s="89">
        <v>5350790.054969117</v>
      </c>
      <c r="G92" s="89">
        <f t="shared" si="2"/>
        <v>60964.801615623932</v>
      </c>
      <c r="I92" s="89">
        <v>5872170.4169691168</v>
      </c>
      <c r="J92" s="89">
        <f t="shared" si="3"/>
        <v>66905.204810119234</v>
      </c>
      <c r="K92" s="66"/>
      <c r="L92" s="91">
        <v>1.5069982810865996</v>
      </c>
      <c r="M92" s="245"/>
      <c r="N92" s="173"/>
      <c r="O92" s="225"/>
      <c r="P92" s="225"/>
      <c r="Q92" s="225"/>
      <c r="R92" s="225"/>
    </row>
    <row r="93" spans="1:18" ht="13.5" customHeight="1">
      <c r="A93" s="83">
        <v>2000</v>
      </c>
      <c r="B93" s="89">
        <v>134473</v>
      </c>
      <c r="C93" s="89">
        <v>129373.503</v>
      </c>
      <c r="D93" s="90">
        <v>96.207573668180572</v>
      </c>
      <c r="E93" s="66"/>
      <c r="F93" s="89">
        <v>5712242.5007777316</v>
      </c>
      <c r="G93" s="89">
        <f t="shared" si="2"/>
        <v>61939.748746621728</v>
      </c>
      <c r="I93" s="89">
        <v>6326982.1137777315</v>
      </c>
      <c r="J93" s="89">
        <f t="shared" si="3"/>
        <v>68605.575200703679</v>
      </c>
      <c r="K93" s="66"/>
      <c r="L93" s="91">
        <v>1.4581355452032063</v>
      </c>
      <c r="M93" s="245"/>
      <c r="N93" s="173"/>
      <c r="O93" s="225"/>
      <c r="P93" s="225"/>
      <c r="Q93" s="225"/>
      <c r="R93" s="225"/>
    </row>
    <row r="94" spans="1:18" ht="13.5" customHeight="1">
      <c r="A94" s="83">
        <v>2001</v>
      </c>
      <c r="B94" s="89">
        <v>137088</v>
      </c>
      <c r="C94" s="89">
        <v>130255.23699999999</v>
      </c>
      <c r="D94" s="90">
        <v>95.015677944843318</v>
      </c>
      <c r="E94" s="66"/>
      <c r="F94" s="89">
        <v>5846257.532873421</v>
      </c>
      <c r="G94" s="89">
        <f t="shared" si="2"/>
        <v>60485.584299794493</v>
      </c>
      <c r="I94" s="89">
        <v>6171426.532873421</v>
      </c>
      <c r="J94" s="89">
        <f t="shared" si="3"/>
        <v>63849.794112753771</v>
      </c>
      <c r="K94" s="66"/>
      <c r="L94" s="91">
        <v>1.4183172283918881</v>
      </c>
      <c r="M94" s="245"/>
      <c r="N94" s="173"/>
      <c r="O94" s="225"/>
      <c r="P94" s="225"/>
      <c r="Q94" s="225"/>
      <c r="R94" s="225"/>
    </row>
    <row r="95" spans="1:18" ht="13.5" customHeight="1">
      <c r="A95" s="83">
        <v>2002</v>
      </c>
      <c r="B95" s="89">
        <v>139703</v>
      </c>
      <c r="C95" s="89">
        <v>130076.443</v>
      </c>
      <c r="D95" s="90">
        <v>93.1987258684495</v>
      </c>
      <c r="E95" s="66"/>
      <c r="F95" s="89">
        <v>5823155.0192037784</v>
      </c>
      <c r="G95" s="89">
        <f t="shared" si="2"/>
        <v>58179.037539659548</v>
      </c>
      <c r="I95" s="89">
        <v>6061523.0192037784</v>
      </c>
      <c r="J95" s="89">
        <f t="shared" si="3"/>
        <v>60560.56795994188</v>
      </c>
      <c r="K95" s="66"/>
      <c r="L95" s="91">
        <v>1.3957701717709725</v>
      </c>
      <c r="M95" s="245"/>
      <c r="N95" s="173"/>
      <c r="O95" s="225"/>
      <c r="P95" s="225"/>
      <c r="Q95" s="225"/>
      <c r="R95" s="225"/>
    </row>
    <row r="96" spans="1:18" ht="13.5" customHeight="1">
      <c r="A96" s="83">
        <v>2003</v>
      </c>
      <c r="B96" s="89">
        <v>141843</v>
      </c>
      <c r="C96" s="89">
        <v>130423.625</v>
      </c>
      <c r="D96" s="90">
        <f t="shared" ref="D96:D103" si="4">100*C96/B96</f>
        <v>91.949285477605528</v>
      </c>
      <c r="E96" s="66"/>
      <c r="F96" s="89">
        <v>5961478.1778232278</v>
      </c>
      <c r="G96" s="89">
        <f t="shared" si="2"/>
        <v>57381.010568725331</v>
      </c>
      <c r="I96" s="89">
        <v>6255500.1778232278</v>
      </c>
      <c r="J96" s="89">
        <f t="shared" si="3"/>
        <v>60211.060262138475</v>
      </c>
      <c r="K96" s="66"/>
      <c r="L96" s="91">
        <v>1.3652813009325839</v>
      </c>
      <c r="M96" s="245"/>
      <c r="N96" s="173"/>
      <c r="O96" s="225"/>
      <c r="P96" s="225"/>
      <c r="Q96" s="225"/>
      <c r="R96" s="225"/>
    </row>
    <row r="97" spans="1:18" ht="13.5" customHeight="1">
      <c r="A97" s="83">
        <v>2004</v>
      </c>
      <c r="B97" s="89">
        <v>143982</v>
      </c>
      <c r="C97" s="89">
        <v>132226.04199999999</v>
      </c>
      <c r="D97" s="90">
        <f t="shared" si="4"/>
        <v>91.835119667736237</v>
      </c>
      <c r="E97" s="66"/>
      <c r="F97" s="89">
        <v>6383254.4954936244</v>
      </c>
      <c r="G97" s="89">
        <f t="shared" si="2"/>
        <v>58935.127502465235</v>
      </c>
      <c r="I97" s="89">
        <v>6854990.4954936244</v>
      </c>
      <c r="J97" s="89">
        <f t="shared" si="3"/>
        <v>63290.558000674289</v>
      </c>
      <c r="K97" s="66"/>
      <c r="L97" s="91">
        <v>1.3293528456448842</v>
      </c>
      <c r="M97" s="245"/>
      <c r="N97" s="173"/>
      <c r="O97" s="225"/>
      <c r="P97" s="225"/>
      <c r="Q97" s="225"/>
      <c r="R97" s="225"/>
    </row>
    <row r="98" spans="1:18" ht="13.5" customHeight="1">
      <c r="A98" s="83">
        <v>2005</v>
      </c>
      <c r="B98" s="89">
        <v>145881</v>
      </c>
      <c r="C98" s="89">
        <v>134373</v>
      </c>
      <c r="D98" s="90">
        <f t="shared" si="4"/>
        <v>92.111378452300158</v>
      </c>
      <c r="E98" s="66"/>
      <c r="F98" s="89">
        <v>6830211</v>
      </c>
      <c r="G98" s="89">
        <f t="shared" si="2"/>
        <v>60221.895627168495</v>
      </c>
      <c r="I98" s="89">
        <v>7493268</v>
      </c>
      <c r="J98" s="89">
        <f t="shared" si="3"/>
        <v>66068.061938701707</v>
      </c>
      <c r="K98" s="66"/>
      <c r="L98" s="91">
        <v>1.2862311802647046</v>
      </c>
      <c r="M98" s="245"/>
      <c r="N98" s="173"/>
      <c r="O98" s="225"/>
      <c r="P98" s="233"/>
      <c r="Q98" s="225"/>
      <c r="R98" s="225"/>
    </row>
    <row r="99" spans="1:18" ht="13.5" customHeight="1">
      <c r="A99" s="83">
        <v>2006</v>
      </c>
      <c r="B99" s="89">
        <v>148361</v>
      </c>
      <c r="C99" s="89">
        <v>138395</v>
      </c>
      <c r="D99" s="90">
        <f t="shared" si="4"/>
        <v>93.282601222693302</v>
      </c>
      <c r="E99" s="66"/>
      <c r="F99" s="89">
        <v>7306449.3195187682</v>
      </c>
      <c r="G99" s="89">
        <f t="shared" si="2"/>
        <v>61333.103824414691</v>
      </c>
      <c r="I99" s="89">
        <v>8077495.3195187682</v>
      </c>
      <c r="J99" s="89">
        <f t="shared" si="3"/>
        <v>67805.556079036556</v>
      </c>
      <c r="K99" s="66"/>
      <c r="L99" s="91">
        <v>1.2453984443832855</v>
      </c>
      <c r="M99" s="245"/>
      <c r="N99" s="173"/>
      <c r="O99" s="225"/>
      <c r="P99" s="225"/>
      <c r="Q99" s="225"/>
      <c r="R99" s="225"/>
    </row>
    <row r="100" spans="1:18" ht="13.5" customHeight="1">
      <c r="A100" s="83">
        <v>2007</v>
      </c>
      <c r="B100" s="89">
        <v>149875</v>
      </c>
      <c r="C100" s="89">
        <v>142979</v>
      </c>
      <c r="D100" s="90">
        <f t="shared" si="4"/>
        <v>95.398832360300247</v>
      </c>
      <c r="E100" s="66"/>
      <c r="F100" s="89">
        <v>7805494.7922576042</v>
      </c>
      <c r="G100" s="89">
        <f t="shared" si="2"/>
        <v>63071.138644992374</v>
      </c>
      <c r="I100" s="89">
        <v>8701168.7922576033</v>
      </c>
      <c r="J100" s="89">
        <f t="shared" si="3"/>
        <v>70308.499060727874</v>
      </c>
      <c r="K100" s="66"/>
      <c r="L100" s="91">
        <v>1.2110426252278848</v>
      </c>
      <c r="M100" s="245"/>
      <c r="N100" s="173"/>
      <c r="O100" s="226"/>
      <c r="P100" s="226"/>
      <c r="Q100" s="226"/>
      <c r="R100" s="226"/>
    </row>
    <row r="101" spans="1:18" ht="13.5" customHeight="1">
      <c r="A101" s="83">
        <v>2008</v>
      </c>
      <c r="B101" s="89">
        <v>152462</v>
      </c>
      <c r="C101" s="89">
        <v>142451</v>
      </c>
      <c r="D101" s="90">
        <f t="shared" si="4"/>
        <v>93.433773661633722</v>
      </c>
      <c r="E101" s="66"/>
      <c r="F101" s="89">
        <v>7814407</v>
      </c>
      <c r="G101" s="89">
        <f t="shared" si="2"/>
        <v>59776.577488411676</v>
      </c>
      <c r="I101" s="89">
        <v>8280986</v>
      </c>
      <c r="J101" s="89">
        <f t="shared" si="3"/>
        <v>63345.689738127578</v>
      </c>
      <c r="K101" s="66"/>
      <c r="L101" s="91">
        <v>1.1662633590799945</v>
      </c>
      <c r="M101" s="245"/>
      <c r="N101" s="173"/>
      <c r="O101" s="226"/>
      <c r="P101" s="226"/>
      <c r="Q101" s="226"/>
      <c r="R101" s="226"/>
    </row>
    <row r="102" spans="1:18" ht="13.5" customHeight="1">
      <c r="A102" s="83">
        <v>2009</v>
      </c>
      <c r="B102" s="89">
        <v>153543</v>
      </c>
      <c r="C102" s="89">
        <v>140494</v>
      </c>
      <c r="D102" s="90">
        <f t="shared" si="4"/>
        <v>91.501403515627544</v>
      </c>
      <c r="E102" s="66"/>
      <c r="F102" s="89">
        <v>7384699</v>
      </c>
      <c r="G102" s="89">
        <f t="shared" si="2"/>
        <v>56292.078646385758</v>
      </c>
      <c r="I102" s="89">
        <v>7615886</v>
      </c>
      <c r="J102" s="89">
        <f t="shared" si="3"/>
        <v>58054.370756872879</v>
      </c>
      <c r="K102" s="66"/>
      <c r="L102" s="91">
        <v>1.1704274787099664</v>
      </c>
      <c r="M102" s="245"/>
      <c r="N102" s="173"/>
      <c r="O102" s="226"/>
      <c r="P102" s="226"/>
      <c r="Q102" s="226"/>
      <c r="R102" s="226"/>
    </row>
    <row r="103" spans="1:18" ht="13.5" customHeight="1">
      <c r="A103" s="83">
        <v>2010</v>
      </c>
      <c r="B103" s="89">
        <v>156167</v>
      </c>
      <c r="C103" s="89">
        <v>142892</v>
      </c>
      <c r="D103" s="90">
        <f t="shared" si="4"/>
        <v>91.499484526180311</v>
      </c>
      <c r="E103" s="66"/>
      <c r="F103" s="89">
        <v>7673618</v>
      </c>
      <c r="G103" s="89">
        <f t="shared" si="2"/>
        <v>56583.470348533061</v>
      </c>
      <c r="I103" s="89">
        <v>8037426</v>
      </c>
      <c r="J103" s="89">
        <f t="shared" si="3"/>
        <v>59266.10573389614</v>
      </c>
      <c r="K103" s="66"/>
      <c r="L103" s="91">
        <v>1.1515390541879154</v>
      </c>
      <c r="M103" s="245"/>
      <c r="N103" s="173"/>
      <c r="O103" s="226"/>
      <c r="P103" s="226"/>
      <c r="Q103" s="226"/>
      <c r="R103" s="226"/>
    </row>
    <row r="104" spans="1:18" ht="13.5" customHeight="1">
      <c r="A104" s="83">
        <f t="shared" ref="A104:A111" si="5">A103+1</f>
        <v>2011</v>
      </c>
      <c r="B104" s="89">
        <v>158367</v>
      </c>
      <c r="C104" s="89">
        <v>145370</v>
      </c>
      <c r="D104" s="90">
        <f t="shared" ref="D104:D111" si="6">100*C104/B104</f>
        <v>91.793113464294962</v>
      </c>
      <c r="E104" s="66"/>
      <c r="F104" s="89">
        <v>7969228</v>
      </c>
      <c r="G104" s="89">
        <f t="shared" ref="G104:G111" si="7">$L104*F104*1000/$B104</f>
        <v>56173.762662018162</v>
      </c>
      <c r="I104" s="89">
        <v>8344488</v>
      </c>
      <c r="J104" s="89">
        <f t="shared" ref="J104:J111" si="8">$L104*I104*1000/$B104</f>
        <v>58818.907985573838</v>
      </c>
      <c r="K104" s="66"/>
      <c r="L104" s="91">
        <v>1.1163026420496227</v>
      </c>
      <c r="M104" s="245"/>
      <c r="N104" s="173"/>
      <c r="O104" s="226"/>
      <c r="P104" s="226"/>
      <c r="Q104" s="226"/>
      <c r="R104" s="226"/>
    </row>
    <row r="105" spans="1:18" ht="13.5" customHeight="1">
      <c r="A105" s="83">
        <f t="shared" si="5"/>
        <v>2012</v>
      </c>
      <c r="B105" s="89">
        <v>160681</v>
      </c>
      <c r="C105" s="89">
        <v>144928.47099999999</v>
      </c>
      <c r="D105" s="90">
        <f t="shared" si="6"/>
        <v>90.196395964675347</v>
      </c>
      <c r="E105" s="66"/>
      <c r="F105" s="89">
        <v>8499523.568375865</v>
      </c>
      <c r="G105" s="89">
        <f t="shared" si="7"/>
        <v>57851.71457969609</v>
      </c>
      <c r="I105" s="89">
        <v>9120193.8573758658</v>
      </c>
      <c r="J105" s="89">
        <f t="shared" si="8"/>
        <v>62076.285535758143</v>
      </c>
      <c r="K105" s="66"/>
      <c r="L105" s="91">
        <v>1.0936696952010942</v>
      </c>
      <c r="M105" s="245"/>
      <c r="N105" s="173"/>
      <c r="O105" s="226"/>
      <c r="P105" s="226"/>
      <c r="Q105" s="226"/>
      <c r="R105" s="226"/>
    </row>
    <row r="106" spans="1:18" ht="13.5" customHeight="1">
      <c r="A106" s="83">
        <f t="shared" si="5"/>
        <v>2013</v>
      </c>
      <c r="B106" s="89">
        <v>162998</v>
      </c>
      <c r="C106" s="89">
        <v>147351</v>
      </c>
      <c r="D106" s="90">
        <f t="shared" si="6"/>
        <v>90.400495711603824</v>
      </c>
      <c r="E106" s="66"/>
      <c r="F106" s="89">
        <v>8634408.8309788574</v>
      </c>
      <c r="G106" s="89">
        <f t="shared" si="7"/>
        <v>57098.050514124967</v>
      </c>
      <c r="I106" s="89">
        <v>9117822.487978857</v>
      </c>
      <c r="J106" s="89">
        <f t="shared" si="8"/>
        <v>60294.792520082869</v>
      </c>
      <c r="K106" s="66"/>
      <c r="L106" s="91">
        <v>1.0778813257382267</v>
      </c>
      <c r="M106" s="245"/>
      <c r="N106" s="173"/>
      <c r="O106" s="226"/>
      <c r="P106" s="226"/>
      <c r="Q106" s="226"/>
      <c r="R106" s="226"/>
    </row>
    <row r="107" spans="1:18" ht="13.5" customHeight="1">
      <c r="A107" s="83">
        <f t="shared" si="5"/>
        <v>2014</v>
      </c>
      <c r="B107" s="89">
        <v>165033</v>
      </c>
      <c r="C107" s="89">
        <v>148607</v>
      </c>
      <c r="D107" s="90">
        <f t="shared" si="6"/>
        <v>90.046839117025087</v>
      </c>
      <c r="E107" s="66"/>
      <c r="F107" s="89">
        <v>9131895.9291883241</v>
      </c>
      <c r="G107" s="89">
        <f t="shared" si="7"/>
        <v>58691.142868978888</v>
      </c>
      <c r="I107" s="89">
        <v>9819283.7091883235</v>
      </c>
      <c r="J107" s="89">
        <f t="shared" si="8"/>
        <v>63109.017833302547</v>
      </c>
      <c r="K107" s="66"/>
      <c r="L107" s="91">
        <v>1.060675182481752</v>
      </c>
      <c r="M107" s="245"/>
      <c r="N107" s="173"/>
      <c r="O107" s="226"/>
      <c r="P107" s="226"/>
      <c r="Q107" s="226"/>
      <c r="R107" s="226"/>
    </row>
    <row r="108" spans="1:18" ht="13.5" customHeight="1">
      <c r="A108" s="83">
        <f t="shared" si="5"/>
        <v>2015</v>
      </c>
      <c r="B108" s="89">
        <v>167314</v>
      </c>
      <c r="C108" s="89">
        <v>150493</v>
      </c>
      <c r="D108" s="90">
        <f t="shared" si="6"/>
        <v>89.946447995983604</v>
      </c>
      <c r="E108" s="66"/>
      <c r="F108" s="89">
        <v>9570071.8904250059</v>
      </c>
      <c r="G108" s="89">
        <f t="shared" si="7"/>
        <v>60596.861882846642</v>
      </c>
      <c r="I108" s="89">
        <v>10265023.663425006</v>
      </c>
      <c r="J108" s="89">
        <f t="shared" si="8"/>
        <v>64997.235995590134</v>
      </c>
      <c r="K108" s="66"/>
      <c r="L108" s="91">
        <v>1.0594176789006695</v>
      </c>
      <c r="M108" s="245"/>
      <c r="N108" s="173"/>
      <c r="O108" s="226"/>
      <c r="P108" s="226"/>
      <c r="Q108" s="226"/>
      <c r="R108" s="226"/>
    </row>
    <row r="109" spans="1:18" ht="13.5" customHeight="1">
      <c r="A109" s="83">
        <f t="shared" si="5"/>
        <v>2016</v>
      </c>
      <c r="B109" s="89">
        <v>169645</v>
      </c>
      <c r="C109" s="89">
        <v>150808</v>
      </c>
      <c r="D109" s="90">
        <f t="shared" si="6"/>
        <v>88.896224468743554</v>
      </c>
      <c r="E109" s="66"/>
      <c r="F109" s="89">
        <v>9629515.2805324327</v>
      </c>
      <c r="G109" s="89">
        <f t="shared" si="7"/>
        <v>59386.286186744219</v>
      </c>
      <c r="I109" s="89">
        <v>10269236.787532432</v>
      </c>
      <c r="J109" s="89">
        <f t="shared" si="8"/>
        <v>63331.519501999581</v>
      </c>
      <c r="K109" s="66"/>
      <c r="L109" s="91">
        <v>1.0462194852650133</v>
      </c>
      <c r="M109" s="245"/>
      <c r="N109" s="173"/>
      <c r="O109" s="226"/>
      <c r="P109" s="226"/>
      <c r="Q109" s="226"/>
      <c r="R109" s="226"/>
    </row>
    <row r="110" spans="1:18" ht="13.5" customHeight="1">
      <c r="A110" s="83">
        <f t="shared" si="5"/>
        <v>2017</v>
      </c>
      <c r="B110" s="89">
        <v>170531</v>
      </c>
      <c r="C110" s="89">
        <v>152771</v>
      </c>
      <c r="D110" s="90">
        <f t="shared" si="6"/>
        <v>89.585471263289378</v>
      </c>
      <c r="E110" s="66"/>
      <c r="F110" s="89">
        <v>10131224.550359689</v>
      </c>
      <c r="G110" s="89">
        <f t="shared" si="7"/>
        <v>60859.349424432279</v>
      </c>
      <c r="I110" s="89">
        <v>11014990.550359689</v>
      </c>
      <c r="J110" s="89">
        <f t="shared" si="8"/>
        <v>66168.226306597848</v>
      </c>
      <c r="K110" s="66"/>
      <c r="L110" s="91">
        <v>1.0243979555590244</v>
      </c>
      <c r="M110" s="245"/>
      <c r="N110" s="173"/>
      <c r="O110" s="226"/>
      <c r="P110" s="226"/>
      <c r="Q110" s="226"/>
      <c r="R110" s="226"/>
    </row>
    <row r="111" spans="1:18" ht="13.5" customHeight="1">
      <c r="A111" s="83">
        <f t="shared" si="5"/>
        <v>2018</v>
      </c>
      <c r="B111" s="89">
        <v>172907</v>
      </c>
      <c r="C111" s="89">
        <v>153177</v>
      </c>
      <c r="D111" s="90">
        <f t="shared" si="6"/>
        <v>88.589241615434887</v>
      </c>
      <c r="E111" s="66"/>
      <c r="F111" s="89">
        <v>10665000</v>
      </c>
      <c r="G111" s="89">
        <f t="shared" si="7"/>
        <v>61680.556599790638</v>
      </c>
      <c r="I111" s="89">
        <v>11578000</v>
      </c>
      <c r="J111" s="89">
        <f t="shared" si="8"/>
        <v>66960.851787377032</v>
      </c>
      <c r="K111" s="66"/>
      <c r="L111" s="91">
        <v>1</v>
      </c>
      <c r="M111" s="245"/>
      <c r="N111" s="173"/>
      <c r="O111" s="226"/>
      <c r="P111" s="226"/>
      <c r="Q111" s="226"/>
      <c r="R111" s="226"/>
    </row>
    <row r="112" spans="1:18" ht="6.75" customHeight="1">
      <c r="A112" s="82"/>
      <c r="B112" s="94"/>
      <c r="C112" s="94"/>
      <c r="D112" s="95"/>
      <c r="E112" s="96"/>
      <c r="F112" s="94"/>
      <c r="G112" s="94"/>
      <c r="H112" s="88"/>
      <c r="I112" s="94"/>
      <c r="J112" s="94"/>
      <c r="K112" s="96"/>
      <c r="L112" s="97"/>
    </row>
    <row r="113" spans="1:15" ht="13.5" customHeight="1">
      <c r="A113" s="98"/>
      <c r="B113" s="98"/>
      <c r="C113" s="98"/>
      <c r="D113" s="98"/>
      <c r="E113" s="98"/>
      <c r="F113" s="98"/>
      <c r="G113" s="98"/>
      <c r="I113" s="66"/>
      <c r="J113" s="66"/>
      <c r="K113" s="66"/>
      <c r="L113" s="66"/>
      <c r="O113" s="173"/>
    </row>
    <row r="114" spans="1:15" ht="13.5" customHeight="1">
      <c r="A114" s="27" t="s">
        <v>155</v>
      </c>
      <c r="I114" s="66"/>
      <c r="J114" s="66"/>
      <c r="K114" s="66"/>
      <c r="L114" s="66"/>
    </row>
    <row r="115" spans="1:15" ht="13.5" customHeight="1">
      <c r="A115" s="27" t="s">
        <v>8</v>
      </c>
      <c r="I115" s="66"/>
      <c r="J115" s="66"/>
      <c r="K115" s="66"/>
      <c r="L115" s="66"/>
    </row>
    <row r="116" spans="1:15" ht="13.5" customHeight="1">
      <c r="A116" s="27" t="s">
        <v>228</v>
      </c>
      <c r="I116" s="66"/>
      <c r="J116" s="66"/>
      <c r="K116" s="66"/>
      <c r="L116" s="66"/>
    </row>
    <row r="117" spans="1:15" ht="13.5" customHeight="1">
      <c r="A117" s="27" t="s">
        <v>9</v>
      </c>
      <c r="I117" s="66"/>
      <c r="J117" s="66"/>
      <c r="K117" s="66"/>
      <c r="L117" s="66"/>
    </row>
    <row r="118" spans="1:15" ht="13.5" customHeight="1">
      <c r="A118" s="27" t="s">
        <v>10</v>
      </c>
      <c r="I118" s="66"/>
      <c r="J118" s="66"/>
      <c r="K118" s="66"/>
      <c r="L118" s="66"/>
    </row>
    <row r="119" spans="1:15" ht="13.5" customHeight="1">
      <c r="A119" s="27" t="s">
        <v>7</v>
      </c>
      <c r="I119" s="66"/>
      <c r="J119" s="66"/>
      <c r="K119" s="66"/>
      <c r="L119" s="66"/>
    </row>
    <row r="120" spans="1:15" ht="13.5" customHeight="1">
      <c r="A120" s="27" t="s">
        <v>232</v>
      </c>
      <c r="I120" s="66"/>
      <c r="J120" s="66"/>
      <c r="K120" s="66"/>
      <c r="L120" s="66"/>
    </row>
    <row r="121" spans="1:15" ht="13.5" customHeight="1">
      <c r="A121" s="27" t="s">
        <v>309</v>
      </c>
      <c r="I121" s="66"/>
      <c r="J121" s="66"/>
      <c r="K121" s="66"/>
      <c r="L121" s="66"/>
    </row>
    <row r="122" spans="1:15" ht="13.5" customHeight="1">
      <c r="A122" s="27" t="s">
        <v>325</v>
      </c>
      <c r="I122" s="66"/>
      <c r="J122" s="66"/>
      <c r="K122" s="66"/>
      <c r="L122" s="66"/>
    </row>
    <row r="123" spans="1:15" ht="13.5" customHeight="1">
      <c r="I123" s="66"/>
      <c r="J123" s="66"/>
      <c r="K123" s="66"/>
      <c r="L123" s="66"/>
    </row>
    <row r="124" spans="1:15" ht="13.5" customHeight="1">
      <c r="I124" s="66"/>
      <c r="J124" s="66"/>
      <c r="K124" s="66"/>
      <c r="L124" s="66"/>
    </row>
    <row r="125" spans="1:15" ht="13.5" customHeight="1">
      <c r="B125" s="199"/>
      <c r="C125" s="199"/>
      <c r="I125" s="66"/>
      <c r="J125" s="66"/>
      <c r="K125" s="66"/>
      <c r="L125" s="66"/>
    </row>
    <row r="126" spans="1:15" ht="13.5" customHeight="1">
      <c r="I126" s="66"/>
      <c r="J126" s="66"/>
      <c r="K126" s="66"/>
      <c r="L126" s="66"/>
    </row>
    <row r="127" spans="1:15" ht="13.5" customHeight="1">
      <c r="I127" s="66"/>
      <c r="J127" s="66"/>
      <c r="K127" s="66"/>
      <c r="L127" s="66"/>
    </row>
    <row r="128" spans="1:15" ht="13.5" customHeight="1">
      <c r="I128" s="66"/>
      <c r="J128" s="66"/>
      <c r="K128" s="66"/>
      <c r="L128" s="66"/>
    </row>
    <row r="129" spans="9:12" ht="13.5" customHeight="1">
      <c r="I129" s="66"/>
      <c r="J129" s="66"/>
      <c r="K129" s="66"/>
      <c r="L129" s="66"/>
    </row>
    <row r="130" spans="9:12" ht="13.5" customHeight="1">
      <c r="I130" s="66"/>
      <c r="J130" s="66"/>
      <c r="K130" s="66"/>
      <c r="L130" s="66"/>
    </row>
    <row r="131" spans="9:12" ht="13.5" customHeight="1">
      <c r="I131" s="66"/>
      <c r="J131" s="66"/>
      <c r="K131" s="66"/>
      <c r="L131" s="66"/>
    </row>
    <row r="132" spans="9:12" ht="13.5" customHeight="1">
      <c r="I132" s="66"/>
      <c r="J132" s="66"/>
      <c r="K132" s="66"/>
      <c r="L132" s="66"/>
    </row>
    <row r="133" spans="9:12" ht="13.5" customHeight="1">
      <c r="I133" s="66"/>
      <c r="J133" s="66"/>
      <c r="K133" s="66"/>
      <c r="L133" s="66"/>
    </row>
    <row r="134" spans="9:12" ht="13.5" customHeight="1">
      <c r="I134" s="66"/>
      <c r="J134" s="66"/>
      <c r="K134" s="66"/>
      <c r="L134" s="66"/>
    </row>
    <row r="135" spans="9:12" ht="13.5" customHeight="1">
      <c r="I135" s="66"/>
      <c r="J135" s="66"/>
      <c r="K135" s="66"/>
      <c r="L135" s="66"/>
    </row>
    <row r="136" spans="9:12" ht="13.5" customHeight="1">
      <c r="I136" s="66"/>
      <c r="J136" s="66"/>
      <c r="K136" s="66"/>
      <c r="L136" s="66"/>
    </row>
    <row r="137" spans="9:12" ht="13.5" customHeight="1">
      <c r="I137" s="66"/>
      <c r="J137" s="66"/>
      <c r="K137" s="66"/>
      <c r="L137" s="66"/>
    </row>
    <row r="138" spans="9:12" ht="13.5" customHeight="1">
      <c r="I138" s="66"/>
      <c r="J138" s="66"/>
      <c r="K138" s="66"/>
      <c r="L138" s="66"/>
    </row>
    <row r="139" spans="9:12" ht="13.5" customHeight="1">
      <c r="I139" s="66"/>
      <c r="J139" s="66"/>
      <c r="K139" s="66"/>
      <c r="L139" s="66"/>
    </row>
    <row r="140" spans="9:12" ht="13.5" customHeight="1">
      <c r="I140" s="66"/>
      <c r="J140" s="66"/>
      <c r="K140" s="66"/>
      <c r="L140" s="66"/>
    </row>
    <row r="141" spans="9:12" ht="13.5" customHeight="1">
      <c r="I141" s="66"/>
      <c r="J141" s="66"/>
      <c r="K141" s="66"/>
      <c r="L141" s="66"/>
    </row>
    <row r="142" spans="9:12" ht="13.5" customHeight="1">
      <c r="I142" s="66"/>
      <c r="J142" s="66"/>
      <c r="K142" s="66"/>
      <c r="L142" s="66"/>
    </row>
    <row r="143" spans="9:12" ht="13.5" customHeight="1">
      <c r="I143" s="66"/>
      <c r="J143" s="66"/>
      <c r="K143" s="66"/>
      <c r="L143" s="66"/>
    </row>
    <row r="144" spans="9:12" ht="13.5" customHeight="1">
      <c r="I144" s="66"/>
      <c r="J144" s="66"/>
      <c r="K144" s="66"/>
      <c r="L144" s="66"/>
    </row>
    <row r="145" spans="9:12" ht="13.5" customHeight="1">
      <c r="I145" s="66"/>
      <c r="J145" s="66"/>
      <c r="K145" s="66"/>
      <c r="L145" s="66"/>
    </row>
    <row r="146" spans="9:12" ht="13.5" customHeight="1">
      <c r="I146" s="66"/>
      <c r="J146" s="66"/>
      <c r="K146" s="66"/>
      <c r="L146" s="66"/>
    </row>
    <row r="147" spans="9:12" ht="13.5" customHeight="1">
      <c r="I147" s="66"/>
      <c r="J147" s="66"/>
      <c r="K147" s="66"/>
      <c r="L147" s="66"/>
    </row>
    <row r="148" spans="9:12" ht="13.5" customHeight="1">
      <c r="I148" s="66"/>
      <c r="J148" s="66"/>
      <c r="K148" s="66"/>
      <c r="L148" s="66"/>
    </row>
    <row r="149" spans="9:12" ht="13.5" customHeight="1">
      <c r="I149" s="66"/>
      <c r="J149" s="66"/>
      <c r="K149" s="66"/>
      <c r="L149" s="66"/>
    </row>
    <row r="150" spans="9:12" ht="13.5" customHeight="1">
      <c r="I150" s="66"/>
      <c r="J150" s="66"/>
      <c r="K150" s="66"/>
      <c r="L150" s="66"/>
    </row>
    <row r="151" spans="9:12" ht="13.5" customHeight="1">
      <c r="I151" s="66"/>
      <c r="J151" s="66"/>
      <c r="K151" s="66"/>
      <c r="L151" s="66"/>
    </row>
    <row r="152" spans="9:12" ht="13.5" customHeight="1">
      <c r="I152" s="66"/>
      <c r="J152" s="66"/>
      <c r="K152" s="66"/>
      <c r="L152" s="66"/>
    </row>
    <row r="153" spans="9:12" ht="13.5" customHeight="1">
      <c r="I153" s="66"/>
      <c r="J153" s="66"/>
      <c r="K153" s="66"/>
      <c r="L153" s="66"/>
    </row>
    <row r="154" spans="9:12" ht="13.5" customHeight="1">
      <c r="I154" s="66"/>
      <c r="J154" s="66"/>
      <c r="K154" s="66"/>
      <c r="L154" s="66"/>
    </row>
    <row r="155" spans="9:12" ht="13.5" customHeight="1">
      <c r="I155" s="66"/>
      <c r="J155" s="66"/>
      <c r="K155" s="66"/>
      <c r="L155" s="66"/>
    </row>
    <row r="156" spans="9:12" ht="13.5" customHeight="1">
      <c r="I156" s="66"/>
      <c r="J156" s="66"/>
      <c r="K156" s="66"/>
      <c r="L156" s="66"/>
    </row>
    <row r="157" spans="9:12" ht="13.5" customHeight="1">
      <c r="I157" s="66"/>
      <c r="J157" s="66"/>
      <c r="K157" s="66"/>
      <c r="L157" s="66"/>
    </row>
    <row r="158" spans="9:12" ht="13.5" customHeight="1">
      <c r="I158" s="66"/>
      <c r="J158" s="66"/>
      <c r="K158" s="66"/>
      <c r="L158" s="66"/>
    </row>
    <row r="159" spans="9:12" ht="13.5" customHeight="1">
      <c r="I159" s="66"/>
      <c r="J159" s="66"/>
      <c r="K159" s="66"/>
      <c r="L159" s="66"/>
    </row>
    <row r="160" spans="9:12" ht="13.5" customHeight="1">
      <c r="I160" s="66"/>
      <c r="J160" s="66"/>
      <c r="K160" s="66"/>
      <c r="L160" s="66"/>
    </row>
    <row r="161" spans="9:12" ht="13.5" customHeight="1">
      <c r="I161" s="66"/>
      <c r="J161" s="66"/>
      <c r="K161" s="66"/>
      <c r="L161" s="66"/>
    </row>
    <row r="162" spans="9:12" ht="13.5" customHeight="1">
      <c r="I162" s="66"/>
      <c r="J162" s="66"/>
      <c r="K162" s="66"/>
      <c r="L162" s="66"/>
    </row>
    <row r="163" spans="9:12" ht="13.5" customHeight="1">
      <c r="I163" s="66"/>
      <c r="J163" s="66"/>
      <c r="K163" s="66"/>
      <c r="L163" s="66"/>
    </row>
    <row r="164" spans="9:12" ht="13.5" customHeight="1">
      <c r="I164" s="66"/>
      <c r="J164" s="66"/>
      <c r="K164" s="66"/>
      <c r="L164" s="66"/>
    </row>
    <row r="165" spans="9:12" ht="13.5" customHeight="1">
      <c r="I165" s="66"/>
      <c r="J165" s="66"/>
      <c r="K165" s="66"/>
      <c r="L165" s="66"/>
    </row>
    <row r="166" spans="9:12" ht="13.5" customHeight="1">
      <c r="I166" s="66"/>
      <c r="J166" s="66"/>
      <c r="K166" s="66"/>
      <c r="L166" s="66"/>
    </row>
    <row r="167" spans="9:12" ht="13.5" customHeight="1">
      <c r="I167" s="66"/>
      <c r="J167" s="66"/>
      <c r="K167" s="66"/>
      <c r="L167" s="66"/>
    </row>
    <row r="168" spans="9:12" ht="13.5" customHeight="1">
      <c r="I168" s="66"/>
      <c r="J168" s="66"/>
      <c r="K168" s="66"/>
      <c r="L168" s="66"/>
    </row>
    <row r="169" spans="9:12" ht="13.5" customHeight="1">
      <c r="I169" s="66"/>
      <c r="J169" s="66"/>
      <c r="K169" s="66"/>
      <c r="L169" s="66"/>
    </row>
    <row r="170" spans="9:12" ht="13.5" customHeight="1">
      <c r="I170" s="66"/>
      <c r="J170" s="66"/>
      <c r="K170" s="66"/>
      <c r="L170" s="66"/>
    </row>
    <row r="171" spans="9:12" ht="13.5" customHeight="1">
      <c r="I171" s="66"/>
      <c r="J171" s="66"/>
      <c r="K171" s="66"/>
      <c r="L171" s="66"/>
    </row>
    <row r="172" spans="9:12" ht="13.5" customHeight="1">
      <c r="I172" s="66"/>
      <c r="J172" s="66"/>
      <c r="K172" s="66"/>
      <c r="L172" s="66"/>
    </row>
    <row r="173" spans="9:12" ht="13.5" customHeight="1">
      <c r="I173" s="66"/>
      <c r="J173" s="66"/>
      <c r="K173" s="66"/>
      <c r="L173" s="66"/>
    </row>
    <row r="174" spans="9:12" ht="13.5" customHeight="1">
      <c r="I174" s="66"/>
      <c r="J174" s="66"/>
      <c r="K174" s="66"/>
      <c r="L174" s="66"/>
    </row>
    <row r="175" spans="9:12" ht="13.5" customHeight="1">
      <c r="I175" s="66"/>
      <c r="J175" s="66"/>
      <c r="K175" s="66"/>
      <c r="L175" s="66"/>
    </row>
    <row r="176" spans="9:12" ht="13.5" customHeight="1">
      <c r="I176" s="66"/>
      <c r="J176" s="66"/>
      <c r="K176" s="66"/>
      <c r="L176" s="66"/>
    </row>
    <row r="177" spans="9:12" ht="13.5" customHeight="1">
      <c r="I177" s="66"/>
      <c r="J177" s="66"/>
      <c r="K177" s="66"/>
      <c r="L177" s="66"/>
    </row>
    <row r="178" spans="9:12" ht="13.5" customHeight="1">
      <c r="I178" s="66"/>
      <c r="J178" s="66"/>
      <c r="K178" s="66"/>
      <c r="L178" s="66"/>
    </row>
    <row r="179" spans="9:12" ht="13.5" customHeight="1">
      <c r="I179" s="66"/>
      <c r="J179" s="66"/>
      <c r="K179" s="66"/>
      <c r="L179" s="66"/>
    </row>
    <row r="180" spans="9:12" ht="13.5" customHeight="1">
      <c r="I180" s="66"/>
      <c r="J180" s="66"/>
      <c r="K180" s="66"/>
      <c r="L180" s="66"/>
    </row>
    <row r="181" spans="9:12" ht="13.5" customHeight="1">
      <c r="I181" s="66"/>
      <c r="J181" s="66"/>
      <c r="K181" s="66"/>
      <c r="L181" s="66"/>
    </row>
    <row r="182" spans="9:12" ht="13.5" customHeight="1">
      <c r="I182" s="66"/>
      <c r="J182" s="66"/>
      <c r="K182" s="66"/>
      <c r="L182" s="66"/>
    </row>
    <row r="183" spans="9:12" ht="13.5" customHeight="1">
      <c r="I183" s="66"/>
      <c r="J183" s="66"/>
      <c r="K183" s="66"/>
      <c r="L183" s="66"/>
    </row>
    <row r="184" spans="9:12" ht="13.5" customHeight="1">
      <c r="I184" s="66"/>
      <c r="J184" s="66"/>
      <c r="K184" s="66"/>
      <c r="L184" s="66"/>
    </row>
    <row r="185" spans="9:12" ht="13.5" customHeight="1">
      <c r="I185" s="66"/>
      <c r="J185" s="66"/>
      <c r="K185" s="66"/>
      <c r="L185" s="66"/>
    </row>
    <row r="186" spans="9:12" ht="13.5" customHeight="1">
      <c r="I186" s="66"/>
      <c r="J186" s="66"/>
      <c r="K186" s="66"/>
      <c r="L186" s="66"/>
    </row>
    <row r="187" spans="9:12" ht="13.5" customHeight="1">
      <c r="I187" s="66"/>
      <c r="J187" s="66"/>
      <c r="K187" s="66"/>
      <c r="L187"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A189"/>
  <sheetViews>
    <sheetView topLeftCell="A68" zoomScaleNormal="100" workbookViewId="0">
      <selection activeCell="I111" sqref="I111"/>
    </sheetView>
  </sheetViews>
  <sheetFormatPr baseColWidth="10" defaultColWidth="6.7109375" defaultRowHeight="13.5" customHeight="1"/>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c r="A1" s="263" t="s">
        <v>340</v>
      </c>
      <c r="B1" s="264"/>
      <c r="C1" s="264"/>
      <c r="D1" s="264"/>
      <c r="E1" s="264"/>
      <c r="F1" s="264"/>
      <c r="G1" s="264"/>
      <c r="H1" s="264"/>
      <c r="I1" s="264"/>
      <c r="J1" s="264"/>
      <c r="K1" s="264"/>
      <c r="L1" s="264"/>
      <c r="M1" s="264"/>
    </row>
    <row r="2" spans="1:13" ht="13.5" customHeight="1">
      <c r="A2" s="260" t="s">
        <v>112</v>
      </c>
      <c r="B2" s="261"/>
      <c r="C2" s="261"/>
      <c r="D2" s="261"/>
      <c r="E2" s="261"/>
      <c r="F2" s="261"/>
      <c r="G2" s="261"/>
      <c r="H2" s="261"/>
      <c r="I2" s="261"/>
      <c r="J2" s="261"/>
      <c r="K2" s="261"/>
      <c r="L2" s="261"/>
      <c r="M2" s="261"/>
    </row>
    <row r="3" spans="1:13" ht="7.5" customHeight="1">
      <c r="A3" s="265"/>
      <c r="B3" s="266"/>
      <c r="C3" s="266"/>
      <c r="D3" s="266"/>
      <c r="E3" s="266"/>
      <c r="F3" s="266"/>
      <c r="G3" s="266"/>
      <c r="H3" s="267"/>
      <c r="I3" s="267"/>
      <c r="J3" s="267"/>
      <c r="K3" s="267"/>
      <c r="L3" s="267"/>
      <c r="M3" s="267"/>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c r="A106" s="83">
        <f>A105+1</f>
        <v>2013</v>
      </c>
      <c r="B106" s="66">
        <v>46.698</v>
      </c>
      <c r="C106" s="66">
        <v>34.097000000000001</v>
      </c>
      <c r="D106" s="66">
        <v>17.425000000000001</v>
      </c>
      <c r="E106" s="66">
        <v>13.324</v>
      </c>
      <c r="F106" s="66">
        <v>7.319</v>
      </c>
      <c r="G106" s="66">
        <v>3.0910000000000002</v>
      </c>
      <c r="H106" s="66"/>
      <c r="I106" s="66">
        <f>B106-C106</f>
        <v>12.600999999999999</v>
      </c>
      <c r="J106" s="66">
        <f>C106-D106</f>
        <v>16.672000000000001</v>
      </c>
      <c r="K106" s="66">
        <f>D106-E106</f>
        <v>4.1010000000000009</v>
      </c>
      <c r="L106" s="66">
        <f>E106-F106</f>
        <v>6.0049999999999999</v>
      </c>
      <c r="M106" s="66">
        <f>F106-G106</f>
        <v>4.2279999999999998</v>
      </c>
      <c r="V106" s="225"/>
      <c r="W106" s="225"/>
      <c r="X106" s="225"/>
      <c r="Y106" s="225"/>
      <c r="Z106" s="225"/>
      <c r="AA106" s="225"/>
    </row>
    <row r="107" spans="1:27" ht="13.5" customHeight="1">
      <c r="A107" s="83">
        <v>2014</v>
      </c>
      <c r="B107" s="66">
        <v>46.856000000000002</v>
      </c>
      <c r="C107" s="66">
        <v>34.414999999999999</v>
      </c>
      <c r="D107" s="66">
        <v>17.802</v>
      </c>
      <c r="E107" s="66">
        <v>13.670999999999999</v>
      </c>
      <c r="F107" s="66">
        <v>7.5430000000000001</v>
      </c>
      <c r="G107" s="66">
        <v>3.161</v>
      </c>
      <c r="H107" s="66"/>
      <c r="I107" s="66">
        <v>12.441000000000001</v>
      </c>
      <c r="J107" s="66">
        <v>16.613</v>
      </c>
      <c r="K107" s="66">
        <v>4.1310000000000002</v>
      </c>
      <c r="L107" s="66">
        <v>6.1280000000000001</v>
      </c>
      <c r="M107" s="66">
        <v>4.3819999999999997</v>
      </c>
      <c r="V107" s="225"/>
      <c r="W107" s="225"/>
      <c r="X107" s="225"/>
      <c r="Y107" s="225"/>
      <c r="Z107" s="225"/>
      <c r="AA107" s="225"/>
    </row>
    <row r="108" spans="1:27" ht="13.5" customHeight="1">
      <c r="A108" s="83">
        <v>2015</v>
      </c>
      <c r="B108" s="66">
        <v>47.168999999999997</v>
      </c>
      <c r="C108" s="66">
        <v>34.75</v>
      </c>
      <c r="D108" s="66">
        <v>18.053999999999998</v>
      </c>
      <c r="E108" s="66">
        <v>13.893000000000001</v>
      </c>
      <c r="F108" s="66">
        <v>7.718</v>
      </c>
      <c r="G108" s="66">
        <v>3.294</v>
      </c>
      <c r="H108" s="66"/>
      <c r="I108" s="66">
        <v>12.419</v>
      </c>
      <c r="J108" s="66">
        <v>16.696000000000002</v>
      </c>
      <c r="K108" s="66">
        <v>4.1609999999999996</v>
      </c>
      <c r="L108" s="66">
        <v>6.1749999999999998</v>
      </c>
      <c r="M108" s="66">
        <v>4.4240000000000004</v>
      </c>
      <c r="V108" s="225"/>
      <c r="W108" s="225"/>
      <c r="X108" s="225"/>
      <c r="Y108" s="225"/>
      <c r="Z108" s="225"/>
      <c r="AA108" s="225"/>
    </row>
    <row r="109" spans="1:27" ht="13.5" customHeight="1">
      <c r="A109" s="83">
        <v>2016</v>
      </c>
      <c r="B109" s="66">
        <v>47.387999999999998</v>
      </c>
      <c r="C109" s="66">
        <v>34.762</v>
      </c>
      <c r="D109" s="66">
        <v>17.776</v>
      </c>
      <c r="E109" s="66">
        <v>13.586</v>
      </c>
      <c r="F109" s="66">
        <v>7.4489999999999998</v>
      </c>
      <c r="G109" s="66">
        <v>3.13</v>
      </c>
      <c r="H109" s="66"/>
      <c r="I109" s="66">
        <v>12.625999999999999</v>
      </c>
      <c r="J109" s="66">
        <v>16.986000000000001</v>
      </c>
      <c r="K109" s="66">
        <v>4.1900000000000004</v>
      </c>
      <c r="L109" s="66">
        <v>6.1369999999999996</v>
      </c>
      <c r="M109" s="66">
        <v>4.319</v>
      </c>
      <c r="V109" s="225"/>
      <c r="W109" s="225"/>
      <c r="X109" s="225"/>
      <c r="Y109" s="225"/>
      <c r="Z109" s="225"/>
      <c r="AA109" s="225"/>
    </row>
    <row r="110" spans="1:27" ht="13.5" customHeight="1">
      <c r="A110" s="83">
        <v>2017</v>
      </c>
      <c r="B110" s="66">
        <v>47.877000000000002</v>
      </c>
      <c r="C110" s="66">
        <v>35.335000000000001</v>
      </c>
      <c r="D110" s="66">
        <v>18.34</v>
      </c>
      <c r="E110" s="66">
        <v>14.12</v>
      </c>
      <c r="F110" s="66">
        <v>7.8879999999999999</v>
      </c>
      <c r="G110" s="66">
        <v>3.4350000000000001</v>
      </c>
      <c r="H110" s="66"/>
      <c r="I110" s="66">
        <f t="shared" ref="I110:M111" si="9">B110-C110</f>
        <v>12.542000000000002</v>
      </c>
      <c r="J110" s="66">
        <f t="shared" si="9"/>
        <v>16.995000000000001</v>
      </c>
      <c r="K110" s="66">
        <f t="shared" si="9"/>
        <v>4.2200000000000006</v>
      </c>
      <c r="L110" s="66">
        <f t="shared" si="9"/>
        <v>6.2319999999999993</v>
      </c>
      <c r="M110" s="66">
        <f t="shared" si="9"/>
        <v>4.4529999999999994</v>
      </c>
      <c r="V110" s="225"/>
      <c r="W110" s="225"/>
      <c r="X110" s="225"/>
      <c r="Y110" s="225"/>
      <c r="Z110" s="225"/>
      <c r="AA110" s="225"/>
    </row>
    <row r="111" spans="1:27" ht="13.5" customHeight="1">
      <c r="A111" s="83">
        <v>2018</v>
      </c>
      <c r="B111" s="66">
        <v>48.023000000000003</v>
      </c>
      <c r="C111" s="66">
        <v>35.508000000000003</v>
      </c>
      <c r="D111" s="66">
        <v>18.463999999999999</v>
      </c>
      <c r="E111" s="66">
        <v>14.278</v>
      </c>
      <c r="F111" s="66">
        <v>8.1609999999999996</v>
      </c>
      <c r="G111" s="66">
        <v>3.7919999999999998</v>
      </c>
      <c r="H111" s="66"/>
      <c r="I111" s="66">
        <f t="shared" si="9"/>
        <v>12.515000000000001</v>
      </c>
      <c r="J111" s="66">
        <f t="shared" si="9"/>
        <v>17.044000000000004</v>
      </c>
      <c r="K111" s="66">
        <f t="shared" si="9"/>
        <v>4.1859999999999982</v>
      </c>
      <c r="L111" s="66">
        <f t="shared" si="9"/>
        <v>6.1170000000000009</v>
      </c>
      <c r="M111" s="66">
        <f t="shared" si="9"/>
        <v>4.3689999999999998</v>
      </c>
      <c r="V111" s="225"/>
      <c r="W111" s="225"/>
      <c r="X111" s="225"/>
      <c r="Y111" s="225"/>
      <c r="Z111" s="225"/>
      <c r="AA111" s="225"/>
    </row>
    <row r="112" spans="1:27" ht="13.5" customHeight="1">
      <c r="A112" s="83"/>
      <c r="B112" s="66"/>
      <c r="C112" s="66"/>
      <c r="D112" s="66"/>
      <c r="E112" s="66"/>
      <c r="F112" s="66"/>
      <c r="G112" s="66"/>
      <c r="H112" s="66"/>
      <c r="I112" s="66"/>
      <c r="J112" s="66"/>
      <c r="K112" s="66"/>
      <c r="L112" s="66"/>
      <c r="M112" s="66"/>
      <c r="V112" s="225"/>
      <c r="W112" s="225"/>
      <c r="X112" s="225"/>
      <c r="Y112" s="225"/>
      <c r="Z112" s="225"/>
      <c r="AA112" s="225"/>
    </row>
    <row r="113" spans="1:13" ht="13.5" customHeight="1">
      <c r="A113" s="102"/>
      <c r="B113" s="96"/>
      <c r="C113" s="102"/>
      <c r="D113" s="102"/>
      <c r="E113" s="102"/>
      <c r="F113" s="102"/>
      <c r="G113" s="102"/>
      <c r="H113" s="88"/>
      <c r="I113" s="96"/>
      <c r="J113" s="96"/>
      <c r="K113" s="96"/>
      <c r="L113" s="96"/>
      <c r="M113" s="96"/>
    </row>
    <row r="114" spans="1:13" ht="13.5" customHeight="1">
      <c r="A114" s="103"/>
      <c r="I114" s="66"/>
      <c r="J114" s="66"/>
      <c r="K114" s="66"/>
      <c r="L114" s="66"/>
      <c r="M114" s="66"/>
    </row>
    <row r="115" spans="1:13" ht="13.5" customHeight="1">
      <c r="A115" s="104" t="s">
        <v>156</v>
      </c>
      <c r="I115" s="66"/>
      <c r="J115" s="66"/>
      <c r="K115" s="66"/>
      <c r="L115" s="66"/>
      <c r="M115" s="66"/>
    </row>
    <row r="116" spans="1:13" ht="13.5" customHeight="1">
      <c r="A116" s="104" t="s">
        <v>159</v>
      </c>
      <c r="I116" s="66"/>
      <c r="J116" s="66"/>
      <c r="K116" s="66"/>
      <c r="L116" s="66"/>
      <c r="M116" s="66"/>
    </row>
    <row r="117" spans="1:13" ht="13.5" customHeight="1">
      <c r="A117" s="104" t="s">
        <v>157</v>
      </c>
      <c r="I117" s="66"/>
      <c r="J117" s="66"/>
      <c r="K117" s="66"/>
      <c r="L117" s="66"/>
      <c r="M117" s="66"/>
    </row>
    <row r="118" spans="1:13" ht="13.5" customHeight="1">
      <c r="A118" s="104" t="s">
        <v>158</v>
      </c>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row r="187" spans="9:13" ht="13.5" customHeight="1">
      <c r="I187" s="66"/>
      <c r="J187" s="66"/>
      <c r="K187" s="66"/>
      <c r="L187" s="66"/>
      <c r="M187" s="66"/>
    </row>
    <row r="188" spans="9:13" ht="13.5" customHeight="1">
      <c r="I188" s="66"/>
      <c r="J188" s="66"/>
      <c r="K188" s="66"/>
      <c r="L188" s="66"/>
      <c r="M188" s="66"/>
    </row>
    <row r="189" spans="9:13" ht="13.5" customHeight="1">
      <c r="I189" s="66"/>
      <c r="J189" s="66"/>
      <c r="K189" s="66"/>
      <c r="L189" s="66"/>
      <c r="M189"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A186"/>
  <sheetViews>
    <sheetView topLeftCell="A71" zoomScaleNormal="100" workbookViewId="0">
      <selection activeCell="I107" sqref="I107:M111"/>
    </sheetView>
  </sheetViews>
  <sheetFormatPr baseColWidth="10" defaultColWidth="7.28515625" defaultRowHeight="14.25" customHeight="1"/>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c r="A1" s="263" t="s">
        <v>347</v>
      </c>
      <c r="B1" s="264"/>
      <c r="C1" s="264"/>
      <c r="D1" s="264"/>
      <c r="E1" s="264"/>
      <c r="F1" s="264"/>
      <c r="G1" s="264"/>
      <c r="H1" s="264"/>
      <c r="I1" s="264"/>
      <c r="J1" s="264"/>
      <c r="K1" s="264"/>
      <c r="L1" s="264"/>
      <c r="M1" s="264"/>
    </row>
    <row r="2" spans="1:13" ht="14.25" customHeight="1">
      <c r="A2" s="260" t="s">
        <v>112</v>
      </c>
      <c r="B2" s="261"/>
      <c r="C2" s="261"/>
      <c r="D2" s="261"/>
      <c r="E2" s="261"/>
      <c r="F2" s="261"/>
      <c r="G2" s="261"/>
      <c r="H2" s="261"/>
      <c r="I2" s="261"/>
      <c r="J2" s="261"/>
      <c r="K2" s="261"/>
      <c r="L2" s="261"/>
      <c r="M2" s="261"/>
    </row>
    <row r="3" spans="1:13" ht="6" customHeight="1">
      <c r="A3" s="265"/>
      <c r="B3" s="266"/>
      <c r="C3" s="266"/>
      <c r="D3" s="266"/>
      <c r="E3" s="266"/>
      <c r="F3" s="266"/>
      <c r="G3" s="266"/>
      <c r="H3" s="267"/>
      <c r="I3" s="267"/>
      <c r="J3" s="267"/>
      <c r="K3" s="267"/>
      <c r="L3" s="267"/>
      <c r="M3" s="267"/>
    </row>
    <row r="4" spans="1:13" ht="14.25" customHeight="1">
      <c r="B4" s="83" t="s">
        <v>43</v>
      </c>
      <c r="C4" s="83" t="s">
        <v>111</v>
      </c>
      <c r="D4" s="83" t="s">
        <v>46</v>
      </c>
      <c r="E4" s="83" t="s">
        <v>80</v>
      </c>
      <c r="F4" s="83" t="s">
        <v>81</v>
      </c>
      <c r="G4" s="83" t="s">
        <v>82</v>
      </c>
      <c r="I4" s="83" t="s">
        <v>44</v>
      </c>
      <c r="J4" s="83" t="s">
        <v>45</v>
      </c>
      <c r="K4" s="83" t="s">
        <v>78</v>
      </c>
      <c r="L4" s="83" t="s">
        <v>79</v>
      </c>
      <c r="M4" s="83" t="s">
        <v>83</v>
      </c>
    </row>
    <row r="5" spans="1:13" ht="14.2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c r="A106" s="83">
        <f>A105+1</f>
        <v>2013</v>
      </c>
      <c r="B106" s="66">
        <v>47.609000000000002</v>
      </c>
      <c r="C106" s="66">
        <v>35.369</v>
      </c>
      <c r="D106" s="66">
        <v>18.914999999999999</v>
      </c>
      <c r="E106" s="66">
        <v>14.768000000000001</v>
      </c>
      <c r="F106" s="66">
        <v>8.4499999999999993</v>
      </c>
      <c r="G106" s="66">
        <v>3.6909999999999998</v>
      </c>
      <c r="I106" s="66">
        <f t="shared" ref="I106:M111" si="10">B106-C106</f>
        <v>12.240000000000002</v>
      </c>
      <c r="J106" s="66">
        <f t="shared" si="10"/>
        <v>16.454000000000001</v>
      </c>
      <c r="K106" s="66">
        <f t="shared" si="10"/>
        <v>4.1469999999999985</v>
      </c>
      <c r="L106" s="66">
        <f t="shared" si="10"/>
        <v>6.3180000000000014</v>
      </c>
      <c r="M106" s="66">
        <f t="shared" si="10"/>
        <v>4.7589999999999995</v>
      </c>
      <c r="V106" s="225"/>
      <c r="W106" s="225"/>
      <c r="X106" s="225"/>
      <c r="Y106" s="225"/>
      <c r="Z106" s="225"/>
      <c r="AA106" s="225"/>
    </row>
    <row r="107" spans="1:27" ht="14.25" customHeight="1">
      <c r="A107" s="83">
        <v>2014</v>
      </c>
      <c r="B107" s="66">
        <v>48.207999999999998</v>
      </c>
      <c r="C107" s="66">
        <v>36.234000000000002</v>
      </c>
      <c r="D107" s="66">
        <v>19.872</v>
      </c>
      <c r="E107" s="66">
        <v>15.657</v>
      </c>
      <c r="F107" s="66">
        <v>9.0990000000000002</v>
      </c>
      <c r="G107" s="66">
        <v>3.9929999999999999</v>
      </c>
      <c r="I107" s="66">
        <f t="shared" si="10"/>
        <v>11.973999999999997</v>
      </c>
      <c r="J107" s="66">
        <f t="shared" si="10"/>
        <v>16.362000000000002</v>
      </c>
      <c r="K107" s="66">
        <f t="shared" si="10"/>
        <v>4.2149999999999999</v>
      </c>
      <c r="L107" s="66">
        <f t="shared" si="10"/>
        <v>6.5579999999999998</v>
      </c>
      <c r="M107" s="66">
        <f t="shared" si="10"/>
        <v>5.1059999999999999</v>
      </c>
      <c r="V107" s="225"/>
      <c r="W107" s="225"/>
      <c r="X107" s="225"/>
      <c r="Y107" s="225"/>
      <c r="Z107" s="225"/>
      <c r="AA107" s="225"/>
    </row>
    <row r="108" spans="1:27" ht="14.25" customHeight="1">
      <c r="A108" s="83">
        <v>2015</v>
      </c>
      <c r="B108" s="66">
        <v>48.201000000000001</v>
      </c>
      <c r="C108" s="66">
        <v>36.262999999999998</v>
      </c>
      <c r="D108" s="66">
        <v>19.821000000000002</v>
      </c>
      <c r="E108" s="66">
        <v>15.567</v>
      </c>
      <c r="F108" s="66">
        <v>8.9730000000000008</v>
      </c>
      <c r="G108" s="66">
        <v>3.8730000000000002</v>
      </c>
      <c r="I108" s="66">
        <f t="shared" si="10"/>
        <v>11.938000000000002</v>
      </c>
      <c r="J108" s="66">
        <f t="shared" si="10"/>
        <v>16.441999999999997</v>
      </c>
      <c r="K108" s="66">
        <f t="shared" si="10"/>
        <v>4.2540000000000013</v>
      </c>
      <c r="L108" s="66">
        <f t="shared" si="10"/>
        <v>6.5939999999999994</v>
      </c>
      <c r="M108" s="66">
        <f t="shared" si="10"/>
        <v>5.1000000000000005</v>
      </c>
      <c r="V108" s="225"/>
      <c r="W108" s="225"/>
      <c r="X108" s="225"/>
      <c r="Y108" s="225"/>
      <c r="Z108" s="225"/>
      <c r="AA108" s="225"/>
    </row>
    <row r="109" spans="1:27" ht="14.25" customHeight="1">
      <c r="A109" s="83">
        <v>2016</v>
      </c>
      <c r="B109" s="66">
        <v>48.137999999999998</v>
      </c>
      <c r="C109" s="66">
        <v>35.976999999999997</v>
      </c>
      <c r="D109" s="66">
        <v>19.268000000000001</v>
      </c>
      <c r="E109" s="66">
        <v>15.015000000000001</v>
      </c>
      <c r="F109" s="66">
        <v>8.5289999999999999</v>
      </c>
      <c r="G109" s="66">
        <v>3.66</v>
      </c>
      <c r="I109" s="66">
        <f t="shared" si="10"/>
        <v>12.161000000000001</v>
      </c>
      <c r="J109" s="66">
        <f t="shared" si="10"/>
        <v>16.708999999999996</v>
      </c>
      <c r="K109" s="66">
        <f t="shared" si="10"/>
        <v>4.2530000000000001</v>
      </c>
      <c r="L109" s="66">
        <f t="shared" si="10"/>
        <v>6.4860000000000007</v>
      </c>
      <c r="M109" s="66">
        <f t="shared" si="10"/>
        <v>4.8689999999999998</v>
      </c>
      <c r="V109" s="225"/>
      <c r="W109" s="225"/>
      <c r="X109" s="225"/>
      <c r="Y109" s="225"/>
      <c r="Z109" s="225"/>
      <c r="AA109" s="225"/>
    </row>
    <row r="110" spans="1:27" ht="14.25" customHeight="1">
      <c r="A110" s="83">
        <v>2017</v>
      </c>
      <c r="B110" s="66">
        <v>48.945999999999998</v>
      </c>
      <c r="C110" s="66">
        <v>36.981999999999999</v>
      </c>
      <c r="D110" s="66">
        <v>20.309000000000001</v>
      </c>
      <c r="E110" s="66">
        <v>15.992000000000001</v>
      </c>
      <c r="F110" s="66">
        <v>9.3040000000000003</v>
      </c>
      <c r="G110" s="66">
        <v>4.1319999999999997</v>
      </c>
      <c r="I110" s="66">
        <f t="shared" si="10"/>
        <v>11.963999999999999</v>
      </c>
      <c r="J110" s="66">
        <f t="shared" si="10"/>
        <v>16.672999999999998</v>
      </c>
      <c r="K110" s="66">
        <f t="shared" si="10"/>
        <v>4.3170000000000002</v>
      </c>
      <c r="L110" s="66">
        <f t="shared" si="10"/>
        <v>6.6880000000000006</v>
      </c>
      <c r="M110" s="66">
        <f t="shared" si="10"/>
        <v>5.1720000000000006</v>
      </c>
      <c r="V110" s="225"/>
      <c r="W110" s="225"/>
      <c r="X110" s="225"/>
      <c r="Y110" s="225"/>
      <c r="Z110" s="225"/>
      <c r="AA110" s="225"/>
    </row>
    <row r="111" spans="1:27" ht="14.25" customHeight="1">
      <c r="A111" s="83">
        <v>2018</v>
      </c>
      <c r="B111" s="66">
        <v>49.155000000000001</v>
      </c>
      <c r="C111" s="66">
        <v>37.176000000000002</v>
      </c>
      <c r="D111" s="66">
        <v>20.367000000000001</v>
      </c>
      <c r="E111" s="66">
        <v>16.059999999999999</v>
      </c>
      <c r="F111" s="66">
        <v>9.516</v>
      </c>
      <c r="G111" s="66">
        <v>4.4169999999999998</v>
      </c>
      <c r="I111" s="66">
        <f t="shared" si="10"/>
        <v>11.978999999999999</v>
      </c>
      <c r="J111" s="66">
        <f t="shared" si="10"/>
        <v>16.809000000000001</v>
      </c>
      <c r="K111" s="66">
        <f t="shared" si="10"/>
        <v>4.3070000000000022</v>
      </c>
      <c r="L111" s="66">
        <f t="shared" si="10"/>
        <v>6.5439999999999987</v>
      </c>
      <c r="M111" s="66">
        <f t="shared" si="10"/>
        <v>5.0990000000000002</v>
      </c>
      <c r="V111" s="225"/>
      <c r="W111" s="225"/>
      <c r="X111" s="225"/>
      <c r="Y111" s="225"/>
      <c r="Z111" s="225"/>
      <c r="AA111" s="225"/>
    </row>
    <row r="112" spans="1:27" ht="14.25" customHeight="1">
      <c r="A112" s="102"/>
      <c r="B112" s="96"/>
      <c r="C112" s="102"/>
      <c r="D112" s="102"/>
      <c r="E112" s="102"/>
      <c r="F112" s="102"/>
      <c r="G112" s="102"/>
      <c r="H112" s="88"/>
      <c r="I112" s="96"/>
      <c r="J112" s="96"/>
      <c r="K112" s="96"/>
      <c r="L112" s="96"/>
      <c r="M112" s="96"/>
    </row>
    <row r="113" spans="1:13" ht="14.25" customHeight="1">
      <c r="A113" s="103"/>
      <c r="I113" s="66"/>
      <c r="J113" s="66"/>
      <c r="K113" s="66"/>
      <c r="L113" s="66"/>
      <c r="M113" s="66"/>
    </row>
    <row r="114" spans="1:13" ht="14.25" customHeight="1">
      <c r="A114" s="104" t="s">
        <v>156</v>
      </c>
      <c r="I114" s="66"/>
      <c r="J114" s="66"/>
      <c r="K114" s="66"/>
      <c r="L114" s="66"/>
      <c r="M114" s="66"/>
    </row>
    <row r="115" spans="1:13" ht="14.25" customHeight="1">
      <c r="A115" s="104" t="s">
        <v>160</v>
      </c>
      <c r="I115" s="66"/>
      <c r="J115" s="66"/>
      <c r="K115" s="66"/>
      <c r="L115" s="66"/>
      <c r="M115" s="66"/>
    </row>
    <row r="116" spans="1:13" ht="14.25" customHeight="1">
      <c r="A116" s="104" t="s">
        <v>157</v>
      </c>
      <c r="I116" s="66"/>
      <c r="J116" s="66"/>
      <c r="K116" s="66"/>
      <c r="L116" s="66"/>
      <c r="M116" s="66"/>
    </row>
    <row r="117" spans="1:13" ht="14.25" customHeight="1">
      <c r="A117" s="104" t="s">
        <v>158</v>
      </c>
      <c r="I117" s="66"/>
      <c r="J117" s="66"/>
      <c r="K117" s="66"/>
      <c r="L117" s="66"/>
      <c r="M117" s="66"/>
    </row>
    <row r="118" spans="1:13" ht="14.25" customHeight="1">
      <c r="A118" s="81" t="s">
        <v>231</v>
      </c>
      <c r="I118" s="66"/>
      <c r="J118" s="66"/>
      <c r="K118" s="66"/>
      <c r="L118" s="66"/>
      <c r="M118" s="66"/>
    </row>
    <row r="119" spans="1:13" ht="14.25" customHeight="1">
      <c r="A119" s="81" t="s">
        <v>230</v>
      </c>
      <c r="I119" s="66"/>
      <c r="J119" s="66"/>
      <c r="K119" s="66"/>
      <c r="L119" s="66"/>
      <c r="M119" s="66"/>
    </row>
    <row r="120" spans="1:13" ht="14.25" customHeight="1">
      <c r="I120" s="66"/>
      <c r="J120" s="66"/>
      <c r="K120" s="66"/>
      <c r="L120" s="66"/>
      <c r="M120" s="66"/>
    </row>
    <row r="121" spans="1:13" ht="14.25" customHeight="1">
      <c r="I121" s="66"/>
      <c r="J121" s="66"/>
      <c r="K121" s="66"/>
      <c r="L121" s="66"/>
      <c r="M121" s="66"/>
    </row>
    <row r="122" spans="1:13" ht="14.25" customHeight="1">
      <c r="I122" s="66"/>
      <c r="J122" s="66"/>
      <c r="K122" s="66"/>
      <c r="L122" s="66"/>
      <c r="M122" s="66"/>
    </row>
    <row r="123" spans="1:13" ht="14.25" customHeight="1">
      <c r="I123" s="66"/>
      <c r="J123" s="66"/>
      <c r="K123" s="66"/>
      <c r="L123" s="66"/>
      <c r="M123" s="66"/>
    </row>
    <row r="124" spans="1:13" ht="14.25" customHeight="1">
      <c r="I124" s="66"/>
      <c r="J124" s="66"/>
      <c r="K124" s="66"/>
      <c r="L124" s="66"/>
      <c r="M124" s="66"/>
    </row>
    <row r="125" spans="1:13" ht="14.25" customHeight="1">
      <c r="I125" s="66"/>
      <c r="J125" s="66"/>
      <c r="K125" s="66"/>
      <c r="L125" s="66"/>
      <c r="M125" s="66"/>
    </row>
    <row r="126" spans="1:13" ht="14.25" customHeight="1">
      <c r="I126" s="66"/>
      <c r="J126" s="66"/>
      <c r="K126" s="66"/>
      <c r="L126" s="66"/>
      <c r="M126" s="66"/>
    </row>
    <row r="127" spans="1:13" ht="14.25" customHeight="1">
      <c r="I127" s="66"/>
      <c r="J127" s="66"/>
      <c r="K127" s="66"/>
      <c r="L127" s="66"/>
      <c r="M127" s="66"/>
    </row>
    <row r="128" spans="1:13" ht="14.25" customHeight="1">
      <c r="I128" s="66"/>
      <c r="J128" s="66"/>
      <c r="K128" s="66"/>
      <c r="L128" s="66"/>
      <c r="M128" s="66"/>
    </row>
    <row r="129" spans="9:13" ht="14.25" customHeight="1">
      <c r="I129" s="66"/>
      <c r="J129" s="66"/>
      <c r="K129" s="66"/>
      <c r="L129" s="66"/>
      <c r="M129" s="66"/>
    </row>
    <row r="130" spans="9:13" ht="14.25" customHeight="1">
      <c r="I130" s="66"/>
      <c r="J130" s="66"/>
      <c r="K130" s="66"/>
      <c r="L130" s="66"/>
      <c r="M130" s="66"/>
    </row>
    <row r="131" spans="9:13" ht="14.25" customHeight="1">
      <c r="I131" s="66"/>
      <c r="J131" s="66"/>
      <c r="K131" s="66"/>
      <c r="L131" s="66"/>
      <c r="M131" s="66"/>
    </row>
    <row r="132" spans="9:13" ht="14.25" customHeight="1">
      <c r="I132" s="66"/>
      <c r="J132" s="66"/>
      <c r="K132" s="66"/>
      <c r="L132" s="66"/>
      <c r="M132" s="66"/>
    </row>
    <row r="133" spans="9:13" ht="14.25" customHeight="1">
      <c r="I133" s="66"/>
      <c r="J133" s="66"/>
      <c r="K133" s="66"/>
      <c r="L133" s="66"/>
      <c r="M133" s="66"/>
    </row>
    <row r="134" spans="9:13" ht="14.25" customHeight="1">
      <c r="I134" s="66"/>
      <c r="J134" s="66"/>
      <c r="K134" s="66"/>
      <c r="L134" s="66"/>
      <c r="M134" s="66"/>
    </row>
    <row r="135" spans="9:13" ht="14.25" customHeight="1">
      <c r="I135" s="66"/>
      <c r="J135" s="66"/>
      <c r="K135" s="66"/>
      <c r="L135" s="66"/>
      <c r="M135" s="66"/>
    </row>
    <row r="136" spans="9:13" ht="14.25" customHeight="1">
      <c r="I136" s="66"/>
      <c r="J136" s="66"/>
      <c r="K136" s="66"/>
      <c r="L136" s="66"/>
      <c r="M136" s="66"/>
    </row>
    <row r="137" spans="9:13" ht="14.25" customHeight="1">
      <c r="I137" s="66"/>
      <c r="J137" s="66"/>
      <c r="K137" s="66"/>
      <c r="L137" s="66"/>
      <c r="M137" s="66"/>
    </row>
    <row r="138" spans="9:13" ht="14.25" customHeight="1">
      <c r="I138" s="66"/>
      <c r="J138" s="66"/>
      <c r="K138" s="66"/>
      <c r="L138" s="66"/>
      <c r="M138" s="66"/>
    </row>
    <row r="139" spans="9:13" ht="14.25" customHeight="1">
      <c r="I139" s="66"/>
      <c r="J139" s="66"/>
      <c r="K139" s="66"/>
      <c r="L139" s="66"/>
      <c r="M139" s="66"/>
    </row>
    <row r="140" spans="9:13" ht="14.25" customHeight="1">
      <c r="I140" s="66"/>
      <c r="J140" s="66"/>
      <c r="K140" s="66"/>
      <c r="L140" s="66"/>
      <c r="M140" s="66"/>
    </row>
    <row r="141" spans="9:13" ht="14.25" customHeight="1">
      <c r="I141" s="66"/>
      <c r="J141" s="66"/>
      <c r="K141" s="66"/>
      <c r="L141" s="66"/>
      <c r="M141" s="66"/>
    </row>
    <row r="142" spans="9:13" ht="14.25" customHeight="1">
      <c r="I142" s="66"/>
      <c r="J142" s="66"/>
      <c r="K142" s="66"/>
      <c r="L142" s="66"/>
      <c r="M142" s="66"/>
    </row>
    <row r="143" spans="9:13" ht="14.25" customHeight="1">
      <c r="I143" s="66"/>
      <c r="J143" s="66"/>
      <c r="K143" s="66"/>
      <c r="L143" s="66"/>
      <c r="M143" s="66"/>
    </row>
    <row r="144" spans="9:13" ht="14.25" customHeight="1">
      <c r="I144" s="66"/>
      <c r="J144" s="66"/>
      <c r="K144" s="66"/>
      <c r="L144" s="66"/>
      <c r="M144" s="66"/>
    </row>
    <row r="145" spans="9:13" ht="14.25" customHeight="1">
      <c r="I145" s="66"/>
      <c r="J145" s="66"/>
      <c r="K145" s="66"/>
      <c r="L145" s="66"/>
      <c r="M145" s="66"/>
    </row>
    <row r="146" spans="9:13" ht="14.25" customHeight="1">
      <c r="I146" s="66"/>
      <c r="J146" s="66"/>
      <c r="K146" s="66"/>
      <c r="L146" s="66"/>
      <c r="M146" s="66"/>
    </row>
    <row r="147" spans="9:13" ht="14.25" customHeight="1">
      <c r="I147" s="66"/>
      <c r="J147" s="66"/>
      <c r="K147" s="66"/>
      <c r="L147" s="66"/>
      <c r="M147" s="66"/>
    </row>
    <row r="148" spans="9:13" ht="14.25" customHeight="1">
      <c r="I148" s="66"/>
      <c r="J148" s="66"/>
      <c r="K148" s="66"/>
      <c r="L148" s="66"/>
      <c r="M148" s="66"/>
    </row>
    <row r="149" spans="9:13" ht="14.25" customHeight="1">
      <c r="I149" s="66"/>
      <c r="J149" s="66"/>
      <c r="K149" s="66"/>
      <c r="L149" s="66"/>
      <c r="M149" s="66"/>
    </row>
    <row r="150" spans="9:13" ht="14.25" customHeight="1">
      <c r="I150" s="66"/>
      <c r="J150" s="66"/>
      <c r="K150" s="66"/>
      <c r="L150" s="66"/>
      <c r="M150" s="66"/>
    </row>
    <row r="151" spans="9:13" ht="14.25" customHeight="1">
      <c r="I151" s="66"/>
      <c r="J151" s="66"/>
      <c r="K151" s="66"/>
      <c r="L151" s="66"/>
      <c r="M151" s="66"/>
    </row>
    <row r="152" spans="9:13" ht="14.25" customHeight="1">
      <c r="I152" s="66"/>
      <c r="J152" s="66"/>
      <c r="K152" s="66"/>
      <c r="L152" s="66"/>
      <c r="M152" s="66"/>
    </row>
    <row r="153" spans="9:13" ht="14.25" customHeight="1">
      <c r="I153" s="66"/>
      <c r="J153" s="66"/>
      <c r="K153" s="66"/>
      <c r="L153" s="66"/>
      <c r="M153" s="66"/>
    </row>
    <row r="154" spans="9:13" ht="14.25" customHeight="1">
      <c r="I154" s="66"/>
      <c r="J154" s="66"/>
      <c r="K154" s="66"/>
      <c r="L154" s="66"/>
      <c r="M154" s="66"/>
    </row>
    <row r="155" spans="9:13" ht="14.25" customHeight="1">
      <c r="I155" s="66"/>
      <c r="J155" s="66"/>
      <c r="K155" s="66"/>
      <c r="L155" s="66"/>
      <c r="M155" s="66"/>
    </row>
    <row r="156" spans="9:13" ht="14.25" customHeight="1">
      <c r="I156" s="66"/>
      <c r="J156" s="66"/>
      <c r="K156" s="66"/>
      <c r="L156" s="66"/>
      <c r="M156" s="66"/>
    </row>
    <row r="157" spans="9:13" ht="14.25" customHeight="1">
      <c r="I157" s="66"/>
      <c r="J157" s="66"/>
      <c r="K157" s="66"/>
      <c r="L157" s="66"/>
      <c r="M157" s="66"/>
    </row>
    <row r="158" spans="9:13" ht="14.25" customHeight="1">
      <c r="I158" s="66"/>
      <c r="J158" s="66"/>
      <c r="K158" s="66"/>
      <c r="L158" s="66"/>
      <c r="M158" s="66"/>
    </row>
    <row r="159" spans="9:13" ht="14.25" customHeight="1">
      <c r="I159" s="66"/>
      <c r="J159" s="66"/>
      <c r="K159" s="66"/>
      <c r="L159" s="66"/>
      <c r="M159" s="66"/>
    </row>
    <row r="160" spans="9:13" ht="14.25" customHeight="1">
      <c r="I160" s="66"/>
      <c r="J160" s="66"/>
      <c r="K160" s="66"/>
      <c r="L160" s="66"/>
      <c r="M160" s="66"/>
    </row>
    <row r="161" spans="9:13" ht="14.25" customHeight="1">
      <c r="I161" s="66"/>
      <c r="J161" s="66"/>
      <c r="K161" s="66"/>
      <c r="L161" s="66"/>
      <c r="M161" s="66"/>
    </row>
    <row r="162" spans="9:13" ht="14.25" customHeight="1">
      <c r="I162" s="66"/>
      <c r="J162" s="66"/>
      <c r="K162" s="66"/>
      <c r="L162" s="66"/>
      <c r="M162" s="66"/>
    </row>
    <row r="163" spans="9:13" ht="14.25" customHeight="1">
      <c r="I163" s="66"/>
      <c r="J163" s="66"/>
      <c r="K163" s="66"/>
      <c r="L163" s="66"/>
      <c r="M163" s="66"/>
    </row>
    <row r="164" spans="9:13" ht="14.25" customHeight="1">
      <c r="I164" s="66"/>
      <c r="J164" s="66"/>
      <c r="K164" s="66"/>
      <c r="L164" s="66"/>
      <c r="M164" s="66"/>
    </row>
    <row r="165" spans="9:13" ht="14.25" customHeight="1">
      <c r="I165" s="66"/>
      <c r="J165" s="66"/>
      <c r="K165" s="66"/>
      <c r="L165" s="66"/>
      <c r="M165" s="66"/>
    </row>
    <row r="166" spans="9:13" ht="14.25" customHeight="1">
      <c r="I166" s="66"/>
      <c r="J166" s="66"/>
      <c r="K166" s="66"/>
      <c r="L166" s="66"/>
      <c r="M166" s="66"/>
    </row>
    <row r="167" spans="9:13" ht="14.25" customHeight="1">
      <c r="I167" s="66"/>
      <c r="J167" s="66"/>
      <c r="K167" s="66"/>
      <c r="L167" s="66"/>
      <c r="M167" s="66"/>
    </row>
    <row r="168" spans="9:13" ht="14.25" customHeight="1">
      <c r="I168" s="66"/>
      <c r="J168" s="66"/>
      <c r="K168" s="66"/>
      <c r="L168" s="66"/>
      <c r="M168" s="66"/>
    </row>
    <row r="169" spans="9:13" ht="14.25" customHeight="1">
      <c r="I169" s="66"/>
      <c r="J169" s="66"/>
      <c r="K169" s="66"/>
      <c r="L169" s="66"/>
      <c r="M169" s="66"/>
    </row>
    <row r="170" spans="9:13" ht="14.25" customHeight="1">
      <c r="I170" s="66"/>
      <c r="J170" s="66"/>
      <c r="K170" s="66"/>
      <c r="L170" s="66"/>
      <c r="M170" s="66"/>
    </row>
    <row r="171" spans="9:13" ht="14.25" customHeight="1">
      <c r="I171" s="66"/>
      <c r="J171" s="66"/>
      <c r="K171" s="66"/>
      <c r="L171" s="66"/>
      <c r="M171" s="66"/>
    </row>
    <row r="172" spans="9:13" ht="14.25" customHeight="1">
      <c r="I172" s="66"/>
      <c r="J172" s="66"/>
      <c r="K172" s="66"/>
      <c r="L172" s="66"/>
      <c r="M172" s="66"/>
    </row>
    <row r="173" spans="9:13" ht="14.25" customHeight="1">
      <c r="I173" s="66"/>
      <c r="J173" s="66"/>
      <c r="K173" s="66"/>
      <c r="L173" s="66"/>
      <c r="M173" s="66"/>
    </row>
    <row r="174" spans="9:13" ht="14.25" customHeight="1">
      <c r="I174" s="66"/>
      <c r="J174" s="66"/>
      <c r="K174" s="66"/>
      <c r="L174" s="66"/>
      <c r="M174" s="66"/>
    </row>
    <row r="175" spans="9:13" ht="14.25" customHeight="1">
      <c r="I175" s="66"/>
      <c r="J175" s="66"/>
      <c r="K175" s="66"/>
      <c r="L175" s="66"/>
      <c r="M175" s="66"/>
    </row>
    <row r="176" spans="9:13" ht="14.25" customHeight="1">
      <c r="I176" s="66"/>
      <c r="J176" s="66"/>
      <c r="K176" s="66"/>
      <c r="L176" s="66"/>
      <c r="M176" s="66"/>
    </row>
    <row r="177" spans="9:13" ht="14.25" customHeight="1">
      <c r="I177" s="66"/>
      <c r="J177" s="66"/>
      <c r="K177" s="66"/>
      <c r="L177" s="66"/>
      <c r="M177" s="66"/>
    </row>
    <row r="178" spans="9:13" ht="14.25" customHeight="1">
      <c r="I178" s="66"/>
      <c r="J178" s="66"/>
      <c r="K178" s="66"/>
      <c r="L178" s="66"/>
      <c r="M178" s="66"/>
    </row>
    <row r="179" spans="9:13" ht="14.25" customHeight="1">
      <c r="I179" s="66"/>
      <c r="J179" s="66"/>
      <c r="K179" s="66"/>
      <c r="L179" s="66"/>
      <c r="M179" s="66"/>
    </row>
    <row r="180" spans="9:13" ht="14.25" customHeight="1">
      <c r="I180" s="66"/>
      <c r="J180" s="66"/>
      <c r="K180" s="66"/>
      <c r="L180" s="66"/>
      <c r="M180" s="66"/>
    </row>
    <row r="181" spans="9:13" ht="14.25" customHeight="1">
      <c r="I181" s="66"/>
      <c r="J181" s="66"/>
      <c r="K181" s="66"/>
      <c r="L181" s="66"/>
      <c r="M181" s="66"/>
    </row>
    <row r="182" spans="9:13" ht="14.25" customHeight="1">
      <c r="I182" s="66"/>
      <c r="J182" s="66"/>
      <c r="K182" s="66"/>
      <c r="L182" s="66"/>
      <c r="M182" s="66"/>
    </row>
    <row r="183" spans="9:13" ht="14.25" customHeight="1">
      <c r="I183" s="66"/>
      <c r="J183" s="66"/>
      <c r="K183" s="66"/>
      <c r="L183" s="66"/>
      <c r="M183" s="66"/>
    </row>
    <row r="184" spans="9:13" ht="14.25" customHeight="1">
      <c r="I184" s="66"/>
      <c r="J184" s="66"/>
      <c r="K184" s="66"/>
      <c r="L184" s="66"/>
      <c r="M184" s="66"/>
    </row>
    <row r="185" spans="9:13" ht="14.25" customHeight="1">
      <c r="I185" s="66"/>
      <c r="J185" s="66"/>
      <c r="K185" s="66"/>
      <c r="L185" s="66"/>
      <c r="M185" s="66"/>
    </row>
    <row r="186" spans="9:13" ht="14.25" customHeight="1">
      <c r="I186" s="66"/>
      <c r="J186" s="66"/>
      <c r="K186" s="66"/>
      <c r="L186" s="66"/>
      <c r="M186"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N188"/>
  <sheetViews>
    <sheetView tabSelected="1" topLeftCell="A84" zoomScaleNormal="100" workbookViewId="0">
      <selection activeCell="P107" sqref="P107"/>
    </sheetView>
  </sheetViews>
  <sheetFormatPr baseColWidth="10" defaultColWidth="7.85546875" defaultRowHeight="13.5" customHeight="1"/>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c r="A1" s="263" t="s">
        <v>339</v>
      </c>
      <c r="B1" s="264"/>
      <c r="C1" s="264"/>
      <c r="D1" s="264"/>
      <c r="E1" s="264"/>
      <c r="F1" s="264"/>
      <c r="G1" s="264"/>
      <c r="H1" s="264"/>
      <c r="I1" s="264"/>
      <c r="J1" s="264"/>
      <c r="K1" s="264"/>
      <c r="L1" s="264"/>
      <c r="M1" s="264"/>
    </row>
    <row r="2" spans="1:13" ht="13.5" customHeight="1">
      <c r="A2" s="260" t="s">
        <v>113</v>
      </c>
      <c r="B2" s="261"/>
      <c r="C2" s="261"/>
      <c r="D2" s="261"/>
      <c r="E2" s="261"/>
      <c r="F2" s="261"/>
      <c r="G2" s="261"/>
      <c r="H2" s="261"/>
      <c r="I2" s="261"/>
      <c r="J2" s="261"/>
      <c r="K2" s="261"/>
      <c r="L2" s="261"/>
      <c r="M2" s="261"/>
    </row>
    <row r="3" spans="1:13" ht="6.75" customHeight="1">
      <c r="A3" s="265"/>
      <c r="B3" s="266"/>
      <c r="C3" s="266"/>
      <c r="D3" s="266"/>
      <c r="E3" s="266"/>
      <c r="F3" s="266"/>
      <c r="G3" s="266"/>
      <c r="H3" s="267"/>
      <c r="I3" s="267"/>
      <c r="J3" s="267"/>
      <c r="K3" s="267"/>
      <c r="L3" s="267"/>
      <c r="M3" s="267"/>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c r="A106" s="83">
        <f t="shared" si="7"/>
        <v>2013</v>
      </c>
      <c r="B106" s="66">
        <v>48.633000000000003</v>
      </c>
      <c r="C106" s="66">
        <v>36.44</v>
      </c>
      <c r="D106" s="66">
        <v>20.006</v>
      </c>
      <c r="E106" s="66">
        <v>15.807</v>
      </c>
      <c r="F106" s="66">
        <v>9.4309999999999992</v>
      </c>
      <c r="G106" s="66">
        <v>4.4660000000000002</v>
      </c>
      <c r="I106" s="66">
        <f t="shared" ref="I106:M111" si="11">B106-C106</f>
        <v>12.193000000000005</v>
      </c>
      <c r="J106" s="66">
        <f t="shared" si="11"/>
        <v>16.433999999999997</v>
      </c>
      <c r="K106" s="66">
        <f t="shared" si="11"/>
        <v>4.1989999999999998</v>
      </c>
      <c r="L106" s="66">
        <f t="shared" si="11"/>
        <v>6.3760000000000012</v>
      </c>
      <c r="M106" s="66">
        <f t="shared" si="11"/>
        <v>4.964999999999999</v>
      </c>
      <c r="N106" s="198"/>
    </row>
    <row r="107" spans="1:14" ht="13.5" customHeight="1">
      <c r="A107" s="83">
        <v>2014</v>
      </c>
      <c r="B107" s="66">
        <v>49.862000000000002</v>
      </c>
      <c r="C107" s="66">
        <v>37.909999999999997</v>
      </c>
      <c r="D107" s="66">
        <v>21.52</v>
      </c>
      <c r="E107" s="66">
        <v>17.23</v>
      </c>
      <c r="F107" s="66">
        <v>10.571</v>
      </c>
      <c r="G107" s="66">
        <v>5.1260000000000003</v>
      </c>
      <c r="I107" s="66">
        <f t="shared" si="11"/>
        <v>11.952000000000005</v>
      </c>
      <c r="J107" s="66">
        <f t="shared" si="11"/>
        <v>16.389999999999997</v>
      </c>
      <c r="K107" s="66">
        <f t="shared" si="11"/>
        <v>4.2899999999999991</v>
      </c>
      <c r="L107" s="66">
        <f t="shared" si="11"/>
        <v>6.6590000000000007</v>
      </c>
      <c r="M107" s="66">
        <f t="shared" si="11"/>
        <v>5.4449999999999994</v>
      </c>
      <c r="N107" s="198"/>
    </row>
    <row r="108" spans="1:14" ht="13.5" customHeight="1">
      <c r="A108" s="83">
        <v>2015</v>
      </c>
      <c r="B108" s="66">
        <v>49.991999999999997</v>
      </c>
      <c r="C108" s="66">
        <v>38.034999999999997</v>
      </c>
      <c r="D108" s="66">
        <v>21.591999999999999</v>
      </c>
      <c r="E108" s="66">
        <v>17.292999999999999</v>
      </c>
      <c r="F108" s="66">
        <v>10.608000000000001</v>
      </c>
      <c r="G108" s="66">
        <v>5.1159999999999997</v>
      </c>
      <c r="I108" s="66">
        <f t="shared" si="11"/>
        <v>11.957000000000001</v>
      </c>
      <c r="J108" s="66">
        <f t="shared" si="11"/>
        <v>16.442999999999998</v>
      </c>
      <c r="K108" s="66">
        <f t="shared" si="11"/>
        <v>4.2989999999999995</v>
      </c>
      <c r="L108" s="66">
        <f t="shared" si="11"/>
        <v>6.6849999999999987</v>
      </c>
      <c r="M108" s="66">
        <f t="shared" si="11"/>
        <v>5.4920000000000009</v>
      </c>
      <c r="N108" s="198"/>
    </row>
    <row r="109" spans="1:14" ht="13.5" customHeight="1">
      <c r="A109" s="83">
        <v>2016</v>
      </c>
      <c r="B109" s="66">
        <v>49.530999999999999</v>
      </c>
      <c r="C109" s="66">
        <v>37.380000000000003</v>
      </c>
      <c r="D109" s="66">
        <v>20.699000000000002</v>
      </c>
      <c r="E109" s="66">
        <v>16.440999999999999</v>
      </c>
      <c r="F109" s="66">
        <v>9.8759999999999994</v>
      </c>
      <c r="G109" s="66">
        <v>4.6689999999999996</v>
      </c>
      <c r="I109" s="66">
        <f t="shared" si="11"/>
        <v>12.150999999999996</v>
      </c>
      <c r="J109" s="66">
        <f t="shared" si="11"/>
        <v>16.681000000000001</v>
      </c>
      <c r="K109" s="66">
        <f t="shared" si="11"/>
        <v>4.2580000000000027</v>
      </c>
      <c r="L109" s="66">
        <f t="shared" si="11"/>
        <v>6.5649999999999995</v>
      </c>
      <c r="M109" s="66">
        <f t="shared" si="11"/>
        <v>5.2069999999999999</v>
      </c>
      <c r="N109" s="198"/>
    </row>
    <row r="110" spans="1:14" ht="13.5" customHeight="1">
      <c r="A110" s="83">
        <v>2017</v>
      </c>
      <c r="B110" s="66">
        <v>50.566000000000003</v>
      </c>
      <c r="C110" s="66">
        <v>38.600999999999999</v>
      </c>
      <c r="D110" s="66">
        <v>21.954999999999998</v>
      </c>
      <c r="E110" s="66">
        <v>17.632000000000001</v>
      </c>
      <c r="F110" s="66">
        <v>10.85</v>
      </c>
      <c r="G110" s="66">
        <v>5.2750000000000004</v>
      </c>
      <c r="I110" s="66">
        <f t="shared" si="11"/>
        <v>11.965000000000003</v>
      </c>
      <c r="J110" s="66">
        <f t="shared" si="11"/>
        <v>16.646000000000001</v>
      </c>
      <c r="K110" s="66">
        <f t="shared" si="11"/>
        <v>4.3229999999999968</v>
      </c>
      <c r="L110" s="66">
        <f t="shared" si="11"/>
        <v>6.7820000000000018</v>
      </c>
      <c r="M110" s="66">
        <f t="shared" si="11"/>
        <v>5.5749999999999993</v>
      </c>
      <c r="N110" s="198"/>
    </row>
    <row r="111" spans="1:14" ht="13.5" customHeight="1">
      <c r="A111" s="83">
        <v>2018</v>
      </c>
      <c r="B111" s="66">
        <v>50.542000000000002</v>
      </c>
      <c r="C111" s="66">
        <v>38.542999999999999</v>
      </c>
      <c r="D111" s="66">
        <v>21.763000000000002</v>
      </c>
      <c r="E111" s="66">
        <v>17.454000000000001</v>
      </c>
      <c r="F111" s="66">
        <v>10.791</v>
      </c>
      <c r="G111" s="66">
        <v>5.34</v>
      </c>
      <c r="I111" s="66">
        <f t="shared" si="11"/>
        <v>11.999000000000002</v>
      </c>
      <c r="J111" s="66">
        <f t="shared" si="11"/>
        <v>16.779999999999998</v>
      </c>
      <c r="K111" s="66">
        <f t="shared" si="11"/>
        <v>4.3090000000000011</v>
      </c>
      <c r="L111" s="66">
        <f t="shared" si="11"/>
        <v>6.6630000000000003</v>
      </c>
      <c r="M111" s="66">
        <f t="shared" si="11"/>
        <v>5.4510000000000005</v>
      </c>
      <c r="N111" s="198"/>
    </row>
    <row r="112" spans="1:14" ht="13.5" customHeight="1">
      <c r="A112" s="83"/>
      <c r="B112" s="66"/>
      <c r="C112" s="66"/>
      <c r="D112" s="66"/>
      <c r="E112" s="66"/>
      <c r="F112" s="66"/>
      <c r="G112" s="66"/>
      <c r="I112" s="66"/>
      <c r="J112" s="66"/>
      <c r="K112" s="66"/>
      <c r="L112" s="66"/>
      <c r="M112" s="66"/>
      <c r="N112" s="198"/>
    </row>
    <row r="113" spans="1:13" ht="13.5" customHeight="1">
      <c r="A113" s="102"/>
      <c r="B113" s="96"/>
      <c r="C113" s="102"/>
      <c r="D113" s="102"/>
      <c r="E113" s="102"/>
      <c r="F113" s="102"/>
      <c r="G113" s="102"/>
      <c r="H113" s="88"/>
      <c r="I113" s="96"/>
      <c r="J113" s="96"/>
      <c r="K113" s="96"/>
      <c r="L113" s="96"/>
      <c r="M113" s="96"/>
    </row>
    <row r="114" spans="1:13" ht="13.5" customHeight="1">
      <c r="A114" s="103"/>
      <c r="I114" s="66"/>
      <c r="J114" s="66"/>
      <c r="K114" s="66"/>
      <c r="L114" s="66"/>
      <c r="M114" s="66"/>
    </row>
    <row r="115" spans="1:13" ht="13.5" customHeight="1">
      <c r="A115" s="104" t="s">
        <v>161</v>
      </c>
      <c r="I115" s="66"/>
      <c r="J115" s="66"/>
      <c r="K115" s="66"/>
      <c r="L115" s="66"/>
      <c r="M115" s="66"/>
    </row>
    <row r="116" spans="1:13" ht="13.5" customHeight="1">
      <c r="A116" s="104" t="s">
        <v>160</v>
      </c>
      <c r="I116" s="66"/>
      <c r="J116" s="66"/>
      <c r="K116" s="66"/>
      <c r="L116" s="66"/>
      <c r="M116" s="66"/>
    </row>
    <row r="117" spans="1:13" ht="13.5" customHeight="1">
      <c r="A117" s="104" t="s">
        <v>157</v>
      </c>
      <c r="I117" s="66"/>
      <c r="J117" s="66"/>
      <c r="K117" s="66"/>
      <c r="L117" s="66"/>
      <c r="M117" s="66"/>
    </row>
    <row r="118" spans="1:13" ht="13.5" customHeight="1">
      <c r="A118" s="104" t="s">
        <v>158</v>
      </c>
      <c r="I118" s="66"/>
      <c r="J118" s="66"/>
      <c r="K118" s="66"/>
      <c r="L118" s="66"/>
      <c r="M118" s="66"/>
    </row>
    <row r="119" spans="1:13" ht="13.5" customHeight="1">
      <c r="A119" s="81" t="s">
        <v>231</v>
      </c>
      <c r="I119" s="66"/>
      <c r="J119" s="66"/>
      <c r="K119" s="66"/>
      <c r="L119" s="66"/>
      <c r="M119" s="66"/>
    </row>
    <row r="120" spans="1:13" ht="13.5" customHeight="1">
      <c r="A120" s="81" t="s">
        <v>230</v>
      </c>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row r="187" spans="9:13" ht="13.5" customHeight="1">
      <c r="I187" s="66"/>
      <c r="J187" s="66"/>
      <c r="K187" s="66"/>
      <c r="L187" s="66"/>
      <c r="M187" s="66"/>
    </row>
    <row r="188" spans="9:13" ht="13.5" customHeight="1">
      <c r="I188" s="66"/>
      <c r="J188" s="66"/>
      <c r="K188" s="66"/>
      <c r="L188" s="66"/>
      <c r="M188"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U186"/>
  <sheetViews>
    <sheetView topLeftCell="A69" zoomScale="125" zoomScaleNormal="125" workbookViewId="0">
      <selection activeCell="P111" sqref="P111:U111"/>
    </sheetView>
  </sheetViews>
  <sheetFormatPr baseColWidth="10" defaultColWidth="5.28515625" defaultRowHeight="12.75" customHeight="1"/>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c r="A1" s="271" t="s">
        <v>415</v>
      </c>
      <c r="B1" s="272"/>
      <c r="C1" s="272"/>
      <c r="D1" s="272"/>
      <c r="E1" s="272"/>
      <c r="F1" s="272"/>
      <c r="G1" s="272"/>
      <c r="H1" s="272"/>
      <c r="I1" s="272"/>
      <c r="J1" s="272"/>
      <c r="K1" s="272"/>
      <c r="L1" s="272"/>
      <c r="M1" s="272"/>
      <c r="N1" s="272"/>
      <c r="O1" s="273"/>
      <c r="P1" s="273"/>
      <c r="Q1" s="273"/>
      <c r="R1" s="273"/>
      <c r="S1" s="273"/>
      <c r="T1" s="273"/>
      <c r="U1" s="273"/>
    </row>
    <row r="2" spans="1:21" ht="12.75" customHeight="1">
      <c r="A2" s="268" t="s">
        <v>414</v>
      </c>
      <c r="B2" s="269"/>
      <c r="C2" s="269"/>
      <c r="D2" s="269"/>
      <c r="E2" s="269"/>
      <c r="F2" s="269"/>
      <c r="G2" s="269"/>
      <c r="H2" s="269"/>
      <c r="I2" s="269"/>
      <c r="J2" s="269"/>
      <c r="K2" s="269"/>
      <c r="L2" s="269"/>
      <c r="M2" s="269"/>
      <c r="N2" s="269"/>
      <c r="O2" s="270"/>
      <c r="P2" s="270"/>
      <c r="Q2" s="270"/>
      <c r="R2" s="270"/>
      <c r="S2" s="270"/>
      <c r="T2" s="270"/>
      <c r="U2" s="270"/>
    </row>
    <row r="3" spans="1:21" ht="12.75" customHeight="1">
      <c r="A3" s="150"/>
      <c r="B3" s="151"/>
      <c r="C3" s="151"/>
      <c r="D3" s="151"/>
      <c r="E3" s="151"/>
      <c r="F3" s="151"/>
      <c r="G3" s="151"/>
      <c r="H3" s="152"/>
      <c r="I3" s="152"/>
      <c r="J3" s="152"/>
      <c r="K3" s="152"/>
      <c r="L3" s="152"/>
      <c r="M3" s="152"/>
      <c r="N3" s="152"/>
      <c r="O3" s="152"/>
      <c r="P3" s="152"/>
      <c r="Q3" s="152"/>
      <c r="R3" s="152"/>
      <c r="S3" s="152"/>
      <c r="T3" s="152"/>
      <c r="U3" s="152"/>
    </row>
    <row r="4" spans="1:21" ht="12.75"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c r="A6" s="28">
        <v>1913</v>
      </c>
      <c r="B6" s="29"/>
      <c r="C6" s="29"/>
      <c r="D6" s="29">
        <f>'Table A1'!D6*'Table A0'!$G6/(1)</f>
        <v>305850.99469185877</v>
      </c>
      <c r="E6" s="29">
        <f>'Table A1'!E6*'Table A0'!$G6/(0.5)</f>
        <v>501569.15395003953</v>
      </c>
      <c r="F6" s="29">
        <f>'Table A1'!F6*'Table A0'!$G6/(0.1)</f>
        <v>1467367.5041399368</v>
      </c>
      <c r="G6" s="29">
        <f>'Table A1'!G6*'Table A0'!$G6/(0.01)</f>
        <v>4691661.931024489</v>
      </c>
      <c r="H6" s="29"/>
      <c r="I6" s="29"/>
      <c r="J6" s="29"/>
      <c r="K6" s="29"/>
      <c r="L6" s="29">
        <f>'Table A1'!K6*'Table A0'!$G6/(0.5)</f>
        <v>110132.83543367793</v>
      </c>
      <c r="M6" s="29">
        <f>'Table A1'!L6*'Table A0'!$G6/(0.4)</f>
        <v>260119.56640256516</v>
      </c>
      <c r="N6" s="29">
        <f>'Table A1'!M6*'Table A0'!$G6/(0.09)</f>
        <v>1109112.5678194314</v>
      </c>
      <c r="O6" s="29"/>
      <c r="P6" s="29"/>
      <c r="Q6" s="29"/>
      <c r="R6" s="29">
        <f>'Table Thresholds_nominal'!D6*'Table A0'!$L6</f>
        <v>87589.712340199592</v>
      </c>
      <c r="S6" s="29">
        <f>'Table Thresholds_nominal'!E6*'Table A0'!$L6</f>
        <v>143639.54564693346</v>
      </c>
      <c r="T6" s="29">
        <f>'Table Thresholds_nominal'!F6*'Table A0'!$L6</f>
        <v>454098.60782787536</v>
      </c>
      <c r="U6" s="29">
        <f>'Table Thresholds_nominal'!G6*'Table A0'!$L6</f>
        <v>1910016.6070032185</v>
      </c>
    </row>
    <row r="7" spans="1:21" ht="12.75" customHeight="1">
      <c r="A7" s="28">
        <v>1914</v>
      </c>
      <c r="B7" s="29"/>
      <c r="C7" s="29"/>
      <c r="D7" s="29">
        <f>'Table A1'!D7*'Table A0'!$G7/(1)</f>
        <v>302103.97400043992</v>
      </c>
      <c r="E7" s="29">
        <f>'Table A1'!E7*'Table A0'!$G7/(0.5)</f>
        <v>501797.76856062538</v>
      </c>
      <c r="F7" s="29">
        <f>'Table A1'!F7*'Table A0'!$G7/(0.1)</f>
        <v>1431386.666857291</v>
      </c>
      <c r="G7" s="29">
        <f>'Table A1'!G7*'Table A0'!$G7/(0.01)</f>
        <v>4540739.0798209365</v>
      </c>
      <c r="H7" s="29"/>
      <c r="I7" s="29"/>
      <c r="J7" s="29"/>
      <c r="K7" s="29"/>
      <c r="L7" s="29">
        <f>'Table A1'!K7*'Table A0'!$G7/(0.5)</f>
        <v>102410.17944025439</v>
      </c>
      <c r="M7" s="29">
        <f>'Table A1'!L7*'Table A0'!$G7/(0.4)</f>
        <v>269400.54398645897</v>
      </c>
      <c r="N7" s="29">
        <f>'Table A1'!M7*'Table A0'!$G7/(0.09)</f>
        <v>1085903.065416886</v>
      </c>
      <c r="O7" s="29"/>
      <c r="P7" s="29"/>
      <c r="Q7" s="29"/>
      <c r="R7" s="29">
        <f>'Table Thresholds_nominal'!D7*'Table A0'!$L7</f>
        <v>80945.468936754143</v>
      </c>
      <c r="S7" s="29">
        <f>'Table Thresholds_nominal'!E7*'Table A0'!$L7</f>
        <v>134451.24587304334</v>
      </c>
      <c r="T7" s="29">
        <f>'Table Thresholds_nominal'!F7*'Table A0'!$L7</f>
        <v>434921.38548164157</v>
      </c>
      <c r="U7" s="29">
        <f>'Table Thresholds_nominal'!G7*'Table A0'!$L7</f>
        <v>1897763.6148754179</v>
      </c>
    </row>
    <row r="8" spans="1:21" ht="12.75" customHeight="1">
      <c r="A8" s="28">
        <v>1915</v>
      </c>
      <c r="B8" s="29"/>
      <c r="C8" s="29"/>
      <c r="D8" s="29">
        <f>'Table A1'!D8*'Table A0'!$G8/(1)</f>
        <v>295276.44876710238</v>
      </c>
      <c r="E8" s="29">
        <f>'Table A1'!E8*'Table A0'!$G8/(0.5)</f>
        <v>489757.03007355874</v>
      </c>
      <c r="F8" s="29">
        <f>'Table A1'!F8*'Table A0'!$G8/(0.1)</f>
        <v>1548612.9688094456</v>
      </c>
      <c r="G8" s="29">
        <f>'Table A1'!G8*'Table A0'!$G8/(0.01)</f>
        <v>7324660.4061767645</v>
      </c>
      <c r="H8" s="29"/>
      <c r="I8" s="29"/>
      <c r="J8" s="29"/>
      <c r="K8" s="29"/>
      <c r="L8" s="29">
        <f>'Table A1'!K8*'Table A0'!$G8/(0.5)</f>
        <v>100795.86746064592</v>
      </c>
      <c r="M8" s="29">
        <f>'Table A1'!L8*'Table A0'!$G8/(0.4)</f>
        <v>225043.04538958697</v>
      </c>
      <c r="N8" s="29">
        <f>'Table A1'!M8*'Table A0'!$G8/(0.09)</f>
        <v>906829.92021307698</v>
      </c>
      <c r="O8" s="29"/>
      <c r="P8" s="29"/>
      <c r="Q8" s="29"/>
      <c r="R8" s="29">
        <f>'Table Thresholds_nominal'!D8*'Table A0'!$L8</f>
        <v>68236.500391440451</v>
      </c>
      <c r="S8" s="29">
        <f>'Table Thresholds_nominal'!E8*'Table A0'!$L8</f>
        <v>129837.65526302006</v>
      </c>
      <c r="T8" s="29">
        <f>'Table Thresholds_nominal'!F8*'Table A0'!$L8</f>
        <v>478505.36804551672</v>
      </c>
      <c r="U8" s="29">
        <f>'Table Thresholds_nominal'!G8*'Table A0'!$L8</f>
        <v>2427870.3874773998</v>
      </c>
    </row>
    <row r="9" spans="1:21" ht="12.75" customHeight="1">
      <c r="A9" s="28">
        <v>1916</v>
      </c>
      <c r="B9" s="29"/>
      <c r="C9" s="29"/>
      <c r="D9" s="29">
        <f>'Table A1'!D9*'Table A0'!$G9/(1)</f>
        <v>339421.92970692524</v>
      </c>
      <c r="E9" s="29">
        <f>'Table A1'!E9*'Table A0'!$G9/(0.5)</f>
        <v>570311.7683387677</v>
      </c>
      <c r="F9" s="29">
        <f>'Table A1'!F9*'Table A0'!$G9/(0.1)</f>
        <v>1803103.8377047</v>
      </c>
      <c r="G9" s="29">
        <f>'Table A1'!G9*'Table A0'!$G9/(0.01)</f>
        <v>8049996.5462831398</v>
      </c>
      <c r="H9" s="29"/>
      <c r="I9" s="29"/>
      <c r="J9" s="29"/>
      <c r="K9" s="29"/>
      <c r="L9" s="29">
        <f>'Table A1'!K9*'Table A0'!$G9/(0.5)</f>
        <v>108532.0910750828</v>
      </c>
      <c r="M9" s="29">
        <f>'Table A1'!L9*'Table A0'!$G9/(0.4)</f>
        <v>262113.75099728454</v>
      </c>
      <c r="N9" s="29">
        <f>'Table A1'!M9*'Table A0'!$G9/(0.09)</f>
        <v>1109004.6478626514</v>
      </c>
      <c r="O9" s="29"/>
      <c r="P9" s="29"/>
      <c r="Q9" s="29"/>
      <c r="R9" s="29">
        <f>'Table Thresholds_nominal'!D9*'Table A0'!$L9</f>
        <v>81882.156664370705</v>
      </c>
      <c r="S9" s="29">
        <f>'Table Thresholds_nominal'!E9*'Table A0'!$L9</f>
        <v>146308.00167389264</v>
      </c>
      <c r="T9" s="29">
        <f>'Table Thresholds_nominal'!F9*'Table A0'!$L9</f>
        <v>549125.17522190954</v>
      </c>
      <c r="U9" s="29">
        <f>'Table Thresholds_nominal'!G9*'Table A0'!$L9</f>
        <v>3007415.509656047</v>
      </c>
    </row>
    <row r="10" spans="1:21" ht="12.75" customHeight="1">
      <c r="A10" s="28">
        <v>1917</v>
      </c>
      <c r="B10" s="29">
        <f>'Table A1'!B10*'Table A0'!$G10/(10)</f>
        <v>74983.22319031728</v>
      </c>
      <c r="C10" s="29">
        <f>'Table A1'!C10*'Table A0'!$G10/(5)</f>
        <v>112918.79989100678</v>
      </c>
      <c r="D10" s="29">
        <f>'Table A1'!D10*'Table A0'!$G10/(1)</f>
        <v>327565.94544725469</v>
      </c>
      <c r="E10" s="29">
        <f>'Table A1'!E10*'Table A0'!$G10/(0.5)</f>
        <v>529860.48578251421</v>
      </c>
      <c r="F10" s="29">
        <f>'Table A1'!F10*'Table A0'!$G10/(0.1)</f>
        <v>1555589.1320320121</v>
      </c>
      <c r="G10" s="29">
        <f>'Table A1'!G10*'Table A0'!$G10/(0.01)</f>
        <v>6199308.6126177944</v>
      </c>
      <c r="H10" s="29"/>
      <c r="I10" s="29">
        <f>(100-'Table A1'!B10)*'Table A0'!$G10/(90)</f>
        <v>12348.801274315221</v>
      </c>
      <c r="J10" s="29">
        <f>'Table A1'!I10*'Table A0'!$G10/(5)</f>
        <v>37047.646489627776</v>
      </c>
      <c r="K10" s="29">
        <f>'Table A1'!J10*'Table A0'!$G10/(4)</f>
        <v>59257.013501944806</v>
      </c>
      <c r="L10" s="29">
        <f>'Table A1'!K10*'Table A0'!$G10/(0.5)</f>
        <v>125271.40511199515</v>
      </c>
      <c r="M10" s="29">
        <f>'Table A1'!L10*'Table A0'!$G10/(0.4)</f>
        <v>273428.32422013965</v>
      </c>
      <c r="N10" s="29">
        <f>'Table A1'!M10*'Table A0'!$G10/(0.09)</f>
        <v>1039620.3008558144</v>
      </c>
      <c r="O10" s="29"/>
      <c r="P10" s="29">
        <f>'Table Thresholds_nominal'!B10*'Table A0'!$L10</f>
        <v>29538.719156334635</v>
      </c>
      <c r="Q10" s="29">
        <f>'Table Thresholds_nominal'!C10*'Table A0'!$L10</f>
        <v>40908.426962392667</v>
      </c>
      <c r="R10" s="29">
        <f>'Table Thresholds_nominal'!D10*'Table A0'!$L10</f>
        <v>100990.78205567035</v>
      </c>
      <c r="S10" s="29">
        <f>'Table Thresholds_nominal'!E10*'Table A0'!$L10</f>
        <v>163720.04450996459</v>
      </c>
      <c r="T10" s="29">
        <f>'Table Thresholds_nominal'!F10*'Table A0'!$L10</f>
        <v>568225.5463042761</v>
      </c>
      <c r="U10" s="29">
        <f>'Table Thresholds_nominal'!G10*'Table A0'!$L10</f>
        <v>2592250.6665244536</v>
      </c>
    </row>
    <row r="11" spans="1:21" ht="12.75" customHeight="1">
      <c r="A11" s="28">
        <v>1918</v>
      </c>
      <c r="B11" s="29">
        <f>'Table A1'!B11*'Table A0'!$G11/(10)</f>
        <v>70293.097752043017</v>
      </c>
      <c r="C11" s="29">
        <f>'Table A1'!C11*'Table A0'!$G11/(5)</f>
        <v>103220.60981008181</v>
      </c>
      <c r="D11" s="29">
        <f>'Table A1'!D11*'Table A0'!$G11/(1)</f>
        <v>279793.60232872108</v>
      </c>
      <c r="E11" s="29">
        <f>'Table A1'!E11*'Table A0'!$G11/(0.5)</f>
        <v>436357.6388439454</v>
      </c>
      <c r="F11" s="29">
        <f>'Table A1'!F11*'Table A0'!$G11/(0.1)</f>
        <v>1187501.3885980104</v>
      </c>
      <c r="G11" s="29">
        <f>'Table A1'!G11*'Table A0'!$G11/(0.01)</f>
        <v>4312603.5313350959</v>
      </c>
      <c r="H11" s="29"/>
      <c r="I11" s="29">
        <f>(100-'Table A1'!B11)*'Table A0'!$G11/(90)</f>
        <v>11762.62475244827</v>
      </c>
      <c r="J11" s="29">
        <f>'Table A1'!I11*'Table A0'!$G11/(5)</f>
        <v>37365.585694004185</v>
      </c>
      <c r="K11" s="29">
        <f>'Table A1'!J11*'Table A0'!$G11/(4)</f>
        <v>59077.361680422</v>
      </c>
      <c r="L11" s="29">
        <f>'Table A1'!K11*'Table A0'!$G11/(0.5)</f>
        <v>123229.56581349672</v>
      </c>
      <c r="M11" s="29">
        <f>'Table A1'!L11*'Table A0'!$G11/(0.4)</f>
        <v>248571.70140542914</v>
      </c>
      <c r="N11" s="29">
        <f>'Table A1'!M11*'Table A0'!$G11/(0.09)</f>
        <v>840267.81718277885</v>
      </c>
      <c r="O11" s="29"/>
      <c r="P11" s="29">
        <f>'Table Thresholds_nominal'!B11*'Table A0'!$L11</f>
        <v>31261.504325778897</v>
      </c>
      <c r="Q11" s="29">
        <f>'Table Thresholds_nominal'!C11*'Table A0'!$L11</f>
        <v>41766.116194772818</v>
      </c>
      <c r="R11" s="29">
        <f>'Table Thresholds_nominal'!D11*'Table A0'!$L11</f>
        <v>100859.38146933951</v>
      </c>
      <c r="S11" s="29">
        <f>'Table Thresholds_nominal'!E11*'Table A0'!$L11</f>
        <v>156635.00271069791</v>
      </c>
      <c r="T11" s="29">
        <f>'Table Thresholds_nominal'!F11*'Table A0'!$L11</f>
        <v>484201.5670148604</v>
      </c>
      <c r="U11" s="29">
        <f>'Table Thresholds_nominal'!G11*'Table A0'!$L11</f>
        <v>1959363.7186416015</v>
      </c>
    </row>
    <row r="12" spans="1:21" ht="12.75" customHeight="1">
      <c r="A12" s="28">
        <v>1919</v>
      </c>
      <c r="B12" s="29">
        <f>'Table A1'!B12*'Table A0'!$G12/(10)</f>
        <v>68116.534090349669</v>
      </c>
      <c r="C12" s="29">
        <f>'Table A1'!C12*'Table A0'!$G12/(5)</f>
        <v>101128.09333755114</v>
      </c>
      <c r="D12" s="29">
        <f>'Table A1'!D12*'Table A0'!$G12/(1)</f>
        <v>273758.12028084189</v>
      </c>
      <c r="E12" s="29">
        <f>'Table A1'!E12*'Table A0'!$G12/(0.5)</f>
        <v>422141.52010081161</v>
      </c>
      <c r="F12" s="29">
        <f>'Table A1'!F12*'Table A0'!$G12/(0.1)</f>
        <v>1113495.256816416</v>
      </c>
      <c r="G12" s="29">
        <f>'Table A1'!G12*'Table A0'!$G12/(0.01)</f>
        <v>3830489.0170476888</v>
      </c>
      <c r="H12" s="29"/>
      <c r="I12" s="29">
        <f>(100-'Table A1'!B12)*'Table A0'!$G12/(90)</f>
        <v>11601.328978876069</v>
      </c>
      <c r="J12" s="29">
        <f>'Table A1'!I12*'Table A0'!$G12/(5)</f>
        <v>35104.974843148215</v>
      </c>
      <c r="K12" s="29">
        <f>'Table A1'!J12*'Table A0'!$G12/(4)</f>
        <v>57970.58660172845</v>
      </c>
      <c r="L12" s="29">
        <f>'Table A1'!K12*'Table A0'!$G12/(0.5)</f>
        <v>125374.72046087215</v>
      </c>
      <c r="M12" s="29">
        <f>'Table A1'!L12*'Table A0'!$G12/(0.4)</f>
        <v>249303.08592191045</v>
      </c>
      <c r="N12" s="29">
        <f>'Table A1'!M12*'Table A0'!$G12/(0.09)</f>
        <v>811607.06123516371</v>
      </c>
      <c r="O12" s="29"/>
      <c r="P12" s="29">
        <f>'Table Thresholds_nominal'!B12*'Table A0'!$L12</f>
        <v>29593.586768092471</v>
      </c>
      <c r="Q12" s="29">
        <f>'Table Thresholds_nominal'!C12*'Table A0'!$L12</f>
        <v>40873.745451454386</v>
      </c>
      <c r="R12" s="29">
        <f>'Table Thresholds_nominal'!D12*'Table A0'!$L12</f>
        <v>102539.5680169745</v>
      </c>
      <c r="S12" s="29">
        <f>'Table Thresholds_nominal'!E12*'Table A0'!$L12</f>
        <v>159477.80629747896</v>
      </c>
      <c r="T12" s="29">
        <f>'Table Thresholds_nominal'!F12*'Table A0'!$L12</f>
        <v>508537.64728473878</v>
      </c>
      <c r="U12" s="29">
        <f>'Table Thresholds_nominal'!G12*'Table A0'!$L12</f>
        <v>1809860.887724244</v>
      </c>
    </row>
    <row r="13" spans="1:21" ht="12.75" customHeight="1">
      <c r="A13" s="28">
        <v>1920</v>
      </c>
      <c r="B13" s="29">
        <f>'Table A1'!B13*'Table A0'!$G13/(10)</f>
        <v>58621.062325916078</v>
      </c>
      <c r="C13" s="29">
        <f>'Table A1'!C13*'Table A0'!$G13/(5)</f>
        <v>84528.71313180319</v>
      </c>
      <c r="D13" s="29">
        <f>'Table A1'!D13*'Table A0'!$G13/(1)</f>
        <v>222466.08565054016</v>
      </c>
      <c r="E13" s="29">
        <f>'Table A1'!E13*'Table A0'!$G13/(0.5)</f>
        <v>337052.69334566576</v>
      </c>
      <c r="F13" s="29">
        <f>'Table A1'!F13*'Table A0'!$G13/(0.1)</f>
        <v>826445.95466660627</v>
      </c>
      <c r="G13" s="29">
        <f>'Table A1'!G13*'Table A0'!$G13/(0.01)</f>
        <v>2571974.6883410579</v>
      </c>
      <c r="H13" s="29"/>
      <c r="I13" s="29">
        <f>(100-'Table A1'!B13)*'Table A0'!$G13/(90)</f>
        <v>10582.047672779488</v>
      </c>
      <c r="J13" s="29">
        <f>'Table A1'!I13*'Table A0'!$G13/(5)</f>
        <v>32713.411520028953</v>
      </c>
      <c r="K13" s="29">
        <f>'Table A1'!J13*'Table A0'!$G13/(4)</f>
        <v>50044.370002118958</v>
      </c>
      <c r="L13" s="29">
        <f>'Table A1'!K13*'Table A0'!$G13/(0.5)</f>
        <v>107879.47795541454</v>
      </c>
      <c r="M13" s="29">
        <f>'Table A1'!L13*'Table A0'!$G13/(0.4)</f>
        <v>214704.37801543062</v>
      </c>
      <c r="N13" s="29">
        <f>'Table A1'!M13*'Table A0'!$G13/(0.09)</f>
        <v>632498.31759166729</v>
      </c>
      <c r="O13" s="29"/>
      <c r="P13" s="29">
        <f>'Table Thresholds_nominal'!B13*'Table A0'!$L13</f>
        <v>30032.400061238146</v>
      </c>
      <c r="Q13" s="29">
        <f>'Table Thresholds_nominal'!C13*'Table A0'!$L13</f>
        <v>36378.484210834904</v>
      </c>
      <c r="R13" s="29">
        <f>'Table Thresholds_nominal'!D13*'Table A0'!$L13</f>
        <v>87991.602137146212</v>
      </c>
      <c r="S13" s="29">
        <f>'Table Thresholds_nominal'!E13*'Table A0'!$L13</f>
        <v>140530.48654839935</v>
      </c>
      <c r="T13" s="29">
        <f>'Table Thresholds_nominal'!F13*'Table A0'!$L13</f>
        <v>402590.63573386479</v>
      </c>
      <c r="U13" s="29">
        <f>'Table Thresholds_nominal'!G13*'Table A0'!$L13</f>
        <v>1306496.0752552932</v>
      </c>
    </row>
    <row r="14" spans="1:21" ht="12.75" customHeight="1">
      <c r="A14" s="28">
        <v>1921</v>
      </c>
      <c r="B14" s="29">
        <f>'Table A1'!B14*'Table A0'!$G14/(10)</f>
        <v>58179.477423266799</v>
      </c>
      <c r="C14" s="29">
        <f>'Table A1'!C14*'Table A0'!$G14/(5)</f>
        <v>82687.222878034896</v>
      </c>
      <c r="D14" s="29">
        <f>'Table A1'!D14*'Table A0'!$G14/(1)</f>
        <v>210035.63284048575</v>
      </c>
      <c r="E14" s="29">
        <f>'Table A1'!E14*'Table A0'!$G14/(0.5)</f>
        <v>314894.23608770082</v>
      </c>
      <c r="F14" s="29">
        <f>'Table A1'!F14*'Table A0'!$G14/(0.1)</f>
        <v>760459.89598798566</v>
      </c>
      <c r="G14" s="29">
        <f>'Table A1'!G14*'Table A0'!$G14/(0.01)</f>
        <v>2293000.5706978273</v>
      </c>
      <c r="H14" s="29"/>
      <c r="I14" s="29">
        <f>(100-'Table A1'!B14)*'Table A0'!$G14/(90)</f>
        <v>8618.2725331306174</v>
      </c>
      <c r="J14" s="29">
        <f>'Table A1'!I14*'Table A0'!$G14/(5)</f>
        <v>33671.731968498709</v>
      </c>
      <c r="K14" s="29">
        <f>'Table A1'!J14*'Table A0'!$G14/(4)</f>
        <v>50850.120387422176</v>
      </c>
      <c r="L14" s="29">
        <f>'Table A1'!K14*'Table A0'!$G14/(0.5)</f>
        <v>105177.02959327068</v>
      </c>
      <c r="M14" s="29">
        <f>'Table A1'!L14*'Table A0'!$G14/(0.4)</f>
        <v>203502.82111262961</v>
      </c>
      <c r="N14" s="29">
        <f>'Table A1'!M14*'Table A0'!$G14/(0.09)</f>
        <v>590177.59879800316</v>
      </c>
      <c r="O14" s="29"/>
      <c r="P14" s="29">
        <f>'Table Thresholds_nominal'!B14*'Table A0'!$L14</f>
        <v>29448.212452422991</v>
      </c>
      <c r="Q14" s="29">
        <f>'Table Thresholds_nominal'!C14*'Table A0'!$L14</f>
        <v>36733.553215062864</v>
      </c>
      <c r="R14" s="29">
        <f>'Table Thresholds_nominal'!D14*'Table A0'!$L14</f>
        <v>86664.389553718458</v>
      </c>
      <c r="S14" s="29">
        <f>'Table Thresholds_nominal'!E14*'Table A0'!$L14</f>
        <v>133724.3020543227</v>
      </c>
      <c r="T14" s="29">
        <f>'Table Thresholds_nominal'!F14*'Table A0'!$L14</f>
        <v>375630.09616886039</v>
      </c>
      <c r="U14" s="29">
        <f>'Table Thresholds_nominal'!G14*'Table A0'!$L14</f>
        <v>1201425.8481818298</v>
      </c>
    </row>
    <row r="15" spans="1:21" ht="12.75" customHeight="1">
      <c r="A15" s="28">
        <v>1922</v>
      </c>
      <c r="B15" s="29">
        <f>'Table A1'!B15*'Table A0'!$G15/(10)</f>
        <v>65826.595627655581</v>
      </c>
      <c r="C15" s="29">
        <f>'Table A1'!C15*'Table A0'!$G15/(5)</f>
        <v>95188.264241219658</v>
      </c>
      <c r="D15" s="29">
        <f>'Table A1'!D15*'Table A0'!$G15/(1)</f>
        <v>249709.90670034941</v>
      </c>
      <c r="E15" s="29">
        <f>'Table A1'!E15*'Table A0'!$G15/(0.5)</f>
        <v>379377.05730287207</v>
      </c>
      <c r="F15" s="29">
        <f>'Table A1'!F15*'Table A0'!$G15/(0.1)</f>
        <v>945440.95059778192</v>
      </c>
      <c r="G15" s="29">
        <f>'Table A1'!G15*'Table A0'!$G15/(0.01)</f>
        <v>3079654.8136091582</v>
      </c>
      <c r="H15" s="29"/>
      <c r="I15" s="29">
        <f>(100-'Table A1'!B15)*'Table A0'!$G15/(90)</f>
        <v>9715.7650873234943</v>
      </c>
      <c r="J15" s="29">
        <f>'Table A1'!I15*'Table A0'!$G15/(5)</f>
        <v>36464.927014091503</v>
      </c>
      <c r="K15" s="29">
        <f>'Table A1'!J15*'Table A0'!$G15/(4)</f>
        <v>56557.853626437223</v>
      </c>
      <c r="L15" s="29">
        <f>'Table A1'!K15*'Table A0'!$G15/(0.5)</f>
        <v>120042.75609782667</v>
      </c>
      <c r="M15" s="29">
        <f>'Table A1'!L15*'Table A0'!$G15/(0.4)</f>
        <v>237861.08397914463</v>
      </c>
      <c r="N15" s="29">
        <f>'Table A1'!M15*'Table A0'!$G15/(0.09)</f>
        <v>708306.0769298512</v>
      </c>
      <c r="O15" s="29"/>
      <c r="P15" s="29">
        <f>'Table Thresholds_nominal'!B15*'Table A0'!$L15</f>
        <v>31350.338218279154</v>
      </c>
      <c r="Q15" s="29">
        <f>'Table Thresholds_nominal'!C15*'Table A0'!$L15</f>
        <v>40733.782181599556</v>
      </c>
      <c r="R15" s="29">
        <f>'Table Thresholds_nominal'!D15*'Table A0'!$L15</f>
        <v>97079.234682414623</v>
      </c>
      <c r="S15" s="29">
        <f>'Table Thresholds_nominal'!E15*'Table A0'!$L15</f>
        <v>152023.44020940614</v>
      </c>
      <c r="T15" s="29">
        <f>'Table Thresholds_nominal'!F15*'Table A0'!$L15</f>
        <v>437702.11334086629</v>
      </c>
      <c r="U15" s="29">
        <f>'Table Thresholds_nominal'!G15*'Table A0'!$L15</f>
        <v>1390547.8985848769</v>
      </c>
    </row>
    <row r="16" spans="1:21" ht="12.75" customHeight="1">
      <c r="A16" s="28">
        <v>1923</v>
      </c>
      <c r="B16" s="29">
        <f>'Table A1'!B16*'Table A0'!$G16/(10)</f>
        <v>69199.555823891889</v>
      </c>
      <c r="C16" s="29">
        <f>'Table A1'!C16*'Table A0'!$G16/(5)</f>
        <v>98706.892638583595</v>
      </c>
      <c r="D16" s="29">
        <f>'Table A1'!D16*'Table A0'!$G16/(1)</f>
        <v>255575.83477809405</v>
      </c>
      <c r="E16" s="29">
        <f>'Table A1'!E16*'Table A0'!$G16/(0.5)</f>
        <v>386087.70646784111</v>
      </c>
      <c r="F16" s="29">
        <f>'Table A1'!F16*'Table A0'!$G16/(0.1)</f>
        <v>938332.6729529209</v>
      </c>
      <c r="G16" s="29">
        <f>'Table A1'!G16*'Table A0'!$G16/(0.01)</f>
        <v>2986230.45186505</v>
      </c>
      <c r="H16" s="29"/>
      <c r="I16" s="29">
        <f>(100-'Table A1'!B16)*'Table A0'!$G16/(90)</f>
        <v>11254.063610044494</v>
      </c>
      <c r="J16" s="29">
        <f>'Table A1'!I16*'Table A0'!$G16/(5)</f>
        <v>39692.219009200184</v>
      </c>
      <c r="K16" s="29">
        <f>'Table A1'!J16*'Table A0'!$G16/(4)</f>
        <v>59489.657103705977</v>
      </c>
      <c r="L16" s="29">
        <f>'Table A1'!K16*'Table A0'!$G16/(0.5)</f>
        <v>125063.96308834702</v>
      </c>
      <c r="M16" s="29">
        <f>'Table A1'!L16*'Table A0'!$G16/(0.4)</f>
        <v>248026.46484657112</v>
      </c>
      <c r="N16" s="29">
        <f>'Table A1'!M16*'Table A0'!$G16/(0.09)</f>
        <v>710788.47529601783</v>
      </c>
      <c r="O16" s="29"/>
      <c r="P16" s="29">
        <f>'Table Thresholds_nominal'!B16*'Table A0'!$L16</f>
        <v>33687.695145719423</v>
      </c>
      <c r="Q16" s="29">
        <f>'Table Thresholds_nominal'!C16*'Table A0'!$L16</f>
        <v>45851.445341799837</v>
      </c>
      <c r="R16" s="29">
        <f>'Table Thresholds_nominal'!D16*'Table A0'!$L16</f>
        <v>100248.89116171471</v>
      </c>
      <c r="S16" s="29">
        <f>'Table Thresholds_nominal'!E16*'Table A0'!$L16</f>
        <v>158892.90131891161</v>
      </c>
      <c r="T16" s="29">
        <f>'Table Thresholds_nominal'!F16*'Table A0'!$L16</f>
        <v>447938.99951578293</v>
      </c>
      <c r="U16" s="29">
        <f>'Table Thresholds_nominal'!G16*'Table A0'!$L16</f>
        <v>1367860.4834997617</v>
      </c>
    </row>
    <row r="17" spans="1:21" ht="12.75" customHeight="1">
      <c r="A17" s="28">
        <v>1924</v>
      </c>
      <c r="B17" s="29">
        <f>'Table A1'!B17*'Table A0'!$G17/(10)</f>
        <v>72874.745629138808</v>
      </c>
      <c r="C17" s="29">
        <f>'Table A1'!C17*'Table A0'!$G17/(5)</f>
        <v>104191.27333939298</v>
      </c>
      <c r="D17" s="29">
        <f>'Table A1'!D17*'Table A0'!$G17/(1)</f>
        <v>274828.9359075129</v>
      </c>
      <c r="E17" s="29">
        <f>'Table A1'!E17*'Table A0'!$G17/(0.5)</f>
        <v>418289.20330227428</v>
      </c>
      <c r="F17" s="29">
        <f>'Table A1'!F17*'Table A0'!$G17/(0.1)</f>
        <v>1034257.5465652243</v>
      </c>
      <c r="G17" s="29">
        <f>'Table A1'!G17*'Table A0'!$G17/(0.01)</f>
        <v>3383523.9334920007</v>
      </c>
      <c r="H17" s="29"/>
      <c r="I17" s="29">
        <f>(100-'Table A1'!B17)*'Table A0'!$G17/(90)</f>
        <v>10618.620417433478</v>
      </c>
      <c r="J17" s="29">
        <f>'Table A1'!I17*'Table A0'!$G17/(5)</f>
        <v>41558.217918884664</v>
      </c>
      <c r="K17" s="29">
        <f>'Table A1'!J17*'Table A0'!$G17/(4)</f>
        <v>61531.857697362982</v>
      </c>
      <c r="L17" s="29">
        <f>'Table A1'!K17*'Table A0'!$G17/(0.5)</f>
        <v>131368.66851275155</v>
      </c>
      <c r="M17" s="29">
        <f>'Table A1'!L17*'Table A0'!$G17/(0.4)</f>
        <v>264297.11748653679</v>
      </c>
      <c r="N17" s="29">
        <f>'Table A1'!M17*'Table A0'!$G17/(0.09)</f>
        <v>773227.94801780465</v>
      </c>
      <c r="O17" s="29"/>
      <c r="P17" s="29">
        <f>'Table Thresholds_nominal'!B17*'Table A0'!$L17</f>
        <v>35017.001362953386</v>
      </c>
      <c r="Q17" s="29">
        <f>'Table Thresholds_nominal'!C17*'Table A0'!$L17</f>
        <v>46884.142134802227</v>
      </c>
      <c r="R17" s="29">
        <f>'Table Thresholds_nominal'!D17*'Table A0'!$L17</f>
        <v>105330.33712457087</v>
      </c>
      <c r="S17" s="29">
        <f>'Table Thresholds_nominal'!E17*'Table A0'!$L17</f>
        <v>166888.57040120711</v>
      </c>
      <c r="T17" s="29">
        <f>'Table Thresholds_nominal'!F17*'Table A0'!$L17</f>
        <v>473918.15393778548</v>
      </c>
      <c r="U17" s="29">
        <f>'Table Thresholds_nominal'!G17*'Table A0'!$L17</f>
        <v>1562018.7488969003</v>
      </c>
    </row>
    <row r="18" spans="1:21" ht="12.75" customHeight="1">
      <c r="A18" s="28">
        <v>1925</v>
      </c>
      <c r="B18" s="29">
        <f>'Table A1'!B18*'Table A0'!$G18/(10)</f>
        <v>75129.713350906939</v>
      </c>
      <c r="C18" s="29">
        <f>'Table A1'!C18*'Table A0'!$G18/(5)</f>
        <v>110450.54733510004</v>
      </c>
      <c r="D18" s="29">
        <f>'Table A1'!D18*'Table A0'!$G18/(1)</f>
        <v>299431.59416256979</v>
      </c>
      <c r="E18" s="29">
        <f>'Table A1'!E18*'Table A0'!$G18/(0.5)</f>
        <v>456338.94861434994</v>
      </c>
      <c r="F18" s="29">
        <f>'Table A1'!F18*'Table A0'!$G18/(0.1)</f>
        <v>1148550.2899135852</v>
      </c>
      <c r="G18" s="29">
        <f>'Table A1'!G18*'Table A0'!$G18/(0.01)</f>
        <v>3989082.9789905809</v>
      </c>
      <c r="H18" s="29"/>
      <c r="I18" s="29">
        <f>(100-'Table A1'!B18)*'Table A0'!$G18/(90)</f>
        <v>10552.749831814548</v>
      </c>
      <c r="J18" s="29">
        <f>'Table A1'!I18*'Table A0'!$G18/(5)</f>
        <v>39808.879366713831</v>
      </c>
      <c r="K18" s="29">
        <f>'Table A1'!J18*'Table A0'!$G18/(4)</f>
        <v>63205.285628232588</v>
      </c>
      <c r="L18" s="29">
        <f>'Table A1'!K18*'Table A0'!$G18/(0.5)</f>
        <v>142524.23971078973</v>
      </c>
      <c r="M18" s="29">
        <f>'Table A1'!L18*'Table A0'!$G18/(0.4)</f>
        <v>283286.1132895411</v>
      </c>
      <c r="N18" s="29">
        <f>'Table A1'!M18*'Table A0'!$G18/(0.09)</f>
        <v>832935.54668280773</v>
      </c>
      <c r="O18" s="29"/>
      <c r="P18" s="29">
        <f>'Table Thresholds_nominal'!B18*'Table A0'!$L18</f>
        <v>35886.714915904049</v>
      </c>
      <c r="Q18" s="29">
        <f>'Table Thresholds_nominal'!C18*'Table A0'!$L18</f>
        <v>46821.750263218411</v>
      </c>
      <c r="R18" s="29">
        <f>'Table Thresholds_nominal'!D18*'Table A0'!$L18</f>
        <v>113059.2251470332</v>
      </c>
      <c r="S18" s="29">
        <f>'Table Thresholds_nominal'!E18*'Table A0'!$L18</f>
        <v>177774.39130047674</v>
      </c>
      <c r="T18" s="29">
        <f>'Table Thresholds_nominal'!F18*'Table A0'!$L18</f>
        <v>494802.10123790544</v>
      </c>
      <c r="U18" s="29">
        <f>'Table Thresholds_nominal'!G18*'Table A0'!$L18</f>
        <v>1646363.5472999108</v>
      </c>
    </row>
    <row r="19" spans="1:21" ht="12.75" customHeight="1">
      <c r="A19" s="28">
        <v>1926</v>
      </c>
      <c r="B19" s="29">
        <f>'Table A1'!B19*'Table A0'!$G19/(10)</f>
        <v>75782.133764725673</v>
      </c>
      <c r="C19" s="29">
        <f>'Table A1'!C19*'Table A0'!$G19/(5)</f>
        <v>112643.53826839724</v>
      </c>
      <c r="D19" s="29">
        <f>'Table A1'!D19*'Table A0'!$G19/(1)</f>
        <v>309730.22577522771</v>
      </c>
      <c r="E19" s="29">
        <f>'Table A1'!E19*'Table A0'!$G19/(0.5)</f>
        <v>472818.81240331847</v>
      </c>
      <c r="F19" s="29">
        <f>'Table A1'!F19*'Table A0'!$G19/(0.1)</f>
        <v>1215460.9118239575</v>
      </c>
      <c r="G19" s="29">
        <f>'Table A1'!G19*'Table A0'!$G19/(0.01)</f>
        <v>4365748.0713965939</v>
      </c>
      <c r="H19" s="29"/>
      <c r="I19" s="29">
        <f>(100-'Table A1'!B19)*'Table A0'!$G19/(90)</f>
        <v>10686.708608238503</v>
      </c>
      <c r="J19" s="29">
        <f>'Table A1'!I19*'Table A0'!$G19/(5)</f>
        <v>38920.729261054119</v>
      </c>
      <c r="K19" s="29">
        <f>'Table A1'!J19*'Table A0'!$G19/(4)</f>
        <v>63371.866391689611</v>
      </c>
      <c r="L19" s="29">
        <f>'Table A1'!K19*'Table A0'!$G19/(0.5)</f>
        <v>146641.63914713703</v>
      </c>
      <c r="M19" s="29">
        <f>'Table A1'!L19*'Table A0'!$G19/(0.4)</f>
        <v>287158.28754815867</v>
      </c>
      <c r="N19" s="29">
        <f>'Table A1'!M19*'Table A0'!$G19/(0.09)</f>
        <v>865429.00520477584</v>
      </c>
      <c r="O19" s="29"/>
      <c r="P19" s="29">
        <f>'Table Thresholds_nominal'!B19*'Table A0'!$L19</f>
        <v>35000.536336911035</v>
      </c>
      <c r="Q19" s="29">
        <f>'Table Thresholds_nominal'!C19*'Table A0'!$L19</f>
        <v>45445.851395607075</v>
      </c>
      <c r="R19" s="29">
        <f>'Table Thresholds_nominal'!D19*'Table A0'!$L19</f>
        <v>117441.04520146882</v>
      </c>
      <c r="S19" s="29">
        <f>'Table Thresholds_nominal'!E19*'Table A0'!$L19</f>
        <v>182899.00662244213</v>
      </c>
      <c r="T19" s="29">
        <f>'Table Thresholds_nominal'!F19*'Table A0'!$L19</f>
        <v>509671.82214382821</v>
      </c>
      <c r="U19" s="29">
        <f>'Table Thresholds_nominal'!G19*'Table A0'!$L19</f>
        <v>1753855.8707350597</v>
      </c>
    </row>
    <row r="20" spans="1:21" ht="12.75" customHeight="1">
      <c r="A20" s="28">
        <v>1927</v>
      </c>
      <c r="B20" s="29">
        <f>'Table A1'!B20*'Table A0'!$G20/(10)</f>
        <v>77373.62282582451</v>
      </c>
      <c r="C20" s="29">
        <f>'Table A1'!C20*'Table A0'!$G20/(5)</f>
        <v>115826.05375416864</v>
      </c>
      <c r="D20" s="29">
        <f>'Table A1'!D20*'Table A0'!$G20/(1)</f>
        <v>323570.87938189768</v>
      </c>
      <c r="E20" s="29">
        <f>'Table A1'!E20*'Table A0'!$G20/(0.5)</f>
        <v>496576.79629584122</v>
      </c>
      <c r="F20" s="29">
        <f>'Table A1'!F20*'Table A0'!$G20/(0.1)</f>
        <v>1294465.6826824676</v>
      </c>
      <c r="G20" s="29">
        <f>'Table A1'!G20*'Table A0'!$G20/(0.01)</f>
        <v>4777865.9866655171</v>
      </c>
      <c r="H20" s="29"/>
      <c r="I20" s="29">
        <f>(100-'Table A1'!B20)*'Table A0'!$G20/(90)</f>
        <v>10650.502848300395</v>
      </c>
      <c r="J20" s="29">
        <f>'Table A1'!I20*'Table A0'!$G20/(5)</f>
        <v>38921.191897480385</v>
      </c>
      <c r="K20" s="29">
        <f>'Table A1'!J20*'Table A0'!$G20/(4)</f>
        <v>63889.847347236369</v>
      </c>
      <c r="L20" s="29">
        <f>'Table A1'!K20*'Table A0'!$G20/(0.5)</f>
        <v>150564.96246795414</v>
      </c>
      <c r="M20" s="29">
        <f>'Table A1'!L20*'Table A0'!$G20/(0.4)</f>
        <v>297104.57469918457</v>
      </c>
      <c r="N20" s="29">
        <f>'Table A1'!M20*'Table A0'!$G20/(0.09)</f>
        <v>907421.20446212892</v>
      </c>
      <c r="O20" s="29"/>
      <c r="P20" s="29">
        <f>'Table Thresholds_nominal'!B20*'Table A0'!$L20</f>
        <v>35643.494045839208</v>
      </c>
      <c r="Q20" s="29">
        <f>'Table Thresholds_nominal'!C20*'Table A0'!$L20</f>
        <v>46601.820068752393</v>
      </c>
      <c r="R20" s="29">
        <f>'Table Thresholds_nominal'!D20*'Table A0'!$L20</f>
        <v>120089.281756311</v>
      </c>
      <c r="S20" s="29">
        <f>'Table Thresholds_nominal'!E20*'Table A0'!$L20</f>
        <v>186113.17378837778</v>
      </c>
      <c r="T20" s="29">
        <f>'Table Thresholds_nominal'!F20*'Table A0'!$L20</f>
        <v>521646.06419190828</v>
      </c>
      <c r="U20" s="29">
        <f>'Table Thresholds_nominal'!G20*'Table A0'!$L20</f>
        <v>1949218.62459425</v>
      </c>
    </row>
    <row r="21" spans="1:21" ht="12.75" customHeight="1">
      <c r="A21" s="28">
        <v>1928</v>
      </c>
      <c r="B21" s="29">
        <f>'Table A1'!B21*'Table A0'!$G21/(10)</f>
        <v>81520.284273387646</v>
      </c>
      <c r="C21" s="29">
        <f>'Table A1'!C21*'Table A0'!$G21/(5)</f>
        <v>122993.29681090373</v>
      </c>
      <c r="D21" s="29">
        <f>'Table A1'!D21*'Table A0'!$G21/(1)</f>
        <v>346622.42551951174</v>
      </c>
      <c r="E21" s="29">
        <f>'Table A1'!E21*'Table A0'!$G21/(0.5)</f>
        <v>536766.25195202697</v>
      </c>
      <c r="F21" s="29">
        <f>'Table A1'!F21*'Table A0'!$G21/(0.1)</f>
        <v>1448775.2979363494</v>
      </c>
      <c r="G21" s="29">
        <f>'Table A1'!G21*'Table A0'!$G21/(0.01)</f>
        <v>5704590.477047679</v>
      </c>
      <c r="H21" s="29"/>
      <c r="I21" s="29">
        <f>(100-'Table A1'!B21)*'Table A0'!$G21/(90)</f>
        <v>10593.273380159233</v>
      </c>
      <c r="J21" s="29">
        <f>'Table A1'!I21*'Table A0'!$G21/(5)</f>
        <v>40047.271735871545</v>
      </c>
      <c r="K21" s="29">
        <f>'Table A1'!J21*'Table A0'!$G21/(4)</f>
        <v>67086.014633751736</v>
      </c>
      <c r="L21" s="29">
        <f>'Table A1'!K21*'Table A0'!$G21/(0.5)</f>
        <v>156478.59908699643</v>
      </c>
      <c r="M21" s="29">
        <f>'Table A1'!L21*'Table A0'!$G21/(0.4)</f>
        <v>308763.99045594636</v>
      </c>
      <c r="N21" s="29">
        <f>'Table A1'!M21*'Table A0'!$G21/(0.09)</f>
        <v>975906.9447017574</v>
      </c>
      <c r="O21" s="29"/>
      <c r="P21" s="29">
        <f>'Table Thresholds_nominal'!B21*'Table A0'!$L21</f>
        <v>36670.323728611897</v>
      </c>
      <c r="Q21" s="29">
        <f>'Table Thresholds_nominal'!C21*'Table A0'!$L21</f>
        <v>48259.365475178653</v>
      </c>
      <c r="R21" s="29">
        <f>'Table Thresholds_nominal'!D21*'Table A0'!$L21</f>
        <v>123645.60165534483</v>
      </c>
      <c r="S21" s="29">
        <f>'Table Thresholds_nominal'!E21*'Table A0'!$L21</f>
        <v>187599.34533636435</v>
      </c>
      <c r="T21" s="29">
        <f>'Table Thresholds_nominal'!F21*'Table A0'!$L21</f>
        <v>532366.26116340223</v>
      </c>
      <c r="U21" s="29">
        <f>'Table Thresholds_nominal'!G21*'Table A0'!$L21</f>
        <v>2220546.7805665256</v>
      </c>
    </row>
    <row r="22" spans="1:21" ht="12.75" customHeight="1">
      <c r="A22" s="28">
        <v>1929</v>
      </c>
      <c r="B22" s="29">
        <f>'Table A1'!B22*'Table A0'!$G22/(10)</f>
        <v>80685.786582579123</v>
      </c>
      <c r="C22" s="29">
        <f>'Table A1'!C22*'Table A0'!$G22/(5)</f>
        <v>121875.26536738893</v>
      </c>
      <c r="D22" s="29">
        <f>'Table A1'!D22*'Table A0'!$G22/(1)</f>
        <v>339606.33206133608</v>
      </c>
      <c r="E22" s="29">
        <f>'Table A1'!E22*'Table A0'!$G22/(0.5)</f>
        <v>524149.46354429953</v>
      </c>
      <c r="F22" s="29">
        <f>'Table A1'!F22*'Table A0'!$G22/(0.1)</f>
        <v>1405389.106475879</v>
      </c>
      <c r="G22" s="29">
        <f>'Table A1'!G22*'Table A0'!$G22/(0.01)</f>
        <v>5542337.1365350587</v>
      </c>
      <c r="H22" s="29"/>
      <c r="I22" s="29">
        <f>(100-'Table A1'!B22)*'Table A0'!$G22/(90)</f>
        <v>11522.605615840775</v>
      </c>
      <c r="J22" s="29">
        <f>'Table A1'!I22*'Table A0'!$G22/(5)</f>
        <v>39496.307797769303</v>
      </c>
      <c r="K22" s="29">
        <f>'Table A1'!J22*'Table A0'!$G22/(4)</f>
        <v>67442.498693902147</v>
      </c>
      <c r="L22" s="29">
        <f>'Table A1'!K22*'Table A0'!$G22/(0.5)</f>
        <v>155063.20057837269</v>
      </c>
      <c r="M22" s="29">
        <f>'Table A1'!L22*'Table A0'!$G22/(0.4)</f>
        <v>303839.55281140452</v>
      </c>
      <c r="N22" s="29">
        <f>'Table A1'!M22*'Table A0'!$G22/(0.09)</f>
        <v>945728.21424708131</v>
      </c>
      <c r="O22" s="29"/>
      <c r="P22" s="29">
        <f>'Table Thresholds_nominal'!B22*'Table A0'!$L22</f>
        <v>35799.54524528476</v>
      </c>
      <c r="Q22" s="29">
        <f>'Table Thresholds_nominal'!C22*'Table A0'!$L22</f>
        <v>47761.376811252747</v>
      </c>
      <c r="R22" s="29">
        <f>'Table Thresholds_nominal'!D22*'Table A0'!$L22</f>
        <v>124415.02920432384</v>
      </c>
      <c r="S22" s="29">
        <f>'Table Thresholds_nominal'!E22*'Table A0'!$L22</f>
        <v>188745.25609650314</v>
      </c>
      <c r="T22" s="29">
        <f>'Table Thresholds_nominal'!F22*'Table A0'!$L22</f>
        <v>501230.96763210307</v>
      </c>
      <c r="U22" s="29">
        <f>'Table Thresholds_nominal'!G22*'Table A0'!$L22</f>
        <v>1999202.4337215337</v>
      </c>
    </row>
    <row r="23" spans="1:21" ht="12.75" customHeight="1">
      <c r="A23" s="28">
        <v>1930</v>
      </c>
      <c r="B23" s="29">
        <f>'Table A1'!B23*'Table A0'!$G23/(10)</f>
        <v>71985.603880815484</v>
      </c>
      <c r="C23" s="29">
        <f>'Table A1'!C23*'Table A0'!$G23/(5)</f>
        <v>104220.07546612706</v>
      </c>
      <c r="D23" s="29">
        <f>'Table A1'!D23*'Table A0'!$G23/(1)</f>
        <v>274462.76702561422</v>
      </c>
      <c r="E23" s="29">
        <f>'Table A1'!E23*'Table A0'!$G23/(0.5)</f>
        <v>415041.38521926431</v>
      </c>
      <c r="F23" s="29">
        <f>'Table A1'!F23*'Table A0'!$G23/(0.1)</f>
        <v>1069873.9842679952</v>
      </c>
      <c r="G23" s="29">
        <f>'Table A1'!G23*'Table A0'!$G23/(0.01)</f>
        <v>3992152.7142599165</v>
      </c>
      <c r="H23" s="29"/>
      <c r="I23" s="29">
        <f>(100-'Table A1'!B23)*'Table A0'!$G23/(90)</f>
        <v>10570.801413166566</v>
      </c>
      <c r="J23" s="29">
        <f>'Table A1'!I23*'Table A0'!$G23/(5)</f>
        <v>39751.132295503892</v>
      </c>
      <c r="K23" s="29">
        <f>'Table A1'!J23*'Table A0'!$G23/(4)</f>
        <v>61659.402576255263</v>
      </c>
      <c r="L23" s="29">
        <f>'Table A1'!K23*'Table A0'!$G23/(0.5)</f>
        <v>133884.14883196415</v>
      </c>
      <c r="M23" s="29">
        <f>'Table A1'!L23*'Table A0'!$G23/(0.4)</f>
        <v>251333.23545708152</v>
      </c>
      <c r="N23" s="29">
        <f>'Table A1'!M23*'Table A0'!$G23/(0.09)</f>
        <v>745176.34760222642</v>
      </c>
      <c r="O23" s="29"/>
      <c r="P23" s="29">
        <f>'Table Thresholds_nominal'!B23*'Table A0'!$L23</f>
        <v>35282.898429093417</v>
      </c>
      <c r="Q23" s="29">
        <f>'Table Thresholds_nominal'!C23*'Table A0'!$L23</f>
        <v>45122.673732404583</v>
      </c>
      <c r="R23" s="29">
        <f>'Table Thresholds_nominal'!D23*'Table A0'!$L23</f>
        <v>110135.25452399299</v>
      </c>
      <c r="S23" s="29">
        <f>'Table Thresholds_nominal'!E23*'Table A0'!$L23</f>
        <v>165316.99855865556</v>
      </c>
      <c r="T23" s="29">
        <f>'Table Thresholds_nominal'!F23*'Table A0'!$L23</f>
        <v>441844.89490774565</v>
      </c>
      <c r="U23" s="29">
        <f>'Table Thresholds_nominal'!G23*'Table A0'!$L23</f>
        <v>1575105.4739150372</v>
      </c>
    </row>
    <row r="24" spans="1:21" ht="12.75" customHeight="1">
      <c r="A24" s="28">
        <v>1931</v>
      </c>
      <c r="B24" s="29">
        <f>'Table A1'!B24*'Table A0'!$G24/(10)</f>
        <v>67332.746090565939</v>
      </c>
      <c r="C24" s="29">
        <f>'Table A1'!C24*'Table A0'!$G24/(5)</f>
        <v>94049.695831599718</v>
      </c>
      <c r="D24" s="29">
        <f>'Table A1'!D24*'Table A0'!$G24/(1)</f>
        <v>231553.01747004589</v>
      </c>
      <c r="E24" s="29">
        <f>'Table A1'!E24*'Table A0'!$G24/(0.5)</f>
        <v>343412.10496493796</v>
      </c>
      <c r="F24" s="29">
        <f>'Table A1'!F24*'Table A0'!$G24/(0.1)</f>
        <v>860540.74757299293</v>
      </c>
      <c r="G24" s="29">
        <f>'Table A1'!G24*'Table A0'!$G24/(0.01)</f>
        <v>3145500.8687362303</v>
      </c>
      <c r="H24" s="29"/>
      <c r="I24" s="29">
        <f>(100-'Table A1'!B24)*'Table A0'!$G24/(90)</f>
        <v>9366.725351283525</v>
      </c>
      <c r="J24" s="29">
        <f>'Table A1'!I24*'Table A0'!$G24/(5)</f>
        <v>40615.79634953216</v>
      </c>
      <c r="K24" s="29">
        <f>'Table A1'!J24*'Table A0'!$G24/(4)</f>
        <v>59673.865421988172</v>
      </c>
      <c r="L24" s="29">
        <f>'Table A1'!K24*'Table A0'!$G24/(0.5)</f>
        <v>119693.92997515382</v>
      </c>
      <c r="M24" s="29">
        <f>'Table A1'!L24*'Table A0'!$G24/(0.4)</f>
        <v>214129.9443129242</v>
      </c>
      <c r="N24" s="29">
        <f>'Table A1'!M24*'Table A0'!$G24/(0.09)</f>
        <v>606656.28966596664</v>
      </c>
      <c r="O24" s="29"/>
      <c r="P24" s="29">
        <f>'Table Thresholds_nominal'!B24*'Table A0'!$L24</f>
        <v>34877.476791058099</v>
      </c>
      <c r="Q24" s="29">
        <f>'Table Thresholds_nominal'!C24*'Table A0'!$L24</f>
        <v>43764.937163130082</v>
      </c>
      <c r="R24" s="29">
        <f>'Table Thresholds_nominal'!D24*'Table A0'!$L24</f>
        <v>99780.578206443723</v>
      </c>
      <c r="S24" s="29">
        <f>'Table Thresholds_nominal'!E24*'Table A0'!$L24</f>
        <v>147077.84779604385</v>
      </c>
      <c r="T24" s="29">
        <f>'Table Thresholds_nominal'!F24*'Table A0'!$L24</f>
        <v>368292.71948996402</v>
      </c>
      <c r="U24" s="29">
        <f>'Table Thresholds_nominal'!G24*'Table A0'!$L24</f>
        <v>1298431.7256027898</v>
      </c>
    </row>
    <row r="25" spans="1:21" ht="12.75" customHeight="1">
      <c r="A25" s="28">
        <v>1932</v>
      </c>
      <c r="B25" s="29">
        <f>'Table A1'!B25*'Table A0'!$G25/(10)</f>
        <v>59053.449460243166</v>
      </c>
      <c r="C25" s="29">
        <f>'Table A1'!C25*'Table A0'!$G25/(5)</f>
        <v>83135.1017826842</v>
      </c>
      <c r="D25" s="29">
        <f>'Table A1'!D25*'Table A0'!$G25/(1)</f>
        <v>197418.2558028285</v>
      </c>
      <c r="E25" s="29">
        <f>'Table A1'!E25*'Table A0'!$G25/(0.5)</f>
        <v>294599.69618382212</v>
      </c>
      <c r="F25" s="29">
        <f>'Table A1'!F25*'Table A0'!$G25/(0.1)</f>
        <v>752026.86955807405</v>
      </c>
      <c r="G25" s="29">
        <f>'Table A1'!G25*'Table A0'!$G25/(0.01)</f>
        <v>2457112.8488456164</v>
      </c>
      <c r="H25" s="29"/>
      <c r="I25" s="29">
        <f>(100-'Table A1'!B25)*'Table A0'!$G25/(90)</f>
        <v>7610.0387915135843</v>
      </c>
      <c r="J25" s="29">
        <f>'Table A1'!I25*'Table A0'!$G25/(5)</f>
        <v>34971.797137802132</v>
      </c>
      <c r="K25" s="29">
        <f>'Table A1'!J25*'Table A0'!$G25/(4)</f>
        <v>54564.313277648129</v>
      </c>
      <c r="L25" s="29">
        <f>'Table A1'!K25*'Table A0'!$G25/(0.5)</f>
        <v>100236.81542183491</v>
      </c>
      <c r="M25" s="29">
        <f>'Table A1'!L25*'Table A0'!$G25/(0.4)</f>
        <v>180242.90284025911</v>
      </c>
      <c r="N25" s="29">
        <f>'Table A1'!M25*'Table A0'!$G25/(0.09)</f>
        <v>562572.87185945828</v>
      </c>
      <c r="O25" s="29"/>
      <c r="P25" s="29">
        <f>'Table Thresholds_nominal'!B25*'Table A0'!$L25</f>
        <v>23924.37403630964</v>
      </c>
      <c r="Q25" s="29">
        <f>'Table Thresholds_nominal'!C25*'Table A0'!$L25</f>
        <v>40859.25984502404</v>
      </c>
      <c r="R25" s="29">
        <f>'Table Thresholds_nominal'!D25*'Table A0'!$L25</f>
        <v>85365.801698460506</v>
      </c>
      <c r="S25" s="29">
        <f>'Table Thresholds_nominal'!E25*'Table A0'!$L25</f>
        <v>122598.62767827496</v>
      </c>
      <c r="T25" s="29">
        <f>'Table Thresholds_nominal'!F25*'Table A0'!$L25</f>
        <v>323235.12646448729</v>
      </c>
      <c r="U25" s="29">
        <f>'Table Thresholds_nominal'!G25*'Table A0'!$L25</f>
        <v>1219089.191397626</v>
      </c>
    </row>
    <row r="26" spans="1:21" ht="12.75" customHeight="1">
      <c r="A26" s="28">
        <v>1933</v>
      </c>
      <c r="B26" s="29">
        <f>'Table A1'!B26*'Table A0'!$G26/(10)</f>
        <v>55951.104035694756</v>
      </c>
      <c r="C26" s="29">
        <f>'Table A1'!C26*'Table A0'!$G26/(5)</f>
        <v>80737.063828263374</v>
      </c>
      <c r="D26" s="29">
        <f>'Table A1'!D26*'Table A0'!$G26/(1)</f>
        <v>195973.7899796156</v>
      </c>
      <c r="E26" s="29">
        <f>'Table A1'!E26*'Table A0'!$G26/(0.5)</f>
        <v>292730.44605923846</v>
      </c>
      <c r="F26" s="29">
        <f>'Table A1'!F26*'Table A0'!$G26/(0.1)</f>
        <v>752346.44662910269</v>
      </c>
      <c r="G26" s="29">
        <f>'Table A1'!G26*'Table A0'!$G26/(0.01)</f>
        <v>2540695.1355899996</v>
      </c>
      <c r="H26" s="29"/>
      <c r="I26" s="29">
        <f>(100-'Table A1'!B26)*'Table A0'!$G26/(90)</f>
        <v>7590.1889320122427</v>
      </c>
      <c r="J26" s="29">
        <f>'Table A1'!I26*'Table A0'!$G26/(5)</f>
        <v>31165.144243126146</v>
      </c>
      <c r="K26" s="29">
        <f>'Table A1'!J26*'Table A0'!$G26/(4)</f>
        <v>51927.882290425303</v>
      </c>
      <c r="L26" s="29">
        <f>'Table A1'!K26*'Table A0'!$G26/(0.5)</f>
        <v>99217.133899992754</v>
      </c>
      <c r="M26" s="29">
        <f>'Table A1'!L26*'Table A0'!$G26/(0.4)</f>
        <v>177826.44591677238</v>
      </c>
      <c r="N26" s="29">
        <f>'Table A1'!M26*'Table A0'!$G26/(0.09)</f>
        <v>553641.0367445586</v>
      </c>
      <c r="O26" s="29"/>
      <c r="P26" s="29">
        <f>'Table Thresholds_nominal'!B26*'Table A0'!$L26</f>
        <v>23278.477121438304</v>
      </c>
      <c r="Q26" s="29">
        <f>'Table Thresholds_nominal'!C26*'Table A0'!$L26</f>
        <v>37539.327350988329</v>
      </c>
      <c r="R26" s="29">
        <f>'Table Thresholds_nominal'!D26*'Table A0'!$L26</f>
        <v>83066.304938138812</v>
      </c>
      <c r="S26" s="29">
        <f>'Table Thresholds_nominal'!E26*'Table A0'!$L26</f>
        <v>119318.51484496411</v>
      </c>
      <c r="T26" s="29">
        <f>'Table Thresholds_nominal'!F26*'Table A0'!$L26</f>
        <v>312473.99389745743</v>
      </c>
      <c r="U26" s="29">
        <f>'Table Thresholds_nominal'!G26*'Table A0'!$L26</f>
        <v>1169693.6772381694</v>
      </c>
    </row>
    <row r="27" spans="1:21" ht="12.75" customHeight="1">
      <c r="A27" s="28">
        <v>1934</v>
      </c>
      <c r="B27" s="29">
        <f>'Table A1'!B27*'Table A0'!$G27/(10)</f>
        <v>61658.090232413626</v>
      </c>
      <c r="C27" s="29">
        <f>'Table A1'!C27*'Table A0'!$G27/(5)</f>
        <v>90106.664563607497</v>
      </c>
      <c r="D27" s="29">
        <f>'Table A1'!D27*'Table A0'!$G27/(1)</f>
        <v>216675.96646621075</v>
      </c>
      <c r="E27" s="29">
        <f>'Table A1'!E27*'Table A0'!$G27/(0.5)</f>
        <v>322142.42026201828</v>
      </c>
      <c r="F27" s="29">
        <f>'Table A1'!F27*'Table A0'!$G27/(0.1)</f>
        <v>795208.53994580917</v>
      </c>
      <c r="G27" s="29">
        <f>'Table A1'!G27*'Table A0'!$G27/(0.01)</f>
        <v>2624296.5662702597</v>
      </c>
      <c r="H27" s="29"/>
      <c r="I27" s="29">
        <f>(100-'Table A1'!B27)*'Table A0'!$G27/(90)</f>
        <v>8321.0361674623346</v>
      </c>
      <c r="J27" s="29">
        <f>'Table A1'!I27*'Table A0'!$G27/(5)</f>
        <v>33209.515901219755</v>
      </c>
      <c r="K27" s="29">
        <f>'Table A1'!J27*'Table A0'!$G27/(4)</f>
        <v>58464.33908795668</v>
      </c>
      <c r="L27" s="29">
        <f>'Table A1'!K27*'Table A0'!$G27/(0.5)</f>
        <v>111209.51267040323</v>
      </c>
      <c r="M27" s="29">
        <f>'Table A1'!L27*'Table A0'!$G27/(0.4)</f>
        <v>203875.89034107057</v>
      </c>
      <c r="N27" s="29">
        <f>'Table A1'!M27*'Table A0'!$G27/(0.09)</f>
        <v>591976.53702087025</v>
      </c>
      <c r="O27" s="29"/>
      <c r="P27" s="29">
        <f>'Table Thresholds_nominal'!B27*'Table A0'!$L27</f>
        <v>28215.921579024187</v>
      </c>
      <c r="Q27" s="29">
        <f>'Table Thresholds_nominal'!C27*'Table A0'!$L27</f>
        <v>39994.494956577262</v>
      </c>
      <c r="R27" s="29">
        <f>'Table Thresholds_nominal'!D27*'Table A0'!$L27</f>
        <v>92492.154275611611</v>
      </c>
      <c r="S27" s="29">
        <f>'Table Thresholds_nominal'!E27*'Table A0'!$L27</f>
        <v>136718.65344247146</v>
      </c>
      <c r="T27" s="29">
        <f>'Table Thresholds_nominal'!F27*'Table A0'!$L27</f>
        <v>369636.71648203046</v>
      </c>
      <c r="U27" s="29">
        <f>'Table Thresholds_nominal'!G27*'Table A0'!$L27</f>
        <v>1258544.2537987411</v>
      </c>
    </row>
    <row r="28" spans="1:21" ht="12.75" customHeight="1">
      <c r="A28" s="28">
        <v>1935</v>
      </c>
      <c r="B28" s="29">
        <f>'Table A1'!B28*'Table A0'!$G28/(10)</f>
        <v>64159.046055798033</v>
      </c>
      <c r="C28" s="29">
        <f>'Table A1'!C28*'Table A0'!$G28/(5)</f>
        <v>91641.571011177919</v>
      </c>
      <c r="D28" s="29">
        <f>'Table A1'!D28*'Table A0'!$G28/(1)</f>
        <v>231073.64848321798</v>
      </c>
      <c r="E28" s="29">
        <f>'Table A1'!E28*'Table A0'!$G28/(0.5)</f>
        <v>345110.99432548514</v>
      </c>
      <c r="F28" s="29">
        <f>'Table A1'!F28*'Table A0'!$G28/(0.1)</f>
        <v>857101.09347191418</v>
      </c>
      <c r="G28" s="29">
        <f>'Table A1'!G28*'Table A0'!$G28/(0.01)</f>
        <v>2877772.1593237314</v>
      </c>
      <c r="H28" s="29"/>
      <c r="I28" s="29">
        <f>(100-'Table A1'!B28)*'Table A0'!$G28/(90)</f>
        <v>9299.6387074092345</v>
      </c>
      <c r="J28" s="29">
        <f>'Table A1'!I28*'Table A0'!$G28/(5)</f>
        <v>36676.521100418147</v>
      </c>
      <c r="K28" s="29">
        <f>'Table A1'!J28*'Table A0'!$G28/(4)</f>
        <v>56783.551643167892</v>
      </c>
      <c r="L28" s="29">
        <f>'Table A1'!K28*'Table A0'!$G28/(0.5)</f>
        <v>117036.30264095087</v>
      </c>
      <c r="M28" s="29">
        <f>'Table A1'!L28*'Table A0'!$G28/(0.4)</f>
        <v>217113.46953887783</v>
      </c>
      <c r="N28" s="29">
        <f>'Table A1'!M28*'Table A0'!$G28/(0.09)</f>
        <v>632582.08615504578</v>
      </c>
      <c r="O28" s="29"/>
      <c r="P28" s="29">
        <f>'Table Thresholds_nominal'!B28*'Table A0'!$L28</f>
        <v>30990.570172320862</v>
      </c>
      <c r="Q28" s="29">
        <f>'Table Thresholds_nominal'!C28*'Table A0'!$L28</f>
        <v>43977.647384562086</v>
      </c>
      <c r="R28" s="29">
        <f>'Table Thresholds_nominal'!D28*'Table A0'!$L28</f>
        <v>96952.844346082464</v>
      </c>
      <c r="S28" s="29">
        <f>'Table Thresholds_nominal'!E28*'Table A0'!$L28</f>
        <v>142896.58166906561</v>
      </c>
      <c r="T28" s="29">
        <f>'Table Thresholds_nominal'!F28*'Table A0'!$L28</f>
        <v>387609.19889653532</v>
      </c>
      <c r="U28" s="29">
        <f>'Table Thresholds_nominal'!G28*'Table A0'!$L28</f>
        <v>1372270.1878346025</v>
      </c>
    </row>
    <row r="29" spans="1:21" ht="12.75" customHeight="1">
      <c r="A29" s="28">
        <v>1936</v>
      </c>
      <c r="B29" s="29">
        <f>'Table A1'!B29*'Table A0'!$G29/(10)</f>
        <v>72676.055319397085</v>
      </c>
      <c r="C29" s="29">
        <f>'Table A1'!C29*'Table A0'!$G29/(5)</f>
        <v>106012.71394423966</v>
      </c>
      <c r="D29" s="29">
        <f>'Table A1'!D29*'Table A0'!$G29/(1)</f>
        <v>286295.44115060021</v>
      </c>
      <c r="E29" s="29">
        <f>'Table A1'!E29*'Table A0'!$G29/(0.5)</f>
        <v>434024.74320725963</v>
      </c>
      <c r="F29" s="29">
        <f>'Table A1'!F29*'Table A0'!$G29/(0.1)</f>
        <v>1085529.9294913304</v>
      </c>
      <c r="G29" s="29">
        <f>'Table A1'!G29*'Table A0'!$G29/(0.01)</f>
        <v>3626510.5815678784</v>
      </c>
      <c r="H29" s="29"/>
      <c r="I29" s="29">
        <f>(100-'Table A1'!B29)*'Table A0'!$G29/(90)</f>
        <v>9960.8227694392845</v>
      </c>
      <c r="J29" s="29">
        <f>'Table A1'!I29*'Table A0'!$G29/(5)</f>
        <v>39339.396694554525</v>
      </c>
      <c r="K29" s="29">
        <f>'Table A1'!J29*'Table A0'!$G29/(4)</f>
        <v>60942.032142649528</v>
      </c>
      <c r="L29" s="29">
        <f>'Table A1'!K29*'Table A0'!$G29/(0.5)</f>
        <v>138566.13909394076</v>
      </c>
      <c r="M29" s="29">
        <f>'Table A1'!L29*'Table A0'!$G29/(0.4)</f>
        <v>271148.44663624192</v>
      </c>
      <c r="N29" s="29">
        <f>'Table A1'!M29*'Table A0'!$G29/(0.09)</f>
        <v>803198.74592726957</v>
      </c>
      <c r="O29" s="29"/>
      <c r="P29" s="29">
        <f>'Table Thresholds_nominal'!B29*'Table A0'!$L29</f>
        <v>33473.006562630835</v>
      </c>
      <c r="Q29" s="29">
        <f>'Table Thresholds_nominal'!C29*'Table A0'!$L29</f>
        <v>47718.897630404041</v>
      </c>
      <c r="R29" s="29">
        <f>'Table Thresholds_nominal'!D29*'Table A0'!$L29</f>
        <v>112925.72468519062</v>
      </c>
      <c r="S29" s="29">
        <f>'Table Thresholds_nominal'!E29*'Table A0'!$L29</f>
        <v>172377.39403255496</v>
      </c>
      <c r="T29" s="29">
        <f>'Table Thresholds_nominal'!F29*'Table A0'!$L29</f>
        <v>488165.88195955619</v>
      </c>
      <c r="U29" s="29">
        <f>'Table Thresholds_nominal'!G29*'Table A0'!$L29</f>
        <v>1766619.4077022718</v>
      </c>
    </row>
    <row r="30" spans="1:21" ht="12.75" customHeight="1">
      <c r="A30" s="28">
        <v>1937</v>
      </c>
      <c r="B30" s="29">
        <f>'Table A1'!B30*'Table A0'!$G30/(10)</f>
        <v>73779.134978687012</v>
      </c>
      <c r="C30" s="29">
        <f>'Table A1'!C30*'Table A0'!$G30/(5)</f>
        <v>106816.56108297381</v>
      </c>
      <c r="D30" s="29">
        <f>'Table A1'!D30*'Table A0'!$G30/(1)</f>
        <v>279990.35150263086</v>
      </c>
      <c r="E30" s="29">
        <f>'Table A1'!E30*'Table A0'!$G30/(0.5)</f>
        <v>422619.01348738285</v>
      </c>
      <c r="F30" s="29">
        <f>'Table A1'!F30*'Table A0'!$G30/(0.1)</f>
        <v>1048647.9712544638</v>
      </c>
      <c r="G30" s="29">
        <f>'Table A1'!G30*'Table A0'!$G30/(0.01)</f>
        <v>3430494.29233466</v>
      </c>
      <c r="H30" s="29"/>
      <c r="I30" s="29">
        <f>(100-'Table A1'!B30)*'Table A0'!$G30/(90)</f>
        <v>10713.696912999765</v>
      </c>
      <c r="J30" s="29">
        <f>'Table A1'!I30*'Table A0'!$G30/(5)</f>
        <v>40741.70887440021</v>
      </c>
      <c r="K30" s="29">
        <f>'Table A1'!J30*'Table A0'!$G30/(4)</f>
        <v>63523.113478059553</v>
      </c>
      <c r="L30" s="29">
        <f>'Table A1'!K30*'Table A0'!$G30/(0.5)</f>
        <v>137361.6895178789</v>
      </c>
      <c r="M30" s="29">
        <f>'Table A1'!L30*'Table A0'!$G30/(0.4)</f>
        <v>266111.77404561255</v>
      </c>
      <c r="N30" s="29">
        <f>'Table A1'!M30*'Table A0'!$G30/(0.09)</f>
        <v>783998.38002333092</v>
      </c>
      <c r="O30" s="29"/>
      <c r="P30" s="29">
        <f>'Table Thresholds_nominal'!B30*'Table A0'!$L30</f>
        <v>35468.066432404281</v>
      </c>
      <c r="Q30" s="29">
        <f>'Table Thresholds_nominal'!C30*'Table A0'!$L30</f>
        <v>47620.625632243005</v>
      </c>
      <c r="R30" s="29">
        <f>'Table Thresholds_nominal'!D30*'Table A0'!$L30</f>
        <v>112895.51419300506</v>
      </c>
      <c r="S30" s="29">
        <f>'Table Thresholds_nominal'!E30*'Table A0'!$L30</f>
        <v>173047.0621521078</v>
      </c>
      <c r="T30" s="29">
        <f>'Table Thresholds_nominal'!F30*'Table A0'!$L30</f>
        <v>485093.98350432573</v>
      </c>
      <c r="U30" s="29">
        <f>'Table Thresholds_nominal'!G30*'Table A0'!$L30</f>
        <v>1655601.8650987924</v>
      </c>
    </row>
    <row r="31" spans="1:21" ht="12.75" customHeight="1">
      <c r="A31" s="28">
        <v>1938</v>
      </c>
      <c r="B31" s="29">
        <f>'Table A1'!B31*'Table A0'!$G31/(10)</f>
        <v>67293.068591750445</v>
      </c>
      <c r="C31" s="29">
        <f>'Table A1'!C31*'Table A0'!$G31/(5)</f>
        <v>94465.593384290449</v>
      </c>
      <c r="D31" s="29">
        <f>'Table A1'!D31*'Table A0'!$G31/(1)</f>
        <v>230503.45490325059</v>
      </c>
      <c r="E31" s="29">
        <f>'Table A1'!E31*'Table A0'!$G31/(0.5)</f>
        <v>338535.55099989654</v>
      </c>
      <c r="F31" s="29">
        <f>'Table A1'!F31*'Table A0'!$G31/(0.1)</f>
        <v>806830.36121404124</v>
      </c>
      <c r="G31" s="29">
        <f>'Table A1'!G31*'Table A0'!$G31/(0.01)</f>
        <v>2607885.7772492268</v>
      </c>
      <c r="H31" s="29"/>
      <c r="I31" s="29">
        <f>(100-'Table A1'!B31)*'Table A0'!$G31/(90)</f>
        <v>9911.0221047468185</v>
      </c>
      <c r="J31" s="29">
        <f>'Table A1'!I31*'Table A0'!$G31/(5)</f>
        <v>40120.543799210442</v>
      </c>
      <c r="K31" s="29">
        <f>'Table A1'!J31*'Table A0'!$G31/(4)</f>
        <v>60456.12800455041</v>
      </c>
      <c r="L31" s="29">
        <f>'Table A1'!K31*'Table A0'!$G31/(0.5)</f>
        <v>122471.35880660471</v>
      </c>
      <c r="M31" s="29">
        <f>'Table A1'!L31*'Table A0'!$G31/(0.4)</f>
        <v>221461.84844636029</v>
      </c>
      <c r="N31" s="29">
        <f>'Table A1'!M31*'Table A0'!$G31/(0.09)</f>
        <v>606713.09276568738</v>
      </c>
      <c r="O31" s="29"/>
      <c r="P31" s="29">
        <f>'Table Thresholds_nominal'!B31*'Table A0'!$L31</f>
        <v>34729.035160684616</v>
      </c>
      <c r="Q31" s="29">
        <f>'Table Thresholds_nominal'!C31*'Table A0'!$L31</f>
        <v>46129.989175640112</v>
      </c>
      <c r="R31" s="29">
        <f>'Table Thresholds_nominal'!D31*'Table A0'!$L31</f>
        <v>102605.89765233372</v>
      </c>
      <c r="S31" s="29">
        <f>'Table Thresholds_nominal'!E31*'Table A0'!$L31</f>
        <v>150467.47854243268</v>
      </c>
      <c r="T31" s="29">
        <f>'Table Thresholds_nominal'!F31*'Table A0'!$L31</f>
        <v>384008.81307149981</v>
      </c>
      <c r="U31" s="29">
        <f>'Table Thresholds_nominal'!G31*'Table A0'!$L31</f>
        <v>1154892.5047316512</v>
      </c>
    </row>
    <row r="32" spans="1:21" ht="12.75" customHeight="1">
      <c r="A32" s="28">
        <v>1939</v>
      </c>
      <c r="B32" s="29">
        <f>'Table A1'!B32*'Table A0'!$G32/(10)</f>
        <v>74328.414016500406</v>
      </c>
      <c r="C32" s="29">
        <f>'Table A1'!C32*'Table A0'!$G32/(5)</f>
        <v>104354.56898051008</v>
      </c>
      <c r="D32" s="29">
        <f>'Table A1'!D32*'Table A0'!$G32/(1)</f>
        <v>256712.63957605755</v>
      </c>
      <c r="E32" s="29">
        <f>'Table A1'!E32*'Table A0'!$G32/(0.5)</f>
        <v>379083.35999457136</v>
      </c>
      <c r="F32" s="29">
        <f>'Table A1'!F32*'Table A0'!$G32/(0.1)</f>
        <v>909067.98095686024</v>
      </c>
      <c r="G32" s="29">
        <f>'Table A1'!G32*'Table A0'!$G32/(0.01)</f>
        <v>2903933.4980012542</v>
      </c>
      <c r="H32" s="29"/>
      <c r="I32" s="29">
        <f>(100-'Table A1'!B32)*'Table A0'!$G32/(90)</f>
        <v>10271.502362729867</v>
      </c>
      <c r="J32" s="29">
        <f>'Table A1'!I32*'Table A0'!$G32/(5)</f>
        <v>44302.259052490721</v>
      </c>
      <c r="K32" s="29">
        <f>'Table A1'!J32*'Table A0'!$G32/(4)</f>
        <v>66265.051331623225</v>
      </c>
      <c r="L32" s="29">
        <f>'Table A1'!K32*'Table A0'!$G32/(0.5)</f>
        <v>134341.91915754369</v>
      </c>
      <c r="M32" s="29">
        <f>'Table A1'!L32*'Table A0'!$G32/(0.4)</f>
        <v>246587.20475399916</v>
      </c>
      <c r="N32" s="29">
        <f>'Table A1'!M32*'Table A0'!$G32/(0.09)</f>
        <v>687416.25684081647</v>
      </c>
      <c r="O32" s="29"/>
      <c r="P32" s="29">
        <f>'Table Thresholds_nominal'!B32*'Table A0'!$L32</f>
        <v>39171.758975840836</v>
      </c>
      <c r="Q32" s="29">
        <f>'Table Thresholds_nominal'!C32*'Table A0'!$L32</f>
        <v>51725.562477886342</v>
      </c>
      <c r="R32" s="29">
        <f>'Table Thresholds_nominal'!D32*'Table A0'!$L32</f>
        <v>112276.8600659908</v>
      </c>
      <c r="S32" s="29">
        <f>'Table Thresholds_nominal'!E32*'Table A0'!$L32</f>
        <v>165321.72888580672</v>
      </c>
      <c r="T32" s="29">
        <f>'Table Thresholds_nominal'!F32*'Table A0'!$L32</f>
        <v>430536.95940277283</v>
      </c>
      <c r="U32" s="29">
        <f>'Table Thresholds_nominal'!G32*'Table A0'!$L32</f>
        <v>1416848.6983193008</v>
      </c>
    </row>
    <row r="33" spans="1:21" ht="12.75" customHeight="1">
      <c r="A33" s="28">
        <v>1940</v>
      </c>
      <c r="B33" s="29">
        <f>'Table A1'!B33*'Table A0'!$G33/(10)</f>
        <v>77604.983025638474</v>
      </c>
      <c r="C33" s="29">
        <f>'Table A1'!C33*'Table A0'!$G33/(5)</f>
        <v>109309.03002482059</v>
      </c>
      <c r="D33" s="29">
        <f>'Table A1'!D33*'Table A0'!$G33/(1)</f>
        <v>274843.19004047924</v>
      </c>
      <c r="E33" s="29">
        <f>'Table A1'!E33*'Table A0'!$G33/(0.5)</f>
        <v>407402.11778165936</v>
      </c>
      <c r="F33" s="29">
        <f>'Table A1'!F33*'Table A0'!$G33/(0.1)</f>
        <v>973532.59535181627</v>
      </c>
      <c r="G33" s="29">
        <f>'Table A1'!G33*'Table A0'!$G33/(0.01)</f>
        <v>3098910.578226591</v>
      </c>
      <c r="H33" s="29"/>
      <c r="I33" s="29">
        <f>(100-'Table A1'!B33)*'Table A0'!$G33/(90)</f>
        <v>10786.246208611559</v>
      </c>
      <c r="J33" s="29">
        <f>'Table A1'!I33*'Table A0'!$G33/(5)</f>
        <v>45900.936026456344</v>
      </c>
      <c r="K33" s="29">
        <f>'Table A1'!J33*'Table A0'!$G33/(4)</f>
        <v>67925.490020905927</v>
      </c>
      <c r="L33" s="29">
        <f>'Table A1'!K33*'Table A0'!$G33/(0.5)</f>
        <v>142284.26229929918</v>
      </c>
      <c r="M33" s="29">
        <f>'Table A1'!L33*'Table A0'!$G33/(0.4)</f>
        <v>265869.4983891201</v>
      </c>
      <c r="N33" s="29">
        <f>'Table A1'!M33*'Table A0'!$G33/(0.09)</f>
        <v>737379.48614350788</v>
      </c>
      <c r="O33" s="29"/>
      <c r="P33" s="29">
        <f>'Table Thresholds_nominal'!B33*'Table A0'!$L33</f>
        <v>43479.894422595091</v>
      </c>
      <c r="Q33" s="29">
        <f>'Table Thresholds_nominal'!C33*'Table A0'!$L33</f>
        <v>51220.092571771704</v>
      </c>
      <c r="R33" s="29">
        <f>'Table Thresholds_nominal'!D33*'Table A0'!$L33</f>
        <v>117994.58863123797</v>
      </c>
      <c r="S33" s="29">
        <f>'Table Thresholds_nominal'!E33*'Table A0'!$L33</f>
        <v>179446.25568946419</v>
      </c>
      <c r="T33" s="29">
        <f>'Table Thresholds_nominal'!F33*'Table A0'!$L33</f>
        <v>468421.32385280059</v>
      </c>
      <c r="U33" s="29">
        <f>'Table Thresholds_nominal'!G33*'Table A0'!$L33</f>
        <v>1497218.1050050205</v>
      </c>
    </row>
    <row r="34" spans="1:21" ht="12.75" customHeight="1">
      <c r="A34" s="28">
        <v>1941</v>
      </c>
      <c r="B34" s="29">
        <f>'Table A1'!B34*'Table A0'!$G34/(10)</f>
        <v>83748.009398851995</v>
      </c>
      <c r="C34" s="29">
        <f>'Table A1'!C34*'Table A0'!$G34/(5)</f>
        <v>118487.26756497702</v>
      </c>
      <c r="D34" s="29">
        <f>'Table A1'!D34*'Table A0'!$G34/(1)</f>
        <v>306413.77781158988</v>
      </c>
      <c r="E34" s="29">
        <f>'Table A1'!E34*'Table A0'!$G34/(0.5)</f>
        <v>455226.51955478755</v>
      </c>
      <c r="F34" s="29">
        <f>'Table A1'!F34*'Table A0'!$G34/(0.1)</f>
        <v>1079920.08831776</v>
      </c>
      <c r="G34" s="29">
        <f>'Table A1'!G34*'Table A0'!$G34/(0.01)</f>
        <v>3325982.7697980157</v>
      </c>
      <c r="H34" s="29"/>
      <c r="I34" s="29">
        <f>(100-'Table A1'!B34)*'Table A0'!$G34/(90)</f>
        <v>13379.91639690704</v>
      </c>
      <c r="J34" s="29">
        <f>'Table A1'!I34*'Table A0'!$G34/(5)</f>
        <v>49008.751232726936</v>
      </c>
      <c r="K34" s="29">
        <f>'Table A1'!J34*'Table A0'!$G34/(4)</f>
        <v>71505.640003323817</v>
      </c>
      <c r="L34" s="29">
        <f>'Table A1'!K34*'Table A0'!$G34/(0.5)</f>
        <v>157601.03606839231</v>
      </c>
      <c r="M34" s="29">
        <f>'Table A1'!L34*'Table A0'!$G34/(0.4)</f>
        <v>299053.12736404443</v>
      </c>
      <c r="N34" s="29">
        <f>'Table A1'!M34*'Table A0'!$G34/(0.09)</f>
        <v>830357.56815328705</v>
      </c>
      <c r="O34" s="29"/>
      <c r="P34" s="29">
        <f>'Table Thresholds_nominal'!B34*'Table A0'!$L34</f>
        <v>44978.46638251203</v>
      </c>
      <c r="Q34" s="29">
        <f>'Table Thresholds_nominal'!C34*'Table A0'!$L34</f>
        <v>55536.130367370592</v>
      </c>
      <c r="R34" s="29">
        <f>'Table Thresholds_nominal'!D34*'Table A0'!$L34</f>
        <v>128857.73878667764</v>
      </c>
      <c r="S34" s="29">
        <f>'Table Thresholds_nominal'!E34*'Table A0'!$L34</f>
        <v>200175.67051597204</v>
      </c>
      <c r="T34" s="29">
        <f>'Table Thresholds_nominal'!F34*'Table A0'!$L34</f>
        <v>527876.52500005194</v>
      </c>
      <c r="U34" s="29">
        <f>'Table Thresholds_nominal'!G34*'Table A0'!$L34</f>
        <v>1642420.0589904478</v>
      </c>
    </row>
    <row r="35" spans="1:21" ht="12.75" customHeight="1">
      <c r="A35" s="28">
        <v>1942</v>
      </c>
      <c r="B35" s="29">
        <f>'Table A1'!B35*'Table A0'!$G35/(10)</f>
        <v>84224.217870083492</v>
      </c>
      <c r="C35" s="29">
        <f>'Table A1'!C35*'Table A0'!$G35/(5)</f>
        <v>119154.7905862543</v>
      </c>
      <c r="D35" s="29">
        <f>'Table A1'!D35*'Table A0'!$G35/(1)</f>
        <v>306233.46822718316</v>
      </c>
      <c r="E35" s="29">
        <f>'Table A1'!E35*'Table A0'!$G35/(0.5)</f>
        <v>455360.8595157314</v>
      </c>
      <c r="F35" s="29">
        <f>'Table A1'!F35*'Table A0'!$G35/(0.1)</f>
        <v>1062365.7516338092</v>
      </c>
      <c r="G35" s="29">
        <f>'Table A1'!G35*'Table A0'!$G35/(0.01)</f>
        <v>3136262.4106734246</v>
      </c>
      <c r="H35" s="29"/>
      <c r="I35" s="29">
        <f>(100-'Table A1'!B35)*'Table A0'!$G35/(90)</f>
        <v>17007.331271941537</v>
      </c>
      <c r="J35" s="29">
        <f>'Table A1'!I35*'Table A0'!$G35/(5)</f>
        <v>49293.645153912716</v>
      </c>
      <c r="K35" s="29">
        <f>'Table A1'!J35*'Table A0'!$G35/(4)</f>
        <v>72385.121176022105</v>
      </c>
      <c r="L35" s="29">
        <f>'Table A1'!K35*'Table A0'!$G35/(0.5)</f>
        <v>157106.07693863483</v>
      </c>
      <c r="M35" s="29">
        <f>'Table A1'!L35*'Table A0'!$G35/(0.4)</f>
        <v>303609.63648621197</v>
      </c>
      <c r="N35" s="29">
        <f>'Table A1'!M35*'Table A0'!$G35/(0.09)</f>
        <v>831932.78951829649</v>
      </c>
      <c r="O35" s="29"/>
      <c r="P35" s="29">
        <f>'Table Thresholds_nominal'!B35*'Table A0'!$L35</f>
        <v>45777.094852615031</v>
      </c>
      <c r="Q35" s="29">
        <f>'Table Thresholds_nominal'!C35*'Table A0'!$L35</f>
        <v>55529.131165423409</v>
      </c>
      <c r="R35" s="29">
        <f>'Table Thresholds_nominal'!D35*'Table A0'!$L35</f>
        <v>127454.41495031741</v>
      </c>
      <c r="S35" s="29">
        <f>'Table Thresholds_nominal'!E35*'Table A0'!$L35</f>
        <v>200378.86577788624</v>
      </c>
      <c r="T35" s="29">
        <f>'Table Thresholds_nominal'!F35*'Table A0'!$L35</f>
        <v>529403.23548004101</v>
      </c>
      <c r="U35" s="29">
        <f>'Table Thresholds_nominal'!G35*'Table A0'!$L35</f>
        <v>1624292.4747063799</v>
      </c>
    </row>
    <row r="36" spans="1:21" ht="12.75" customHeight="1">
      <c r="A36" s="28">
        <v>1943</v>
      </c>
      <c r="B36" s="29">
        <f>'Table A1'!B36*'Table A0'!$G36/(10)</f>
        <v>89604.851527350984</v>
      </c>
      <c r="C36" s="29">
        <f>'Table A1'!C36*'Table A0'!$G36/(5)</f>
        <v>126279.57354553905</v>
      </c>
      <c r="D36" s="29">
        <f>'Table A1'!D36*'Table A0'!$G36/(1)</f>
        <v>314993.29988714255</v>
      </c>
      <c r="E36" s="29">
        <f>'Table A1'!E36*'Table A0'!$G36/(0.5)</f>
        <v>462362.22682546405</v>
      </c>
      <c r="F36" s="29">
        <f>'Table A1'!F36*'Table A0'!$G36/(0.1)</f>
        <v>1037649.2999671726</v>
      </c>
      <c r="G36" s="29">
        <f>'Table A1'!G36*'Table A0'!$G36/(0.01)</f>
        <v>2667775.757860648</v>
      </c>
      <c r="H36" s="29"/>
      <c r="I36" s="29">
        <f>(100-'Table A1'!B36)*'Table A0'!$G36/(90)</f>
        <v>20518.708015604658</v>
      </c>
      <c r="J36" s="29">
        <f>'Table A1'!I36*'Table A0'!$G36/(5)</f>
        <v>52930.129509162878</v>
      </c>
      <c r="K36" s="29">
        <f>'Table A1'!J36*'Table A0'!$G36/(4)</f>
        <v>79101.141960138193</v>
      </c>
      <c r="L36" s="29">
        <f>'Table A1'!K36*'Table A0'!$G36/(0.5)</f>
        <v>167624.37294882111</v>
      </c>
      <c r="M36" s="29">
        <f>'Table A1'!L36*'Table A0'!$G36/(0.4)</f>
        <v>318540.45854003693</v>
      </c>
      <c r="N36" s="29">
        <f>'Table A1'!M36*'Table A0'!$G36/(0.09)</f>
        <v>856524.13797900872</v>
      </c>
      <c r="O36" s="29"/>
      <c r="P36" s="29">
        <f>'Table Thresholds_nominal'!B36*'Table A0'!$L36</f>
        <v>46726.96457343582</v>
      </c>
      <c r="Q36" s="29">
        <f>'Table Thresholds_nominal'!C36*'Table A0'!$L36</f>
        <v>60540.427568968815</v>
      </c>
      <c r="R36" s="29">
        <f>'Table Thresholds_nominal'!D36*'Table A0'!$L36</f>
        <v>136091.54985206551</v>
      </c>
      <c r="S36" s="29">
        <f>'Table Thresholds_nominal'!E36*'Table A0'!$L36</f>
        <v>214712.63129869514</v>
      </c>
      <c r="T36" s="29">
        <f>'Table Thresholds_nominal'!F36*'Table A0'!$L36</f>
        <v>547905.53110235708</v>
      </c>
      <c r="U36" s="29">
        <f>'Table Thresholds_nominal'!G36*'Table A0'!$L36</f>
        <v>1421979.2015604866</v>
      </c>
    </row>
    <row r="37" spans="1:21" ht="12.75" customHeight="1">
      <c r="A37" s="28">
        <v>1944</v>
      </c>
      <c r="B37" s="29">
        <f>'Table A1'!B37*'Table A0'!$G37/(10)</f>
        <v>85500.519088011817</v>
      </c>
      <c r="C37" s="29">
        <f>'Table A1'!C37*'Table A0'!$G37/(5)</f>
        <v>117934.1491127675</v>
      </c>
      <c r="D37" s="29">
        <f>'Table A1'!D37*'Table A0'!$G37/(1)</f>
        <v>285608.25061861007</v>
      </c>
      <c r="E37" s="29">
        <f>'Table A1'!E37*'Table A0'!$G37/(0.5)</f>
        <v>412130.97680784756</v>
      </c>
      <c r="F37" s="29">
        <f>'Table A1'!F37*'Table A0'!$G37/(0.1)</f>
        <v>901764.10462757119</v>
      </c>
      <c r="G37" s="29">
        <f>'Table A1'!G37*'Table A0'!$G37/(0.01)</f>
        <v>2504377.2391187148</v>
      </c>
      <c r="H37" s="29"/>
      <c r="I37" s="29">
        <f>(100-'Table A1'!B37)*'Table A0'!$G37/(90)</f>
        <v>20612.138708826544</v>
      </c>
      <c r="J37" s="29">
        <f>'Table A1'!I37*'Table A0'!$G37/(5)</f>
        <v>53066.889063256138</v>
      </c>
      <c r="K37" s="29">
        <f>'Table A1'!J37*'Table A0'!$G37/(4)</f>
        <v>76015.62373630685</v>
      </c>
      <c r="L37" s="29">
        <f>'Table A1'!K37*'Table A0'!$G37/(0.5)</f>
        <v>159085.5244293726</v>
      </c>
      <c r="M37" s="29">
        <f>'Table A1'!L37*'Table A0'!$G37/(0.4)</f>
        <v>289722.69485291664</v>
      </c>
      <c r="N37" s="29">
        <f>'Table A1'!M37*'Table A0'!$G37/(0.09)</f>
        <v>723695.97857299983</v>
      </c>
      <c r="O37" s="29"/>
      <c r="P37" s="29">
        <f>'Table Thresholds_nominal'!B37*'Table A0'!$L37</f>
        <v>51000.210299391059</v>
      </c>
      <c r="Q37" s="29">
        <f>'Table Thresholds_nominal'!C37*'Table A0'!$L37</f>
        <v>60481.265544223061</v>
      </c>
      <c r="R37" s="29">
        <f>'Table Thresholds_nominal'!D37*'Table A0'!$L37</f>
        <v>140029.83830298984</v>
      </c>
      <c r="S37" s="29">
        <f>'Table Thresholds_nominal'!E37*'Table A0'!$L37</f>
        <v>211934.95091849082</v>
      </c>
      <c r="T37" s="29">
        <f>'Table Thresholds_nominal'!F37*'Table A0'!$L37</f>
        <v>518820.14471913717</v>
      </c>
      <c r="U37" s="29">
        <f>'Table Thresholds_nominal'!G37*'Table A0'!$L37</f>
        <v>1439333.9056035827</v>
      </c>
    </row>
    <row r="38" spans="1:21" ht="12.75" customHeight="1">
      <c r="A38" s="28">
        <v>1945</v>
      </c>
      <c r="B38" s="29">
        <f>'Table A1'!B38*'Table A0'!$G38/(10)</f>
        <v>86597.325049426858</v>
      </c>
      <c r="C38" s="29">
        <f>'Table A1'!C38*'Table A0'!$G38/(5)</f>
        <v>121513.30394808266</v>
      </c>
      <c r="D38" s="29">
        <f>'Table A1'!D38*'Table A0'!$G38/(1)</f>
        <v>293689.03670335864</v>
      </c>
      <c r="E38" s="29">
        <f>'Table A1'!E38*'Table A0'!$G38/(0.5)</f>
        <v>417477.77448907209</v>
      </c>
      <c r="F38" s="29">
        <f>'Table A1'!F38*'Table A0'!$G38/(0.1)</f>
        <v>880406.98658265953</v>
      </c>
      <c r="G38" s="29">
        <f>'Table A1'!G38*'Table A0'!$G38/(0.01)</f>
        <v>2241330.346255939</v>
      </c>
      <c r="H38" s="29"/>
      <c r="I38" s="29">
        <f>(100-'Table A1'!B38)*'Table A0'!$G38/(90)</f>
        <v>19852.868174126987</v>
      </c>
      <c r="J38" s="29">
        <f>'Table A1'!I38*'Table A0'!$G38/(5)</f>
        <v>51681.346150771067</v>
      </c>
      <c r="K38" s="29">
        <f>'Table A1'!J38*'Table A0'!$G38/(4)</f>
        <v>78469.370759263678</v>
      </c>
      <c r="L38" s="29">
        <f>'Table A1'!K38*'Table A0'!$G38/(0.5)</f>
        <v>169900.29891764518</v>
      </c>
      <c r="M38" s="29">
        <f>'Table A1'!L38*'Table A0'!$G38/(0.4)</f>
        <v>301745.47146567516</v>
      </c>
      <c r="N38" s="29">
        <f>'Table A1'!M38*'Table A0'!$G38/(0.09)</f>
        <v>729193.27995229512</v>
      </c>
      <c r="O38" s="29"/>
      <c r="P38" s="29">
        <f>'Table Thresholds_nominal'!B38*'Table A0'!$L38</f>
        <v>49143.185835966702</v>
      </c>
      <c r="Q38" s="29">
        <f>'Table Thresholds_nominal'!C38*'Table A0'!$L38</f>
        <v>59958.724856126406</v>
      </c>
      <c r="R38" s="29">
        <f>'Table Thresholds_nominal'!D38*'Table A0'!$L38</f>
        <v>149528.2310003395</v>
      </c>
      <c r="S38" s="29">
        <f>'Table Thresholds_nominal'!E38*'Table A0'!$L38</f>
        <v>228646.31000430833</v>
      </c>
      <c r="T38" s="29">
        <f>'Table Thresholds_nominal'!F38*'Table A0'!$L38</f>
        <v>515587.56957557582</v>
      </c>
      <c r="U38" s="29">
        <f>'Table Thresholds_nominal'!G38*'Table A0'!$L38</f>
        <v>1259603.9277102945</v>
      </c>
    </row>
    <row r="39" spans="1:21" ht="12.75" customHeight="1">
      <c r="A39" s="28">
        <v>1946</v>
      </c>
      <c r="B39" s="29">
        <f>'Table A1'!B39*'Table A0'!$G39/(10)</f>
        <v>92417.578367017763</v>
      </c>
      <c r="C39" s="29">
        <f>'Table A1'!C39*'Table A0'!$G39/(5)</f>
        <v>131660.65966370734</v>
      </c>
      <c r="D39" s="29">
        <f>'Table A1'!D39*'Table A0'!$G39/(1)</f>
        <v>314028.92608375137</v>
      </c>
      <c r="E39" s="29">
        <f>'Table A1'!E39*'Table A0'!$G39/(0.5)</f>
        <v>442152.81259476976</v>
      </c>
      <c r="F39" s="29">
        <f>'Table A1'!F39*'Table A0'!$G39/(0.1)</f>
        <v>916293.93611737585</v>
      </c>
      <c r="G39" s="29">
        <f>'Table A1'!G39*'Table A0'!$G39/(0.01)</f>
        <v>2446524.5437699994</v>
      </c>
      <c r="H39" s="29"/>
      <c r="I39" s="29">
        <f>(100-'Table A1'!B39)*'Table A0'!$G39/(90)</f>
        <v>19395.416817118607</v>
      </c>
      <c r="J39" s="29">
        <f>'Table A1'!I39*'Table A0'!$G39/(5)</f>
        <v>53174.497070328194</v>
      </c>
      <c r="K39" s="29">
        <f>'Table A1'!J39*'Table A0'!$G39/(4)</f>
        <v>86068.593058696351</v>
      </c>
      <c r="L39" s="29">
        <f>'Table A1'!K39*'Table A0'!$G39/(0.5)</f>
        <v>185905.03957273302</v>
      </c>
      <c r="M39" s="29">
        <f>'Table A1'!L39*'Table A0'!$G39/(0.4)</f>
        <v>323617.53171411809</v>
      </c>
      <c r="N39" s="29">
        <f>'Table A1'!M39*'Table A0'!$G39/(0.09)</f>
        <v>746268.31304486212</v>
      </c>
      <c r="O39" s="29"/>
      <c r="P39" s="29">
        <f>'Table Thresholds_nominal'!B39*'Table A0'!$L39</f>
        <v>47893.635877179164</v>
      </c>
      <c r="Q39" s="29">
        <f>'Table Thresholds_nominal'!C39*'Table A0'!$L39</f>
        <v>61246.233198815855</v>
      </c>
      <c r="R39" s="29">
        <f>'Table Thresholds_nominal'!D39*'Table A0'!$L39</f>
        <v>154415.3777264407</v>
      </c>
      <c r="S39" s="29">
        <f>'Table Thresholds_nominal'!E39*'Table A0'!$L39</f>
        <v>230588.84497869937</v>
      </c>
      <c r="T39" s="29">
        <f>'Table Thresholds_nominal'!F39*'Table A0'!$L39</f>
        <v>514222.84039105737</v>
      </c>
      <c r="U39" s="29">
        <f>'Table Thresholds_nominal'!G39*'Table A0'!$L39</f>
        <v>1246807.464801593</v>
      </c>
    </row>
    <row r="40" spans="1:21" ht="12.75" customHeight="1">
      <c r="A40" s="28">
        <v>1947</v>
      </c>
      <c r="B40" s="29">
        <f>'Table A1'!B40*'Table A0'!$G40/(10)</f>
        <v>85127.191456128669</v>
      </c>
      <c r="C40" s="29">
        <f>'Table A1'!C40*'Table A0'!$G40/(5)</f>
        <v>120144.60121765741</v>
      </c>
      <c r="D40" s="29">
        <f>'Table A1'!D40*'Table A0'!$G40/(1)</f>
        <v>282419.44219243492</v>
      </c>
      <c r="E40" s="29">
        <f>'Table A1'!E40*'Table A0'!$G40/(0.5)</f>
        <v>397440.22233613738</v>
      </c>
      <c r="F40" s="29">
        <f>'Table A1'!F40*'Table A0'!$G40/(0.1)</f>
        <v>834249.86420398264</v>
      </c>
      <c r="G40" s="29">
        <f>'Table A1'!G40*'Table A0'!$G40/(0.01)</f>
        <v>2327904.4477223502</v>
      </c>
      <c r="H40" s="29"/>
      <c r="I40" s="29">
        <f>(100-'Table A1'!B40)*'Table A0'!$G40/(90)</f>
        <v>19188.865254353568</v>
      </c>
      <c r="J40" s="29">
        <f>'Table A1'!I40*'Table A0'!$G40/(5)</f>
        <v>50109.781694599937</v>
      </c>
      <c r="K40" s="29">
        <f>'Table A1'!J40*'Table A0'!$G40/(4)</f>
        <v>79575.890973963033</v>
      </c>
      <c r="L40" s="29">
        <f>'Table A1'!K40*'Table A0'!$G40/(0.5)</f>
        <v>167398.66204873248</v>
      </c>
      <c r="M40" s="29">
        <f>'Table A1'!L40*'Table A0'!$G40/(0.4)</f>
        <v>288237.81186917599</v>
      </c>
      <c r="N40" s="29">
        <f>'Table A1'!M40*'Table A0'!$G40/(0.09)</f>
        <v>668288.24381305312</v>
      </c>
      <c r="O40" s="29"/>
      <c r="P40" s="29">
        <f>'Table Thresholds_nominal'!B40*'Table A0'!$L40</f>
        <v>44314.506443084094</v>
      </c>
      <c r="Q40" s="29">
        <f>'Table Thresholds_nominal'!C40*'Table A0'!$L40</f>
        <v>55882.352492626502</v>
      </c>
      <c r="R40" s="29">
        <f>'Table Thresholds_nominal'!D40*'Table A0'!$L40</f>
        <v>138833.75945736477</v>
      </c>
      <c r="S40" s="29">
        <f>'Table Thresholds_nominal'!E40*'Table A0'!$L40</f>
        <v>205534.7969377129</v>
      </c>
      <c r="T40" s="29">
        <f>'Table Thresholds_nominal'!F40*'Table A0'!$L40</f>
        <v>454353.84554391855</v>
      </c>
      <c r="U40" s="29">
        <f>'Table Thresholds_nominal'!G40*'Table A0'!$L40</f>
        <v>1166799.7244132948</v>
      </c>
    </row>
    <row r="41" spans="1:21" ht="12.75" customHeight="1">
      <c r="A41" s="28">
        <v>1948</v>
      </c>
      <c r="B41" s="29">
        <f>'Table A1'!B41*'Table A0'!$G41/(10)</f>
        <v>88497.264472604831</v>
      </c>
      <c r="C41" s="29">
        <f>'Table A1'!C41*'Table A0'!$G41/(5)</f>
        <v>124376.61248387131</v>
      </c>
      <c r="D41" s="29">
        <f>'Table A1'!D41*'Table A0'!$G41/(1)</f>
        <v>295769.28390579595</v>
      </c>
      <c r="E41" s="29">
        <f>'Table A1'!E41*'Table A0'!$G41/(0.5)</f>
        <v>421275.15888767311</v>
      </c>
      <c r="F41" s="29">
        <f>'Table A1'!F41*'Table A0'!$G41/(0.1)</f>
        <v>902052.4552041319</v>
      </c>
      <c r="G41" s="29">
        <f>'Table A1'!G41*'Table A0'!$G41/(0.01)</f>
        <v>2503310.3327697124</v>
      </c>
      <c r="H41" s="29"/>
      <c r="I41" s="29">
        <f>(100-'Table A1'!B41)*'Table A0'!$G41/(90)</f>
        <v>19327.241808622937</v>
      </c>
      <c r="J41" s="29">
        <f>'Table A1'!I41*'Table A0'!$G41/(5)</f>
        <v>52617.916461338362</v>
      </c>
      <c r="K41" s="29">
        <f>'Table A1'!J41*'Table A0'!$G41/(4)</f>
        <v>81528.444628390163</v>
      </c>
      <c r="L41" s="29">
        <f>'Table A1'!K41*'Table A0'!$G41/(0.5)</f>
        <v>170263.40892391876</v>
      </c>
      <c r="M41" s="29">
        <f>'Table A1'!L41*'Table A0'!$G41/(0.4)</f>
        <v>301080.8348085584</v>
      </c>
      <c r="N41" s="29">
        <f>'Table A1'!M41*'Table A0'!$G41/(0.09)</f>
        <v>724134.9132524007</v>
      </c>
      <c r="O41" s="29"/>
      <c r="P41" s="29">
        <f>'Table Thresholds_nominal'!B41*'Table A0'!$L41</f>
        <v>46627.206812563039</v>
      </c>
      <c r="Q41" s="29">
        <f>'Table Thresholds_nominal'!C41*'Table A0'!$L41</f>
        <v>60892.131312780599</v>
      </c>
      <c r="R41" s="29">
        <f>'Table Thresholds_nominal'!D41*'Table A0'!$L41</f>
        <v>141518.9374276376</v>
      </c>
      <c r="S41" s="29">
        <f>'Table Thresholds_nominal'!E41*'Table A0'!$L41</f>
        <v>212978.48558261845</v>
      </c>
      <c r="T41" s="29">
        <f>'Table Thresholds_nominal'!F41*'Table A0'!$L41</f>
        <v>485250.63428023882</v>
      </c>
      <c r="U41" s="29">
        <f>'Table Thresholds_nominal'!G41*'Table A0'!$L41</f>
        <v>1313777.3827151123</v>
      </c>
    </row>
    <row r="42" spans="1:21" ht="12.75" customHeight="1">
      <c r="A42" s="28">
        <v>1949</v>
      </c>
      <c r="B42" s="29">
        <f>'Table A1'!B42*'Table A0'!$G42/(10)</f>
        <v>87502.905924553197</v>
      </c>
      <c r="C42" s="29">
        <f>'Table A1'!C42*'Table A0'!$G42/(5)</f>
        <v>121611.21855696845</v>
      </c>
      <c r="D42" s="29">
        <f>'Table A1'!D42*'Table A0'!$G42/(1)</f>
        <v>283686.19122690632</v>
      </c>
      <c r="E42" s="29">
        <f>'Table A1'!E42*'Table A0'!$G42/(0.5)</f>
        <v>402747.10548934457</v>
      </c>
      <c r="F42" s="29">
        <f>'Table A1'!F42*'Table A0'!$G42/(0.1)</f>
        <v>864777.05273122131</v>
      </c>
      <c r="G42" s="29">
        <f>'Table A1'!G42*'Table A0'!$G42/(0.01)</f>
        <v>2473572.2074490711</v>
      </c>
      <c r="H42" s="29"/>
      <c r="I42" s="29">
        <f>(100-'Table A1'!B42)*'Table A0'!$G42/(90)</f>
        <v>19073.820311711337</v>
      </c>
      <c r="J42" s="29">
        <f>'Table A1'!I42*'Table A0'!$G42/(5)</f>
        <v>53394.593292137935</v>
      </c>
      <c r="K42" s="29">
        <f>'Table A1'!J42*'Table A0'!$G42/(4)</f>
        <v>81092.475389483981</v>
      </c>
      <c r="L42" s="29">
        <f>'Table A1'!K42*'Table A0'!$G42/(0.5)</f>
        <v>164625.27696446804</v>
      </c>
      <c r="M42" s="29">
        <f>'Table A1'!L42*'Table A0'!$G42/(0.4)</f>
        <v>287239.61867887533</v>
      </c>
      <c r="N42" s="29">
        <f>'Table A1'!M42*'Table A0'!$G42/(0.09)</f>
        <v>686022.03554034908</v>
      </c>
      <c r="O42" s="29"/>
      <c r="P42" s="29">
        <f>'Table Thresholds_nominal'!B42*'Table A0'!$L42</f>
        <v>47396.183818128629</v>
      </c>
      <c r="Q42" s="29">
        <f>'Table Thresholds_nominal'!C42*'Table A0'!$L42</f>
        <v>61989.319947006457</v>
      </c>
      <c r="R42" s="29">
        <f>'Table Thresholds_nominal'!D42*'Table A0'!$L42</f>
        <v>136351.25124539289</v>
      </c>
      <c r="S42" s="29">
        <f>'Table Thresholds_nominal'!E42*'Table A0'!$L42</f>
        <v>201919.77265245933</v>
      </c>
      <c r="T42" s="29">
        <f>'Table Thresholds_nominal'!F42*'Table A0'!$L42</f>
        <v>462029.05809341854</v>
      </c>
      <c r="U42" s="29">
        <f>'Table Thresholds_nominal'!G42*'Table A0'!$L42</f>
        <v>1268878.9145166748</v>
      </c>
    </row>
    <row r="43" spans="1:21" ht="12.75" customHeight="1">
      <c r="A43" s="28">
        <v>1950</v>
      </c>
      <c r="B43" s="29">
        <f>'Table A1'!B43*'Table A0'!$G43/(10)</f>
        <v>94767.583434827538</v>
      </c>
      <c r="C43" s="29">
        <f>'Table A1'!C43*'Table A0'!$G43/(5)</f>
        <v>133578.44223507398</v>
      </c>
      <c r="D43" s="29">
        <f>'Table A1'!D43*'Table A0'!$G43/(1)</f>
        <v>317842.03510738874</v>
      </c>
      <c r="E43" s="29">
        <f>'Table A1'!E43*'Table A0'!$G43/(0.5)</f>
        <v>455235.34930695512</v>
      </c>
      <c r="F43" s="29">
        <f>'Table A1'!F43*'Table A0'!$G43/(0.1)</f>
        <v>988158.87385055842</v>
      </c>
      <c r="G43" s="29">
        <f>'Table A1'!G43*'Table A0'!$G43/(0.01)</f>
        <v>2313583.7525021592</v>
      </c>
      <c r="H43" s="29"/>
      <c r="I43" s="29">
        <f>(100-'Table A1'!B43)*'Table A0'!$G43/(90)</f>
        <v>20557.925250009805</v>
      </c>
      <c r="J43" s="29">
        <f>'Table A1'!I43*'Table A0'!$G43/(5)</f>
        <v>55956.724634581093</v>
      </c>
      <c r="K43" s="29">
        <f>'Table A1'!J43*'Table A0'!$G43/(4)</f>
        <v>87512.544016995307</v>
      </c>
      <c r="L43" s="29">
        <f>'Table A1'!K43*'Table A0'!$G43/(0.5)</f>
        <v>180448.72090782231</v>
      </c>
      <c r="M43" s="29">
        <f>'Table A1'!L43*'Table A0'!$G43/(0.4)</f>
        <v>322004.46817105426</v>
      </c>
      <c r="N43" s="29">
        <f>'Table A1'!M43*'Table A0'!$G43/(0.09)</f>
        <v>840889.44288926956</v>
      </c>
      <c r="O43" s="29"/>
      <c r="P43" s="29">
        <f>'Table Thresholds_nominal'!B43*'Table A0'!$L43</f>
        <v>51225.14572038874</v>
      </c>
      <c r="Q43" s="29">
        <f>'Table Thresholds_nominal'!C43*'Table A0'!$L43</f>
        <v>63724.498698279953</v>
      </c>
      <c r="R43" s="29">
        <f>'Table Thresholds_nominal'!D43*'Table A0'!$L43</f>
        <v>146658.50050705048</v>
      </c>
      <c r="S43" s="29">
        <f>'Table Thresholds_nominal'!E43*'Table A0'!$L43</f>
        <v>226179.9258705375</v>
      </c>
      <c r="T43" s="29">
        <f>'Table Thresholds_nominal'!F43*'Table A0'!$L43</f>
        <v>511445.93067530962</v>
      </c>
      <c r="U43" s="29">
        <f>'Table Thresholds_nominal'!G43*'Table A0'!$L43</f>
        <v>1137007.9381276583</v>
      </c>
    </row>
    <row r="44" spans="1:21" ht="12.75" customHeight="1">
      <c r="A44" s="28">
        <v>1951</v>
      </c>
      <c r="B44" s="29">
        <f>'Table A1'!B44*'Table A0'!$G44/(10)</f>
        <v>94607.786179610412</v>
      </c>
      <c r="C44" s="29">
        <f>'Table A1'!C44*'Table A0'!$G44/(5)</f>
        <v>130699.35032149241</v>
      </c>
      <c r="D44" s="29">
        <f>'Table A1'!D44*'Table A0'!$G44/(1)</f>
        <v>303204.60065630451</v>
      </c>
      <c r="E44" s="29">
        <f>'Table A1'!E44*'Table A0'!$G44/(0.5)</f>
        <v>427247.08603381074</v>
      </c>
      <c r="F44" s="29">
        <f>'Table A1'!F44*'Table A0'!$G44/(0.1)</f>
        <v>898541.7557799319</v>
      </c>
      <c r="G44" s="29">
        <f>'Table A1'!G44*'Table A0'!$G44/(0.01)</f>
        <v>2493962.2900224482</v>
      </c>
      <c r="H44" s="29"/>
      <c r="I44" s="29">
        <f>(100-'Table A1'!B44)*'Table A0'!$G44/(90)</f>
        <v>21517.235884073572</v>
      </c>
      <c r="J44" s="29">
        <f>'Table A1'!I44*'Table A0'!$G44/(5)</f>
        <v>58516.22203772841</v>
      </c>
      <c r="K44" s="29">
        <f>'Table A1'!J44*'Table A0'!$G44/(4)</f>
        <v>87573.037737789375</v>
      </c>
      <c r="L44" s="29">
        <f>'Table A1'!K44*'Table A0'!$G44/(0.5)</f>
        <v>179162.1152787983</v>
      </c>
      <c r="M44" s="29">
        <f>'Table A1'!L44*'Table A0'!$G44/(0.4)</f>
        <v>309423.4185972804</v>
      </c>
      <c r="N44" s="29">
        <f>'Table A1'!M44*'Table A0'!$G44/(0.09)</f>
        <v>721272.80753076368</v>
      </c>
      <c r="O44" s="29"/>
      <c r="P44" s="29">
        <f>'Table Thresholds_nominal'!B44*'Table A0'!$L44</f>
        <v>52416.544378253224</v>
      </c>
      <c r="Q44" s="29">
        <f>'Table Thresholds_nominal'!C44*'Table A0'!$L44</f>
        <v>64490.680869140371</v>
      </c>
      <c r="R44" s="29">
        <f>'Table Thresholds_nominal'!D44*'Table A0'!$L44</f>
        <v>150817.61095121404</v>
      </c>
      <c r="S44" s="29">
        <f>'Table Thresholds_nominal'!E44*'Table A0'!$L44</f>
        <v>218737.34421394684</v>
      </c>
      <c r="T44" s="29">
        <f>'Table Thresholds_nominal'!F44*'Table A0'!$L44</f>
        <v>486667.18295510247</v>
      </c>
      <c r="U44" s="29">
        <f>'Table Thresholds_nominal'!G44*'Table A0'!$L44</f>
        <v>1278236.8138864301</v>
      </c>
    </row>
    <row r="45" spans="1:21" ht="12.75" customHeight="1">
      <c r="A45" s="28">
        <v>1952</v>
      </c>
      <c r="B45" s="29">
        <f>'Table A1'!B45*'Table A0'!$G45/(10)</f>
        <v>95408.367157654488</v>
      </c>
      <c r="C45" s="29">
        <f>'Table A1'!C45*'Table A0'!$G45/(5)</f>
        <v>129973.09950722377</v>
      </c>
      <c r="D45" s="29">
        <f>'Table A1'!D45*'Table A0'!$G45/(1)</f>
        <v>290274.52088103374</v>
      </c>
      <c r="E45" s="29">
        <f>'Table A1'!E45*'Table A0'!$G45/(0.5)</f>
        <v>405014.87296721706</v>
      </c>
      <c r="F45" s="29">
        <f>'Table A1'!F45*'Table A0'!$G45/(0.1)</f>
        <v>819783.70893129508</v>
      </c>
      <c r="G45" s="29">
        <f>'Table A1'!G45*'Table A0'!$G45/(0.01)</f>
        <v>2218236.5862975405</v>
      </c>
      <c r="H45" s="29"/>
      <c r="I45" s="29">
        <f>(100-'Table A1'!B45)*'Table A0'!$G45/(90)</f>
        <v>22450.583103458812</v>
      </c>
      <c r="J45" s="29">
        <f>'Table A1'!I45*'Table A0'!$G45/(5)</f>
        <v>60843.634808085219</v>
      </c>
      <c r="K45" s="29">
        <f>'Table A1'!J45*'Table A0'!$G45/(4)</f>
        <v>89897.744163771276</v>
      </c>
      <c r="L45" s="29">
        <f>'Table A1'!K45*'Table A0'!$G45/(0.5)</f>
        <v>175534.16879485035</v>
      </c>
      <c r="M45" s="29">
        <f>'Table A1'!L45*'Table A0'!$G45/(0.4)</f>
        <v>301322.66397619754</v>
      </c>
      <c r="N45" s="29">
        <f>'Table A1'!M45*'Table A0'!$G45/(0.09)</f>
        <v>664400.05589060113</v>
      </c>
      <c r="O45" s="29"/>
      <c r="P45" s="29">
        <f>'Table Thresholds_nominal'!B45*'Table A0'!$L45</f>
        <v>56003.800333778359</v>
      </c>
      <c r="Q45" s="29">
        <f>'Table Thresholds_nominal'!C45*'Table A0'!$L45</f>
        <v>68783.66691110286</v>
      </c>
      <c r="R45" s="29">
        <f>'Table Thresholds_nominal'!D45*'Table A0'!$L45</f>
        <v>149248.69376678832</v>
      </c>
      <c r="S45" s="29">
        <f>'Table Thresholds_nominal'!E45*'Table A0'!$L45</f>
        <v>220011.82907940703</v>
      </c>
      <c r="T45" s="29">
        <f>'Table Thresholds_nominal'!F45*'Table A0'!$L45</f>
        <v>456974.68458182481</v>
      </c>
      <c r="U45" s="29">
        <f>'Table Thresholds_nominal'!G45*'Table A0'!$L45</f>
        <v>1142607.8154680659</v>
      </c>
    </row>
    <row r="46" spans="1:21" ht="12.75" customHeight="1">
      <c r="A46" s="28">
        <v>1953</v>
      </c>
      <c r="B46" s="29">
        <f>'Table A1'!B46*'Table A0'!$G46/(10)</f>
        <v>97503.86536313525</v>
      </c>
      <c r="C46" s="29">
        <f>'Table A1'!C46*'Table A0'!$G46/(5)</f>
        <v>130546.13794342797</v>
      </c>
      <c r="D46" s="29">
        <f>'Table A1'!D46*'Table A0'!$G46/(1)</f>
        <v>282163.53363792127</v>
      </c>
      <c r="E46" s="29">
        <f>'Table A1'!E46*'Table A0'!$G46/(0.5)</f>
        <v>389198.91931874229</v>
      </c>
      <c r="F46" s="29">
        <f>'Table A1'!F46*'Table A0'!$G46/(0.1)</f>
        <v>778752.87549449981</v>
      </c>
      <c r="G46" s="29">
        <f>'Table A1'!G46*'Table A0'!$G46/(0.01)</f>
        <v>2090011.2454224282</v>
      </c>
      <c r="H46" s="29"/>
      <c r="I46" s="29">
        <f>(100-'Table A1'!B46)*'Table A0'!$G46/(90)</f>
        <v>23690.18147803512</v>
      </c>
      <c r="J46" s="29">
        <f>'Table A1'!I46*'Table A0'!$G46/(5)</f>
        <v>64461.592782842534</v>
      </c>
      <c r="K46" s="29">
        <f>'Table A1'!J46*'Table A0'!$G46/(4)</f>
        <v>92641.789019804623</v>
      </c>
      <c r="L46" s="29">
        <f>'Table A1'!K46*'Table A0'!$G46/(0.5)</f>
        <v>175128.14795710021</v>
      </c>
      <c r="M46" s="29">
        <f>'Table A1'!L46*'Table A0'!$G46/(0.4)</f>
        <v>291810.4302748029</v>
      </c>
      <c r="N46" s="29">
        <f>'Table A1'!M46*'Table A0'!$G46/(0.09)</f>
        <v>633057.50105806347</v>
      </c>
      <c r="O46" s="29"/>
      <c r="P46" s="29">
        <f>'Table Thresholds_nominal'!B46*'Table A0'!$L46</f>
        <v>57723.375420280776</v>
      </c>
      <c r="Q46" s="29">
        <f>'Table Thresholds_nominal'!C46*'Table A0'!$L46</f>
        <v>70784.171295845896</v>
      </c>
      <c r="R46" s="29">
        <f>'Table Thresholds_nominal'!D46*'Table A0'!$L46</f>
        <v>150010.3538499643</v>
      </c>
      <c r="S46" s="29">
        <f>'Table Thresholds_nominal'!E46*'Table A0'!$L46</f>
        <v>215662.64269234907</v>
      </c>
      <c r="T46" s="29">
        <f>'Table Thresholds_nominal'!F46*'Table A0'!$L46</f>
        <v>439060.89889976254</v>
      </c>
      <c r="U46" s="29">
        <f>'Table Thresholds_nominal'!G46*'Table A0'!$L46</f>
        <v>1047739.7415675888</v>
      </c>
    </row>
    <row r="47" spans="1:21" ht="12.75" customHeight="1">
      <c r="A47" s="28">
        <v>1954</v>
      </c>
      <c r="B47" s="29">
        <f>'Table A1'!B47*'Table A0'!$G47/(10)</f>
        <v>98588.791787331735</v>
      </c>
      <c r="C47" s="29">
        <f>'Table A1'!C47*'Table A0'!$G47/(5)</f>
        <v>132359.10779660378</v>
      </c>
      <c r="D47" s="29">
        <f>'Table A1'!D47*'Table A0'!$G47/(1)</f>
        <v>288235.85620765737</v>
      </c>
      <c r="E47" s="29">
        <f>'Table A1'!E47*'Table A0'!$G47/(0.5)</f>
        <v>397140.57787752984</v>
      </c>
      <c r="F47" s="29">
        <f>'Table A1'!F47*'Table A0'!$G47/(0.1)</f>
        <v>787725.40674873174</v>
      </c>
      <c r="G47" s="29">
        <f>'Table A1'!G47*'Table A0'!$G47/(0.01)</f>
        <v>2166674.816594847</v>
      </c>
      <c r="H47" s="29"/>
      <c r="I47" s="29">
        <f>(100-'Table A1'!B47)*'Table A0'!$G47/(90)</f>
        <v>23150.74980767315</v>
      </c>
      <c r="J47" s="29">
        <f>'Table A1'!I47*'Table A0'!$G47/(5)</f>
        <v>64818.47577805967</v>
      </c>
      <c r="K47" s="29">
        <f>'Table A1'!J47*'Table A0'!$G47/(4)</f>
        <v>93389.92069384041</v>
      </c>
      <c r="L47" s="29">
        <f>'Table A1'!K47*'Table A0'!$G47/(0.5)</f>
        <v>179331.13453778488</v>
      </c>
      <c r="M47" s="29">
        <f>'Table A1'!L47*'Table A0'!$G47/(0.4)</f>
        <v>299494.37065972935</v>
      </c>
      <c r="N47" s="29">
        <f>'Table A1'!M47*'Table A0'!$G47/(0.09)</f>
        <v>634508.80565471912</v>
      </c>
      <c r="O47" s="29"/>
      <c r="P47" s="29">
        <f>'Table Thresholds_nominal'!B47*'Table A0'!$L47</f>
        <v>58040.52864127123</v>
      </c>
      <c r="Q47" s="29">
        <f>'Table Thresholds_nominal'!C47*'Table A0'!$L47</f>
        <v>70832.91881280762</v>
      </c>
      <c r="R47" s="29">
        <f>'Table Thresholds_nominal'!D47*'Table A0'!$L47</f>
        <v>152706.43037959619</v>
      </c>
      <c r="S47" s="29">
        <f>'Table Thresholds_nominal'!E47*'Table A0'!$L47</f>
        <v>218930.84018680497</v>
      </c>
      <c r="T47" s="29">
        <f>'Table Thresholds_nominal'!F47*'Table A0'!$L47</f>
        <v>442598.51318754995</v>
      </c>
      <c r="U47" s="29">
        <f>'Table Thresholds_nominal'!G47*'Table A0'!$L47</f>
        <v>1061569.8794458476</v>
      </c>
    </row>
    <row r="48" spans="1:21" ht="12.75" customHeight="1">
      <c r="A48" s="28">
        <v>1955</v>
      </c>
      <c r="B48" s="29">
        <f>'Table A1'!B48*'Table A0'!$G48/(10)</f>
        <v>104225.30967231363</v>
      </c>
      <c r="C48" s="29">
        <f>'Table A1'!C48*'Table A0'!$G48/(5)</f>
        <v>140255.97112922167</v>
      </c>
      <c r="D48" s="29">
        <f>'Table A1'!D48*'Table A0'!$G48/(1)</f>
        <v>301158.61629061395</v>
      </c>
      <c r="E48" s="29">
        <f>'Table A1'!E48*'Table A0'!$G48/(0.5)</f>
        <v>412344.90810466016</v>
      </c>
      <c r="F48" s="29">
        <f>'Table A1'!F48*'Table A0'!$G48/(0.1)</f>
        <v>815872.71357328165</v>
      </c>
      <c r="G48" s="29">
        <f>'Table A1'!G48*'Table A0'!$G48/(0.01)</f>
        <v>2363898.8574042176</v>
      </c>
      <c r="H48" s="29"/>
      <c r="I48" s="29">
        <f>(100-'Table A1'!B48)*'Table A0'!$G48/(90)</f>
        <v>24868.367548946477</v>
      </c>
      <c r="J48" s="29">
        <f>'Table A1'!I48*'Table A0'!$G48/(5)</f>
        <v>68194.648215405585</v>
      </c>
      <c r="K48" s="29">
        <f>'Table A1'!J48*'Table A0'!$G48/(4)</f>
        <v>100030.3098388736</v>
      </c>
      <c r="L48" s="29">
        <f>'Table A1'!K48*'Table A0'!$G48/(0.5)</f>
        <v>189972.32447656777</v>
      </c>
      <c r="M48" s="29">
        <f>'Table A1'!L48*'Table A0'!$G48/(0.4)</f>
        <v>311462.95673750481</v>
      </c>
      <c r="N48" s="29">
        <f>'Table A1'!M48*'Table A0'!$G48/(0.09)</f>
        <v>643869.80870317761</v>
      </c>
      <c r="O48" s="29"/>
      <c r="P48" s="29">
        <f>'Table Thresholds_nominal'!B48*'Table A0'!$L48</f>
        <v>61982.101779364049</v>
      </c>
      <c r="Q48" s="29">
        <f>'Table Thresholds_nominal'!C48*'Table A0'!$L48</f>
        <v>77414.57636343078</v>
      </c>
      <c r="R48" s="29">
        <f>'Table Thresholds_nominal'!D48*'Table A0'!$L48</f>
        <v>160431.34428071239</v>
      </c>
      <c r="S48" s="29">
        <f>'Table Thresholds_nominal'!E48*'Table A0'!$L48</f>
        <v>228873.4945205352</v>
      </c>
      <c r="T48" s="29">
        <f>'Table Thresholds_nominal'!F48*'Table A0'!$L48</f>
        <v>444377.09504251508</v>
      </c>
      <c r="U48" s="29">
        <f>'Table Thresholds_nominal'!G48*'Table A0'!$L48</f>
        <v>1091793.2212313893</v>
      </c>
    </row>
    <row r="49" spans="1:21" ht="12.75" customHeight="1">
      <c r="A49" s="28">
        <v>1956</v>
      </c>
      <c r="B49" s="29">
        <f>'Table A1'!B49*'Table A0'!$G49/(10)</f>
        <v>109757.87083270881</v>
      </c>
      <c r="C49" s="29">
        <f>'Table A1'!C49*'Table A0'!$G49/(5)</f>
        <v>147334.45265785829</v>
      </c>
      <c r="D49" s="29">
        <f>'Table A1'!D49*'Table A0'!$G49/(1)</f>
        <v>313578.05420031614</v>
      </c>
      <c r="E49" s="29">
        <f>'Table A1'!E49*'Table A0'!$G49/(0.5)</f>
        <v>424040.39811243233</v>
      </c>
      <c r="F49" s="29">
        <f>'Table A1'!F49*'Table A0'!$G49/(0.1)</f>
        <v>822308.73256710125</v>
      </c>
      <c r="G49" s="29">
        <f>'Table A1'!G49*'Table A0'!$G49/(0.01)</f>
        <v>2350558.35603686</v>
      </c>
      <c r="H49" s="29"/>
      <c r="I49" s="29">
        <f>(100-'Table A1'!B49)*'Table A0'!$G49/(90)</f>
        <v>26147.477292575644</v>
      </c>
      <c r="J49" s="29">
        <f>'Table A1'!I49*'Table A0'!$G49/(5)</f>
        <v>72181.289007559331</v>
      </c>
      <c r="K49" s="29">
        <f>'Table A1'!J49*'Table A0'!$G49/(4)</f>
        <v>105773.55227224383</v>
      </c>
      <c r="L49" s="29">
        <f>'Table A1'!K49*'Table A0'!$G49/(0.5)</f>
        <v>203115.71028819992</v>
      </c>
      <c r="M49" s="29">
        <f>'Table A1'!L49*'Table A0'!$G49/(0.4)</f>
        <v>324473.3144987651</v>
      </c>
      <c r="N49" s="29">
        <f>'Table A1'!M49*'Table A0'!$G49/(0.09)</f>
        <v>652503.21884823916</v>
      </c>
      <c r="O49" s="29"/>
      <c r="P49" s="29">
        <f>'Table Thresholds_nominal'!B49*'Table A0'!$L49</f>
        <v>64568.146447929183</v>
      </c>
      <c r="Q49" s="29">
        <f>'Table Thresholds_nominal'!C49*'Table A0'!$L49</f>
        <v>80781.327484790745</v>
      </c>
      <c r="R49" s="29">
        <f>'Table Thresholds_nominal'!D49*'Table A0'!$L49</f>
        <v>171539.95975079699</v>
      </c>
      <c r="S49" s="29">
        <f>'Table Thresholds_nominal'!E49*'Table A0'!$L49</f>
        <v>232988.83188164857</v>
      </c>
      <c r="T49" s="29">
        <f>'Table Thresholds_nominal'!F49*'Table A0'!$L49</f>
        <v>460625.39706767147</v>
      </c>
      <c r="U49" s="29">
        <f>'Table Thresholds_nominal'!G49*'Table A0'!$L49</f>
        <v>1099850.994052459</v>
      </c>
    </row>
    <row r="50" spans="1:21" ht="12.75" customHeight="1">
      <c r="A50" s="28">
        <v>1957</v>
      </c>
      <c r="B50" s="29">
        <f>'Table A1'!B50*'Table A0'!$G50/(10)</f>
        <v>109847.79708581038</v>
      </c>
      <c r="C50" s="29">
        <f>'Table A1'!C50*'Table A0'!$G50/(5)</f>
        <v>146759.27174814284</v>
      </c>
      <c r="D50" s="29">
        <f>'Table A1'!D50*'Table A0'!$G50/(1)</f>
        <v>311367.64766165416</v>
      </c>
      <c r="E50" s="29">
        <f>'Table A1'!E50*'Table A0'!$G50/(0.5)</f>
        <v>421537.21519205329</v>
      </c>
      <c r="F50" s="29">
        <f>'Table A1'!F50*'Table A0'!$G50/(0.1)</f>
        <v>817823.19997155108</v>
      </c>
      <c r="G50" s="29">
        <f>'Table A1'!G50*'Table A0'!$G50/(0.01)</f>
        <v>2298646.8750675013</v>
      </c>
      <c r="H50" s="29"/>
      <c r="I50" s="29">
        <f>(100-'Table A1'!B50)*'Table A0'!$G50/(90)</f>
        <v>26312.667000801845</v>
      </c>
      <c r="J50" s="29">
        <f>'Table A1'!I50*'Table A0'!$G50/(5)</f>
        <v>72936.322423477919</v>
      </c>
      <c r="K50" s="29">
        <f>'Table A1'!J50*'Table A0'!$G50/(4)</f>
        <v>105607.177769765</v>
      </c>
      <c r="L50" s="29">
        <f>'Table A1'!K50*'Table A0'!$G50/(0.5)</f>
        <v>201198.08013125497</v>
      </c>
      <c r="M50" s="29">
        <f>'Table A1'!L50*'Table A0'!$G50/(0.4)</f>
        <v>322465.71899717883</v>
      </c>
      <c r="N50" s="29">
        <f>'Table A1'!M50*'Table A0'!$G50/(0.09)</f>
        <v>653287.23607200105</v>
      </c>
      <c r="O50" s="29"/>
      <c r="P50" s="29">
        <f>'Table Thresholds_nominal'!B50*'Table A0'!$L50</f>
        <v>66006.805437174611</v>
      </c>
      <c r="Q50" s="29">
        <f>'Table Thresholds_nominal'!C50*'Table A0'!$L50</f>
        <v>81965.975835993508</v>
      </c>
      <c r="R50" s="29">
        <f>'Table Thresholds_nominal'!D50*'Table A0'!$L50</f>
        <v>169839.59780054385</v>
      </c>
      <c r="S50" s="29">
        <f>'Table Thresholds_nominal'!E50*'Table A0'!$L50</f>
        <v>233382.18612463801</v>
      </c>
      <c r="T50" s="29">
        <f>'Table Thresholds_nominal'!F50*'Table A0'!$L50</f>
        <v>466924.38500092702</v>
      </c>
      <c r="U50" s="29">
        <f>'Table Thresholds_nominal'!G50*'Table A0'!$L50</f>
        <v>1119602.1366917691</v>
      </c>
    </row>
    <row r="51" spans="1:21" ht="12.75" customHeight="1">
      <c r="A51" s="28">
        <v>1958</v>
      </c>
      <c r="B51" s="29">
        <f>'Table A1'!B51*'Table A0'!$G51/(10)</f>
        <v>107910.73495651214</v>
      </c>
      <c r="C51" s="29">
        <f>'Table A1'!C51*'Table A0'!$G51/(5)</f>
        <v>142885.21011270568</v>
      </c>
      <c r="D51" s="29">
        <f>'Table A1'!D51*'Table A0'!$G51/(1)</f>
        <v>296845.23563913454</v>
      </c>
      <c r="E51" s="29">
        <f>'Table A1'!E51*'Table A0'!$G51/(0.5)</f>
        <v>399370.45916563115</v>
      </c>
      <c r="F51" s="29">
        <f>'Table A1'!F51*'Table A0'!$G51/(0.1)</f>
        <v>770455.23859107937</v>
      </c>
      <c r="G51" s="29">
        <f>'Table A1'!G51*'Table A0'!$G51/(0.01)</f>
        <v>2158861.05214315</v>
      </c>
      <c r="H51" s="29"/>
      <c r="I51" s="29">
        <f>(100-'Table A1'!B51)*'Table A0'!$G51/(90)</f>
        <v>25347.926517045067</v>
      </c>
      <c r="J51" s="29">
        <f>'Table A1'!I51*'Table A0'!$G51/(5)</f>
        <v>72936.259800318585</v>
      </c>
      <c r="K51" s="29">
        <f>'Table A1'!J51*'Table A0'!$G51/(4)</f>
        <v>104395.20373109847</v>
      </c>
      <c r="L51" s="29">
        <f>'Table A1'!K51*'Table A0'!$G51/(0.5)</f>
        <v>194320.01211263792</v>
      </c>
      <c r="M51" s="29">
        <f>'Table A1'!L51*'Table A0'!$G51/(0.4)</f>
        <v>306599.26430926909</v>
      </c>
      <c r="N51" s="29">
        <f>'Table A1'!M51*'Table A0'!$G51/(0.09)</f>
        <v>616187.92597418255</v>
      </c>
      <c r="O51" s="29"/>
      <c r="P51" s="29">
        <f>'Table Thresholds_nominal'!B51*'Table A0'!$L51</f>
        <v>66009.19409303843</v>
      </c>
      <c r="Q51" s="29">
        <f>'Table Thresholds_nominal'!C51*'Table A0'!$L51</f>
        <v>82321.39781022846</v>
      </c>
      <c r="R51" s="29">
        <f>'Table Thresholds_nominal'!D51*'Table A0'!$L51</f>
        <v>165232.18045770898</v>
      </c>
      <c r="S51" s="29">
        <f>'Table Thresholds_nominal'!E51*'Table A0'!$L51</f>
        <v>223273.17740969703</v>
      </c>
      <c r="T51" s="29">
        <f>'Table Thresholds_nominal'!F51*'Table A0'!$L51</f>
        <v>440624.7982631856</v>
      </c>
      <c r="U51" s="29">
        <f>'Table Thresholds_nominal'!G51*'Table A0'!$L51</f>
        <v>1056650.9069153967</v>
      </c>
    </row>
    <row r="52" spans="1:21" ht="12.75" customHeight="1">
      <c r="A52" s="28">
        <v>1959</v>
      </c>
      <c r="B52" s="29">
        <f>'Table A1'!B52*'Table A0'!$G52/(10)</f>
        <v>114117.57344079686</v>
      </c>
      <c r="C52" s="29">
        <f>'Table A1'!C52*'Table A0'!$G52/(5)</f>
        <v>149800.52994338566</v>
      </c>
      <c r="D52" s="29">
        <f>'Table A1'!D52*'Table A0'!$G52/(1)</f>
        <v>311639.45881554391</v>
      </c>
      <c r="E52" s="29">
        <f>'Table A1'!E52*'Table A0'!$G52/(0.5)</f>
        <v>420395.87982004369</v>
      </c>
      <c r="F52" s="29">
        <f>'Table A1'!F52*'Table A0'!$G52/(0.1)</f>
        <v>780633.6827036771</v>
      </c>
      <c r="G52" s="29">
        <f>'Table A1'!G52*'Table A0'!$G52/(0.01)</f>
        <v>2195109.8910909602</v>
      </c>
      <c r="H52" s="29"/>
      <c r="I52" s="29">
        <f>(100-'Table A1'!B52)*'Table A0'!$G52/(90)</f>
        <v>26903.25093039135</v>
      </c>
      <c r="J52" s="29">
        <f>'Table A1'!I52*'Table A0'!$G52/(5)</f>
        <v>78434.61693820807</v>
      </c>
      <c r="K52" s="29">
        <f>'Table A1'!J52*'Table A0'!$G52/(4)</f>
        <v>109340.7977253461</v>
      </c>
      <c r="L52" s="29">
        <f>'Table A1'!K52*'Table A0'!$G52/(0.5)</f>
        <v>202883.03781104414</v>
      </c>
      <c r="M52" s="29">
        <f>'Table A1'!L52*'Table A0'!$G52/(0.4)</f>
        <v>330336.42909913528</v>
      </c>
      <c r="N52" s="29">
        <f>'Table A1'!M52*'Table A0'!$G52/(0.09)</f>
        <v>623469.65954953467</v>
      </c>
      <c r="O52" s="29"/>
      <c r="P52" s="29">
        <f>'Table Thresholds_nominal'!B52*'Table A0'!$L52</f>
        <v>69886.316736202862</v>
      </c>
      <c r="Q52" s="29">
        <f>'Table Thresholds_nominal'!C52*'Table A0'!$L52</f>
        <v>88423.09024512535</v>
      </c>
      <c r="R52" s="29">
        <f>'Table Thresholds_nominal'!D52*'Table A0'!$L52</f>
        <v>176497.99466720366</v>
      </c>
      <c r="S52" s="29">
        <f>'Table Thresholds_nominal'!E52*'Table A0'!$L52</f>
        <v>248152.81501210885</v>
      </c>
      <c r="T52" s="29">
        <f>'Table Thresholds_nominal'!F52*'Table A0'!$L52</f>
        <v>450726.70337291044</v>
      </c>
      <c r="U52" s="29">
        <f>'Table Thresholds_nominal'!G52*'Table A0'!$L52</f>
        <v>1037166.5816061278</v>
      </c>
    </row>
    <row r="53" spans="1:21" ht="12.75" customHeight="1">
      <c r="A53" s="28">
        <v>1960</v>
      </c>
      <c r="B53" s="29">
        <f>'Table A1'!B53*'Table A0'!$G53/(10)</f>
        <v>114053.74119755099</v>
      </c>
      <c r="C53" s="29">
        <f>'Table A1'!C53*'Table A0'!$G53/(5)</f>
        <v>147795.72234225651</v>
      </c>
      <c r="D53" s="29">
        <f>'Table A1'!D53*'Table A0'!$G53/(1)</f>
        <v>301066.80651877233</v>
      </c>
      <c r="E53" s="29">
        <f>'Table A1'!E53*'Table A0'!$G53/(0.5)</f>
        <v>397813.84597299946</v>
      </c>
      <c r="F53" s="29">
        <f>'Table A1'!F53*'Table A0'!$G53/(0.1)</f>
        <v>755299.63713571045</v>
      </c>
      <c r="G53" s="29">
        <f>'Table A1'!G53*'Table A0'!$G53/(0.01)</f>
        <v>2148581.8792824596</v>
      </c>
      <c r="H53" s="29"/>
      <c r="I53" s="29">
        <f>(100-'Table A1'!B53)*'Table A0'!$G53/(90)</f>
        <v>27357.885331476857</v>
      </c>
      <c r="J53" s="29">
        <f>'Table A1'!I53*'Table A0'!$G53/(5)</f>
        <v>80311.760052845493</v>
      </c>
      <c r="K53" s="29">
        <f>'Table A1'!J53*'Table A0'!$G53/(4)</f>
        <v>109477.95129812753</v>
      </c>
      <c r="L53" s="29">
        <f>'Table A1'!K53*'Table A0'!$G53/(0.5)</f>
        <v>204319.76706454522</v>
      </c>
      <c r="M53" s="29">
        <f>'Table A1'!L53*'Table A0'!$G53/(0.4)</f>
        <v>308442.39818232169</v>
      </c>
      <c r="N53" s="29">
        <f>'Table A1'!M53*'Table A0'!$G53/(0.09)</f>
        <v>600490.49911940505</v>
      </c>
      <c r="O53" s="29"/>
      <c r="P53" s="29">
        <f>'Table Thresholds_nominal'!B53*'Table A0'!$L53</f>
        <v>71074.286471842759</v>
      </c>
      <c r="Q53" s="29">
        <f>'Table Thresholds_nominal'!C53*'Table A0'!$L53</f>
        <v>81441.650232162719</v>
      </c>
      <c r="R53" s="29">
        <f>'Table Thresholds_nominal'!D53*'Table A0'!$L53</f>
        <v>174744.37151425809</v>
      </c>
      <c r="S53" s="29">
        <f>'Table Thresholds_nominal'!E53*'Table A0'!$L53</f>
        <v>229813.53231832161</v>
      </c>
      <c r="T53" s="29">
        <f>'Table Thresholds_nominal'!F53*'Table A0'!$L53</f>
        <v>431136.75466324756</v>
      </c>
      <c r="U53" s="29">
        <f>'Table Thresholds_nominal'!G53*'Table A0'!$L53</f>
        <v>1016580.2861573297</v>
      </c>
    </row>
    <row r="54" spans="1:21" ht="12.75" customHeight="1">
      <c r="A54" s="28">
        <v>1961</v>
      </c>
      <c r="B54" s="29">
        <f>'Table A1'!B54*'Table A0'!$G54/(10)</f>
        <v>116257.89328743992</v>
      </c>
      <c r="C54" s="29">
        <f>'Table A1'!C54*'Table A0'!$G54/(5)</f>
        <v>152406.0438642996</v>
      </c>
      <c r="D54" s="29">
        <f>'Table A1'!D54*'Table A0'!$G54/(1)</f>
        <v>303895.6129498735</v>
      </c>
      <c r="E54" s="29">
        <f>'Table A1'!E54*'Table A0'!$G54/(0.5)</f>
        <v>394326.31426919845</v>
      </c>
      <c r="F54" s="29">
        <f>'Table A1'!F54*'Table A0'!$G54/(0.1)</f>
        <v>748439.78973192803</v>
      </c>
      <c r="G54" s="29">
        <f>'Table A1'!G54*'Table A0'!$G54/(0.01)</f>
        <v>2139682.037118312</v>
      </c>
      <c r="H54" s="29"/>
      <c r="I54" s="29">
        <f>(100-'Table A1'!B54)*'Table A0'!$G54/(90)</f>
        <v>27581.13342219808</v>
      </c>
      <c r="J54" s="29">
        <f>'Table A1'!I54*'Table A0'!$G54/(5)</f>
        <v>80109.742710580264</v>
      </c>
      <c r="K54" s="29">
        <f>'Table A1'!J54*'Table A0'!$G54/(4)</f>
        <v>114533.65159290611</v>
      </c>
      <c r="L54" s="29">
        <f>'Table A1'!K54*'Table A0'!$G54/(0.5)</f>
        <v>213464.91163054851</v>
      </c>
      <c r="M54" s="29">
        <f>'Table A1'!L54*'Table A0'!$G54/(0.4)</f>
        <v>305797.94540351606</v>
      </c>
      <c r="N54" s="29">
        <f>'Table A1'!M54*'Table A0'!$G54/(0.09)</f>
        <v>593857.31780010776</v>
      </c>
      <c r="O54" s="29"/>
      <c r="P54" s="29">
        <f>'Table Thresholds_nominal'!B54*'Table A0'!$L54</f>
        <v>71529.090165508664</v>
      </c>
      <c r="Q54" s="29">
        <f>'Table Thresholds_nominal'!C54*'Table A0'!$L54</f>
        <v>89167.701519395152</v>
      </c>
      <c r="R54" s="29">
        <f>'Table Thresholds_nominal'!D54*'Table A0'!$L54</f>
        <v>180108.15521265476</v>
      </c>
      <c r="S54" s="29">
        <f>'Table Thresholds_nominal'!E54*'Table A0'!$L54</f>
        <v>224644.06827754251</v>
      </c>
      <c r="T54" s="29">
        <f>'Table Thresholds_nominal'!F54*'Table A0'!$L54</f>
        <v>418335.93900143373</v>
      </c>
      <c r="U54" s="29">
        <f>'Table Thresholds_nominal'!G54*'Table A0'!$L54</f>
        <v>995679.70359852619</v>
      </c>
    </row>
    <row r="55" spans="1:21" ht="12.75" customHeight="1">
      <c r="A55" s="28">
        <v>1962</v>
      </c>
      <c r="B55" s="29">
        <f>'Table A1'!B55*'Table A0'!$G55/(10)</f>
        <v>121059.6164129208</v>
      </c>
      <c r="C55" s="29">
        <f>'Table A1'!C55*'Table A0'!$G55/(5)</f>
        <v>158241.33093253119</v>
      </c>
      <c r="D55" s="29">
        <f>'Table A1'!D55*'Table A0'!$G55/(1)</f>
        <v>312574.40974364628</v>
      </c>
      <c r="E55" s="29">
        <f>'Table A1'!E55*'Table A0'!$G55/(0.5)</f>
        <v>407953.74741182278</v>
      </c>
      <c r="F55" s="29">
        <f>'Table A1'!F55*'Table A0'!$G55/(0.1)</f>
        <v>749587.41790362005</v>
      </c>
      <c r="G55" s="29">
        <f>'Table A1'!G55*'Table A0'!$G55/(0.01)</f>
        <v>2121768.2527963794</v>
      </c>
      <c r="H55" s="29"/>
      <c r="I55" s="29">
        <f>(100-'Table A1'!B55)*'Table A0'!$G55/(90)</f>
        <v>28526.030671899953</v>
      </c>
      <c r="J55" s="29">
        <f>'Table A1'!I55*'Table A0'!$G55/(5)</f>
        <v>83877.901893310438</v>
      </c>
      <c r="K55" s="29">
        <f>'Table A1'!J55*'Table A0'!$G55/(4)</f>
        <v>119658.06122975241</v>
      </c>
      <c r="L55" s="29">
        <f>'Table A1'!K55*'Table A0'!$G55/(0.5)</f>
        <v>217195.07207546971</v>
      </c>
      <c r="M55" s="29">
        <f>'Table A1'!L55*'Table A0'!$G55/(0.4)</f>
        <v>322545.32978887338</v>
      </c>
      <c r="N55" s="29">
        <f>'Table A1'!M55*'Table A0'!$G55/(0.09)</f>
        <v>597122.88069331355</v>
      </c>
      <c r="O55" s="29"/>
      <c r="P55" s="29">
        <f>'Table Thresholds_nominal'!B55*'Table A0'!$L55</f>
        <v>75576.720062053617</v>
      </c>
      <c r="Q55" s="29">
        <f>'Table Thresholds_nominal'!C55*'Table A0'!$L55</f>
        <v>92624.079232900331</v>
      </c>
      <c r="R55" s="29">
        <f>'Table Thresholds_nominal'!D55*'Table A0'!$L55</f>
        <v>185655.74537100599</v>
      </c>
      <c r="S55" s="29">
        <f>'Table Thresholds_nominal'!E55*'Table A0'!$L55</f>
        <v>241670.53058705002</v>
      </c>
      <c r="T55" s="29">
        <f>'Table Thresholds_nominal'!F55*'Table A0'!$L55</f>
        <v>436785.54500995151</v>
      </c>
      <c r="U55" s="29">
        <f>'Table Thresholds_nominal'!G55*'Table A0'!$L55</f>
        <v>984831.84989291034</v>
      </c>
    </row>
    <row r="56" spans="1:21" ht="12.75" customHeight="1">
      <c r="A56" s="28">
        <v>1963</v>
      </c>
      <c r="B56" s="29">
        <f>'Table A1'!B56*'Table A0'!$G56/(10)</f>
        <v>123964.59493487945</v>
      </c>
      <c r="C56" s="29">
        <f>'Table A1'!C56*'Table A0'!$G56/(5)</f>
        <v>161841.82203972872</v>
      </c>
      <c r="D56" s="29">
        <f>'Table A1'!D56*'Table A0'!$G56/(1)</f>
        <v>316167.14832010731</v>
      </c>
      <c r="E56" s="29">
        <f>'Table A1'!E56*'Table A0'!$G56/(0.5)</f>
        <v>412809.24823072337</v>
      </c>
      <c r="F56" s="29">
        <f>'Table A1'!F56*'Table A0'!$G56/(0.1)</f>
        <v>760432.311248007</v>
      </c>
      <c r="G56" s="29">
        <f>'Table A1'!G56*'Table A0'!$G56/(0.01)</f>
        <v>2199723.0649752188</v>
      </c>
      <c r="H56" s="29"/>
      <c r="I56" s="29">
        <f>(100-'Table A1'!B56)*'Table A0'!$G56/(90)</f>
        <v>29256.479135266465</v>
      </c>
      <c r="J56" s="29">
        <f>'Table A1'!I56*'Table A0'!$G56/(5)</f>
        <v>86087.367830030184</v>
      </c>
      <c r="K56" s="29">
        <f>'Table A1'!J56*'Table A0'!$G56/(4)</f>
        <v>123260.49046963408</v>
      </c>
      <c r="L56" s="29">
        <f>'Table A1'!K56*'Table A0'!$G56/(0.5)</f>
        <v>219525.04840949122</v>
      </c>
      <c r="M56" s="29">
        <f>'Table A1'!L56*'Table A0'!$G56/(0.4)</f>
        <v>325903.48247640248</v>
      </c>
      <c r="N56" s="29">
        <f>'Table A1'!M56*'Table A0'!$G56/(0.09)</f>
        <v>600511.11638942792</v>
      </c>
      <c r="O56" s="29"/>
      <c r="P56" s="29">
        <f>'Table Thresholds_nominal'!B56*'Table A0'!$L56</f>
        <v>77941.382280651582</v>
      </c>
      <c r="Q56" s="29">
        <f>'Table Thresholds_nominal'!C56*'Table A0'!$L56</f>
        <v>96528.999747188936</v>
      </c>
      <c r="R56" s="29">
        <f>'Table Thresholds_nominal'!D56*'Table A0'!$L56</f>
        <v>187629.72972586227</v>
      </c>
      <c r="S56" s="29">
        <f>'Table Thresholds_nominal'!E56*'Table A0'!$L56</f>
        <v>244390.06578680707</v>
      </c>
      <c r="T56" s="29">
        <f>'Table Thresholds_nominal'!F56*'Table A0'!$L56</f>
        <v>442518.53693606809</v>
      </c>
      <c r="U56" s="29">
        <f>'Table Thresholds_nominal'!G56*'Table A0'!$L56</f>
        <v>1003653.4962412692</v>
      </c>
    </row>
    <row r="57" spans="1:21" ht="12.75" customHeight="1">
      <c r="A57" s="28">
        <v>1964</v>
      </c>
      <c r="B57" s="29">
        <f>'Table A1'!B57*'Table A0'!$G57/(10)</f>
        <v>128435.89759752834</v>
      </c>
      <c r="C57" s="29">
        <f>'Table A1'!C57*'Table A0'!$G57/(5)</f>
        <v>167433.55689601149</v>
      </c>
      <c r="D57" s="29">
        <f>'Table A1'!D57*'Table A0'!$G57/(1)</f>
        <v>325592.46811387764</v>
      </c>
      <c r="E57" s="29">
        <f>'Table A1'!E57*'Table A0'!$G57/(0.5)</f>
        <v>432990.94254162553</v>
      </c>
      <c r="F57" s="29">
        <f>'Table A1'!F57*'Table A0'!$G57/(0.1)</f>
        <v>799285.54419689986</v>
      </c>
      <c r="G57" s="29">
        <f>'Table A1'!G57*'Table A0'!$G57/(0.01)</f>
        <v>2156702.4511559373</v>
      </c>
      <c r="H57" s="29"/>
      <c r="I57" s="29">
        <f>(100-'Table A1'!B57)*'Table A0'!$G57/(90)</f>
        <v>30833.525969299706</v>
      </c>
      <c r="J57" s="29">
        <f>'Table A1'!I57*'Table A0'!$G57/(5)</f>
        <v>89438.238299045217</v>
      </c>
      <c r="K57" s="29">
        <f>'Table A1'!J57*'Table A0'!$G57/(4)</f>
        <v>127893.82909154493</v>
      </c>
      <c r="L57" s="29">
        <f>'Table A1'!K57*'Table A0'!$G57/(0.5)</f>
        <v>218193.99368612978</v>
      </c>
      <c r="M57" s="29">
        <f>'Table A1'!L57*'Table A0'!$G57/(0.4)</f>
        <v>341417.29212780693</v>
      </c>
      <c r="N57" s="29">
        <f>'Table A1'!M57*'Table A0'!$G57/(0.09)</f>
        <v>648461.44342367351</v>
      </c>
      <c r="O57" s="29"/>
      <c r="P57" s="29">
        <f>'Table Thresholds_nominal'!B57*'Table A0'!$L57</f>
        <v>81317.66369923146</v>
      </c>
      <c r="Q57" s="29">
        <f>'Table Thresholds_nominal'!C57*'Table A0'!$L57</f>
        <v>97361.359211522518</v>
      </c>
      <c r="R57" s="29">
        <f>'Table Thresholds_nominal'!D57*'Table A0'!$L57</f>
        <v>188661.78381774537</v>
      </c>
      <c r="S57" s="29">
        <f>'Table Thresholds_nominal'!E57*'Table A0'!$L57</f>
        <v>254700.03724727794</v>
      </c>
      <c r="T57" s="29">
        <f>'Table Thresholds_nominal'!F57*'Table A0'!$L57</f>
        <v>451757.71292862709</v>
      </c>
      <c r="U57" s="29">
        <f>'Table Thresholds_nominal'!G57*'Table A0'!$L57</f>
        <v>967245.63279063336</v>
      </c>
    </row>
    <row r="58" spans="1:21" ht="12.75" customHeight="1">
      <c r="A58" s="28">
        <v>1965</v>
      </c>
      <c r="B58" s="29">
        <f>'Table A1'!B58*'Table A0'!$G58/(10)</f>
        <v>133188.66733782197</v>
      </c>
      <c r="C58" s="29">
        <f>'Table A1'!C58*'Table A0'!$G58/(5)</f>
        <v>174946.04374170958</v>
      </c>
      <c r="D58" s="29">
        <f>'Table A1'!D58*'Table A0'!$G58/(1)</f>
        <v>340811.21943467465</v>
      </c>
      <c r="E58" s="29">
        <f>'Table A1'!E58*'Table A0'!$G58/(0.5)</f>
        <v>458235.07077706611</v>
      </c>
      <c r="F58" s="29">
        <f>'Table A1'!F58*'Table A0'!$G58/(0.1)</f>
        <v>860869.66376100981</v>
      </c>
      <c r="G58" s="29">
        <f>'Table A1'!G58*'Table A0'!$G58/(0.01)</f>
        <v>2272901.0936761741</v>
      </c>
      <c r="H58" s="29"/>
      <c r="I58" s="29">
        <f>(100-'Table A1'!B58)*'Table A0'!$G58/(90)</f>
        <v>32154.277796931568</v>
      </c>
      <c r="J58" s="29">
        <f>'Table A1'!I58*'Table A0'!$G58/(5)</f>
        <v>91431.290933934404</v>
      </c>
      <c r="K58" s="29">
        <f>'Table A1'!J58*'Table A0'!$G58/(4)</f>
        <v>133479.74981846832</v>
      </c>
      <c r="L58" s="29">
        <f>'Table A1'!K58*'Table A0'!$G58/(0.5)</f>
        <v>223387.36809228317</v>
      </c>
      <c r="M58" s="29">
        <f>'Table A1'!L58*'Table A0'!$G58/(0.4)</f>
        <v>357576.42253108014</v>
      </c>
      <c r="N58" s="29">
        <f>'Table A1'!M58*'Table A0'!$G58/(0.09)</f>
        <v>703977.28265932493</v>
      </c>
      <c r="O58" s="29"/>
      <c r="P58" s="29">
        <f>'Table Thresholds_nominal'!B58*'Table A0'!$L58</f>
        <v>83733.751933341555</v>
      </c>
      <c r="Q58" s="29">
        <f>'Table Thresholds_nominal'!C58*'Table A0'!$L58</f>
        <v>102399.69648517971</v>
      </c>
      <c r="R58" s="29">
        <f>'Table Thresholds_nominal'!D58*'Table A0'!$L58</f>
        <v>192363.20207937111</v>
      </c>
      <c r="S58" s="29">
        <f>'Table Thresholds_nominal'!E58*'Table A0'!$L58</f>
        <v>266584.81083391083</v>
      </c>
      <c r="T58" s="29">
        <f>'Table Thresholds_nominal'!F58*'Table A0'!$L58</f>
        <v>464873.36971431767</v>
      </c>
      <c r="U58" s="29">
        <f>'Table Thresholds_nominal'!G58*'Table A0'!$L58</f>
        <v>976389.0513610316</v>
      </c>
    </row>
    <row r="59" spans="1:21" ht="12.75" customHeight="1">
      <c r="A59" s="28">
        <v>1966</v>
      </c>
      <c r="B59" s="29">
        <f>'Table A1'!B59*'Table A0'!$G59/(10)</f>
        <v>141127.90632968937</v>
      </c>
      <c r="C59" s="29">
        <f>'Table A1'!C59*'Table A0'!$G59/(5)</f>
        <v>185267.17773543889</v>
      </c>
      <c r="D59" s="29">
        <f>'Table A1'!D59*'Table A0'!$G59/(1)</f>
        <v>369270.56634326879</v>
      </c>
      <c r="E59" s="29">
        <f>'Table A1'!E59*'Table A0'!$G59/(0.5)</f>
        <v>492949.56596790347</v>
      </c>
      <c r="F59" s="29">
        <f>'Table A1'!F59*'Table A0'!$G59/(0.1)</f>
        <v>950592.02318323322</v>
      </c>
      <c r="G59" s="29">
        <f>'Table A1'!G59*'Table A0'!$G59/(0.01)</f>
        <v>2660678.2283391561</v>
      </c>
      <c r="H59" s="29"/>
      <c r="I59" s="29">
        <f>(100-'Table A1'!B59)*'Table A0'!$G59/(90)</f>
        <v>33350.143605105157</v>
      </c>
      <c r="J59" s="29">
        <f>'Table A1'!I59*'Table A0'!$G59/(5)</f>
        <v>96988.634923939855</v>
      </c>
      <c r="K59" s="29">
        <f>'Table A1'!J59*'Table A0'!$G59/(4)</f>
        <v>139266.33058348141</v>
      </c>
      <c r="L59" s="29">
        <f>'Table A1'!K59*'Table A0'!$G59/(0.5)</f>
        <v>245591.5667186341</v>
      </c>
      <c r="M59" s="29">
        <f>'Table A1'!L59*'Table A0'!$G59/(0.4)</f>
        <v>378538.95166407095</v>
      </c>
      <c r="N59" s="29">
        <f>'Table A1'!M59*'Table A0'!$G59/(0.09)</f>
        <v>760582.44483257504</v>
      </c>
      <c r="O59" s="29"/>
      <c r="P59" s="29">
        <f>'Table Thresholds_nominal'!B59*'Table A0'!$L59</f>
        <v>87402.029560881972</v>
      </c>
      <c r="Q59" s="29">
        <f>'Table Thresholds_nominal'!C59*'Table A0'!$L59</f>
        <v>107898.56739858288</v>
      </c>
      <c r="R59" s="29">
        <f>'Table Thresholds_nominal'!D59*'Table A0'!$L59</f>
        <v>209221.52143616116</v>
      </c>
      <c r="S59" s="29">
        <f>'Table Thresholds_nominal'!E59*'Table A0'!$L59</f>
        <v>288133.30802789348</v>
      </c>
      <c r="T59" s="29">
        <f>'Table Thresholds_nominal'!F59*'Table A0'!$L59</f>
        <v>519927.13535766181</v>
      </c>
      <c r="U59" s="29">
        <f>'Table Thresholds_nominal'!G59*'Table A0'!$L59</f>
        <v>1206228.8387882884</v>
      </c>
    </row>
    <row r="60" spans="1:21" ht="12.75" customHeight="1">
      <c r="A60" s="28">
        <v>1967</v>
      </c>
      <c r="B60" s="29">
        <f>'Table A1'!B60*'Table A0'!$G60/(10)</f>
        <v>144845.5318995782</v>
      </c>
      <c r="C60" s="29">
        <f>'Table A1'!C60*'Table A0'!$G60/(5)</f>
        <v>190497.45346353919</v>
      </c>
      <c r="D60" s="29">
        <f>'Table A1'!D60*'Table A0'!$G60/(1)</f>
        <v>380820.66295164352</v>
      </c>
      <c r="E60" s="29">
        <f>'Table A1'!E60*'Table A0'!$G60/(0.5)</f>
        <v>508883.01513732586</v>
      </c>
      <c r="F60" s="29">
        <f>'Table A1'!F60*'Table A0'!$G60/(0.1)</f>
        <v>976309.90363916464</v>
      </c>
      <c r="G60" s="29">
        <f>'Table A1'!G60*'Table A0'!$G60/(0.01)</f>
        <v>2696021.2738330839</v>
      </c>
      <c r="H60" s="29"/>
      <c r="I60" s="29">
        <f>(100-'Table A1'!B60)*'Table A0'!$G60/(90)</f>
        <v>34127.701712728602</v>
      </c>
      <c r="J60" s="29">
        <f>'Table A1'!I60*'Table A0'!$G60/(5)</f>
        <v>99193.610335617181</v>
      </c>
      <c r="K60" s="29">
        <f>'Table A1'!J60*'Table A0'!$G60/(4)</f>
        <v>142916.65109151311</v>
      </c>
      <c r="L60" s="29">
        <f>'Table A1'!K60*'Table A0'!$G60/(0.5)</f>
        <v>252758.31076596119</v>
      </c>
      <c r="M60" s="29">
        <f>'Table A1'!L60*'Table A0'!$G60/(0.4)</f>
        <v>392026.29301186604</v>
      </c>
      <c r="N60" s="29">
        <f>'Table A1'!M60*'Table A0'!$G60/(0.09)</f>
        <v>785230.86250650708</v>
      </c>
      <c r="O60" s="29"/>
      <c r="P60" s="29">
        <f>'Table Thresholds_nominal'!B60*'Table A0'!$L60</f>
        <v>88796.244559060491</v>
      </c>
      <c r="Q60" s="29">
        <f>'Table Thresholds_nominal'!C60*'Table A0'!$L60</f>
        <v>110012.16043688844</v>
      </c>
      <c r="R60" s="29">
        <f>'Table Thresholds_nominal'!D60*'Table A0'!$L60</f>
        <v>215835.76055384366</v>
      </c>
      <c r="S60" s="29">
        <f>'Table Thresholds_nominal'!E60*'Table A0'!$L60</f>
        <v>294518.15169532062</v>
      </c>
      <c r="T60" s="29">
        <f>'Table Thresholds_nominal'!F60*'Table A0'!$L60</f>
        <v>531529.69113145838</v>
      </c>
      <c r="U60" s="29">
        <f>'Table Thresholds_nominal'!G60*'Table A0'!$L60</f>
        <v>1238073.9995430252</v>
      </c>
    </row>
    <row r="61" spans="1:21" ht="12.75" customHeight="1">
      <c r="A61" s="28">
        <v>1968</v>
      </c>
      <c r="B61" s="29">
        <f>'Table A1'!B61*'Table A0'!$G61/(10)</f>
        <v>149297.4712335284</v>
      </c>
      <c r="C61" s="29">
        <f>'Table A1'!C61*'Table A0'!$G61/(5)</f>
        <v>195838.26962550328</v>
      </c>
      <c r="D61" s="29">
        <f>'Table A1'!D61*'Table A0'!$G61/(1)</f>
        <v>389875.43512678827</v>
      </c>
      <c r="E61" s="29">
        <f>'Table A1'!E61*'Table A0'!$G61/(0.5)</f>
        <v>520820.39184551267</v>
      </c>
      <c r="F61" s="29">
        <f>'Table A1'!F61*'Table A0'!$G61/(0.1)</f>
        <v>1001514.3263808388</v>
      </c>
      <c r="G61" s="29">
        <f>'Table A1'!G61*'Table A0'!$G61/(0.01)</f>
        <v>2714826.3417636133</v>
      </c>
      <c r="H61" s="29"/>
      <c r="I61" s="29">
        <f>(100-'Table A1'!B61)*'Table A0'!$G61/(90)</f>
        <v>35278.964271779136</v>
      </c>
      <c r="J61" s="29">
        <f>'Table A1'!I61*'Table A0'!$G61/(5)</f>
        <v>102756.67284155352</v>
      </c>
      <c r="K61" s="29">
        <f>'Table A1'!J61*'Table A0'!$G61/(4)</f>
        <v>147328.97825018206</v>
      </c>
      <c r="L61" s="29">
        <f>'Table A1'!K61*'Table A0'!$G61/(0.5)</f>
        <v>258930.47840806391</v>
      </c>
      <c r="M61" s="29">
        <f>'Table A1'!L61*'Table A0'!$G61/(0.4)</f>
        <v>400646.90821168112</v>
      </c>
      <c r="N61" s="29">
        <f>'Table A1'!M61*'Table A0'!$G61/(0.09)</f>
        <v>811146.32467164146</v>
      </c>
      <c r="O61" s="29"/>
      <c r="P61" s="29">
        <f>'Table Thresholds_nominal'!B61*'Table A0'!$L61</f>
        <v>92389.948735266298</v>
      </c>
      <c r="Q61" s="29">
        <f>'Table Thresholds_nominal'!C61*'Table A0'!$L61</f>
        <v>113695.72252623456</v>
      </c>
      <c r="R61" s="29">
        <f>'Table Thresholds_nominal'!D61*'Table A0'!$L61</f>
        <v>222666.47859551138</v>
      </c>
      <c r="S61" s="29">
        <f>'Table Thresholds_nominal'!E61*'Table A0'!$L61</f>
        <v>296911.61121456581</v>
      </c>
      <c r="T61" s="29">
        <f>'Table Thresholds_nominal'!F61*'Table A0'!$L61</f>
        <v>547785.7254063494</v>
      </c>
      <c r="U61" s="29">
        <f>'Table Thresholds_nominal'!G61*'Table A0'!$L61</f>
        <v>1199423.7817817035</v>
      </c>
    </row>
    <row r="62" spans="1:21" ht="12.75" customHeight="1">
      <c r="A62" s="28">
        <v>1969</v>
      </c>
      <c r="B62" s="29">
        <f>'Table A1'!B62*'Table A0'!$G62/(10)</f>
        <v>150713.52247250508</v>
      </c>
      <c r="C62" s="29">
        <f>'Table A1'!C62*'Table A0'!$G62/(5)</f>
        <v>195893.89098225022</v>
      </c>
      <c r="D62" s="29">
        <f>'Table A1'!D62*'Table A0'!$G62/(1)</f>
        <v>379729.93741427717</v>
      </c>
      <c r="E62" s="29">
        <f>'Table A1'!E62*'Table A0'!$G62/(0.5)</f>
        <v>502386.88326860353</v>
      </c>
      <c r="F62" s="29">
        <f>'Table A1'!F62*'Table A0'!$G62/(0.1)</f>
        <v>947808.87309540424</v>
      </c>
      <c r="G62" s="29">
        <f>'Table A1'!G62*'Table A0'!$G62/(0.01)</f>
        <v>2591375.0811762749</v>
      </c>
      <c r="H62" s="29"/>
      <c r="I62" s="29">
        <f>(100-'Table A1'!B62)*'Table A0'!$G62/(90)</f>
        <v>35879.716464519472</v>
      </c>
      <c r="J62" s="29">
        <f>'Table A1'!I62*'Table A0'!$G62/(5)</f>
        <v>105533.15396275996</v>
      </c>
      <c r="K62" s="29">
        <f>'Table A1'!J62*'Table A0'!$G62/(4)</f>
        <v>149934.87937424346</v>
      </c>
      <c r="L62" s="29">
        <f>'Table A1'!K62*'Table A0'!$G62/(0.5)</f>
        <v>257072.99155995081</v>
      </c>
      <c r="M62" s="29">
        <f>'Table A1'!L62*'Table A0'!$G62/(0.4)</f>
        <v>391031.38581190328</v>
      </c>
      <c r="N62" s="29">
        <f>'Table A1'!M62*'Table A0'!$G62/(0.09)</f>
        <v>765190.40553086298</v>
      </c>
      <c r="O62" s="29"/>
      <c r="P62" s="29">
        <f>'Table Thresholds_nominal'!B62*'Table A0'!$L62</f>
        <v>95061.729274599857</v>
      </c>
      <c r="Q62" s="29">
        <f>'Table Thresholds_nominal'!C62*'Table A0'!$L62</f>
        <v>117600.4551603061</v>
      </c>
      <c r="R62" s="29">
        <f>'Table Thresholds_nominal'!D62*'Table A0'!$L62</f>
        <v>220675.48203512566</v>
      </c>
      <c r="S62" s="29">
        <f>'Table Thresholds_nominal'!E62*'Table A0'!$L62</f>
        <v>298077.84675437649</v>
      </c>
      <c r="T62" s="29">
        <f>'Table Thresholds_nominal'!F62*'Table A0'!$L62</f>
        <v>516347.90603305632</v>
      </c>
      <c r="U62" s="29">
        <f>'Table Thresholds_nominal'!G62*'Table A0'!$L62</f>
        <v>1099274.1660406429</v>
      </c>
    </row>
    <row r="63" spans="1:21" ht="12.75" customHeight="1">
      <c r="A63" s="28">
        <v>1970</v>
      </c>
      <c r="B63" s="29">
        <f>'Table A1'!B63*'Table A0'!$G63/(10)</f>
        <v>150076.50502707597</v>
      </c>
      <c r="C63" s="29">
        <f>'Table A1'!C63*'Table A0'!$G63/(5)</f>
        <v>194183.37231024005</v>
      </c>
      <c r="D63" s="29">
        <f>'Table A1'!D63*'Table A0'!$G63/(1)</f>
        <v>371640.08193217317</v>
      </c>
      <c r="E63" s="29">
        <f>'Table A1'!E63*'Table A0'!$G63/(0.5)</f>
        <v>491092.16819058947</v>
      </c>
      <c r="F63" s="29">
        <f>'Table A1'!F63*'Table A0'!$G63/(0.1)</f>
        <v>922819.43026575202</v>
      </c>
      <c r="G63" s="29">
        <f>'Table A1'!G63*'Table A0'!$G63/(0.01)</f>
        <v>2501806.757721555</v>
      </c>
      <c r="H63" s="29"/>
      <c r="I63" s="29">
        <f>(100-'Table A1'!B63)*'Table A0'!$G63/(90)</f>
        <v>36238.925438549035</v>
      </c>
      <c r="J63" s="29">
        <f>'Table A1'!I63*'Table A0'!$G63/(5)</f>
        <v>105969.6377439119</v>
      </c>
      <c r="K63" s="29">
        <f>'Table A1'!J63*'Table A0'!$G63/(4)</f>
        <v>149819.19490475676</v>
      </c>
      <c r="L63" s="29">
        <f>'Table A1'!K63*'Table A0'!$G63/(0.5)</f>
        <v>252187.9956737569</v>
      </c>
      <c r="M63" s="29">
        <f>'Table A1'!L63*'Table A0'!$G63/(0.4)</f>
        <v>383160.35267179873</v>
      </c>
      <c r="N63" s="29">
        <f>'Table A1'!M63*'Table A0'!$G63/(0.09)</f>
        <v>747376.39388177393</v>
      </c>
      <c r="O63" s="29"/>
      <c r="P63" s="29">
        <f>'Table Thresholds_nominal'!B63*'Table A0'!$L63</f>
        <v>95439.831772731966</v>
      </c>
      <c r="Q63" s="29">
        <f>'Table Thresholds_nominal'!C63*'Table A0'!$L63</f>
        <v>118739.58820082749</v>
      </c>
      <c r="R63" s="29">
        <f>'Table Thresholds_nominal'!D63*'Table A0'!$L63</f>
        <v>217920.09669188809</v>
      </c>
      <c r="S63" s="29">
        <f>'Table Thresholds_nominal'!E63*'Table A0'!$L63</f>
        <v>294629.57305665943</v>
      </c>
      <c r="T63" s="29">
        <f>'Table Thresholds_nominal'!F63*'Table A0'!$L63</f>
        <v>528117.2595380873</v>
      </c>
      <c r="U63" s="29">
        <f>'Table Thresholds_nominal'!G63*'Table A0'!$L63</f>
        <v>1184786.9740934533</v>
      </c>
    </row>
    <row r="64" spans="1:21" ht="12.75" customHeight="1">
      <c r="A64" s="28">
        <v>1971</v>
      </c>
      <c r="B64" s="29">
        <f>'Table A1'!B64*'Table A0'!$G64/(10)</f>
        <v>150808.68073486903</v>
      </c>
      <c r="C64" s="29">
        <f>'Table A1'!C64*'Table A0'!$G64/(5)</f>
        <v>194683.44502673569</v>
      </c>
      <c r="D64" s="29">
        <f>'Table A1'!D64*'Table A0'!$G64/(1)</f>
        <v>369784.27031625697</v>
      </c>
      <c r="E64" s="29">
        <f>'Table A1'!E64*'Table A0'!$G64/(0.5)</f>
        <v>486610.49746647588</v>
      </c>
      <c r="F64" s="29">
        <f>'Table A1'!F64*'Table A0'!$G64/(0.1)</f>
        <v>909215.32063713484</v>
      </c>
      <c r="G64" s="29">
        <f>'Table A1'!G64*'Table A0'!$G64/(0.01)</f>
        <v>2460357.342615834</v>
      </c>
      <c r="H64" s="29"/>
      <c r="I64" s="29">
        <f>(100-'Table A1'!B64)*'Table A0'!$G64/(90)</f>
        <v>36013.46475575964</v>
      </c>
      <c r="J64" s="29">
        <f>'Table A1'!I64*'Table A0'!$G64/(5)</f>
        <v>106933.91644300238</v>
      </c>
      <c r="K64" s="29">
        <f>'Table A1'!J64*'Table A0'!$G64/(4)</f>
        <v>150908.23870435535</v>
      </c>
      <c r="L64" s="29">
        <f>'Table A1'!K64*'Table A0'!$G64/(0.5)</f>
        <v>252958.04316603811</v>
      </c>
      <c r="M64" s="29">
        <f>'Table A1'!L64*'Table A0'!$G64/(0.4)</f>
        <v>380959.29167381109</v>
      </c>
      <c r="N64" s="29">
        <f>'Table A1'!M64*'Table A0'!$G64/(0.09)</f>
        <v>736866.20708394609</v>
      </c>
      <c r="O64" s="29"/>
      <c r="P64" s="29">
        <f>'Table Thresholds_nominal'!B64*'Table A0'!$L64</f>
        <v>96051.117793011508</v>
      </c>
      <c r="Q64" s="29">
        <f>'Table Thresholds_nominal'!C64*'Table A0'!$L64</f>
        <v>119655.8557954735</v>
      </c>
      <c r="R64" s="29">
        <f>'Table Thresholds_nominal'!D64*'Table A0'!$L64</f>
        <v>220066.70848974446</v>
      </c>
      <c r="S64" s="29">
        <f>'Table Thresholds_nominal'!E64*'Table A0'!$L64</f>
        <v>291868.42110330495</v>
      </c>
      <c r="T64" s="29">
        <f>'Table Thresholds_nominal'!F64*'Table A0'!$L64</f>
        <v>514999.10468710517</v>
      </c>
      <c r="U64" s="29">
        <f>'Table Thresholds_nominal'!G64*'Table A0'!$L64</f>
        <v>1137766.698363577</v>
      </c>
    </row>
    <row r="65" spans="1:21" ht="12.75" customHeight="1">
      <c r="A65" s="28">
        <v>1972</v>
      </c>
      <c r="B65" s="29">
        <f>'Table A1'!B65*'Table A0'!$G65/(10)</f>
        <v>156416.88157041735</v>
      </c>
      <c r="C65" s="29">
        <f>'Table A1'!C65*'Table A0'!$G65/(5)</f>
        <v>201503.49010942265</v>
      </c>
      <c r="D65" s="29">
        <f>'Table A1'!D65*'Table A0'!$G65/(1)</f>
        <v>383538.01697295444</v>
      </c>
      <c r="E65" s="29">
        <f>'Table A1'!E65*'Table A0'!$G65/(0.5)</f>
        <v>504415.51631041919</v>
      </c>
      <c r="F65" s="29">
        <f>'Table A1'!F65*'Table A0'!$G65/(0.1)</f>
        <v>947511.9034771627</v>
      </c>
      <c r="G65" s="29">
        <f>'Table A1'!G65*'Table A0'!$G65/(0.01)</f>
        <v>2574302.2509768326</v>
      </c>
      <c r="H65" s="29"/>
      <c r="I65" s="29">
        <f>(100-'Table A1'!B65)*'Table A0'!$G65/(90)</f>
        <v>37578.610497305468</v>
      </c>
      <c r="J65" s="29">
        <f>'Table A1'!I65*'Table A0'!$G65/(5)</f>
        <v>111330.273031412</v>
      </c>
      <c r="K65" s="29">
        <f>'Table A1'!J65*'Table A0'!$G65/(4)</f>
        <v>155994.85839353973</v>
      </c>
      <c r="L65" s="29">
        <f>'Table A1'!K65*'Table A0'!$G65/(0.5)</f>
        <v>262660.5176354897</v>
      </c>
      <c r="M65" s="29">
        <f>'Table A1'!L65*'Table A0'!$G65/(0.4)</f>
        <v>393641.41951873328</v>
      </c>
      <c r="N65" s="29">
        <f>'Table A1'!M65*'Table A0'!$G65/(0.09)</f>
        <v>766757.42042164388</v>
      </c>
      <c r="O65" s="29"/>
      <c r="P65" s="29">
        <f>'Table Thresholds_nominal'!B65*'Table A0'!$L65</f>
        <v>100426.50823404301</v>
      </c>
      <c r="Q65" s="29">
        <f>'Table Thresholds_nominal'!C65*'Table A0'!$L65</f>
        <v>123755.24904524887</v>
      </c>
      <c r="R65" s="29">
        <f>'Table Thresholds_nominal'!D65*'Table A0'!$L65</f>
        <v>228660.75750975331</v>
      </c>
      <c r="S65" s="29">
        <f>'Table Thresholds_nominal'!E65*'Table A0'!$L65</f>
        <v>302543.82997874491</v>
      </c>
      <c r="T65" s="29">
        <f>'Table Thresholds_nominal'!F65*'Table A0'!$L65</f>
        <v>534165.45172179176</v>
      </c>
      <c r="U65" s="29">
        <f>'Table Thresholds_nominal'!G65*'Table A0'!$L65</f>
        <v>1176571.6119409248</v>
      </c>
    </row>
    <row r="66" spans="1:21" ht="12.75" customHeight="1">
      <c r="A66" s="28">
        <v>1973</v>
      </c>
      <c r="B66" s="29">
        <f>'Table A1'!B66*'Table A0'!$G66/(10)</f>
        <v>160829.19927799405</v>
      </c>
      <c r="C66" s="29">
        <f>'Table A1'!C66*'Table A0'!$G66/(5)</f>
        <v>207723.02633395616</v>
      </c>
      <c r="D66" s="29">
        <f>'Table A1'!D66*'Table A0'!$G66/(1)</f>
        <v>390894.14545930381</v>
      </c>
      <c r="E66" s="29">
        <f>'Table A1'!E66*'Table A0'!$G66/(0.5)</f>
        <v>512022.50035475357</v>
      </c>
      <c r="F66" s="29">
        <f>'Table A1'!F66*'Table A0'!$G66/(0.1)</f>
        <v>952420.36270616832</v>
      </c>
      <c r="G66" s="29">
        <f>'Table A1'!G66*'Table A0'!$G66/(0.01)</f>
        <v>2500369.1767745093</v>
      </c>
      <c r="H66" s="29"/>
      <c r="I66" s="29">
        <f>(100-'Table A1'!B66)*'Table A0'!$G66/(90)</f>
        <v>38230.197893001779</v>
      </c>
      <c r="J66" s="29">
        <f>'Table A1'!I66*'Table A0'!$G66/(5)</f>
        <v>113935.3722220319</v>
      </c>
      <c r="K66" s="29">
        <f>'Table A1'!J66*'Table A0'!$G66/(4)</f>
        <v>161930.24655261924</v>
      </c>
      <c r="L66" s="29">
        <f>'Table A1'!K66*'Table A0'!$G66/(0.5)</f>
        <v>269765.79056385398</v>
      </c>
      <c r="M66" s="29">
        <f>'Table A1'!L66*'Table A0'!$G66/(0.4)</f>
        <v>401923.03476689983</v>
      </c>
      <c r="N66" s="29">
        <f>'Table A1'!M66*'Table A0'!$G66/(0.09)</f>
        <v>780426.05003190821</v>
      </c>
      <c r="O66" s="29"/>
      <c r="P66" s="29">
        <f>'Table Thresholds_nominal'!B66*'Table A0'!$L66</f>
        <v>102277.86754031047</v>
      </c>
      <c r="Q66" s="29">
        <f>'Table Thresholds_nominal'!C66*'Table A0'!$L66</f>
        <v>127603.38607870157</v>
      </c>
      <c r="R66" s="29">
        <f>'Table Thresholds_nominal'!D66*'Table A0'!$L66</f>
        <v>236081.57533378276</v>
      </c>
      <c r="S66" s="29">
        <f>'Table Thresholds_nominal'!E66*'Table A0'!$L66</f>
        <v>310116.01070514572</v>
      </c>
      <c r="T66" s="29">
        <f>'Table Thresholds_nominal'!F66*'Table A0'!$L66</f>
        <v>551041.16748413374</v>
      </c>
      <c r="U66" s="29">
        <f>'Table Thresholds_nominal'!G66*'Table A0'!$L66</f>
        <v>1259717.5451375358</v>
      </c>
    </row>
    <row r="67" spans="1:21" ht="12.75" customHeight="1">
      <c r="A67" s="28">
        <v>1974</v>
      </c>
      <c r="B67" s="29">
        <f>'Table A1'!B67*'Table A0'!$G67/(10)</f>
        <v>158490.27875986759</v>
      </c>
      <c r="C67" s="29">
        <f>'Table A1'!C67*'Table A0'!$G67/(5)</f>
        <v>206064.88959681179</v>
      </c>
      <c r="D67" s="29">
        <f>'Table A1'!D67*'Table A0'!$G67/(1)</f>
        <v>397877.32943870104</v>
      </c>
      <c r="E67" s="29">
        <f>'Table A1'!E67*'Table A0'!$G67/(0.5)</f>
        <v>529856.05830479669</v>
      </c>
      <c r="F67" s="29">
        <f>'Table A1'!F67*'Table A0'!$G67/(0.1)</f>
        <v>1031904.8894653739</v>
      </c>
      <c r="G67" s="29">
        <f>'Table A1'!G67*'Table A0'!$G67/(0.01)</f>
        <v>2757277.1260805139</v>
      </c>
      <c r="H67" s="29"/>
      <c r="I67" s="29">
        <f>(100-'Table A1'!B67)*'Table A0'!$G67/(90)</f>
        <v>36809.794243833239</v>
      </c>
      <c r="J67" s="29">
        <f>'Table A1'!I67*'Table A0'!$G67/(5)</f>
        <v>110915.66792292346</v>
      </c>
      <c r="K67" s="29">
        <f>'Table A1'!J67*'Table A0'!$G67/(4)</f>
        <v>158111.77963633946</v>
      </c>
      <c r="L67" s="29">
        <f>'Table A1'!K67*'Table A0'!$G67/(0.5)</f>
        <v>265898.60057260544</v>
      </c>
      <c r="M67" s="29">
        <f>'Table A1'!L67*'Table A0'!$G67/(0.4)</f>
        <v>404343.85051465232</v>
      </c>
      <c r="N67" s="29">
        <f>'Table A1'!M67*'Table A0'!$G67/(0.09)</f>
        <v>840196.86317480297</v>
      </c>
      <c r="O67" s="29"/>
      <c r="P67" s="29">
        <f>'Table Thresholds_nominal'!B67*'Table A0'!$L67</f>
        <v>99910.867909198932</v>
      </c>
      <c r="Q67" s="29">
        <f>'Table Thresholds_nominal'!C67*'Table A0'!$L67</f>
        <v>127215.3980120208</v>
      </c>
      <c r="R67" s="29">
        <f>'Table Thresholds_nominal'!D67*'Table A0'!$L67</f>
        <v>231992.20805596581</v>
      </c>
      <c r="S67" s="29">
        <f>'Table Thresholds_nominal'!E67*'Table A0'!$L67</f>
        <v>308250.23860295617</v>
      </c>
      <c r="T67" s="29">
        <f>'Table Thresholds_nominal'!F67*'Table A0'!$L67</f>
        <v>604388.13308529707</v>
      </c>
      <c r="U67" s="29">
        <f>'Table Thresholds_nominal'!G67*'Table A0'!$L67</f>
        <v>1450011.3183751183</v>
      </c>
    </row>
    <row r="68" spans="1:21" ht="12.75" customHeight="1">
      <c r="A68" s="28">
        <v>1975</v>
      </c>
      <c r="B68" s="29">
        <f>'Table A1'!B68*'Table A0'!$G68/(10)</f>
        <v>151346.32532679234</v>
      </c>
      <c r="C68" s="29">
        <f>'Table A1'!C68*'Table A0'!$G68/(5)</f>
        <v>195093.95382403355</v>
      </c>
      <c r="D68" s="29">
        <f>'Table A1'!D68*'Table A0'!$G68/(1)</f>
        <v>371434.56884178333</v>
      </c>
      <c r="E68" s="29">
        <f>'Table A1'!E68*'Table A0'!$G68/(0.5)</f>
        <v>492573.47244066477</v>
      </c>
      <c r="F68" s="29">
        <f>'Table A1'!F68*'Table A0'!$G68/(0.1)</f>
        <v>945549.78825644962</v>
      </c>
      <c r="G68" s="29">
        <f>'Table A1'!G68*'Table A0'!$G68/(0.01)</f>
        <v>2596779.9636003543</v>
      </c>
      <c r="H68" s="29"/>
      <c r="I68" s="29">
        <f>(100-'Table A1'!B68)*'Table A0'!$G68/(90)</f>
        <v>34733.985794646251</v>
      </c>
      <c r="J68" s="29">
        <f>'Table A1'!I68*'Table A0'!$G68/(5)</f>
        <v>107598.6968295511</v>
      </c>
      <c r="K68" s="29">
        <f>'Table A1'!J68*'Table A0'!$G68/(4)</f>
        <v>151008.80006959609</v>
      </c>
      <c r="L68" s="29">
        <f>'Table A1'!K68*'Table A0'!$G68/(0.5)</f>
        <v>250295.66524290183</v>
      </c>
      <c r="M68" s="29">
        <f>'Table A1'!L68*'Table A0'!$G68/(0.4)</f>
        <v>379329.39348671853</v>
      </c>
      <c r="N68" s="29">
        <f>'Table A1'!M68*'Table A0'!$G68/(0.09)</f>
        <v>762079.76877379371</v>
      </c>
      <c r="O68" s="29"/>
      <c r="P68" s="29">
        <f>'Table Thresholds_nominal'!B68*'Table A0'!$L68</f>
        <v>96749.901350098284</v>
      </c>
      <c r="Q68" s="29">
        <f>'Table Thresholds_nominal'!C68*'Table A0'!$L68</f>
        <v>120769.6153208818</v>
      </c>
      <c r="R68" s="29">
        <f>'Table Thresholds_nominal'!D68*'Table A0'!$L68</f>
        <v>218255.00724981495</v>
      </c>
      <c r="S68" s="29">
        <f>'Table Thresholds_nominal'!E68*'Table A0'!$L68</f>
        <v>291027.26937785279</v>
      </c>
      <c r="T68" s="29">
        <f>'Table Thresholds_nominal'!F68*'Table A0'!$L68</f>
        <v>541393.9764361683</v>
      </c>
      <c r="U68" s="29">
        <f>'Table Thresholds_nominal'!G68*'Table A0'!$L68</f>
        <v>1298753.1860662336</v>
      </c>
    </row>
    <row r="69" spans="1:21" ht="12.75" customHeight="1">
      <c r="A69" s="28">
        <v>1976</v>
      </c>
      <c r="B69" s="29">
        <f>'Table A1'!B69*'Table A0'!$G69/(10)</f>
        <v>154018.44842102283</v>
      </c>
      <c r="C69" s="29">
        <f>'Table A1'!C69*'Table A0'!$G69/(5)</f>
        <v>198080.16204086813</v>
      </c>
      <c r="D69" s="29">
        <f>'Table A1'!D69*'Table A0'!$G69/(1)</f>
        <v>374820.88964133861</v>
      </c>
      <c r="E69" s="29">
        <f>'Table A1'!E69*'Table A0'!$G69/(0.5)</f>
        <v>497033.90906421427</v>
      </c>
      <c r="F69" s="29">
        <f>'Table A1'!F69*'Table A0'!$G69/(0.1)</f>
        <v>959327.95966914273</v>
      </c>
      <c r="G69" s="29">
        <f>'Table A1'!G69*'Table A0'!$G69/(0.01)</f>
        <v>2669783.4335935726</v>
      </c>
      <c r="H69" s="29"/>
      <c r="I69" s="29">
        <f>(100-'Table A1'!B69)*'Table A0'!$G69/(90)</f>
        <v>35676.457253998204</v>
      </c>
      <c r="J69" s="29">
        <f>'Table A1'!I69*'Table A0'!$G69/(5)</f>
        <v>109956.73480117756</v>
      </c>
      <c r="K69" s="29">
        <f>'Table A1'!J69*'Table A0'!$G69/(4)</f>
        <v>153894.98014075053</v>
      </c>
      <c r="L69" s="29">
        <f>'Table A1'!K69*'Table A0'!$G69/(0.5)</f>
        <v>252607.87021846292</v>
      </c>
      <c r="M69" s="29">
        <f>'Table A1'!L69*'Table A0'!$G69/(0.4)</f>
        <v>381460.39641298214</v>
      </c>
      <c r="N69" s="29">
        <f>'Table A1'!M69*'Table A0'!$G69/(0.09)</f>
        <v>769277.35145531723</v>
      </c>
      <c r="O69" s="29"/>
      <c r="P69" s="29">
        <f>'Table Thresholds_nominal'!B69*'Table A0'!$L69</f>
        <v>98957.562919979915</v>
      </c>
      <c r="Q69" s="29">
        <f>'Table Thresholds_nominal'!C69*'Table A0'!$L69</f>
        <v>123168.69780933508</v>
      </c>
      <c r="R69" s="29">
        <f>'Table Thresholds_nominal'!D69*'Table A0'!$L69</f>
        <v>220406.6108501764</v>
      </c>
      <c r="S69" s="29">
        <f>'Table Thresholds_nominal'!E69*'Table A0'!$L69</f>
        <v>291923.20364060882</v>
      </c>
      <c r="T69" s="29">
        <f>'Table Thresholds_nominal'!F69*'Table A0'!$L69</f>
        <v>543217.66432106402</v>
      </c>
      <c r="U69" s="29">
        <f>'Table Thresholds_nominal'!G69*'Table A0'!$L69</f>
        <v>1328986.0590926465</v>
      </c>
    </row>
    <row r="70" spans="1:21" ht="12.75" customHeight="1">
      <c r="A70" s="28">
        <v>1977</v>
      </c>
      <c r="B70" s="29">
        <f>'Table A1'!B70*'Table A0'!$G70/(10)</f>
        <v>155626.99163823345</v>
      </c>
      <c r="C70" s="29">
        <f>'Table A1'!C70*'Table A0'!$G70/(5)</f>
        <v>199922.73227305926</v>
      </c>
      <c r="D70" s="29">
        <f>'Table A1'!D70*'Table A0'!$G70/(1)</f>
        <v>379016.79488865985</v>
      </c>
      <c r="E70" s="29">
        <f>'Table A1'!E70*'Table A0'!$G70/(0.5)</f>
        <v>503965.60109159478</v>
      </c>
      <c r="F70" s="29">
        <f>'Table A1'!F70*'Table A0'!$G70/(0.1)</f>
        <v>979597.40267144598</v>
      </c>
      <c r="G70" s="29">
        <f>'Table A1'!G70*'Table A0'!$G70/(0.01)</f>
        <v>2716740.9485420464</v>
      </c>
      <c r="H70" s="29"/>
      <c r="I70" s="29">
        <f>(100-'Table A1'!B70)*'Table A0'!$G70/(90)</f>
        <v>36020.899020110119</v>
      </c>
      <c r="J70" s="29">
        <f>'Table A1'!I70*'Table A0'!$G70/(5)</f>
        <v>111331.25100340761</v>
      </c>
      <c r="K70" s="29">
        <f>'Table A1'!J70*'Table A0'!$G70/(4)</f>
        <v>155149.21661915909</v>
      </c>
      <c r="L70" s="29">
        <f>'Table A1'!K70*'Table A0'!$G70/(0.5)</f>
        <v>254067.98868572491</v>
      </c>
      <c r="M70" s="29">
        <f>'Table A1'!L70*'Table A0'!$G70/(0.4)</f>
        <v>385057.65069663193</v>
      </c>
      <c r="N70" s="29">
        <f>'Table A1'!M70*'Table A0'!$G70/(0.09)</f>
        <v>786581.45313026826</v>
      </c>
      <c r="O70" s="29"/>
      <c r="P70" s="29">
        <f>'Table Thresholds_nominal'!B70*'Table A0'!$L70</f>
        <v>100038.68128197938</v>
      </c>
      <c r="Q70" s="29">
        <f>'Table Thresholds_nominal'!C70*'Table A0'!$L70</f>
        <v>124767.31814640276</v>
      </c>
      <c r="R70" s="29">
        <f>'Table Thresholds_nominal'!D70*'Table A0'!$L70</f>
        <v>221456.18455332916</v>
      </c>
      <c r="S70" s="29">
        <f>'Table Thresholds_nominal'!E70*'Table A0'!$L70</f>
        <v>293778.1640680682</v>
      </c>
      <c r="T70" s="29">
        <f>'Table Thresholds_nominal'!F70*'Table A0'!$L70</f>
        <v>550391.07177704934</v>
      </c>
      <c r="U70" s="29">
        <f>'Table Thresholds_nominal'!G70*'Table A0'!$L70</f>
        <v>1331176.8399321651</v>
      </c>
    </row>
    <row r="71" spans="1:21" ht="12.75" customHeight="1">
      <c r="A71" s="28">
        <v>1978</v>
      </c>
      <c r="B71" s="29">
        <f>'Table A1'!B71*'Table A0'!$G71/(10)</f>
        <v>158566.05763143086</v>
      </c>
      <c r="C71" s="29">
        <f>'Table A1'!C71*'Table A0'!$G71/(5)</f>
        <v>203944.63904596068</v>
      </c>
      <c r="D71" s="29">
        <f>'Table A1'!D71*'Table A0'!$G71/(1)</f>
        <v>388717.76264015812</v>
      </c>
      <c r="E71" s="29">
        <f>'Table A1'!E71*'Table A0'!$G71/(0.5)</f>
        <v>518325.1202899483</v>
      </c>
      <c r="F71" s="29">
        <f>'Table A1'!F71*'Table A0'!$G71/(0.1)</f>
        <v>1016320.5210051563</v>
      </c>
      <c r="G71" s="29">
        <f>'Table A1'!G71*'Table A0'!$G71/(0.01)</f>
        <v>2837718.7992318673</v>
      </c>
      <c r="H71" s="29"/>
      <c r="I71" s="29">
        <f>(100-'Table A1'!B71)*'Table A0'!$G71/(90)</f>
        <v>36691.85484932486</v>
      </c>
      <c r="J71" s="29">
        <f>'Table A1'!I71*'Table A0'!$G71/(5)</f>
        <v>113187.47621690102</v>
      </c>
      <c r="K71" s="29">
        <f>'Table A1'!J71*'Table A0'!$G71/(4)</f>
        <v>157751.35814741132</v>
      </c>
      <c r="L71" s="29">
        <f>'Table A1'!K71*'Table A0'!$G71/(0.5)</f>
        <v>259110.40499036794</v>
      </c>
      <c r="M71" s="29">
        <f>'Table A1'!L71*'Table A0'!$G71/(0.4)</f>
        <v>393826.27011114627</v>
      </c>
      <c r="N71" s="29">
        <f>'Table A1'!M71*'Table A0'!$G71/(0.09)</f>
        <v>813942.93453552178</v>
      </c>
      <c r="O71" s="29"/>
      <c r="P71" s="29">
        <f>'Table Thresholds_nominal'!B71*'Table A0'!$L71</f>
        <v>101701.85000481711</v>
      </c>
      <c r="Q71" s="29">
        <f>'Table Thresholds_nominal'!C71*'Table A0'!$L71</f>
        <v>126486.71106200095</v>
      </c>
      <c r="R71" s="29">
        <f>'Table Thresholds_nominal'!D71*'Table A0'!$L71</f>
        <v>226279.17111234737</v>
      </c>
      <c r="S71" s="29">
        <f>'Table Thresholds_nominal'!E71*'Table A0'!$L71</f>
        <v>299796.40449434589</v>
      </c>
      <c r="T71" s="29">
        <f>'Table Thresholds_nominal'!F71*'Table A0'!$L71</f>
        <v>569814.04684263049</v>
      </c>
      <c r="U71" s="29">
        <f>'Table Thresholds_nominal'!G71*'Table A0'!$L71</f>
        <v>1444340.0948408281</v>
      </c>
    </row>
    <row r="72" spans="1:21" ht="12.75" customHeight="1">
      <c r="A72" s="28">
        <v>1979</v>
      </c>
      <c r="B72" s="29">
        <f>'Table A1'!B72*'Table A0'!$G72/(10)</f>
        <v>157945.55785302614</v>
      </c>
      <c r="C72" s="29">
        <f>'Table A1'!C72*'Table A0'!$G72/(5)</f>
        <v>203427.94973571252</v>
      </c>
      <c r="D72" s="29">
        <f>'Table A1'!D72*'Table A0'!$G72/(1)</f>
        <v>392227.42433165119</v>
      </c>
      <c r="E72" s="29">
        <f>'Table A1'!E72*'Table A0'!$G72/(0.5)</f>
        <v>525900.40361830057</v>
      </c>
      <c r="F72" s="29">
        <f>'Table A1'!F72*'Table A0'!$G72/(0.1)</f>
        <v>1053699.4593562891</v>
      </c>
      <c r="G72" s="29">
        <f>'Table A1'!G72*'Table A0'!$G72/(0.01)</f>
        <v>3004667.8068812927</v>
      </c>
      <c r="H72" s="29"/>
      <c r="I72" s="29">
        <f>(100-'Table A1'!B72)*'Table A0'!$G72/(90)</f>
        <v>36706.72052071966</v>
      </c>
      <c r="J72" s="29">
        <f>'Table A1'!I72*'Table A0'!$G72/(5)</f>
        <v>112463.16597033976</v>
      </c>
      <c r="K72" s="29">
        <f>'Table A1'!J72*'Table A0'!$G72/(4)</f>
        <v>156228.08108672785</v>
      </c>
      <c r="L72" s="29">
        <f>'Table A1'!K72*'Table A0'!$G72/(0.5)</f>
        <v>258554.44504500175</v>
      </c>
      <c r="M72" s="29">
        <f>'Table A1'!L72*'Table A0'!$G72/(0.4)</f>
        <v>393950.63968380343</v>
      </c>
      <c r="N72" s="29">
        <f>'Table A1'!M72*'Table A0'!$G72/(0.09)</f>
        <v>836925.19852017786</v>
      </c>
      <c r="O72" s="29"/>
      <c r="P72" s="29">
        <f>'Table Thresholds_nominal'!B72*'Table A0'!$L72</f>
        <v>101411.6148765153</v>
      </c>
      <c r="Q72" s="29">
        <f>'Table Thresholds_nominal'!C72*'Table A0'!$L72</f>
        <v>125746.66920316507</v>
      </c>
      <c r="R72" s="29">
        <f>'Table Thresholds_nominal'!D72*'Table A0'!$L72</f>
        <v>224130.74798493419</v>
      </c>
      <c r="S72" s="29">
        <f>'Table Thresholds_nominal'!E72*'Table A0'!$L72</f>
        <v>298877.18033447256</v>
      </c>
      <c r="T72" s="29">
        <f>'Table Thresholds_nominal'!F72*'Table A0'!$L72</f>
        <v>567557.41165189072</v>
      </c>
      <c r="U72" s="29">
        <f>'Table Thresholds_nominal'!G72*'Table A0'!$L72</f>
        <v>1358489.9254717554</v>
      </c>
    </row>
    <row r="73" spans="1:21" ht="12.75" customHeight="1">
      <c r="A73" s="28">
        <v>1980</v>
      </c>
      <c r="B73" s="29">
        <f>'Table A1'!B73*'Table A0'!$G73/(10)</f>
        <v>156184.48194883036</v>
      </c>
      <c r="C73" s="29">
        <f>'Table A1'!C73*'Table A0'!$G73/(5)</f>
        <v>201204.60204563075</v>
      </c>
      <c r="D73" s="29">
        <f>'Table A1'!D73*'Table A0'!$G73/(1)</f>
        <v>388576.38770062436</v>
      </c>
      <c r="E73" s="29">
        <f>'Table A1'!E73*'Table A0'!$G73/(0.5)</f>
        <v>523332.69760941312</v>
      </c>
      <c r="F73" s="29">
        <f>'Table A1'!F73*'Table A0'!$G73/(0.1)</f>
        <v>1060288.6234823323</v>
      </c>
      <c r="G73" s="29">
        <f>'Table A1'!G73*'Table A0'!$G73/(0.01)</f>
        <v>3111828.7221482708</v>
      </c>
      <c r="H73" s="29"/>
      <c r="I73" s="29">
        <f>(100-'Table A1'!B73)*'Table A0'!$G73/(90)</f>
        <v>35448.738123667543</v>
      </c>
      <c r="J73" s="29">
        <f>'Table A1'!I73*'Table A0'!$G73/(5)</f>
        <v>111164.36185202999</v>
      </c>
      <c r="K73" s="29">
        <f>'Table A1'!J73*'Table A0'!$G73/(4)</f>
        <v>154361.65563188231</v>
      </c>
      <c r="L73" s="29">
        <f>'Table A1'!K73*'Table A0'!$G73/(0.5)</f>
        <v>253820.07779183568</v>
      </c>
      <c r="M73" s="29">
        <f>'Table A1'!L73*'Table A0'!$G73/(0.4)</f>
        <v>389093.71614118322</v>
      </c>
      <c r="N73" s="29">
        <f>'Table A1'!M73*'Table A0'!$G73/(0.09)</f>
        <v>832339.72363056161</v>
      </c>
      <c r="O73" s="29"/>
      <c r="P73" s="29">
        <f>'Table Thresholds_nominal'!B73*'Table A0'!$L73</f>
        <v>100372.89069363906</v>
      </c>
      <c r="Q73" s="29">
        <f>'Table Thresholds_nominal'!C73*'Table A0'!$L73</f>
        <v>124272.83434121557</v>
      </c>
      <c r="R73" s="29">
        <f>'Table Thresholds_nominal'!D73*'Table A0'!$L73</f>
        <v>221386.75710000147</v>
      </c>
      <c r="S73" s="29">
        <f>'Table Thresholds_nominal'!E73*'Table A0'!$L73</f>
        <v>293247.9414451932</v>
      </c>
      <c r="T73" s="29">
        <f>'Table Thresholds_nominal'!F73*'Table A0'!$L73</f>
        <v>565361.47777075588</v>
      </c>
      <c r="U73" s="29">
        <f>'Table Thresholds_nominal'!G73*'Table A0'!$L73</f>
        <v>1489019.7459273157</v>
      </c>
    </row>
    <row r="74" spans="1:21" ht="12.75" customHeight="1">
      <c r="A74" s="28">
        <v>1981</v>
      </c>
      <c r="B74" s="29">
        <f>'Table A1'!B74*'Table A0'!$G74/(10)</f>
        <v>154137.63619228371</v>
      </c>
      <c r="C74" s="29">
        <f>'Table A1'!C74*'Table A0'!$G74/(5)</f>
        <v>197578.32071885795</v>
      </c>
      <c r="D74" s="29">
        <f>'Table A1'!D74*'Table A0'!$G74/(1)</f>
        <v>378123.84077031555</v>
      </c>
      <c r="E74" s="29">
        <f>'Table A1'!E74*'Table A0'!$G74/(0.5)</f>
        <v>510978.60246454511</v>
      </c>
      <c r="F74" s="29">
        <f>'Table A1'!F74*'Table A0'!$G74/(0.1)</f>
        <v>1048400.3029117812</v>
      </c>
      <c r="G74" s="29">
        <f>'Table A1'!G74*'Table A0'!$G74/(0.01)</f>
        <v>3090364.3920828551</v>
      </c>
      <c r="H74" s="29"/>
      <c r="I74" s="29">
        <f>(100-'Table A1'!B74)*'Table A0'!$G74/(90)</f>
        <v>35220.175374678329</v>
      </c>
      <c r="J74" s="29">
        <f>'Table A1'!I74*'Table A0'!$G74/(5)</f>
        <v>110696.95166570946</v>
      </c>
      <c r="K74" s="29">
        <f>'Table A1'!J74*'Table A0'!$G74/(4)</f>
        <v>152441.94070599353</v>
      </c>
      <c r="L74" s="29">
        <f>'Table A1'!K74*'Table A0'!$G74/(0.5)</f>
        <v>245269.07907608603</v>
      </c>
      <c r="M74" s="29">
        <f>'Table A1'!L74*'Table A0'!$G74/(0.4)</f>
        <v>376623.17735273606</v>
      </c>
      <c r="N74" s="29">
        <f>'Table A1'!M74*'Table A0'!$G74/(0.09)</f>
        <v>821515.40411499527</v>
      </c>
      <c r="O74" s="29"/>
      <c r="P74" s="29">
        <f>'Table Thresholds_nominal'!B74*'Table A0'!$L74</f>
        <v>99318.712190907623</v>
      </c>
      <c r="Q74" s="29">
        <f>'Table Thresholds_nominal'!C74*'Table A0'!$L74</f>
        <v>123417.36705287948</v>
      </c>
      <c r="R74" s="29">
        <f>'Table Thresholds_nominal'!D74*'Table A0'!$L74</f>
        <v>213585.24975671468</v>
      </c>
      <c r="S74" s="29">
        <f>'Table Thresholds_nominal'!E74*'Table A0'!$L74</f>
        <v>279461.41638530657</v>
      </c>
      <c r="T74" s="29">
        <f>'Table Thresholds_nominal'!F74*'Table A0'!$L74</f>
        <v>549945.8302638696</v>
      </c>
      <c r="U74" s="29">
        <f>'Table Thresholds_nominal'!G74*'Table A0'!$L74</f>
        <v>1450637.9557148428</v>
      </c>
    </row>
    <row r="75" spans="1:21" ht="12.75" customHeight="1">
      <c r="A75" s="28">
        <v>1982</v>
      </c>
      <c r="B75" s="29">
        <f>'Table A1'!B75*'Table A0'!$G75/(10)</f>
        <v>153360.92617195932</v>
      </c>
      <c r="C75" s="29">
        <f>'Table A1'!C75*'Table A0'!$G75/(5)</f>
        <v>197559.0146846711</v>
      </c>
      <c r="D75" s="29">
        <f>'Table A1'!D75*'Table A0'!$G75/(1)</f>
        <v>387346.60106463806</v>
      </c>
      <c r="E75" s="29">
        <f>'Table A1'!E75*'Table A0'!$G75/(0.5)</f>
        <v>529267.00329465722</v>
      </c>
      <c r="F75" s="29">
        <f>'Table A1'!F75*'Table A0'!$G75/(0.1)</f>
        <v>1131248.7852992555</v>
      </c>
      <c r="G75" s="29">
        <f>'Table A1'!G75*'Table A0'!$G75/(0.01)</f>
        <v>3576766.8068756703</v>
      </c>
      <c r="H75" s="29"/>
      <c r="I75" s="29">
        <f>(100-'Table A1'!B75)*'Table A0'!$G75/(90)</f>
        <v>34257.666946346464</v>
      </c>
      <c r="J75" s="29">
        <f>'Table A1'!I75*'Table A0'!$G75/(5)</f>
        <v>109162.83765924754</v>
      </c>
      <c r="K75" s="29">
        <f>'Table A1'!J75*'Table A0'!$G75/(4)</f>
        <v>150112.11808967937</v>
      </c>
      <c r="L75" s="29">
        <f>'Table A1'!K75*'Table A0'!$G75/(0.5)</f>
        <v>245426.19883461882</v>
      </c>
      <c r="M75" s="29">
        <f>'Table A1'!L75*'Table A0'!$G75/(0.4)</f>
        <v>378771.55779350759</v>
      </c>
      <c r="N75" s="29">
        <f>'Table A1'!M75*'Table A0'!$G75/(0.09)</f>
        <v>859524.56067965413</v>
      </c>
      <c r="O75" s="29"/>
      <c r="P75" s="29">
        <f>'Table Thresholds_nominal'!B75*'Table A0'!$L75</f>
        <v>98769.513692408218</v>
      </c>
      <c r="Q75" s="29">
        <f>'Table Thresholds_nominal'!C75*'Table A0'!$L75</f>
        <v>121643.02861274948</v>
      </c>
      <c r="R75" s="29">
        <f>'Table Thresholds_nominal'!D75*'Table A0'!$L75</f>
        <v>213723.65409320954</v>
      </c>
      <c r="S75" s="29">
        <f>'Table Thresholds_nominal'!E75*'Table A0'!$L75</f>
        <v>278930.78193670337</v>
      </c>
      <c r="T75" s="29">
        <f>'Table Thresholds_nominal'!F75*'Table A0'!$L75</f>
        <v>555056.43963734549</v>
      </c>
      <c r="U75" s="29">
        <f>'Table Thresholds_nominal'!G75*'Table A0'!$L75</f>
        <v>1618014.2692536686</v>
      </c>
    </row>
    <row r="76" spans="1:21" ht="12.75" customHeight="1">
      <c r="A76" s="28">
        <v>1983</v>
      </c>
      <c r="B76" s="29">
        <f>'Table A1'!B76*'Table A0'!$G76/(10)</f>
        <v>154008.83140783728</v>
      </c>
      <c r="C76" s="29">
        <f>'Table A1'!C76*'Table A0'!$G76/(5)</f>
        <v>199178.16826752934</v>
      </c>
      <c r="D76" s="29">
        <f>'Table A1'!D76*'Table A0'!$G76/(1)</f>
        <v>392795.59805871965</v>
      </c>
      <c r="E76" s="29">
        <f>'Table A1'!E76*'Table A0'!$G76/(0.5)</f>
        <v>542734.68617218302</v>
      </c>
      <c r="F76" s="29">
        <f>'Table A1'!F76*'Table A0'!$G76/(0.1)</f>
        <v>1192396.7212016128</v>
      </c>
      <c r="G76" s="29">
        <f>'Table A1'!G76*'Table A0'!$G76/(0.01)</f>
        <v>3983727.4826469887</v>
      </c>
      <c r="H76" s="29"/>
      <c r="I76" s="29">
        <f>(100-'Table A1'!B76)*'Table A0'!$G76/(90)</f>
        <v>33678.609114057595</v>
      </c>
      <c r="J76" s="29">
        <f>'Table A1'!I76*'Table A0'!$G76/(5)</f>
        <v>108839.49454814526</v>
      </c>
      <c r="K76" s="29">
        <f>'Table A1'!J76*'Table A0'!$G76/(4)</f>
        <v>150773.81081973173</v>
      </c>
      <c r="L76" s="29">
        <f>'Table A1'!K76*'Table A0'!$G76/(0.5)</f>
        <v>242856.50994525637</v>
      </c>
      <c r="M76" s="29">
        <f>'Table A1'!L76*'Table A0'!$G76/(0.4)</f>
        <v>380319.17741482554</v>
      </c>
      <c r="N76" s="29">
        <f>'Table A1'!M76*'Table A0'!$G76/(0.09)</f>
        <v>882248.85881879332</v>
      </c>
      <c r="O76" s="29"/>
      <c r="P76" s="29">
        <f>'Table Thresholds_nominal'!B76*'Table A0'!$L76</f>
        <v>98322.716720443757</v>
      </c>
      <c r="Q76" s="29">
        <f>'Table Thresholds_nominal'!C76*'Table A0'!$L76</f>
        <v>121530.10228060164</v>
      </c>
      <c r="R76" s="29">
        <f>'Table Thresholds_nominal'!D76*'Table A0'!$L76</f>
        <v>211370.04370630806</v>
      </c>
      <c r="S76" s="29">
        <f>'Table Thresholds_nominal'!E76*'Table A0'!$L76</f>
        <v>277097.38335352711</v>
      </c>
      <c r="T76" s="29">
        <f>'Table Thresholds_nominal'!F76*'Table A0'!$L76</f>
        <v>554749.36767162476</v>
      </c>
      <c r="U76" s="29">
        <f>'Table Thresholds_nominal'!G76*'Table A0'!$L76</f>
        <v>1774988.0693076721</v>
      </c>
    </row>
    <row r="77" spans="1:21" ht="12.75" customHeight="1">
      <c r="A77" s="28">
        <v>1984</v>
      </c>
      <c r="B77" s="29">
        <f>'Table A1'!B77*'Table A0'!$G77/(10)</f>
        <v>160400.30052471504</v>
      </c>
      <c r="C77" s="29">
        <f>'Table A1'!C77*'Table A0'!$G77/(5)</f>
        <v>208814.49783548631</v>
      </c>
      <c r="D77" s="29">
        <f>'Table A1'!D77*'Table A0'!$G77/(1)</f>
        <v>419880.73068923177</v>
      </c>
      <c r="E77" s="29">
        <f>'Table A1'!E77*'Table A0'!$G77/(0.5)</f>
        <v>587474.90528277913</v>
      </c>
      <c r="F77" s="29">
        <f>'Table A1'!F77*'Table A0'!$G77/(0.1)</f>
        <v>1337094.4814025369</v>
      </c>
      <c r="G77" s="29">
        <f>'Table A1'!G77*'Table A0'!$G77/(0.01)</f>
        <v>4634658.2189176874</v>
      </c>
      <c r="H77" s="29"/>
      <c r="I77" s="29">
        <f>(100-'Table A1'!B77)*'Table A0'!$G77/(90)</f>
        <v>34677.708633807808</v>
      </c>
      <c r="J77" s="29">
        <f>'Table A1'!I77*'Table A0'!$G77/(5)</f>
        <v>111986.10321394382</v>
      </c>
      <c r="K77" s="29">
        <f>'Table A1'!J77*'Table A0'!$G77/(4)</f>
        <v>156047.93962204995</v>
      </c>
      <c r="L77" s="29">
        <f>'Table A1'!K77*'Table A0'!$G77/(0.5)</f>
        <v>252286.55609568447</v>
      </c>
      <c r="M77" s="29">
        <f>'Table A1'!L77*'Table A0'!$G77/(0.4)</f>
        <v>400070.01125283958</v>
      </c>
      <c r="N77" s="29">
        <f>'Table A1'!M77*'Table A0'!$G77/(0.09)</f>
        <v>970698.51056752005</v>
      </c>
      <c r="O77" s="29"/>
      <c r="P77" s="29">
        <f>'Table Thresholds_nominal'!B77*'Table A0'!$L77</f>
        <v>101047.99025058608</v>
      </c>
      <c r="Q77" s="29">
        <f>'Table Thresholds_nominal'!C77*'Table A0'!$L77</f>
        <v>125972.52642917367</v>
      </c>
      <c r="R77" s="29">
        <f>'Table Thresholds_nominal'!D77*'Table A0'!$L77</f>
        <v>220310.5766375424</v>
      </c>
      <c r="S77" s="29">
        <f>'Table Thresholds_nominal'!E77*'Table A0'!$L77</f>
        <v>289207.60312263592</v>
      </c>
      <c r="T77" s="29">
        <f>'Table Thresholds_nominal'!F77*'Table A0'!$L77</f>
        <v>591911.07616425783</v>
      </c>
      <c r="U77" s="29">
        <f>'Table Thresholds_nominal'!G77*'Table A0'!$L77</f>
        <v>2032940.6174545023</v>
      </c>
    </row>
    <row r="78" spans="1:21" ht="12.75" customHeight="1">
      <c r="A78" s="28">
        <v>1985</v>
      </c>
      <c r="B78" s="29">
        <f>'Table A1'!B78*'Table A0'!$G78/(10)</f>
        <v>164705.50887164476</v>
      </c>
      <c r="C78" s="29">
        <f>'Table A1'!C78*'Table A0'!$G78/(5)</f>
        <v>215209.15922167216</v>
      </c>
      <c r="D78" s="29">
        <f>'Table A1'!D78*'Table A0'!$G78/(1)</f>
        <v>437327.54577248561</v>
      </c>
      <c r="E78" s="29">
        <f>'Table A1'!E78*'Table A0'!$G78/(0.5)</f>
        <v>615025.00561087974</v>
      </c>
      <c r="F78" s="29">
        <f>'Table A1'!F78*'Table A0'!$G78/(0.1)</f>
        <v>1399721.9683587593</v>
      </c>
      <c r="G78" s="29">
        <f>'Table A1'!G78*'Table A0'!$G78/(0.01)</f>
        <v>4666692.5797184538</v>
      </c>
      <c r="H78" s="29"/>
      <c r="I78" s="29">
        <f>(100-'Table A1'!B78)*'Table A0'!$G78/(90)</f>
        <v>35129.071619518159</v>
      </c>
      <c r="J78" s="29">
        <f>'Table A1'!I78*'Table A0'!$G78/(5)</f>
        <v>114201.85852161737</v>
      </c>
      <c r="K78" s="29">
        <f>'Table A1'!J78*'Table A0'!$G78/(4)</f>
        <v>159679.5625839688</v>
      </c>
      <c r="L78" s="29">
        <f>'Table A1'!K78*'Table A0'!$G78/(0.5)</f>
        <v>259630.08593409148</v>
      </c>
      <c r="M78" s="29">
        <f>'Table A1'!L78*'Table A0'!$G78/(0.4)</f>
        <v>418850.7649239098</v>
      </c>
      <c r="N78" s="29">
        <f>'Table A1'!M78*'Table A0'!$G78/(0.09)</f>
        <v>1036725.2337632379</v>
      </c>
      <c r="O78" s="29"/>
      <c r="P78" s="29">
        <f>'Table Thresholds_nominal'!B78*'Table A0'!$L78</f>
        <v>102715.12530688531</v>
      </c>
      <c r="Q78" s="29">
        <f>'Table Thresholds_nominal'!C78*'Table A0'!$L78</f>
        <v>128491.62413971762</v>
      </c>
      <c r="R78" s="29">
        <f>'Table Thresholds_nominal'!D78*'Table A0'!$L78</f>
        <v>227462.54872023003</v>
      </c>
      <c r="S78" s="29">
        <f>'Table Thresholds_nominal'!E78*'Table A0'!$L78</f>
        <v>295407.69257474988</v>
      </c>
      <c r="T78" s="29">
        <f>'Table Thresholds_nominal'!F78*'Table A0'!$L78</f>
        <v>648284.48053251789</v>
      </c>
      <c r="U78" s="29">
        <f>'Table Thresholds_nominal'!G78*'Table A0'!$L78</f>
        <v>2050210.572226011</v>
      </c>
    </row>
    <row r="79" spans="1:21" ht="12.75" customHeight="1">
      <c r="A79" s="28">
        <v>1986</v>
      </c>
      <c r="B79" s="29">
        <f>'Table A1'!B79*'Table A0'!$G79/(10)</f>
        <v>168454.30757038045</v>
      </c>
      <c r="C79" s="29">
        <f>'Table A1'!C79*'Table A0'!$G79/(5)</f>
        <v>220149.92876010676</v>
      </c>
      <c r="D79" s="29">
        <f>'Table A1'!D79*'Table A0'!$G79/(1)</f>
        <v>444875.02963297837</v>
      </c>
      <c r="E79" s="29">
        <f>'Table A1'!E79*'Table A0'!$G79/(0.5)</f>
        <v>621809.25795009674</v>
      </c>
      <c r="F79" s="29">
        <f>'Table A1'!F79*'Table A0'!$G79/(0.1)</f>
        <v>1397371.9880432116</v>
      </c>
      <c r="G79" s="29">
        <f>'Table A1'!G79*'Table A0'!$G79/(0.01)</f>
        <v>4858178.3360428791</v>
      </c>
      <c r="H79" s="29"/>
      <c r="I79" s="29">
        <f>(100-'Table A1'!B79)*'Table A0'!$G79/(90)</f>
        <v>35427.820800132235</v>
      </c>
      <c r="J79" s="29">
        <f>'Table A1'!I79*'Table A0'!$G79/(5)</f>
        <v>116758.68638065418</v>
      </c>
      <c r="K79" s="29">
        <f>'Table A1'!J79*'Table A0'!$G79/(4)</f>
        <v>163968.65354188884</v>
      </c>
      <c r="L79" s="29">
        <f>'Table A1'!K79*'Table A0'!$G79/(0.5)</f>
        <v>267940.80131586001</v>
      </c>
      <c r="M79" s="29">
        <f>'Table A1'!L79*'Table A0'!$G79/(0.4)</f>
        <v>427918.57542681805</v>
      </c>
      <c r="N79" s="29">
        <f>'Table A1'!M79*'Table A0'!$G79/(0.09)</f>
        <v>1012837.9493765819</v>
      </c>
      <c r="O79" s="29"/>
      <c r="P79" s="29">
        <f>'Table Thresholds_nominal'!B79*'Table A0'!$L79</f>
        <v>104824.52213885836</v>
      </c>
      <c r="Q79" s="29">
        <f>'Table Thresholds_nominal'!C79*'Table A0'!$L79</f>
        <v>130493.50113593701</v>
      </c>
      <c r="R79" s="29">
        <f>'Table Thresholds_nominal'!D79*'Table A0'!$L79</f>
        <v>230624.59133735453</v>
      </c>
      <c r="S79" s="29">
        <f>'Table Thresholds_nominal'!E79*'Table A0'!$L79</f>
        <v>299873.95284148055</v>
      </c>
      <c r="T79" s="29">
        <f>'Table Thresholds_nominal'!F79*'Table A0'!$L79</f>
        <v>575085.4158661277</v>
      </c>
      <c r="U79" s="29">
        <f>'Table Thresholds_nominal'!G79*'Table A0'!$L79</f>
        <v>2012214.4753784267</v>
      </c>
    </row>
    <row r="80" spans="1:21" ht="12.75" customHeight="1">
      <c r="A80" s="28">
        <v>1987</v>
      </c>
      <c r="B80" s="29">
        <f>'Table A1'!B80*'Table A0'!$G80/(10)</f>
        <v>182782.9607018375</v>
      </c>
      <c r="C80" s="29">
        <f>'Table A1'!C80*'Table A0'!$G80/(5)</f>
        <v>245387.69700728386</v>
      </c>
      <c r="D80" s="29">
        <f>'Table A1'!D80*'Table A0'!$G80/(1)</f>
        <v>538398.61469812901</v>
      </c>
      <c r="E80" s="29">
        <f>'Table A1'!E80*'Table A0'!$G80/(0.5)</f>
        <v>777791.58792794903</v>
      </c>
      <c r="F80" s="29">
        <f>'Table A1'!F80*'Table A0'!$G80/(0.1)</f>
        <v>1866811.1930372135</v>
      </c>
      <c r="G80" s="29">
        <f>'Table A1'!G80*'Table A0'!$G80/(0.01)</f>
        <v>6518223.4601597739</v>
      </c>
      <c r="H80" s="29"/>
      <c r="I80" s="29">
        <f>(100-'Table A1'!B80)*'Table A0'!$G80/(90)</f>
        <v>35358.581708291036</v>
      </c>
      <c r="J80" s="29">
        <f>'Table A1'!I80*'Table A0'!$G80/(5)</f>
        <v>120178.22439639115</v>
      </c>
      <c r="K80" s="29">
        <f>'Table A1'!J80*'Table A0'!$G80/(4)</f>
        <v>172134.96758457256</v>
      </c>
      <c r="L80" s="29">
        <f>'Table A1'!K80*'Table A0'!$G80/(0.5)</f>
        <v>299005.64146830898</v>
      </c>
      <c r="M80" s="29">
        <f>'Table A1'!L80*'Table A0'!$G80/(0.4)</f>
        <v>505536.68665063294</v>
      </c>
      <c r="N80" s="29">
        <f>'Table A1'!M80*'Table A0'!$G80/(0.09)</f>
        <v>1349987.6078013733</v>
      </c>
      <c r="O80" s="29"/>
      <c r="P80" s="29">
        <f>'Table Thresholds_nominal'!B80*'Table A0'!$L80</f>
        <v>107630.02977225251</v>
      </c>
      <c r="Q80" s="29">
        <f>'Table Thresholds_nominal'!C80*'Table A0'!$L80</f>
        <v>134632.01352445141</v>
      </c>
      <c r="R80" s="29">
        <f>'Table Thresholds_nominal'!D80*'Table A0'!$L80</f>
        <v>255432.63898403887</v>
      </c>
      <c r="S80" s="29">
        <f>'Table Thresholds_nominal'!E80*'Table A0'!$L80</f>
        <v>353915.69908813486</v>
      </c>
      <c r="T80" s="29">
        <f>'Table Thresholds_nominal'!F80*'Table A0'!$L80</f>
        <v>814310.71905346215</v>
      </c>
      <c r="U80" s="29">
        <f>'Table Thresholds_nominal'!G80*'Table A0'!$L80</f>
        <v>2782815.4430077909</v>
      </c>
    </row>
    <row r="81" spans="1:21" ht="12.75" customHeight="1">
      <c r="A81" s="28">
        <v>1988</v>
      </c>
      <c r="B81" s="29">
        <f>'Table A1'!B81*'Table A0'!$G81/(10)</f>
        <v>203117.77110493058</v>
      </c>
      <c r="C81" s="29">
        <f>'Table A1'!C81*'Table A0'!$G81/(5)</f>
        <v>283417.01429659536</v>
      </c>
      <c r="D81" s="29">
        <f>'Table A1'!D81*'Table A0'!$G81/(1)</f>
        <v>692304.78385342075</v>
      </c>
      <c r="E81" s="29">
        <f>'Table A1'!E81*'Table A0'!$G81/(0.5)</f>
        <v>1047746.0920191526</v>
      </c>
      <c r="F81" s="29">
        <f>'Table A1'!F81*'Table A0'!$G81/(0.1)</f>
        <v>2741346.2661719709</v>
      </c>
      <c r="G81" s="29">
        <f>'Table A1'!G81*'Table A0'!$G81/(0.01)</f>
        <v>10466031.860500991</v>
      </c>
      <c r="H81" s="29"/>
      <c r="I81" s="29">
        <f>(100-'Table A1'!B81)*'Table A0'!$G81/(90)</f>
        <v>35858.965745833455</v>
      </c>
      <c r="J81" s="29">
        <f>'Table A1'!I81*'Table A0'!$G81/(5)</f>
        <v>122818.52791326575</v>
      </c>
      <c r="K81" s="29">
        <f>'Table A1'!J81*'Table A0'!$G81/(4)</f>
        <v>181195.07190738904</v>
      </c>
      <c r="L81" s="29">
        <f>'Table A1'!K81*'Table A0'!$G81/(0.5)</f>
        <v>336863.4756876888</v>
      </c>
      <c r="M81" s="29">
        <f>'Table A1'!L81*'Table A0'!$G81/(0.4)</f>
        <v>624346.04848094785</v>
      </c>
      <c r="N81" s="29">
        <f>'Table A1'!M81*'Table A0'!$G81/(0.09)</f>
        <v>1883047.8668020801</v>
      </c>
      <c r="O81" s="29"/>
      <c r="P81" s="29">
        <f>'Table Thresholds_nominal'!B81*'Table A0'!$L81</f>
        <v>109455.04751986882</v>
      </c>
      <c r="Q81" s="29">
        <f>'Table Thresholds_nominal'!C81*'Table A0'!$L81</f>
        <v>139384.12867332212</v>
      </c>
      <c r="R81" s="29">
        <f>'Table Thresholds_nominal'!D81*'Table A0'!$L81</f>
        <v>281619.64211474499</v>
      </c>
      <c r="S81" s="29">
        <f>'Table Thresholds_nominal'!E81*'Table A0'!$L81</f>
        <v>409539.12315797864</v>
      </c>
      <c r="T81" s="29">
        <f>'Table Thresholds_nominal'!F81*'Table A0'!$L81</f>
        <v>1064249.1307244238</v>
      </c>
      <c r="U81" s="29">
        <f>'Table Thresholds_nominal'!G81*'Table A0'!$L81</f>
        <v>4187800.8994355584</v>
      </c>
    </row>
    <row r="82" spans="1:21" ht="12.75" customHeight="1">
      <c r="A82" s="28">
        <v>1989</v>
      </c>
      <c r="B82" s="29">
        <f>'Table A1'!B82*'Table A0'!$G82/(10)</f>
        <v>201670.21400395906</v>
      </c>
      <c r="C82" s="29">
        <f>'Table A1'!C82*'Table A0'!$G82/(5)</f>
        <v>279548.82201293902</v>
      </c>
      <c r="D82" s="29">
        <f>'Table A1'!D82*'Table A0'!$G82/(1)</f>
        <v>661116.33725978294</v>
      </c>
      <c r="E82" s="29">
        <f>'Table A1'!E82*'Table A0'!$G82/(0.5)</f>
        <v>982581.48025462683</v>
      </c>
      <c r="F82" s="29">
        <f>'Table A1'!F82*'Table A0'!$G82/(0.1)</f>
        <v>2484559.2388264919</v>
      </c>
      <c r="G82" s="29">
        <f>'Table A1'!G82*'Table A0'!$G82/(0.01)</f>
        <v>9123787.1680629328</v>
      </c>
      <c r="H82" s="29"/>
      <c r="I82" s="29">
        <f>(100-'Table A1'!B82)*'Table A0'!$G82/(90)</f>
        <v>35838.563243012977</v>
      </c>
      <c r="J82" s="29">
        <f>'Table A1'!I82*'Table A0'!$G82/(5)</f>
        <v>123791.60599497908</v>
      </c>
      <c r="K82" s="29">
        <f>'Table A1'!J82*'Table A0'!$G82/(4)</f>
        <v>184156.94320122807</v>
      </c>
      <c r="L82" s="29">
        <f>'Table A1'!K82*'Table A0'!$G82/(0.5)</f>
        <v>339651.19426493894</v>
      </c>
      <c r="M82" s="29">
        <f>'Table A1'!L82*'Table A0'!$G82/(0.4)</f>
        <v>607087.04061166057</v>
      </c>
      <c r="N82" s="29">
        <f>'Table A1'!M82*'Table A0'!$G82/(0.09)</f>
        <v>1746867.2466891094</v>
      </c>
      <c r="O82" s="29"/>
      <c r="P82" s="29">
        <f>'Table Thresholds_nominal'!B82*'Table A0'!$L82</f>
        <v>110019.923874557</v>
      </c>
      <c r="Q82" s="29">
        <f>'Table Thresholds_nominal'!C82*'Table A0'!$L82</f>
        <v>141949.23257101999</v>
      </c>
      <c r="R82" s="29">
        <f>'Table Thresholds_nominal'!D82*'Table A0'!$L82</f>
        <v>285123.91700844222</v>
      </c>
      <c r="S82" s="29">
        <f>'Table Thresholds_nominal'!E82*'Table A0'!$L82</f>
        <v>414112.58052751119</v>
      </c>
      <c r="T82" s="29">
        <f>'Table Thresholds_nominal'!F82*'Table A0'!$L82</f>
        <v>1022130.2534559973</v>
      </c>
      <c r="U82" s="29">
        <f>'Table Thresholds_nominal'!G82*'Table A0'!$L82</f>
        <v>3705525.5031694667</v>
      </c>
    </row>
    <row r="83" spans="1:21" ht="12.75" customHeight="1">
      <c r="A83" s="28">
        <v>1990</v>
      </c>
      <c r="B83" s="29">
        <f>'Table A1'!B83*'Table A0'!$G83/(10)</f>
        <v>202157.50509160385</v>
      </c>
      <c r="C83" s="29">
        <f>'Table A1'!C83*'Table A0'!$G83/(5)</f>
        <v>281648.15171018703</v>
      </c>
      <c r="D83" s="29">
        <f>'Table A1'!D83*'Table A0'!$G83/(1)</f>
        <v>675733.92758505628</v>
      </c>
      <c r="E83" s="29">
        <f>'Table A1'!E83*'Table A0'!$G83/(0.5)</f>
        <v>1011250.201020388</v>
      </c>
      <c r="F83" s="29">
        <f>'Table A1'!F83*'Table A0'!$G83/(0.1)</f>
        <v>2549784.5023143585</v>
      </c>
      <c r="G83" s="29">
        <f>'Table A1'!G83*'Table A0'!$G83/(0.01)</f>
        <v>9503199.3383640945</v>
      </c>
      <c r="H83" s="29"/>
      <c r="I83" s="29">
        <f>(100-'Table A1'!B83)*'Table A0'!$G83/(90)</f>
        <v>35374.742468008808</v>
      </c>
      <c r="J83" s="29">
        <f>'Table A1'!I83*'Table A0'!$G83/(5)</f>
        <v>122666.85847302065</v>
      </c>
      <c r="K83" s="29">
        <f>'Table A1'!J83*'Table A0'!$G83/(4)</f>
        <v>183126.70774146976</v>
      </c>
      <c r="L83" s="29">
        <f>'Table A1'!K83*'Table A0'!$G83/(0.5)</f>
        <v>340217.6541497244</v>
      </c>
      <c r="M83" s="29">
        <f>'Table A1'!L83*'Table A0'!$G83/(0.4)</f>
        <v>626616.62569689541</v>
      </c>
      <c r="N83" s="29">
        <f>'Table A1'!M83*'Table A0'!$G83/(0.09)</f>
        <v>1777182.8538643878</v>
      </c>
      <c r="O83" s="29"/>
      <c r="P83" s="29">
        <f>'Table Thresholds_nominal'!B83*'Table A0'!$L83</f>
        <v>108980.7187616235</v>
      </c>
      <c r="Q83" s="29">
        <f>'Table Thresholds_nominal'!C83*'Table A0'!$L83</f>
        <v>140659.11775322986</v>
      </c>
      <c r="R83" s="29">
        <f>'Table Thresholds_nominal'!D83*'Table A0'!$L83</f>
        <v>284703.78846492624</v>
      </c>
      <c r="S83" s="29">
        <f>'Table Thresholds_nominal'!E83*'Table A0'!$L83</f>
        <v>420696.81839626038</v>
      </c>
      <c r="T83" s="29">
        <f>'Table Thresholds_nominal'!F83*'Table A0'!$L83</f>
        <v>1047828.4628140434</v>
      </c>
      <c r="U83" s="29">
        <f>'Table Thresholds_nominal'!G83*'Table A0'!$L83</f>
        <v>3926340.8652037513</v>
      </c>
    </row>
    <row r="84" spans="1:21" ht="12.75" customHeight="1">
      <c r="A84" s="28">
        <v>1991</v>
      </c>
      <c r="B84" s="29">
        <f>'Table A1'!B84*'Table A0'!$G84/(10)</f>
        <v>194067.95638517904</v>
      </c>
      <c r="C84" s="29">
        <f>'Table A1'!C84*'Table A0'!$G84/(5)</f>
        <v>267276.17097860365</v>
      </c>
      <c r="D84" s="29">
        <f>'Table A1'!D84*'Table A0'!$G84/(1)</f>
        <v>615226.18419167819</v>
      </c>
      <c r="E84" s="29">
        <f>'Table A1'!E84*'Table A0'!$G84/(0.5)</f>
        <v>900122.25609978486</v>
      </c>
      <c r="F84" s="29">
        <f>'Table A1'!F84*'Table A0'!$G84/(0.1)</f>
        <v>2203119.8723694948</v>
      </c>
      <c r="G84" s="29">
        <f>'Table A1'!G84*'Table A0'!$G84/(0.01)</f>
        <v>8130370.3670107424</v>
      </c>
      <c r="H84" s="29"/>
      <c r="I84" s="29">
        <f>(100-'Table A1'!B84)*'Table A0'!$G84/(90)</f>
        <v>34618.64199081152</v>
      </c>
      <c r="J84" s="29">
        <f>'Table A1'!I84*'Table A0'!$G84/(5)</f>
        <v>120859.74179175442</v>
      </c>
      <c r="K84" s="29">
        <f>'Table A1'!J84*'Table A0'!$G84/(4)</f>
        <v>180288.66767533505</v>
      </c>
      <c r="L84" s="29">
        <f>'Table A1'!K84*'Table A0'!$G84/(0.5)</f>
        <v>330330.11228357145</v>
      </c>
      <c r="M84" s="29">
        <f>'Table A1'!L84*'Table A0'!$G84/(0.4)</f>
        <v>574372.85203235724</v>
      </c>
      <c r="N84" s="29">
        <f>'Table A1'!M84*'Table A0'!$G84/(0.09)</f>
        <v>1544536.4840760233</v>
      </c>
      <c r="O84" s="29"/>
      <c r="P84" s="29">
        <f>'Table Thresholds_nominal'!B84*'Table A0'!$L84</f>
        <v>108787.96788901491</v>
      </c>
      <c r="Q84" s="29">
        <f>'Table Thresholds_nominal'!C84*'Table A0'!$L84</f>
        <v>141768.87755599641</v>
      </c>
      <c r="R84" s="29">
        <f>'Table Thresholds_nominal'!D84*'Table A0'!$L84</f>
        <v>278312.00613929512</v>
      </c>
      <c r="S84" s="29">
        <f>'Table Thresholds_nominal'!E84*'Table A0'!$L84</f>
        <v>401638.57560894731</v>
      </c>
      <c r="T84" s="29">
        <f>'Table Thresholds_nominal'!F84*'Table A0'!$L84</f>
        <v>939259.15065109986</v>
      </c>
      <c r="U84" s="29">
        <f>'Table Thresholds_nominal'!G84*'Table A0'!$L84</f>
        <v>3577865.6932489416</v>
      </c>
    </row>
    <row r="85" spans="1:21" ht="12.75" customHeight="1">
      <c r="A85" s="28">
        <v>1992</v>
      </c>
      <c r="B85" s="29">
        <f>'Table A1'!B85*'Table A0'!$G85/(10)</f>
        <v>203019.54627691093</v>
      </c>
      <c r="C85" s="29">
        <f>'Table A1'!C85*'Table A0'!$G85/(5)</f>
        <v>284308.95755668601</v>
      </c>
      <c r="D85" s="29">
        <f>'Table A1'!D85*'Table A0'!$G85/(1)</f>
        <v>687291.80814307672</v>
      </c>
      <c r="E85" s="29">
        <f>'Table A1'!E85*'Table A0'!$G85/(0.5)</f>
        <v>1031139.078984289</v>
      </c>
      <c r="F85" s="29">
        <f>'Table A1'!F85*'Table A0'!$G85/(0.1)</f>
        <v>2658395.2770478888</v>
      </c>
      <c r="G85" s="29">
        <f>'Table A1'!G85*'Table A0'!$G85/(0.01)</f>
        <v>10283145.395596255</v>
      </c>
      <c r="H85" s="29"/>
      <c r="I85" s="29">
        <f>(100-'Table A1'!B85)*'Table A0'!$G85/(90)</f>
        <v>34094.499547568972</v>
      </c>
      <c r="J85" s="29">
        <f>'Table A1'!I85*'Table A0'!$G85/(5)</f>
        <v>121730.13499713587</v>
      </c>
      <c r="K85" s="29">
        <f>'Table A1'!J85*'Table A0'!$G85/(4)</f>
        <v>183563.24491008834</v>
      </c>
      <c r="L85" s="29">
        <f>'Table A1'!K85*'Table A0'!$G85/(0.5)</f>
        <v>343444.53730186448</v>
      </c>
      <c r="M85" s="29">
        <f>'Table A1'!L85*'Table A0'!$G85/(0.4)</f>
        <v>624325.02946838876</v>
      </c>
      <c r="N85" s="29">
        <f>'Table A1'!M85*'Table A0'!$G85/(0.09)</f>
        <v>1811200.8194314041</v>
      </c>
      <c r="O85" s="29"/>
      <c r="P85" s="29">
        <f>'Table Thresholds_nominal'!B85*'Table A0'!$L85</f>
        <v>108772.60429083116</v>
      </c>
      <c r="Q85" s="29">
        <f>'Table Thresholds_nominal'!C85*'Table A0'!$L85</f>
        <v>141140.67335105385</v>
      </c>
      <c r="R85" s="29">
        <f>'Table Thresholds_nominal'!D85*'Table A0'!$L85</f>
        <v>289584.14765397075</v>
      </c>
      <c r="S85" s="29">
        <f>'Table Thresholds_nominal'!E85*'Table A0'!$L85</f>
        <v>429280.91680677299</v>
      </c>
      <c r="T85" s="29">
        <f>'Table Thresholds_nominal'!F85*'Table A0'!$L85</f>
        <v>1061939.8312231323</v>
      </c>
      <c r="U85" s="29">
        <f>'Table Thresholds_nominal'!G85*'Table A0'!$L85</f>
        <v>4278867.0537913702</v>
      </c>
    </row>
    <row r="86" spans="1:21" ht="12.75" customHeight="1">
      <c r="A86" s="28">
        <v>1993</v>
      </c>
      <c r="B86" s="29">
        <f>'Table A1'!B86*'Table A0'!$G86/(10)</f>
        <v>198338.36483649907</v>
      </c>
      <c r="C86" s="29">
        <f>'Table A1'!C86*'Table A0'!$G86/(5)</f>
        <v>275408.26148547203</v>
      </c>
      <c r="D86" s="29">
        <f>'Table A1'!D86*'Table A0'!$G86/(1)</f>
        <v>644082.79813916958</v>
      </c>
      <c r="E86" s="29">
        <f>'Table A1'!E86*'Table A0'!$G86/(0.5)</f>
        <v>949649.36360139481</v>
      </c>
      <c r="F86" s="29">
        <f>'Table A1'!F86*'Table A0'!$G86/(0.1)</f>
        <v>2368997.1104395599</v>
      </c>
      <c r="G86" s="29">
        <f>'Table A1'!G86*'Table A0'!$G86/(0.01)</f>
        <v>8728914.7289823964</v>
      </c>
      <c r="H86" s="29"/>
      <c r="I86" s="29">
        <f>(100-'Table A1'!B86)*'Table A0'!$G86/(90)</f>
        <v>33779.660396929423</v>
      </c>
      <c r="J86" s="29">
        <f>'Table A1'!I86*'Table A0'!$G86/(5)</f>
        <v>121268.4681875261</v>
      </c>
      <c r="K86" s="29">
        <f>'Table A1'!J86*'Table A0'!$G86/(4)</f>
        <v>183239.62732204766</v>
      </c>
      <c r="L86" s="29">
        <f>'Table A1'!K86*'Table A0'!$G86/(0.5)</f>
        <v>338516.23267694435</v>
      </c>
      <c r="M86" s="29">
        <f>'Table A1'!L86*'Table A0'!$G86/(0.4)</f>
        <v>594812.42689185357</v>
      </c>
      <c r="N86" s="29">
        <f>'Table A1'!M86*'Table A0'!$G86/(0.09)</f>
        <v>1662339.5972681339</v>
      </c>
      <c r="O86" s="29"/>
      <c r="P86" s="29">
        <f>'Table Thresholds_nominal'!B86*'Table A0'!$L86</f>
        <v>108485.10003964267</v>
      </c>
      <c r="Q86" s="29">
        <f>'Table Thresholds_nominal'!C86*'Table A0'!$L86</f>
        <v>140427.01834271973</v>
      </c>
      <c r="R86" s="29">
        <f>'Table Thresholds_nominal'!D86*'Table A0'!$L86</f>
        <v>289787.67632988427</v>
      </c>
      <c r="S86" s="29">
        <f>'Table Thresholds_nominal'!E86*'Table A0'!$L86</f>
        <v>410250.15575429105</v>
      </c>
      <c r="T86" s="29">
        <f>'Table Thresholds_nominal'!F86*'Table A0'!$L86</f>
        <v>983377.36899872031</v>
      </c>
      <c r="U86" s="29">
        <f>'Table Thresholds_nominal'!G86*'Table A0'!$L86</f>
        <v>3613295.5745494328</v>
      </c>
    </row>
    <row r="87" spans="1:21" ht="12.75" customHeight="1">
      <c r="A87" s="28">
        <v>1994</v>
      </c>
      <c r="B87" s="29">
        <f>'Table A1'!B87*'Table A0'!$G87/(10)</f>
        <v>202421.71457865401</v>
      </c>
      <c r="C87" s="29">
        <f>'Table A1'!C87*'Table A0'!$G87/(5)</f>
        <v>281193.93463205209</v>
      </c>
      <c r="D87" s="29">
        <f>'Table A1'!D87*'Table A0'!$G87/(1)</f>
        <v>657008.82941665151</v>
      </c>
      <c r="E87" s="29">
        <f>'Table A1'!E87*'Table A0'!$G87/(0.5)</f>
        <v>965983.4579573879</v>
      </c>
      <c r="F87" s="29">
        <f>'Table A1'!F87*'Table A0'!$G87/(0.1)</f>
        <v>2405101.7048328565</v>
      </c>
      <c r="G87" s="29">
        <f>'Table A1'!G87*'Table A0'!$G87/(0.01)</f>
        <v>8855378.9883581083</v>
      </c>
      <c r="H87" s="29"/>
      <c r="I87" s="29">
        <f>(100-'Table A1'!B87)*'Table A0'!$G87/(90)</f>
        <v>34309.429994014063</v>
      </c>
      <c r="J87" s="29">
        <f>'Table A1'!I87*'Table A0'!$G87/(5)</f>
        <v>123649.4945252559</v>
      </c>
      <c r="K87" s="29">
        <f>'Table A1'!J87*'Table A0'!$G87/(4)</f>
        <v>187240.21093590226</v>
      </c>
      <c r="L87" s="29">
        <f>'Table A1'!K87*'Table A0'!$G87/(0.5)</f>
        <v>348034.20087591512</v>
      </c>
      <c r="M87" s="29">
        <f>'Table A1'!L87*'Table A0'!$G87/(0.4)</f>
        <v>606203.89623852074</v>
      </c>
      <c r="N87" s="29">
        <f>'Table A1'!M87*'Table A0'!$G87/(0.09)</f>
        <v>1688404.2288856062</v>
      </c>
      <c r="O87" s="29"/>
      <c r="P87" s="29">
        <f>'Table Thresholds_nominal'!B87*'Table A0'!$L87</f>
        <v>110207.68236327675</v>
      </c>
      <c r="Q87" s="29">
        <f>'Table Thresholds_nominal'!C87*'Table A0'!$L87</f>
        <v>143921.90698889832</v>
      </c>
      <c r="R87" s="29">
        <f>'Table Thresholds_nominal'!D87*'Table A0'!$L87</f>
        <v>297588.18116461654</v>
      </c>
      <c r="S87" s="29">
        <f>'Table Thresholds_nominal'!E87*'Table A0'!$L87</f>
        <v>421564.97948690149</v>
      </c>
      <c r="T87" s="29">
        <f>'Table Thresholds_nominal'!F87*'Table A0'!$L87</f>
        <v>1004318.9980798528</v>
      </c>
      <c r="U87" s="29">
        <f>'Table Thresholds_nominal'!G87*'Table A0'!$L87</f>
        <v>3734841.2584096738</v>
      </c>
    </row>
    <row r="88" spans="1:21" ht="12.75" customHeight="1">
      <c r="A88" s="28">
        <v>1995</v>
      </c>
      <c r="B88" s="29">
        <f>'Table A1'!B88*'Table A0'!$G88/(10)</f>
        <v>213202.31993228701</v>
      </c>
      <c r="C88" s="29">
        <f>'Table A1'!C88*'Table A0'!$G88/(5)</f>
        <v>299341.48426781216</v>
      </c>
      <c r="D88" s="29">
        <f>'Table A1'!D88*'Table A0'!$G88/(1)</f>
        <v>711410.63194809796</v>
      </c>
      <c r="E88" s="29">
        <f>'Table A1'!E88*'Table A0'!$G88/(0.5)</f>
        <v>1050498.1359990542</v>
      </c>
      <c r="F88" s="29">
        <f>'Table A1'!F88*'Table A0'!$G88/(0.1)</f>
        <v>2620460.6586320014</v>
      </c>
      <c r="G88" s="29">
        <f>'Table A1'!G88*'Table A0'!$G88/(0.01)</f>
        <v>9544724.2532953713</v>
      </c>
      <c r="H88" s="29"/>
      <c r="I88" s="29">
        <f>(100-'Table A1'!B88)*'Table A0'!$G88/(90)</f>
        <v>34741.978246246472</v>
      </c>
      <c r="J88" s="29">
        <f>'Table A1'!I88*'Table A0'!$G88/(5)</f>
        <v>127063.15559676188</v>
      </c>
      <c r="K88" s="29">
        <f>'Table A1'!J88*'Table A0'!$G88/(4)</f>
        <v>196324.1973477407</v>
      </c>
      <c r="L88" s="29">
        <f>'Table A1'!K88*'Table A0'!$G88/(0.5)</f>
        <v>372323.12789714185</v>
      </c>
      <c r="M88" s="29">
        <f>'Table A1'!L88*'Table A0'!$G88/(0.4)</f>
        <v>658007.50534081715</v>
      </c>
      <c r="N88" s="29">
        <f>'Table A1'!M88*'Table A0'!$G88/(0.09)</f>
        <v>1851098.0370027386</v>
      </c>
      <c r="O88" s="29"/>
      <c r="P88" s="29">
        <f>'Table Thresholds_nominal'!B88*'Table A0'!$L88</f>
        <v>112894.31392336702</v>
      </c>
      <c r="Q88" s="29">
        <f>'Table Thresholds_nominal'!C88*'Table A0'!$L88</f>
        <v>147946.36191021939</v>
      </c>
      <c r="R88" s="29">
        <f>'Table Thresholds_nominal'!D88*'Table A0'!$L88</f>
        <v>308875.54985713132</v>
      </c>
      <c r="S88" s="29">
        <f>'Table Thresholds_nominal'!E88*'Table A0'!$L88</f>
        <v>443915.28066985187</v>
      </c>
      <c r="T88" s="29">
        <f>'Table Thresholds_nominal'!F88*'Table A0'!$L88</f>
        <v>1062917.9871095272</v>
      </c>
      <c r="U88" s="29">
        <f>'Table Thresholds_nominal'!G88*'Table A0'!$L88</f>
        <v>4143033.2896942259</v>
      </c>
    </row>
    <row r="89" spans="1:21" ht="12.75" customHeight="1">
      <c r="A89" s="28">
        <f t="shared" ref="A89:A99" si="0">A88+1</f>
        <v>1996</v>
      </c>
      <c r="B89" s="29">
        <f>'Table A1'!B89*'Table A0'!$G89/(10)</f>
        <v>221446.86043127332</v>
      </c>
      <c r="C89" s="29">
        <f>'Table A1'!C89*'Table A0'!$G89/(5)</f>
        <v>313808.3076260931</v>
      </c>
      <c r="D89" s="29">
        <f>'Table A1'!D89*'Table A0'!$G89/(1)</f>
        <v>759069.58087813703</v>
      </c>
      <c r="E89" s="29">
        <f>'Table A1'!E89*'Table A0'!$G89/(0.5)</f>
        <v>1128461.5616485639</v>
      </c>
      <c r="F89" s="29">
        <f>'Table A1'!F89*'Table A0'!$G89/(0.1)</f>
        <v>2865276.4713802221</v>
      </c>
      <c r="G89" s="29">
        <f>'Table A1'!G89*'Table A0'!$G89/(0.01)</f>
        <v>10616320.14654118</v>
      </c>
      <c r="H89" s="29"/>
      <c r="I89" s="29">
        <f>(100-'Table A1'!B89)*'Table A0'!$G89/(90)</f>
        <v>35181.469787870461</v>
      </c>
      <c r="J89" s="29">
        <f>'Table A1'!I89*'Table A0'!$G89/(5)</f>
        <v>129085.41323645359</v>
      </c>
      <c r="K89" s="29">
        <f>'Table A1'!J89*'Table A0'!$G89/(4)</f>
        <v>202492.9893130821</v>
      </c>
      <c r="L89" s="29">
        <f>'Table A1'!K89*'Table A0'!$G89/(0.5)</f>
        <v>389677.60010771011</v>
      </c>
      <c r="M89" s="29">
        <f>'Table A1'!L89*'Table A0'!$G89/(0.4)</f>
        <v>694257.83421564917</v>
      </c>
      <c r="N89" s="29">
        <f>'Table A1'!M89*'Table A0'!$G89/(0.09)</f>
        <v>2004049.3963623384</v>
      </c>
      <c r="O89" s="29"/>
      <c r="P89" s="29">
        <f>'Table Thresholds_nominal'!B89*'Table A0'!$L89</f>
        <v>111951.44415115744</v>
      </c>
      <c r="Q89" s="29">
        <f>'Table Thresholds_nominal'!C89*'Table A0'!$L89</f>
        <v>151536.83735706136</v>
      </c>
      <c r="R89" s="29">
        <f>'Table Thresholds_nominal'!D89*'Table A0'!$L89</f>
        <v>326691.04698914272</v>
      </c>
      <c r="S89" s="29">
        <f>'Table Thresholds_nominal'!E89*'Table A0'!$L89</f>
        <v>479984.04792562866</v>
      </c>
      <c r="T89" s="29">
        <f>'Table Thresholds_nominal'!F89*'Table A0'!$L89</f>
        <v>1201607.9175827876</v>
      </c>
      <c r="U89" s="29">
        <f>'Table Thresholds_nominal'!G89*'Table A0'!$L89</f>
        <v>4841341.3975279508</v>
      </c>
    </row>
    <row r="90" spans="1:21" ht="12.75" customHeight="1">
      <c r="A90" s="28">
        <f t="shared" si="0"/>
        <v>1997</v>
      </c>
      <c r="B90" s="29">
        <f>'Table A1'!B90*'Table A0'!$G90/(10)</f>
        <v>233402.38634184928</v>
      </c>
      <c r="C90" s="29">
        <f>'Table A1'!C90*'Table A0'!$G90/(5)</f>
        <v>333973.7824842126</v>
      </c>
      <c r="D90" s="29">
        <f>'Table A1'!D90*'Table A0'!$G90/(1)</f>
        <v>826264.0260408523</v>
      </c>
      <c r="E90" s="29">
        <f>'Table A1'!E90*'Table A0'!$G90/(0.5)</f>
        <v>1244290.6367377101</v>
      </c>
      <c r="F90" s="29">
        <f>'Table A1'!F90*'Table A0'!$G90/(0.1)</f>
        <v>3247775.3267843663</v>
      </c>
      <c r="G90" s="29">
        <f>'Table A1'!G90*'Table A0'!$G90/(0.01)</f>
        <v>12278447.88544899</v>
      </c>
      <c r="H90" s="29"/>
      <c r="I90" s="29">
        <f>(100-'Table A1'!B90)*'Table A0'!$G90/(90)</f>
        <v>36220.022805595545</v>
      </c>
      <c r="J90" s="29">
        <f>'Table A1'!I90*'Table A0'!$G90/(5)</f>
        <v>132830.990199486</v>
      </c>
      <c r="K90" s="29">
        <f>'Table A1'!J90*'Table A0'!$G90/(4)</f>
        <v>210901.22159505266</v>
      </c>
      <c r="L90" s="29">
        <f>'Table A1'!K90*'Table A0'!$G90/(0.5)</f>
        <v>408237.41534399439</v>
      </c>
      <c r="M90" s="29">
        <f>'Table A1'!L90*'Table A0'!$G90/(0.4)</f>
        <v>743419.46422604588</v>
      </c>
      <c r="N90" s="29">
        <f>'Table A1'!M90*'Table A0'!$G90/(0.09)</f>
        <v>2244367.2647105199</v>
      </c>
      <c r="O90" s="29"/>
      <c r="P90" s="29">
        <f>'Table Thresholds_nominal'!B90*'Table A0'!$L90</f>
        <v>115511.25887575728</v>
      </c>
      <c r="Q90" s="29">
        <f>'Table Thresholds_nominal'!C90*'Table A0'!$L90</f>
        <v>155897.30198572832</v>
      </c>
      <c r="R90" s="29">
        <f>'Table Thresholds_nominal'!D90*'Table A0'!$L90</f>
        <v>340258.26286012569</v>
      </c>
      <c r="S90" s="29">
        <f>'Table Thresholds_nominal'!E90*'Table A0'!$L90</f>
        <v>504614.95116433117</v>
      </c>
      <c r="T90" s="29">
        <f>'Table Thresholds_nominal'!F90*'Table A0'!$L90</f>
        <v>1321461.2808103852</v>
      </c>
      <c r="U90" s="29">
        <f>'Table Thresholds_nominal'!G90*'Table A0'!$L90</f>
        <v>5500192.2141546775</v>
      </c>
    </row>
    <row r="91" spans="1:21" ht="12.75" customHeight="1">
      <c r="A91" s="28">
        <f t="shared" si="0"/>
        <v>1998</v>
      </c>
      <c r="B91" s="29">
        <f>'Table A1'!B91*'Table A0'!$G91/(10)</f>
        <v>247092.06084180926</v>
      </c>
      <c r="C91" s="29">
        <f>'Table A1'!C91*'Table A0'!$G91/(5)</f>
        <v>356149.50066639658</v>
      </c>
      <c r="D91" s="29">
        <f>'Table A1'!D91*'Table A0'!$G91/(1)</f>
        <v>897119.45174119994</v>
      </c>
      <c r="E91" s="29">
        <f>'Table A1'!E91*'Table A0'!$G91/(0.5)</f>
        <v>1362044.8325768707</v>
      </c>
      <c r="F91" s="29">
        <f>'Table A1'!F91*'Table A0'!$G91/(0.1)</f>
        <v>3636812.2144602062</v>
      </c>
      <c r="G91" s="29">
        <f>'Table A1'!G91*'Table A0'!$G91/(0.01)</f>
        <v>14113177.722566543</v>
      </c>
      <c r="H91" s="29"/>
      <c r="I91" s="29">
        <f>(100-'Table A1'!B91)*'Table A0'!$G91/(90)</f>
        <v>37721.172710411993</v>
      </c>
      <c r="J91" s="29">
        <f>'Table A1'!I91*'Table A0'!$G91/(5)</f>
        <v>138034.62101722191</v>
      </c>
      <c r="K91" s="29">
        <f>'Table A1'!J91*'Table A0'!$G91/(4)</f>
        <v>220907.01289769576</v>
      </c>
      <c r="L91" s="29">
        <f>'Table A1'!K91*'Table A0'!$G91/(0.5)</f>
        <v>432194.07090552914</v>
      </c>
      <c r="M91" s="29">
        <f>'Table A1'!L91*'Table A0'!$G91/(0.4)</f>
        <v>793352.98710603686</v>
      </c>
      <c r="N91" s="29">
        <f>'Table A1'!M91*'Table A0'!$G91/(0.09)</f>
        <v>2472771.6024483913</v>
      </c>
      <c r="O91" s="29"/>
      <c r="P91" s="29">
        <f>'Table Thresholds_nominal'!B91*'Table A0'!$L91</f>
        <v>119382.42970394132</v>
      </c>
      <c r="Q91" s="29">
        <f>'Table Thresholds_nominal'!C91*'Table A0'!$L91</f>
        <v>162481.6406337856</v>
      </c>
      <c r="R91" s="29">
        <f>'Table Thresholds_nominal'!D91*'Table A0'!$L91</f>
        <v>360654.93550895574</v>
      </c>
      <c r="S91" s="29">
        <f>'Table Thresholds_nominal'!E91*'Table A0'!$L91</f>
        <v>535647.11632769555</v>
      </c>
      <c r="T91" s="29">
        <f>'Table Thresholds_nominal'!F91*'Table A0'!$L91</f>
        <v>1410491.099485087</v>
      </c>
      <c r="U91" s="29">
        <f>'Table Thresholds_nominal'!G91*'Table A0'!$L91</f>
        <v>6260654.6092807893</v>
      </c>
    </row>
    <row r="92" spans="1:21" ht="12.75" customHeight="1">
      <c r="A92" s="28">
        <f t="shared" si="0"/>
        <v>1999</v>
      </c>
      <c r="B92" s="29">
        <f>'Table A1'!B92*'Table A0'!$G92/(10)</f>
        <v>260124.61553354416</v>
      </c>
      <c r="C92" s="29">
        <f>'Table A1'!C92*'Table A0'!$G92/(5)</f>
        <v>377591.59528652841</v>
      </c>
      <c r="D92" s="29">
        <f>'Table A1'!D92*'Table A0'!$G92/(1)</f>
        <v>967694.29604479868</v>
      </c>
      <c r="E92" s="29">
        <f>'Table A1'!E92*'Table A0'!$G92/(0.5)</f>
        <v>1482176.2568790491</v>
      </c>
      <c r="F92" s="29">
        <f>'Table A1'!F92*'Table A0'!$G92/(0.1)</f>
        <v>4045014.5871966477</v>
      </c>
      <c r="G92" s="29">
        <f>'Table A1'!G92*'Table A0'!$G92/(0.01)</f>
        <v>16052032.265393782</v>
      </c>
      <c r="I92" s="29">
        <f>(100-'Table A1'!B92)*'Table A0'!$G92/(90)</f>
        <v>38835.933402521681</v>
      </c>
      <c r="J92" s="29">
        <f>'Table A1'!I92*'Table A0'!$G92/(5)</f>
        <v>142657.63578056</v>
      </c>
      <c r="K92" s="29">
        <f>'Table A1'!J92*'Table A0'!$G92/(4)</f>
        <v>230065.92009696082</v>
      </c>
      <c r="L92" s="29">
        <f>'Table A1'!K92*'Table A0'!$G92/(0.5)</f>
        <v>453212.33521054813</v>
      </c>
      <c r="M92" s="29">
        <f>'Table A1'!L92*'Table A0'!$G92/(0.4)</f>
        <v>841466.67429964943</v>
      </c>
      <c r="N92" s="29">
        <f>'Table A1'!M92*'Table A0'!$G92/(0.09)</f>
        <v>2710901.5118414108</v>
      </c>
      <c r="P92" s="29">
        <f>'Table Thresholds_nominal'!B92*'Table A0'!$L92</f>
        <v>123016.26968509912</v>
      </c>
      <c r="Q92" s="29">
        <f>'Table Thresholds_nominal'!C92*'Table A0'!$L92</f>
        <v>168343.76398362187</v>
      </c>
      <c r="R92" s="29">
        <f>'Table Thresholds_nominal'!D92*'Table A0'!$L92</f>
        <v>377019.32296396443</v>
      </c>
      <c r="S92" s="29">
        <f>'Table Thresholds_nominal'!E92*'Table A0'!$L92</f>
        <v>561988.29198453366</v>
      </c>
      <c r="T92" s="29">
        <f>'Table Thresholds_nominal'!F92*'Table A0'!$L92</f>
        <v>1524518.6431025125</v>
      </c>
      <c r="U92" s="29">
        <f>'Table Thresholds_nominal'!G92*'Table A0'!$L92</f>
        <v>6946633.6575260106</v>
      </c>
    </row>
    <row r="93" spans="1:21" ht="12.75" customHeight="1">
      <c r="A93" s="28">
        <f t="shared" si="0"/>
        <v>2000</v>
      </c>
      <c r="B93" s="29">
        <f>'Table A1'!B93*'Table A0'!$G93/(10)</f>
        <v>267009.86889693688</v>
      </c>
      <c r="C93" s="29">
        <f>'Table A1'!C93*'Table A0'!$G93/(5)</f>
        <v>390356.68455095944</v>
      </c>
      <c r="D93" s="29">
        <f>'Table A1'!D93*'Table A0'!$G93/(1)</f>
        <v>1021634.2158267788</v>
      </c>
      <c r="E93" s="29">
        <f>'Table A1'!E93*'Table A0'!$G93/(0.5)</f>
        <v>1583551.616456131</v>
      </c>
      <c r="F93" s="29">
        <f>'Table A1'!F93*'Table A0'!$G93/(0.1)</f>
        <v>4414445.8931717305</v>
      </c>
      <c r="G93" s="29">
        <f>'Table A1'!G93*'Table A0'!$G93/(0.01)</f>
        <v>17597082.618915234</v>
      </c>
      <c r="I93" s="29">
        <f>(100-'Table A1'!B93)*'Table A0'!$G93/(90)</f>
        <v>39154.179841031153</v>
      </c>
      <c r="J93" s="29">
        <f>'Table A1'!I93*'Table A0'!$G93/(5)</f>
        <v>143663.05324291441</v>
      </c>
      <c r="K93" s="29">
        <f>'Table A1'!J93*'Table A0'!$G93/(4)</f>
        <v>232537.30173200462</v>
      </c>
      <c r="L93" s="29">
        <f>'Table A1'!K93*'Table A0'!$G93/(0.5)</f>
        <v>459716.81519742648</v>
      </c>
      <c r="M93" s="29">
        <f>'Table A1'!L93*'Table A0'!$G93/(0.4)</f>
        <v>875828.04727723124</v>
      </c>
      <c r="N93" s="29">
        <f>'Table A1'!M93*'Table A0'!$G93/(0.09)</f>
        <v>2949708.47920023</v>
      </c>
      <c r="P93" s="29">
        <f>'Table Thresholds_nominal'!B93*'Table A0'!$L93</f>
        <v>123824.87049865628</v>
      </c>
      <c r="Q93" s="29">
        <f>'Table Thresholds_nominal'!C93*'Table A0'!$L93</f>
        <v>170310.23167973451</v>
      </c>
      <c r="R93" s="29">
        <f>'Table Thresholds_nominal'!D93*'Table A0'!$L93</f>
        <v>382031.51284324005</v>
      </c>
      <c r="S93" s="29">
        <f>'Table Thresholds_nominal'!E93*'Table A0'!$L93</f>
        <v>573193.08281938045</v>
      </c>
      <c r="T93" s="29">
        <f>'Table Thresholds_nominal'!F93*'Table A0'!$L93</f>
        <v>1621446.7262659655</v>
      </c>
      <c r="U93" s="29">
        <f>'Table Thresholds_nominal'!G93*'Table A0'!$L93</f>
        <v>7735409.0673030093</v>
      </c>
    </row>
    <row r="94" spans="1:21" ht="12.75" customHeight="1">
      <c r="A94" s="28">
        <f t="shared" si="0"/>
        <v>2001</v>
      </c>
      <c r="B94" s="29">
        <f>'Table A1'!B94*'Table A0'!$G94/(10)</f>
        <v>255424.57393960218</v>
      </c>
      <c r="C94" s="29">
        <f>'Table A1'!C94*'Table A0'!$G94/(5)</f>
        <v>367740.25542589056</v>
      </c>
      <c r="D94" s="29">
        <f>'Table A1'!D94*'Table A0'!$G94/(1)</f>
        <v>929723.91627214116</v>
      </c>
      <c r="E94" s="29">
        <f>'Table A1'!E94*'Table A0'!$G94/(0.5)</f>
        <v>1416330.4419639879</v>
      </c>
      <c r="F94" s="29">
        <f>'Table A1'!F94*'Table A0'!$G94/(0.1)</f>
        <v>3785187.8654811392</v>
      </c>
      <c r="G94" s="29">
        <f>'Table A1'!G94*'Table A0'!$G94/(0.01)</f>
        <v>14528637.348810639</v>
      </c>
      <c r="I94" s="29">
        <f>(100-'Table A1'!B94)*'Table A0'!$G94/(90)</f>
        <v>38825.696562038087</v>
      </c>
      <c r="J94" s="29">
        <f>'Table A1'!I94*'Table A0'!$G94/(5)</f>
        <v>143108.89245331375</v>
      </c>
      <c r="K94" s="29">
        <f>'Table A1'!J94*'Table A0'!$G94/(4)</f>
        <v>227244.34021432791</v>
      </c>
      <c r="L94" s="29">
        <f>'Table A1'!K94*'Table A0'!$G94/(0.5)</f>
        <v>443117.39058029448</v>
      </c>
      <c r="M94" s="29">
        <f>'Table A1'!L94*'Table A0'!$G94/(0.4)</f>
        <v>824116.08608469984</v>
      </c>
      <c r="N94" s="29">
        <f>'Table A1'!M94*'Table A0'!$G94/(0.09)</f>
        <v>2591471.2562223063</v>
      </c>
      <c r="P94" s="29">
        <f>'Table Thresholds_nominal'!B94*'Table A0'!$L94</f>
        <v>123475.861269341</v>
      </c>
      <c r="Q94" s="29">
        <f>'Table Thresholds_nominal'!C94*'Table A0'!$L94</f>
        <v>168779.75017863468</v>
      </c>
      <c r="R94" s="29">
        <f>'Table Thresholds_nominal'!D94*'Table A0'!$L94</f>
        <v>371315.45039299631</v>
      </c>
      <c r="S94" s="29">
        <f>'Table Thresholds_nominal'!E94*'Table A0'!$L94</f>
        <v>547754.11360494723</v>
      </c>
      <c r="T94" s="29">
        <f>'Table Thresholds_nominal'!F94*'Table A0'!$L94</f>
        <v>1490651.4070398745</v>
      </c>
      <c r="U94" s="29">
        <f>'Table Thresholds_nominal'!G94*'Table A0'!$L94</f>
        <v>6460009.4801565325</v>
      </c>
    </row>
    <row r="95" spans="1:21" ht="12.75" customHeight="1">
      <c r="A95" s="28">
        <f t="shared" si="0"/>
        <v>2002</v>
      </c>
      <c r="B95" s="29">
        <f>'Table A1'!B95*'Table A0'!$G95/(10)</f>
        <v>246469.6746330137</v>
      </c>
      <c r="C95" s="29">
        <f>'Table A1'!C95*'Table A0'!$G95/(5)</f>
        <v>353286.38755582867</v>
      </c>
      <c r="D95" s="29">
        <f>'Table A1'!D95*'Table A0'!$G95/(1)</f>
        <v>872045.59368195699</v>
      </c>
      <c r="E95" s="29">
        <f>'Table A1'!E95*'Table A0'!$G95/(0.5)</f>
        <v>1310424.6415432917</v>
      </c>
      <c r="F95" s="29">
        <f>'Table A1'!F95*'Table A0'!$G95/(0.1)</f>
        <v>3452925.8779787938</v>
      </c>
      <c r="G95" s="29">
        <f>'Table A1'!G95*'Table A0'!$G95/(0.01)</f>
        <v>13386996.537875663</v>
      </c>
      <c r="H95" s="29"/>
      <c r="I95" s="29">
        <f>(100-'Table A1'!B95)*'Table A0'!$G95/(90)</f>
        <v>37257.855640397975</v>
      </c>
      <c r="J95" s="29">
        <f>'Table A1'!I95*'Table A0'!$G95/(5)</f>
        <v>139652.96171019875</v>
      </c>
      <c r="K95" s="29">
        <f>'Table A1'!J95*'Table A0'!$G95/(4)</f>
        <v>223596.58602429653</v>
      </c>
      <c r="L95" s="29">
        <f>'Table A1'!K95*'Table A0'!$G95/(0.5)</f>
        <v>433666.5458206223</v>
      </c>
      <c r="M95" s="29">
        <f>'Table A1'!L95*'Table A0'!$G95/(0.4)</f>
        <v>774799.33243441605</v>
      </c>
      <c r="N95" s="29">
        <f>'Table A1'!M95*'Table A0'!$G95/(0.09)</f>
        <v>2349140.2491013641</v>
      </c>
      <c r="P95" s="29">
        <f>'Table Thresholds_nominal'!B95*'Table A0'!$L95</f>
        <v>121789.02285610537</v>
      </c>
      <c r="Q95" s="29">
        <f>'Table Thresholds_nominal'!C95*'Table A0'!$L95</f>
        <v>165059.4114352733</v>
      </c>
      <c r="R95" s="29">
        <f>'Table Thresholds_nominal'!D95*'Table A0'!$L95</f>
        <v>355343.04545835342</v>
      </c>
      <c r="S95" s="29">
        <f>'Table Thresholds_nominal'!E95*'Table A0'!$L95</f>
        <v>516555.55026582768</v>
      </c>
      <c r="T95" s="29">
        <f>'Table Thresholds_nominal'!F95*'Table A0'!$L95</f>
        <v>1352598.4240210217</v>
      </c>
      <c r="U95" s="29">
        <f>'Table Thresholds_nominal'!G95*'Table A0'!$L95</f>
        <v>5525618.7849636637</v>
      </c>
    </row>
    <row r="96" spans="1:21" ht="12.75" customHeight="1">
      <c r="A96" s="28">
        <f t="shared" si="0"/>
        <v>2003</v>
      </c>
      <c r="B96" s="29">
        <f>'Table A1'!B96*'Table A0'!$G96/(10)</f>
        <v>245372.67739398326</v>
      </c>
      <c r="C96" s="29">
        <f>'Table A1'!C96*'Table A0'!$G96/(5)</f>
        <v>351802.975796855</v>
      </c>
      <c r="D96" s="29">
        <f>'Table A1'!D96*'Table A0'!$G96/(1)</f>
        <v>872994.69479258719</v>
      </c>
      <c r="E96" s="29">
        <f>'Table A1'!E96*'Table A0'!$G96/(0.5)</f>
        <v>1315861.3343620093</v>
      </c>
      <c r="F96" s="29">
        <f>'Table A1'!F96*'Table A0'!$G96/(0.1)</f>
        <v>3505405.9356434303</v>
      </c>
      <c r="G96" s="29">
        <f>'Table A1'!G96*'Table A0'!$G96/(0.01)</f>
        <v>13989490.376655236</v>
      </c>
      <c r="H96" s="29"/>
      <c r="I96" s="29">
        <f>(100-'Table A1'!B96)*'Table A0'!$G96/(90)</f>
        <v>36493.047588141118</v>
      </c>
      <c r="J96" s="29">
        <f>'Table A1'!I96*'Table A0'!$G96/(5)</f>
        <v>138942.3789911115</v>
      </c>
      <c r="K96" s="29">
        <f>'Table A1'!J96*'Table A0'!$G96/(4)</f>
        <v>221505.04604792196</v>
      </c>
      <c r="L96" s="29">
        <f>'Table A1'!K96*'Table A0'!$G96/(0.5)</f>
        <v>430128.0552231652</v>
      </c>
      <c r="M96" s="29">
        <f>'Table A1'!L96*'Table A0'!$G96/(0.4)</f>
        <v>768475.18404165376</v>
      </c>
      <c r="N96" s="29">
        <f>'Table A1'!M96*'Table A0'!$G96/(0.09)</f>
        <v>2340507.6644198964</v>
      </c>
      <c r="P96" s="29">
        <f>'Table Thresholds_nominal'!B96*'Table A0'!$L96</f>
        <v>120665.42608036904</v>
      </c>
      <c r="Q96" s="29">
        <f>'Table Thresholds_nominal'!C96*'Table A0'!$L96</f>
        <v>163406.00169944632</v>
      </c>
      <c r="R96" s="29">
        <f>'Table Thresholds_nominal'!D96*'Table A0'!$L96</f>
        <v>351923.87027138518</v>
      </c>
      <c r="S96" s="29">
        <f>'Table Thresholds_nominal'!E96*'Table A0'!$L96</f>
        <v>508566.17155704676</v>
      </c>
      <c r="T96" s="29">
        <f>'Table Thresholds_nominal'!F96*'Table A0'!$L96</f>
        <v>1338115.542165047</v>
      </c>
      <c r="U96" s="29">
        <f>'Table Thresholds_nominal'!G96*'Table A0'!$L96</f>
        <v>5591905.9404262826</v>
      </c>
    </row>
    <row r="97" spans="1:21" ht="12.75" customHeight="1">
      <c r="A97" s="28">
        <f t="shared" si="0"/>
        <v>2004</v>
      </c>
      <c r="B97" s="29">
        <f>'Table A1'!B97*'Table A0'!$G97/(10)</f>
        <v>257210.57695900905</v>
      </c>
      <c r="C97" s="29">
        <f>'Table A1'!C97*'Table A0'!$G97/(5)</f>
        <v>373743.00456963351</v>
      </c>
      <c r="D97" s="29">
        <f>'Table A1'!D97*'Table A0'!$G97/(1)</f>
        <v>962823.17800777452</v>
      </c>
      <c r="E97" s="29">
        <f>'Table A1'!E97*'Table A0'!$G97/(0.5)</f>
        <v>1474439.0198566753</v>
      </c>
      <c r="F97" s="29">
        <f>'Table A1'!F97*'Table A0'!$G97/(0.1)</f>
        <v>4069470.5540452246</v>
      </c>
      <c r="G97" s="29">
        <f>'Table A1'!G97*'Table A0'!$G97/(0.01)</f>
        <v>16914381.593207523</v>
      </c>
      <c r="H97" s="29"/>
      <c r="I97" s="29">
        <f>(100-'Table A1'!B97)*'Table A0'!$G97/(90)</f>
        <v>36904.522007293701</v>
      </c>
      <c r="J97" s="29">
        <f>'Table A1'!I97*'Table A0'!$G97/(5)</f>
        <v>140678.14934838453</v>
      </c>
      <c r="K97" s="29">
        <f>'Table A1'!J97*'Table A0'!$G97/(4)</f>
        <v>226472.96121009826</v>
      </c>
      <c r="L97" s="29">
        <f>'Table A1'!K97*'Table A0'!$G97/(0.5)</f>
        <v>451207.33615887375</v>
      </c>
      <c r="M97" s="29">
        <f>'Table A1'!L97*'Table A0'!$G97/(0.4)</f>
        <v>825681.13630953792</v>
      </c>
      <c r="N97" s="29">
        <f>'Table A1'!M97*'Table A0'!$G97/(0.09)</f>
        <v>2642258.2163605248</v>
      </c>
      <c r="P97" s="29">
        <f>'Table Thresholds_nominal'!B97*'Table A0'!$L97</f>
        <v>121380.54963014308</v>
      </c>
      <c r="Q97" s="29">
        <f>'Table Thresholds_nominal'!C97*'Table A0'!$L97</f>
        <v>165897.91772509896</v>
      </c>
      <c r="R97" s="29">
        <f>'Table Thresholds_nominal'!D97*'Table A0'!$L97</f>
        <v>375357.39884913515</v>
      </c>
      <c r="S97" s="29">
        <f>'Table Thresholds_nominal'!E97*'Table A0'!$L97</f>
        <v>539178.86742933677</v>
      </c>
      <c r="T97" s="29">
        <f>'Table Thresholds_nominal'!F97*'Table A0'!$L97</f>
        <v>1479081.8447084045</v>
      </c>
      <c r="U97" s="29">
        <f>'Table Thresholds_nominal'!G97*'Table A0'!$L97</f>
        <v>6649073.3141173059</v>
      </c>
    </row>
    <row r="98" spans="1:21" ht="12.75" customHeight="1">
      <c r="A98" s="28">
        <f t="shared" si="0"/>
        <v>2005</v>
      </c>
      <c r="B98" s="29">
        <f>'Table A1'!B98*'Table A0'!$G98/(10)</f>
        <v>270631.17675893253</v>
      </c>
      <c r="C98" s="29">
        <f>'Table A1'!C98*'Table A0'!$G98/(5)</f>
        <v>398945.96977174038</v>
      </c>
      <c r="D98" s="29">
        <f>'Table A1'!D98*'Table A0'!$G98/(1)</f>
        <v>1064783.3365839662</v>
      </c>
      <c r="E98" s="29">
        <f>'Table A1'!E98*'Table A0'!$G98/(0.5)</f>
        <v>1652729.7035920122</v>
      </c>
      <c r="F98" s="29">
        <f>'Table A1'!F98*'Table A0'!$G98/(0.1)</f>
        <v>4673821.3196245469</v>
      </c>
      <c r="G98" s="29">
        <f>'Table A1'!G98*'Table A0'!$G98/(0.01)</f>
        <v>19800959.282213002</v>
      </c>
      <c r="H98" s="29"/>
      <c r="I98" s="29">
        <f>(100-'Table A1'!B98)*'Table A0'!$G98/(90)</f>
        <v>36843.086612528052</v>
      </c>
      <c r="J98" s="29">
        <f>'Table A1'!I98*'Table A0'!$G98/(5)</f>
        <v>142316.38374612463</v>
      </c>
      <c r="K98" s="29">
        <f>'Table A1'!J98*'Table A0'!$G98/(4)</f>
        <v>232486.62806868393</v>
      </c>
      <c r="L98" s="29">
        <f>'Table A1'!K98*'Table A0'!$G98/(0.5)</f>
        <v>476836.96957592032</v>
      </c>
      <c r="M98" s="29">
        <f>'Table A1'!L98*'Table A0'!$G98/(0.4)</f>
        <v>897456.79958387837</v>
      </c>
      <c r="N98" s="29">
        <f>'Table A1'!M98*'Table A0'!$G98/(0.09)</f>
        <v>2993028.212670275</v>
      </c>
      <c r="P98" s="29">
        <f>'Table Thresholds_nominal'!B98*'Table A0'!$L98</f>
        <v>122477.50544716571</v>
      </c>
      <c r="Q98" s="29">
        <f>'Table Thresholds_nominal'!C98*'Table A0'!$L98</f>
        <v>168236.46591626282</v>
      </c>
      <c r="R98" s="29">
        <f>'Table Thresholds_nominal'!D98*'Table A0'!$L98</f>
        <v>394042.0669988133</v>
      </c>
      <c r="S98" s="29">
        <f>'Table Thresholds_nominal'!E98*'Table A0'!$L98</f>
        <v>573223.07402794855</v>
      </c>
      <c r="T98" s="29">
        <f>'Table Thresholds_nominal'!F98*'Table A0'!$L98</f>
        <v>1642945.532181056</v>
      </c>
      <c r="U98" s="29">
        <f>'Table Thresholds_nominal'!G98*'Table A0'!$L98</f>
        <v>7829505.2811095417</v>
      </c>
    </row>
    <row r="99" spans="1:21" ht="12.75" customHeight="1">
      <c r="A99" s="28">
        <f t="shared" si="0"/>
        <v>2006</v>
      </c>
      <c r="B99" s="29">
        <f>'Table A1'!B99*'Table A0'!$G99/(10)</f>
        <v>279053.35578032199</v>
      </c>
      <c r="C99" s="29">
        <f>'Table A1'!C99*'Table A0'!$G99/(5)</f>
        <v>412023.524871653</v>
      </c>
      <c r="D99" s="29">
        <f>'Table A1'!D99*'Table A0'!$G99/(1)</f>
        <v>1107614.5219651051</v>
      </c>
      <c r="E99" s="29">
        <f>'Table A1'!E99*'Table A0'!$G99/(0.5)</f>
        <v>1721497.5581436716</v>
      </c>
      <c r="F99" s="29">
        <f>'Table A1'!F99*'Table A0'!$G99/(0.1)</f>
        <v>4856355.1608171547</v>
      </c>
      <c r="G99" s="29">
        <f>'Table A1'!G99*'Table A0'!$G99/(0.01)</f>
        <v>20380990.400853001</v>
      </c>
      <c r="H99" s="29"/>
      <c r="I99" s="29">
        <f>(100-'Table A1'!B99)*'Table A0'!$G99/(90)</f>
        <v>37141.964718202777</v>
      </c>
      <c r="J99" s="29">
        <f>'Table A1'!I99*'Table A0'!$G99/(5)</f>
        <v>146083.18668899089</v>
      </c>
      <c r="K99" s="29">
        <f>'Table A1'!J99*'Table A0'!$G99/(4)</f>
        <v>238125.77559829</v>
      </c>
      <c r="L99" s="29">
        <f>'Table A1'!K99*'Table A0'!$G99/(0.5)</f>
        <v>493731.48578653828</v>
      </c>
      <c r="M99" s="29">
        <f>'Table A1'!L99*'Table A0'!$G99/(0.4)</f>
        <v>937783.1574753006</v>
      </c>
      <c r="N99" s="29">
        <f>'Table A1'!M99*'Table A0'!$G99/(0.09)</f>
        <v>3131395.6897020619</v>
      </c>
      <c r="P99" s="29">
        <f>'Table Thresholds_nominal'!B99*'Table A0'!$L99</f>
        <v>125842.53121115347</v>
      </c>
      <c r="Q99" s="29">
        <f>'Table Thresholds_nominal'!C99*'Table A0'!$L99</f>
        <v>174523.91100365171</v>
      </c>
      <c r="R99" s="29">
        <f>'Table Thresholds_nominal'!D99*'Table A0'!$L99</f>
        <v>410129.63411052607</v>
      </c>
      <c r="S99" s="29">
        <f>'Table Thresholds_nominal'!E99*'Table A0'!$L99</f>
        <v>614326.40845005389</v>
      </c>
      <c r="T99" s="29">
        <f>'Table Thresholds_nominal'!F99*'Table A0'!$L99</f>
        <v>1746544.2876062309</v>
      </c>
      <c r="U99" s="29">
        <f>'Table Thresholds_nominal'!G99*'Table A0'!$L99</f>
        <v>8077953.2058966421</v>
      </c>
    </row>
    <row r="100" spans="1:21" ht="12.75" customHeight="1">
      <c r="A100" s="28">
        <f t="shared" ref="A100:A106" si="1">A99+1</f>
        <v>2007</v>
      </c>
      <c r="B100" s="29">
        <f>'Table A1'!B100*'Table A0'!$G100/(10)</f>
        <v>288020.66173622216</v>
      </c>
      <c r="C100" s="29">
        <f>'Table A1'!C100*'Table A0'!$G100/(5)</f>
        <v>426915.9232602244</v>
      </c>
      <c r="D100" s="29">
        <f>'Table A1'!D100*'Table A0'!$G100/(1)</f>
        <v>1155904.7579467753</v>
      </c>
      <c r="E100" s="29">
        <f>'Table A1'!E100*'Table A0'!$G100/(0.5)</f>
        <v>1805726.6994061316</v>
      </c>
      <c r="F100" s="29">
        <f>'Table A1'!F100*'Table A0'!$G100/(0.1)</f>
        <v>5147235.6248178268</v>
      </c>
      <c r="G100" s="29">
        <f>'Table A1'!G100*'Table A0'!$G100/(0.01)</f>
        <v>22257804.827817809</v>
      </c>
      <c r="H100" s="29"/>
      <c r="I100" s="29">
        <f>(100-'Table A1'!B100)*'Table A0'!$G100/(90)</f>
        <v>38076.747190411283</v>
      </c>
      <c r="J100" s="29">
        <f>'Table A1'!I100*'Table A0'!$G100/(5)</f>
        <v>149125.40021221992</v>
      </c>
      <c r="K100" s="29">
        <f>'Table A1'!J100*'Table A0'!$G100/(4)</f>
        <v>244668.71458858665</v>
      </c>
      <c r="L100" s="29">
        <f>'Table A1'!K100*'Table A0'!$G100/(0.5)</f>
        <v>506082.81648741907</v>
      </c>
      <c r="M100" s="29">
        <f>'Table A1'!L100*'Table A0'!$G100/(0.4)</f>
        <v>970349.46805320762</v>
      </c>
      <c r="N100" s="29">
        <f>'Table A1'!M100*'Table A0'!$G100/(0.09)</f>
        <v>3246061.2689289409</v>
      </c>
      <c r="P100" s="29">
        <f>'Table Thresholds_nominal'!B100*'Table A0'!$L100</f>
        <v>128319.65448389621</v>
      </c>
      <c r="Q100" s="29">
        <f>'Table Thresholds_nominal'!C100*'Table A0'!$L100</f>
        <v>178369.62409931424</v>
      </c>
      <c r="R100" s="29">
        <f>'Table Thresholds_nominal'!D100*'Table A0'!$L100</f>
        <v>422770.13629655365</v>
      </c>
      <c r="S100" s="29">
        <f>'Table Thresholds_nominal'!E100*'Table A0'!$L100</f>
        <v>633525.46227971197</v>
      </c>
      <c r="T100" s="29">
        <f>'Table Thresholds_nominal'!F100*'Table A0'!$L100</f>
        <v>1804224.6245333801</v>
      </c>
      <c r="U100" s="29">
        <f>'Table Thresholds_nominal'!G100*'Table A0'!$L100</f>
        <v>8414936.9476517085</v>
      </c>
    </row>
    <row r="101" spans="1:21" ht="12.75" customHeight="1">
      <c r="A101" s="28">
        <f t="shared" si="1"/>
        <v>2008</v>
      </c>
      <c r="B101" s="29">
        <f>'Table A1'!B101*'Table A0'!$G101/(10)</f>
        <v>274751.08310998662</v>
      </c>
      <c r="C101" s="29">
        <f>'Table A1'!C101*'Table A0'!$G101/(5)</f>
        <v>403814.69156521623</v>
      </c>
      <c r="D101" s="29">
        <f>'Table A1'!D101*'Table A0'!$G101/(1)</f>
        <v>1069522.5244226616</v>
      </c>
      <c r="E101" s="29">
        <f>'Table A1'!E101*'Table A0'!$G101/(0.5)</f>
        <v>1657484.940598679</v>
      </c>
      <c r="F101" s="29">
        <f>'Table A1'!F101*'Table A0'!$G101/(0.1)</f>
        <v>4672137.2964942567</v>
      </c>
      <c r="G101" s="29">
        <f>'Table A1'!G101*'Table A0'!$G101/(0.01)</f>
        <v>20162639.586841259</v>
      </c>
      <c r="H101" s="29"/>
      <c r="I101" s="29">
        <f>(100-'Table A1'!B101)*'Table A0'!$G101/(90)</f>
        <v>35890.521308236683</v>
      </c>
      <c r="J101" s="29">
        <f>'Table A1'!I101*'Table A0'!$G101/(5)</f>
        <v>145687.47465475692</v>
      </c>
      <c r="K101" s="29">
        <f>'Table A1'!J101*'Table A0'!$G101/(4)</f>
        <v>237387.73335085489</v>
      </c>
      <c r="L101" s="29">
        <f>'Table A1'!K101*'Table A0'!$G101/(0.5)</f>
        <v>481560.10824664432</v>
      </c>
      <c r="M101" s="29">
        <f>'Table A1'!L101*'Table A0'!$G101/(0.4)</f>
        <v>903821.85162478453</v>
      </c>
      <c r="N101" s="29">
        <f>'Table A1'!M101*'Table A0'!$G101/(0.09)</f>
        <v>2950970.3753445894</v>
      </c>
      <c r="P101" s="29">
        <f>'Table Thresholds_nominal'!B101*'Table A0'!$L101</f>
        <v>125478.2748034166</v>
      </c>
      <c r="Q101" s="29">
        <f>'Table Thresholds_nominal'!C101*'Table A0'!$L101</f>
        <v>174086.96534651169</v>
      </c>
      <c r="R101" s="29">
        <f>'Table Thresholds_nominal'!D101*'Table A0'!$L101</f>
        <v>405031.60197489127</v>
      </c>
      <c r="S101" s="29">
        <f>'Table Thresholds_nominal'!E101*'Table A0'!$L101</f>
        <v>597610.8391429754</v>
      </c>
      <c r="T101" s="29">
        <f>'Table Thresholds_nominal'!F101*'Table A0'!$L101</f>
        <v>1657304.5512603172</v>
      </c>
      <c r="U101" s="29">
        <f>'Table Thresholds_nominal'!G101*'Table A0'!$L101</f>
        <v>7641673.5860624341</v>
      </c>
    </row>
    <row r="102" spans="1:21" ht="12.75" customHeight="1">
      <c r="A102" s="28">
        <f t="shared" si="1"/>
        <v>2009</v>
      </c>
      <c r="B102" s="29">
        <f>'Table A1'!B102*'Table A0'!$G102/(10)</f>
        <v>255948.82318938678</v>
      </c>
      <c r="C102" s="29">
        <f>'Table A1'!C102*'Table A0'!$G102/(5)</f>
        <v>369366.10324612481</v>
      </c>
      <c r="D102" s="29">
        <f>'Table A1'!D102*'Table A0'!$G102/(1)</f>
        <v>938895.57974306797</v>
      </c>
      <c r="E102" s="29">
        <f>'Table A1'!E102*'Table A0'!$G102/(0.5)</f>
        <v>1431057.2233484187</v>
      </c>
      <c r="F102" s="29">
        <f>'Table A1'!F102*'Table A0'!$G102/(0.1)</f>
        <v>3962399.4159190929</v>
      </c>
      <c r="G102" s="29">
        <f>'Table A1'!G102*'Table A0'!$G102/(0.01)</f>
        <v>17253522.105117235</v>
      </c>
      <c r="H102" s="29"/>
      <c r="I102" s="29">
        <f>(100-'Table A1'!B102)*'Table A0'!$G102/(90)</f>
        <v>34107.995919385648</v>
      </c>
      <c r="J102" s="29">
        <f>'Table A1'!I102*'Table A0'!$G102/(5)</f>
        <v>142531.54313264877</v>
      </c>
      <c r="K102" s="29">
        <f>'Table A1'!J102*'Table A0'!$G102/(4)</f>
        <v>226983.73412188899</v>
      </c>
      <c r="L102" s="29">
        <f>'Table A1'!K102*'Table A0'!$G102/(0.5)</f>
        <v>446733.93613771716</v>
      </c>
      <c r="M102" s="29">
        <f>'Table A1'!L102*'Table A0'!$G102/(0.4)</f>
        <v>798221.67520575004</v>
      </c>
      <c r="N102" s="29">
        <f>'Table A1'!M102*'Table A0'!$G102/(0.09)</f>
        <v>2485608.0060081887</v>
      </c>
      <c r="P102" s="29">
        <f>'Table Thresholds_nominal'!B102*'Table A0'!$L102</f>
        <v>123312.72787444593</v>
      </c>
      <c r="Q102" s="29">
        <f>'Table Thresholds_nominal'!C102*'Table A0'!$L102</f>
        <v>169212.21187953599</v>
      </c>
      <c r="R102" s="29">
        <f>'Table Thresholds_nominal'!D102*'Table A0'!$L102</f>
        <v>377227.6059607435</v>
      </c>
      <c r="S102" s="29">
        <f>'Table Thresholds_nominal'!E102*'Table A0'!$L102</f>
        <v>545080.95153749723</v>
      </c>
      <c r="T102" s="29">
        <f>'Table Thresholds_nominal'!F102*'Table A0'!$L102</f>
        <v>1423257.3705234998</v>
      </c>
      <c r="U102" s="29">
        <f>'Table Thresholds_nominal'!G102*'Table A0'!$L102</f>
        <v>6311969.08924801</v>
      </c>
    </row>
    <row r="103" spans="1:21" ht="12.75" customHeight="1">
      <c r="A103" s="28">
        <f t="shared" si="1"/>
        <v>2010</v>
      </c>
      <c r="B103" s="29">
        <f>'Table A1'!B103*'Table A0'!$G103/(10)</f>
        <v>262275.70175952039</v>
      </c>
      <c r="C103" s="29">
        <f>'Table A1'!C103*'Table A0'!$G103/(5)</f>
        <v>381734.72435934341</v>
      </c>
      <c r="D103" s="29">
        <f>'Table A1'!D103*'Table A0'!$G103/(1)</f>
        <v>987438.14105225052</v>
      </c>
      <c r="E103" s="29">
        <f>'Table A1'!E103*'Table A0'!$G103/(0.5)</f>
        <v>1516097.5045185948</v>
      </c>
      <c r="F103" s="29">
        <f>'Table A1'!F103*'Table A0'!$G103/(0.1)</f>
        <v>4252813.6313957442</v>
      </c>
      <c r="G103" s="29">
        <f>'Table A1'!G103*'Table A0'!$G103/(0.01)</f>
        <v>18729128.685364444</v>
      </c>
      <c r="H103" s="29"/>
      <c r="I103" s="29">
        <f>(100-'Table A1'!B103)*'Table A0'!$G103/(90)</f>
        <v>33728.777969534465</v>
      </c>
      <c r="J103" s="29">
        <f>'Table A1'!I103*'Table A0'!$G103/(5)</f>
        <v>142816.67915969744</v>
      </c>
      <c r="K103" s="29">
        <f>'Table A1'!J103*'Table A0'!$G103/(4)</f>
        <v>230308.87018611666</v>
      </c>
      <c r="L103" s="29">
        <f>'Table A1'!K103*'Table A0'!$G103/(0.5)</f>
        <v>458778.77758590609</v>
      </c>
      <c r="M103" s="29">
        <f>'Table A1'!L103*'Table A0'!$G103/(0.4)</f>
        <v>831918.47279930732</v>
      </c>
      <c r="N103" s="29">
        <f>'Table A1'!M103*'Table A0'!$G103/(0.09)</f>
        <v>2644334.1809547781</v>
      </c>
      <c r="P103" s="29">
        <f>'Table Thresholds_nominal'!B103*'Table A0'!$L103</f>
        <v>123221.58803243208</v>
      </c>
      <c r="Q103" s="29">
        <f>'Table Thresholds_nominal'!C103*'Table A0'!$L103</f>
        <v>170322.98996588038</v>
      </c>
      <c r="R103" s="29">
        <f>'Table Thresholds_nominal'!D103*'Table A0'!$L103</f>
        <v>386757.05827860744</v>
      </c>
      <c r="S103" s="29">
        <f>'Table Thresholds_nominal'!E103*'Table A0'!$L103</f>
        <v>561589.47518068773</v>
      </c>
      <c r="T103" s="29">
        <f>'Table Thresholds_nominal'!F103*'Table A0'!$L103</f>
        <v>1501842.9921671501</v>
      </c>
      <c r="U103" s="29">
        <f>'Table Thresholds_nominal'!G103*'Table A0'!$L103</f>
        <v>6776139.4412444532</v>
      </c>
    </row>
    <row r="104" spans="1:21" ht="12.75" customHeight="1">
      <c r="A104" s="28">
        <f t="shared" si="1"/>
        <v>2011</v>
      </c>
      <c r="B104" s="29">
        <f>'Table A1'!B104*'Table A0'!$G104/(10)</f>
        <v>261938.25529299071</v>
      </c>
      <c r="C104" s="29">
        <f>'Table A1'!C104*'Table A0'!$G104/(5)</f>
        <v>381723.18679347815</v>
      </c>
      <c r="D104" s="29">
        <f>'Table A1'!D104*'Table A0'!$G104/(1)</f>
        <v>981187.11241747113</v>
      </c>
      <c r="E104" s="29">
        <f>'Table A1'!E104*'Table A0'!$G104/(0.5)</f>
        <v>1501749.3710063936</v>
      </c>
      <c r="F104" s="29">
        <f>'Table A1'!F104*'Table A0'!$G104/(0.1)</f>
        <v>4145061.9468303197</v>
      </c>
      <c r="G104" s="29">
        <f>'Table A1'!G104*'Table A0'!$G104/(0.01)</f>
        <v>17739674.248665337</v>
      </c>
      <c r="H104" s="29"/>
      <c r="I104" s="29">
        <f>(100-'Table A1'!B104)*'Table A0'!$G104/(90)</f>
        <v>33311.041258576763</v>
      </c>
      <c r="J104" s="29">
        <f>'Table A1'!I104*'Table A0'!$G104/(5)</f>
        <v>142153.32379250322</v>
      </c>
      <c r="K104" s="29">
        <f>'Table A1'!J104*'Table A0'!$G104/(4)</f>
        <v>231857.20538747995</v>
      </c>
      <c r="L104" s="29">
        <f>'Table A1'!K104*'Table A0'!$G104/(0.5)</f>
        <v>460624.85382854869</v>
      </c>
      <c r="M104" s="29">
        <f>'Table A1'!L104*'Table A0'!$G104/(0.4)</f>
        <v>840921.2270504121</v>
      </c>
      <c r="N104" s="29">
        <f>'Table A1'!M104*'Table A0'!$G104/(0.09)</f>
        <v>2634549.4688486517</v>
      </c>
      <c r="P104" s="29">
        <f>'Table Thresholds_nominal'!B104*'Table A0'!$L104</f>
        <v>122225.09258065524</v>
      </c>
      <c r="Q104" s="29">
        <f>'Table Thresholds_nominal'!C104*'Table A0'!$L104</f>
        <v>170189.26820160137</v>
      </c>
      <c r="R104" s="29">
        <f>'Table Thresholds_nominal'!D104*'Table A0'!$L104</f>
        <v>390123.21473821806</v>
      </c>
      <c r="S104" s="29">
        <f>'Table Thresholds_nominal'!E104*'Table A0'!$L104</f>
        <v>566580.52227492805</v>
      </c>
      <c r="T104" s="29">
        <f>'Table Thresholds_nominal'!F104*'Table A0'!$L104</f>
        <v>1508476.5047412859</v>
      </c>
      <c r="U104" s="29">
        <f>'Table Thresholds_nominal'!G104*'Table A0'!$L104</f>
        <v>6613097.4121873062</v>
      </c>
    </row>
    <row r="105" spans="1:21" ht="12.75" customHeight="1">
      <c r="A105" s="28">
        <f t="shared" si="1"/>
        <v>2012</v>
      </c>
      <c r="B105" s="29">
        <f>'Table A1'!B105*'Table A0'!$G105/(10)</f>
        <v>276294.00366117054</v>
      </c>
      <c r="C105" s="29">
        <f>'Table A1'!C105*'Table A0'!$G105/(5)</f>
        <v>408988.48139261949</v>
      </c>
      <c r="D105" s="29">
        <f>'Table A1'!D105*'Table A0'!$G105/(1)</f>
        <v>1091951.1126917638</v>
      </c>
      <c r="E105" s="29">
        <f>'Table A1'!E105*'Table A0'!$G105/(0.5)</f>
        <v>1701071.8155013837</v>
      </c>
      <c r="F105" s="29">
        <f>'Table A1'!F105*'Table A0'!$G105/(0.1)</f>
        <v>4834089.2702794047</v>
      </c>
      <c r="G105" s="29">
        <f>'Table A1'!G105*'Table A0'!$G105/(0.01)</f>
        <v>21086949.964299224</v>
      </c>
      <c r="H105" s="29"/>
      <c r="I105" s="29">
        <f>(100-'Table A1'!B105)*'Table A0'!$G105/(90)</f>
        <v>33580.349126198926</v>
      </c>
      <c r="J105" s="29">
        <f>'Table A1'!I105*'Table A0'!$G105/(5)</f>
        <v>143599.52592972165</v>
      </c>
      <c r="K105" s="29">
        <f>'Table A1'!J105*'Table A0'!$G105/(4)</f>
        <v>238247.8235678334</v>
      </c>
      <c r="L105" s="29">
        <f>'Table A1'!K105*'Table A0'!$G105/(0.5)</f>
        <v>482830.40988214355</v>
      </c>
      <c r="M105" s="29">
        <f>'Table A1'!L105*'Table A0'!$G105/(0.4)</f>
        <v>917817.45180687844</v>
      </c>
      <c r="N105" s="29">
        <f>'Table A1'!M105*'Table A0'!$G105/(0.09)</f>
        <v>3028215.859832759</v>
      </c>
      <c r="P105" s="29">
        <f>'Table Thresholds_nominal'!B105*'Table A0'!$L105</f>
        <v>122972.22052841104</v>
      </c>
      <c r="Q105" s="29">
        <f>'Table Thresholds_nominal'!C105*'Table A0'!$L105</f>
        <v>172690.44487225279</v>
      </c>
      <c r="R105" s="29">
        <f>'Table Thresholds_nominal'!D105*'Table A0'!$L105</f>
        <v>403717.23128653195</v>
      </c>
      <c r="S105" s="29">
        <f>'Table Thresholds_nominal'!E105*'Table A0'!$L105</f>
        <v>605783.64417188615</v>
      </c>
      <c r="T105" s="29">
        <f>'Table Thresholds_nominal'!F105*'Table A0'!$L105</f>
        <v>1693438.1560493743</v>
      </c>
      <c r="U105" s="29">
        <f>'Table Thresholds_nominal'!G105*'Table A0'!$L105</f>
        <v>7836033.9991463199</v>
      </c>
    </row>
    <row r="106" spans="1:21" ht="12.75" customHeight="1">
      <c r="A106" s="28">
        <f t="shared" si="1"/>
        <v>2013</v>
      </c>
      <c r="B106" s="29">
        <f>'Table A1'!B106*'Table A0'!$G106/(10)</f>
        <v>266636.4762908608</v>
      </c>
      <c r="C106" s="29">
        <f>'Table A1'!C106*'Table A0'!$G106/(5)</f>
        <v>389374.44567602378</v>
      </c>
      <c r="D106" s="29">
        <f>'Table A1'!D106*'Table A0'!$G106/(1)</f>
        <v>994933.53020862758</v>
      </c>
      <c r="E106" s="29">
        <f>'Table A1'!E106*'Table A0'!$G106/(0.5)</f>
        <v>1521548.850100402</v>
      </c>
      <c r="F106" s="29">
        <f>'Table A1'!F106*'Table A0'!$G106/(0.1)</f>
        <v>4179006.3171288059</v>
      </c>
      <c r="G106" s="29">
        <f>'Table A1'!G106*'Table A0'!$G106/(0.01)</f>
        <v>17649007.413916029</v>
      </c>
      <c r="H106" s="29"/>
      <c r="I106" s="29">
        <f>(100-'Table A1'!B106)*'Table A0'!$G106/(90)</f>
        <v>33816.003205598769</v>
      </c>
      <c r="J106" s="29">
        <f>'Table A1'!I106*'Table A0'!$G106/(5)</f>
        <v>143898.50690569772</v>
      </c>
      <c r="K106" s="29">
        <f>'Table A1'!J106*'Table A0'!$G106/(4)</f>
        <v>237984.67454287288</v>
      </c>
      <c r="L106" s="29">
        <f>'Table A1'!K106*'Table A0'!$G106/(0.5)</f>
        <v>468318.21031685307</v>
      </c>
      <c r="M106" s="29">
        <f>'Table A1'!L106*'Table A0'!$G106/(0.4)</f>
        <v>857184.48334330111</v>
      </c>
      <c r="N106" s="29">
        <f>'Table A1'!M106*'Table A0'!$G106/(0.09)</f>
        <v>2682339.528596893</v>
      </c>
      <c r="P106" s="29">
        <f>'Table Thresholds_nominal'!B106*'Table A0'!$L106</f>
        <v>123191.05671862193</v>
      </c>
      <c r="Q106" s="29">
        <f>'Table Thresholds_nominal'!C106*'Table A0'!$L106</f>
        <v>173129.29854007397</v>
      </c>
      <c r="R106" s="29">
        <f>'Table Thresholds_nominal'!D106*'Table A0'!$L106</f>
        <v>395690.23467850301</v>
      </c>
      <c r="S106" s="29">
        <f>'Table Thresholds_nominal'!E106*'Table A0'!$L106</f>
        <v>580784.01593427127</v>
      </c>
      <c r="T106" s="29">
        <f>'Table Thresholds_nominal'!F106*'Table A0'!$L106</f>
        <v>1535226.3722489562</v>
      </c>
      <c r="U106" s="29">
        <f>'Table Thresholds_nominal'!G106*'Table A0'!$L106</f>
        <v>6727165.1420648471</v>
      </c>
    </row>
    <row r="107" spans="1:21" ht="12.75" customHeight="1">
      <c r="A107" s="28">
        <v>2014</v>
      </c>
      <c r="B107" s="29">
        <f>'Table A1'!B107*'Table A0'!$G107/(10)</f>
        <v>275003.2190268875</v>
      </c>
      <c r="C107" s="29">
        <f>'Table A1'!C107*'Table A0'!$G107/(5)</f>
        <v>403971.13636718167</v>
      </c>
      <c r="D107" s="29">
        <f>'Table A1'!D107*'Table A0'!$G107/(1)</f>
        <v>1044819.7253535622</v>
      </c>
      <c r="E107" s="29">
        <f>'Table A1'!E107*'Table A0'!$G107/(0.5)</f>
        <v>1604733.2283236207</v>
      </c>
      <c r="F107" s="29">
        <f>'Table A1'!F107*'Table A0'!$G107/(0.1)</f>
        <v>4427072.9066070775</v>
      </c>
      <c r="G107" s="29">
        <f>'Table A1'!G107*'Table A0'!$G107/(0.01)</f>
        <v>18552270.260884225</v>
      </c>
      <c r="H107" s="29"/>
      <c r="I107" s="29">
        <f>(100-'Table A1'!B107)*'Table A0'!$G107/(90)</f>
        <v>34656.467740322376</v>
      </c>
      <c r="J107" s="29">
        <f>'Table A1'!I107*'Table A0'!$G107/(5)</f>
        <v>146035.30168659327</v>
      </c>
      <c r="K107" s="29">
        <f>'Table A1'!J107*'Table A0'!$G107/(4)</f>
        <v>243758.98912058657</v>
      </c>
      <c r="L107" s="29">
        <f>'Table A1'!K107*'Table A0'!$G107/(0.5)</f>
        <v>484906.22238350363</v>
      </c>
      <c r="M107" s="29">
        <f>'Table A1'!L107*'Table A0'!$G107/(0.4)</f>
        <v>899148.30875275657</v>
      </c>
      <c r="N107" s="29">
        <f>'Table A1'!M107*'Table A0'!$G107/(0.09)</f>
        <v>2857606.5339096165</v>
      </c>
      <c r="P107" s="29">
        <f>'Table Thresholds_nominal'!B107*'Table A0'!$L107</f>
        <v>124650.54744525549</v>
      </c>
      <c r="Q107" s="29">
        <f>'Table Thresholds_nominal'!C107*'Table A0'!$L107</f>
        <v>176305.4288321168</v>
      </c>
      <c r="R107" s="29">
        <f>'Table Thresholds_nominal'!D107*'Table A0'!$L107</f>
        <v>408646.32755474455</v>
      </c>
      <c r="S107" s="29">
        <f>'Table Thresholds_nominal'!E107*'Table A0'!$L107</f>
        <v>604945.48357664247</v>
      </c>
      <c r="T107" s="29">
        <f>'Table Thresholds_nominal'!F107*'Table A0'!$L107</f>
        <v>1623575.5018248176</v>
      </c>
      <c r="U107" s="29">
        <f>'Table Thresholds_nominal'!G107*'Table A0'!$L107</f>
        <v>7232744.0693430668</v>
      </c>
    </row>
    <row r="108" spans="1:21" ht="12.75" customHeight="1">
      <c r="A108" s="28">
        <v>2015</v>
      </c>
      <c r="B108" s="29">
        <f>'Table A1'!B108*'Table A0'!$G108/(10)</f>
        <v>285829.33781519934</v>
      </c>
      <c r="C108" s="29">
        <f>'Table A1'!C108*'Table A0'!$G108/(5)</f>
        <v>421148.19008578418</v>
      </c>
      <c r="D108" s="29">
        <f>'Table A1'!D108*'Table A0'!$G108/(1)</f>
        <v>1094015.7444329131</v>
      </c>
      <c r="E108" s="29">
        <f>'Table A1'!E108*'Table A0'!$G108/(0.5)</f>
        <v>1683744.4042767768</v>
      </c>
      <c r="F108" s="29">
        <f>'Table A1'!F108*'Table A0'!$G108/(0.1)</f>
        <v>4676865.8001181036</v>
      </c>
      <c r="G108" s="29">
        <f>'Table A1'!G108*'Table A0'!$G108/(0.01)</f>
        <v>19960606.304209683</v>
      </c>
      <c r="H108" s="29"/>
      <c r="I108" s="29">
        <f>(100-'Table A1'!B108)*'Table A0'!$G108/(90)</f>
        <v>35571.031223696344</v>
      </c>
      <c r="J108" s="29">
        <f>'Table A1'!I108*'Table A0'!$G108/(5)</f>
        <v>150510.48554461449</v>
      </c>
      <c r="K108" s="29">
        <f>'Table A1'!J108*'Table A0'!$G108/(4)</f>
        <v>252931.30149900191</v>
      </c>
      <c r="L108" s="29">
        <f>'Table A1'!K108*'Table A0'!$G108/(0.5)</f>
        <v>504287.08458904969</v>
      </c>
      <c r="M108" s="29">
        <f>'Table A1'!L108*'Table A0'!$G108/(0.4)</f>
        <v>935464.05531644495</v>
      </c>
      <c r="N108" s="29">
        <f>'Table A1'!M108*'Table A0'!$G108/(0.09)</f>
        <v>2978672.4107745951</v>
      </c>
      <c r="P108" s="29">
        <f>'Table Thresholds_nominal'!B108*'Table A0'!$L108</f>
        <v>128083.59737909095</v>
      </c>
      <c r="Q108" s="29">
        <f>'Table Thresholds_nominal'!C108*'Table A0'!$L108</f>
        <v>182272.81165486018</v>
      </c>
      <c r="R108" s="29">
        <f>'Table Thresholds_nominal'!D108*'Table A0'!$L108</f>
        <v>424656.98241054435</v>
      </c>
      <c r="S108" s="29">
        <f>'Table Thresholds_nominal'!E108*'Table A0'!$L108</f>
        <v>629781.43339929194</v>
      </c>
      <c r="T108" s="29">
        <f>'Table Thresholds_nominal'!F108*'Table A0'!$L108</f>
        <v>1691466.266132809</v>
      </c>
      <c r="U108" s="29">
        <f>'Table Thresholds_nominal'!G108*'Table A0'!$L108</f>
        <v>7560322.3819388477</v>
      </c>
    </row>
    <row r="109" spans="1:21" ht="12.75" customHeight="1">
      <c r="A109" s="28">
        <f>A108+1</f>
        <v>2016</v>
      </c>
      <c r="B109" s="29">
        <f>'Table A1'!B109*'Table A0'!$G109/(10)</f>
        <v>281419.73298174347</v>
      </c>
      <c r="C109" s="29">
        <f>'Table A1'!C109*'Table A0'!$G109/(5)</f>
        <v>412877.21608472051</v>
      </c>
      <c r="D109" s="29">
        <f>'Table A1'!D109*'Table A0'!$G109/(1)</f>
        <v>1055650.6232555653</v>
      </c>
      <c r="E109" s="29">
        <f>'Table A1'!E109*'Table A0'!$G109/(0.5)</f>
        <v>1613644.168266214</v>
      </c>
      <c r="F109" s="29">
        <f>'Table A1'!F109*'Table A0'!$G109/(0.1)</f>
        <v>4423684.458050576</v>
      </c>
      <c r="G109" s="29">
        <f>'Table A1'!G109*'Table A0'!$G109/(0.01)</f>
        <v>18587907.57645094</v>
      </c>
      <c r="H109" s="29"/>
      <c r="I109" s="29">
        <f>(100-'Table A1'!B109)*'Table A0'!$G109/(90)</f>
        <v>34715.903209522075</v>
      </c>
      <c r="J109" s="29">
        <f>'Table A1'!I109*'Table A0'!$G109/(5)</f>
        <v>149962.24987876651</v>
      </c>
      <c r="K109" s="29">
        <f>'Table A1'!J109*'Table A0'!$G109/(4)</f>
        <v>252183.86429200933</v>
      </c>
      <c r="L109" s="29">
        <f>'Table A1'!K109*'Table A0'!$G109/(0.5)</f>
        <v>497657.07824491663</v>
      </c>
      <c r="M109" s="29">
        <f>'Table A1'!L109*'Table A0'!$G109/(0.4)</f>
        <v>911134.0958201231</v>
      </c>
      <c r="N109" s="29">
        <f>'Table A1'!M109*'Table A0'!$G109/(0.09)</f>
        <v>2849881.8893394251</v>
      </c>
      <c r="P109" s="29">
        <f>'Table Thresholds_nominal'!B109*'Table A0'!$L109</f>
        <v>127460.91988983657</v>
      </c>
      <c r="Q109" s="29">
        <f>'Table Thresholds_nominal'!C109*'Table A0'!$L109</f>
        <v>181874.7953184699</v>
      </c>
      <c r="R109" s="29">
        <f>'Table Thresholds_nominal'!D109*'Table A0'!$L109</f>
        <v>420465.14893315622</v>
      </c>
      <c r="S109" s="29">
        <f>'Table Thresholds_nominal'!E109*'Table A0'!$L109</f>
        <v>618828.36333940271</v>
      </c>
      <c r="T109" s="29">
        <f>'Table Thresholds_nominal'!F109*'Table A0'!$L109</f>
        <v>1629172.9824546787</v>
      </c>
      <c r="U109" s="29">
        <f>'Table Thresholds_nominal'!G109*'Table A0'!$L109</f>
        <v>7155513.5475215316</v>
      </c>
    </row>
    <row r="110" spans="1:21" ht="12.75" customHeight="1">
      <c r="A110" s="28">
        <f>A109+1</f>
        <v>2017</v>
      </c>
      <c r="B110" s="29">
        <f>'Table A1'!B110*'Table A0'!$G110/(10)</f>
        <v>291376.30723935447</v>
      </c>
      <c r="C110" s="29">
        <f>'Table A1'!C110*'Table A0'!$G110/(5)</f>
        <v>430093.02238246298</v>
      </c>
      <c r="D110" s="29">
        <f>'Table A1'!D110*'Table A0'!$G110/(1)</f>
        <v>1116160.468444088</v>
      </c>
      <c r="E110" s="29">
        <f>'Table A1'!E110*'Table A0'!$G110/(0.5)</f>
        <v>1718668.0277459675</v>
      </c>
      <c r="F110" s="29">
        <f>'Table A1'!F110*'Table A0'!$G110/(0.1)</f>
        <v>4800585.4825992184</v>
      </c>
      <c r="G110" s="29">
        <f>'Table A1'!G110*'Table A0'!$G110/(0.01)</f>
        <v>20905186.52729249</v>
      </c>
      <c r="H110" s="29"/>
      <c r="I110" s="29">
        <f>(100-'Table A1'!B110)*'Table A0'!$G110/(90)</f>
        <v>35246.354111663146</v>
      </c>
      <c r="J110" s="29">
        <f>'Table A1'!I110*'Table A0'!$G110/(5)</f>
        <v>152659.59209624593</v>
      </c>
      <c r="K110" s="29">
        <f>'Table A1'!J110*'Table A0'!$G110/(4)</f>
        <v>258576.16086705666</v>
      </c>
      <c r="L110" s="29">
        <f>'Table A1'!K110*'Table A0'!$G110/(0.5)</f>
        <v>513652.90914220852</v>
      </c>
      <c r="M110" s="29">
        <f>'Table A1'!L110*'Table A0'!$G110/(0.4)</f>
        <v>948188.66403265472</v>
      </c>
      <c r="N110" s="29">
        <f>'Table A1'!M110*'Table A0'!$G110/(0.09)</f>
        <v>3011185.3665221878</v>
      </c>
      <c r="P110" s="29">
        <f>'Table Thresholds_nominal'!B110*'Table A0'!$L110</f>
        <v>129360.9738279936</v>
      </c>
      <c r="Q110" s="29">
        <f>'Table Thresholds_nominal'!C110*'Table A0'!$L110</f>
        <v>185774.56924062906</v>
      </c>
      <c r="R110" s="29">
        <f>'Table Thresholds_nominal'!D110*'Table A0'!$L110</f>
        <v>433125.69958991109</v>
      </c>
      <c r="S110" s="29">
        <f>'Table Thresholds_nominal'!E110*'Table A0'!$L110</f>
        <v>641488.24375061668</v>
      </c>
      <c r="T110" s="29">
        <f>'Table Thresholds_nominal'!F110*'Table A0'!$L110</f>
        <v>1708695.7898724526</v>
      </c>
      <c r="U110" s="29">
        <f>'Table Thresholds_nominal'!G110*'Table A0'!$L110</f>
        <v>7656862.5188259277</v>
      </c>
    </row>
    <row r="111" spans="1:21" ht="12.75" customHeight="1">
      <c r="A111" s="28">
        <f>A110+1</f>
        <v>2018</v>
      </c>
      <c r="B111" s="29">
        <f>'Table A1'!B111*'Table A0'!$G111/(10)</f>
        <v>296208.53695917461</v>
      </c>
      <c r="C111" s="29">
        <f>'Table A1'!C111*'Table A0'!$G111/(5)</f>
        <v>438030.64074907324</v>
      </c>
      <c r="D111" s="29">
        <f>'Table A1'!D111*'Table A0'!$G111/(1)</f>
        <v>1138869.7970585343</v>
      </c>
      <c r="E111" s="29">
        <f>'Table A1'!E111*'Table A0'!$G111/(0.5)</f>
        <v>1761349.9742636215</v>
      </c>
      <c r="F111" s="29">
        <f>'Table A1'!F111*'Table A0'!$G111/(0.1)</f>
        <v>5033750.224108913</v>
      </c>
      <c r="G111" s="29">
        <f>'Table A1'!G111*'Table A0'!$G111/(0.01)</f>
        <v>23389267.062640607</v>
      </c>
      <c r="H111" s="29"/>
      <c r="I111" s="29">
        <f>(100-'Table A1'!B111)*'Table A0'!$G111/(90)</f>
        <v>35621.892115414645</v>
      </c>
      <c r="J111" s="29">
        <f>'Table A1'!I111*'Table A0'!$G111/(5)</f>
        <v>154386.43316927596</v>
      </c>
      <c r="K111" s="29">
        <f>'Table A1'!J111*'Table A0'!$G111/(4)</f>
        <v>262820.85167170799</v>
      </c>
      <c r="L111" s="29">
        <f>'Table A1'!K111*'Table A0'!$G111/(0.5)</f>
        <v>516389.61985344702</v>
      </c>
      <c r="M111" s="29">
        <f>'Table A1'!L111*'Table A0'!$G111/(0.4)</f>
        <v>943249.91180229839</v>
      </c>
      <c r="N111" s="29">
        <f>'Table A1'!M111*'Table A0'!$G111/(0.09)</f>
        <v>2994248.3531609476</v>
      </c>
      <c r="P111" s="29">
        <f>'Table Thresholds_nominal'!B111*'Table A0'!$L111</f>
        <v>130390</v>
      </c>
      <c r="Q111" s="29">
        <f>'Table Thresholds_nominal'!C111*'Table A0'!$L111</f>
        <v>188580</v>
      </c>
      <c r="R111" s="29">
        <f>'Table Thresholds_nominal'!D111*'Table A0'!$L111</f>
        <v>436980</v>
      </c>
      <c r="S111" s="29">
        <f>'Table Thresholds_nominal'!E111*'Table A0'!$L111</f>
        <v>643200</v>
      </c>
      <c r="T111" s="29">
        <f>'Table Thresholds_nominal'!F111*'Table A0'!$L111</f>
        <v>1692000</v>
      </c>
      <c r="U111" s="29">
        <f>'Table Thresholds_nominal'!G111*'Table A0'!$L111</f>
        <v>7695400</v>
      </c>
    </row>
    <row r="112" spans="1:21" ht="12.75" customHeight="1">
      <c r="A112" s="106"/>
      <c r="B112" s="106"/>
      <c r="C112" s="106"/>
      <c r="D112" s="106"/>
      <c r="E112" s="106"/>
      <c r="F112" s="106"/>
      <c r="G112" s="106"/>
      <c r="H112" s="106"/>
      <c r="I112" s="106"/>
      <c r="J112" s="32"/>
      <c r="K112" s="32"/>
      <c r="L112" s="32"/>
      <c r="M112" s="32"/>
      <c r="N112" s="32"/>
      <c r="O112" s="106"/>
      <c r="P112" s="106"/>
      <c r="Q112" s="106"/>
      <c r="R112" s="106"/>
      <c r="S112" s="106"/>
      <c r="T112" s="106"/>
      <c r="U112" s="106"/>
    </row>
    <row r="113" spans="2:14" ht="12.75" customHeight="1">
      <c r="J113" s="30"/>
      <c r="K113" s="30"/>
      <c r="L113" s="30"/>
      <c r="M113" s="30"/>
      <c r="N113" s="30"/>
    </row>
    <row r="114" spans="2:14" ht="12.75" customHeight="1">
      <c r="J114" s="30"/>
      <c r="K114" s="30"/>
      <c r="L114" s="30"/>
      <c r="M114" s="30"/>
      <c r="N114" s="30"/>
    </row>
    <row r="115" spans="2:14" ht="12.75" customHeight="1">
      <c r="B115" s="107"/>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row r="186" spans="10:14" ht="12.75" customHeight="1">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B186"/>
  <sheetViews>
    <sheetView topLeftCell="A90" zoomScale="125" zoomScaleNormal="125" workbookViewId="0">
      <selection activeCell="P111" sqref="P111:U111"/>
    </sheetView>
  </sheetViews>
  <sheetFormatPr baseColWidth="10" defaultColWidth="5.28515625" defaultRowHeight="12" customHeight="1"/>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c r="A1" s="271" t="s">
        <v>346</v>
      </c>
      <c r="B1" s="272"/>
      <c r="C1" s="272"/>
      <c r="D1" s="272"/>
      <c r="E1" s="272"/>
      <c r="F1" s="272"/>
      <c r="G1" s="272"/>
      <c r="H1" s="272"/>
      <c r="I1" s="272"/>
      <c r="J1" s="272"/>
      <c r="K1" s="272"/>
      <c r="L1" s="272"/>
      <c r="M1" s="272"/>
      <c r="N1" s="272"/>
      <c r="O1" s="273"/>
      <c r="P1" s="273"/>
      <c r="Q1" s="273"/>
      <c r="R1" s="273"/>
      <c r="S1" s="273"/>
      <c r="T1" s="273"/>
      <c r="U1" s="273"/>
    </row>
    <row r="2" spans="1:28" ht="12" customHeight="1">
      <c r="A2" s="268" t="s">
        <v>493</v>
      </c>
      <c r="B2" s="269"/>
      <c r="C2" s="269"/>
      <c r="D2" s="269"/>
      <c r="E2" s="269"/>
      <c r="F2" s="269"/>
      <c r="G2" s="269"/>
      <c r="H2" s="269"/>
      <c r="I2" s="269"/>
      <c r="J2" s="269"/>
      <c r="K2" s="269"/>
      <c r="L2" s="269"/>
      <c r="M2" s="269"/>
      <c r="N2" s="269"/>
      <c r="O2" s="270"/>
      <c r="P2" s="270"/>
      <c r="Q2" s="270"/>
      <c r="R2" s="270"/>
      <c r="S2" s="270"/>
      <c r="T2" s="270"/>
      <c r="U2" s="270"/>
    </row>
    <row r="3" spans="1:28" ht="12" customHeight="1">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A2'!D6*'Table A0'!$J6/(1)</f>
        <v>305850.99469185871</v>
      </c>
      <c r="E6" s="29">
        <f>'Table A2'!E6*'Table A0'!$J6/(0.5)</f>
        <v>501569.15395003953</v>
      </c>
      <c r="F6" s="29">
        <f>'Table A2'!F6*'Table A0'!$J6/(0.1)</f>
        <v>1467367.5041399365</v>
      </c>
      <c r="G6" s="29">
        <f>'Table A2'!G6*'Table A0'!$J6/(0.01)</f>
        <v>4691661.9310244871</v>
      </c>
      <c r="H6" s="29"/>
      <c r="I6" s="29"/>
      <c r="J6" s="29"/>
      <c r="K6" s="29"/>
      <c r="L6" s="29">
        <f>'Table A2'!K6*'Table A0'!$J6/(0.5)</f>
        <v>110132.83543367783</v>
      </c>
      <c r="M6" s="29">
        <f>'Table A2'!L6*'Table A0'!$J6/(0.4)</f>
        <v>260119.56640256528</v>
      </c>
      <c r="N6" s="29">
        <f>'Table A2'!M6*'Table A0'!$J6/(0.09)</f>
        <v>1109112.567819431</v>
      </c>
      <c r="O6" s="29"/>
      <c r="P6" s="29"/>
      <c r="Q6" s="29"/>
      <c r="R6" s="29">
        <f>'Table Thresholds_nominal'!K6*'Table A0'!$L6</f>
        <v>87589.712340199592</v>
      </c>
      <c r="S6" s="29">
        <f>'Table Thresholds_nominal'!L6*'Table A0'!$L6</f>
        <v>143639.54564693346</v>
      </c>
      <c r="T6" s="29">
        <f>'Table Thresholds_nominal'!M6*'Table A0'!$L6</f>
        <v>454098.60782787536</v>
      </c>
      <c r="U6" s="29">
        <f>'Table Thresholds_nominal'!N6*'Table A0'!$L6</f>
        <v>1910016.6070032185</v>
      </c>
      <c r="W6" s="29"/>
      <c r="X6" s="29"/>
      <c r="Y6" s="29"/>
      <c r="Z6" s="29"/>
      <c r="AA6" s="29"/>
      <c r="AB6" s="29"/>
    </row>
    <row r="7" spans="1:28" ht="12" customHeight="1">
      <c r="A7" s="28">
        <v>1914</v>
      </c>
      <c r="B7" s="29"/>
      <c r="C7" s="29"/>
      <c r="D7" s="29">
        <f>'Table A2'!D7*'Table A0'!$J7/(1)</f>
        <v>302103.97400043992</v>
      </c>
      <c r="E7" s="29">
        <f>'Table A2'!E7*'Table A0'!$J7/(0.5)</f>
        <v>501797.76856062538</v>
      </c>
      <c r="F7" s="29">
        <f>'Table A2'!F7*'Table A0'!$J7/(0.1)</f>
        <v>1431386.6668572908</v>
      </c>
      <c r="G7" s="29">
        <f>'Table A2'!G7*'Table A0'!$J7/(0.01)</f>
        <v>4540739.0798209365</v>
      </c>
      <c r="H7" s="29"/>
      <c r="I7" s="29"/>
      <c r="J7" s="29"/>
      <c r="K7" s="29"/>
      <c r="L7" s="29">
        <f>'Table A2'!K7*'Table A0'!$J7/(0.5)</f>
        <v>102410.17944025443</v>
      </c>
      <c r="M7" s="29">
        <f>'Table A2'!L7*'Table A0'!$J7/(0.4)</f>
        <v>269400.54398645903</v>
      </c>
      <c r="N7" s="29">
        <f>'Table A2'!M7*'Table A0'!$J7/(0.09)</f>
        <v>1085903.0654168858</v>
      </c>
      <c r="O7" s="29"/>
      <c r="P7" s="29"/>
      <c r="Q7" s="29"/>
      <c r="R7" s="29">
        <f>'Table Thresholds_nominal'!K7*'Table A0'!$L7</f>
        <v>80945.468936754143</v>
      </c>
      <c r="S7" s="29">
        <f>'Table Thresholds_nominal'!L7*'Table A0'!$L7</f>
        <v>134451.24587304334</v>
      </c>
      <c r="T7" s="29">
        <f>'Table Thresholds_nominal'!M7*'Table A0'!$L7</f>
        <v>434921.38548164157</v>
      </c>
      <c r="U7" s="29">
        <f>'Table Thresholds_nominal'!N7*'Table A0'!$L7</f>
        <v>1897763.6148754179</v>
      </c>
      <c r="W7" s="29"/>
      <c r="X7" s="29"/>
      <c r="Y7" s="29"/>
      <c r="Z7" s="29"/>
      <c r="AA7" s="29"/>
      <c r="AB7" s="29"/>
    </row>
    <row r="8" spans="1:28" ht="12" customHeight="1">
      <c r="A8" s="28">
        <v>1915</v>
      </c>
      <c r="B8" s="29"/>
      <c r="C8" s="29"/>
      <c r="D8" s="29">
        <f>'Table A2'!D8*'Table A0'!$J8/(1)</f>
        <v>295276.40030853648</v>
      </c>
      <c r="E8" s="29">
        <f>'Table A2'!E8*'Table A0'!$J8/(0.5)</f>
        <v>489777.50783389376</v>
      </c>
      <c r="F8" s="29">
        <f>'Table A2'!F8*'Table A0'!$J8/(0.1)</f>
        <v>1548702.7197865164</v>
      </c>
      <c r="G8" s="29">
        <f>'Table A2'!G8*'Table A0'!$J8/(0.01)</f>
        <v>7324158.7916504536</v>
      </c>
      <c r="H8" s="29"/>
      <c r="I8" s="29"/>
      <c r="J8" s="29"/>
      <c r="K8" s="29"/>
      <c r="L8" s="29">
        <f>'Table A2'!K8*'Table A0'!$J8/(0.5)</f>
        <v>100775.29278317923</v>
      </c>
      <c r="M8" s="29">
        <f>'Table A2'!L8*'Table A0'!$J8/(0.4)</f>
        <v>225046.20484573804</v>
      </c>
      <c r="N8" s="29">
        <f>'Table A2'!M8*'Table A0'!$J8/(0.09)</f>
        <v>906985.37846830138</v>
      </c>
      <c r="O8" s="29"/>
      <c r="P8" s="29"/>
      <c r="Q8" s="29"/>
      <c r="R8" s="29">
        <f>'Table Thresholds_nominal'!K8*'Table A0'!$L8</f>
        <v>68236.500391440451</v>
      </c>
      <c r="S8" s="29">
        <f>'Table Thresholds_nominal'!L8*'Table A0'!$L8</f>
        <v>129837.65526302006</v>
      </c>
      <c r="T8" s="29">
        <f>'Table Thresholds_nominal'!M8*'Table A0'!$L8</f>
        <v>478505.36804551672</v>
      </c>
      <c r="U8" s="29">
        <f>'Table Thresholds_nominal'!N8*'Table A0'!$L8</f>
        <v>2427870.3874773998</v>
      </c>
      <c r="W8" s="29"/>
      <c r="X8" s="29"/>
      <c r="Y8" s="29"/>
      <c r="Z8" s="29"/>
      <c r="AA8" s="29"/>
      <c r="AB8" s="29"/>
    </row>
    <row r="9" spans="1:28" ht="12" customHeight="1">
      <c r="A9" s="28">
        <v>1916</v>
      </c>
      <c r="B9" s="29"/>
      <c r="C9" s="29"/>
      <c r="D9" s="29">
        <f>'Table A2'!D9*'Table A0'!$J9/(1)</f>
        <v>350728.54444866668</v>
      </c>
      <c r="E9" s="29">
        <f>'Table A2'!E9*'Table A0'!$J9/(0.5)</f>
        <v>591739.27528742992</v>
      </c>
      <c r="F9" s="29">
        <f>'Table A2'!F9*'Table A0'!$J9/(0.1)</f>
        <v>1880264.0340919911</v>
      </c>
      <c r="G9" s="29">
        <f>'Table A2'!G9*'Table A0'!$J9/(0.01)</f>
        <v>8382891.1403023647</v>
      </c>
      <c r="H9" s="29"/>
      <c r="I9" s="29"/>
      <c r="J9" s="29"/>
      <c r="K9" s="29"/>
      <c r="L9" s="29">
        <f>'Table A2'!K9*'Table A0'!$J9/(0.5)</f>
        <v>109717.81360990343</v>
      </c>
      <c r="M9" s="29">
        <f>'Table A2'!L9*'Table A0'!$J9/(0.4)</f>
        <v>269608.08558628958</v>
      </c>
      <c r="N9" s="29">
        <f>'Table A2'!M9*'Table A0'!$J9/(0.09)</f>
        <v>1157749.9111797274</v>
      </c>
      <c r="O9" s="29"/>
      <c r="P9" s="29"/>
      <c r="Q9" s="29"/>
      <c r="R9" s="29">
        <f>'Table Thresholds_nominal'!K9*'Table A0'!$L9</f>
        <v>82776.726347815609</v>
      </c>
      <c r="S9" s="29">
        <f>'Table Thresholds_nominal'!L9*'Table A0'!$L9</f>
        <v>150491.22790075411</v>
      </c>
      <c r="T9" s="29">
        <f>'Table Thresholds_nominal'!M9*'Table A0'!$L9</f>
        <v>573261.45933200361</v>
      </c>
      <c r="U9" s="29">
        <f>'Table Thresholds_nominal'!N9*'Table A0'!$L9</f>
        <v>3131782.3164463337</v>
      </c>
      <c r="W9" s="29"/>
      <c r="X9" s="29"/>
      <c r="Y9" s="29"/>
      <c r="Z9" s="29"/>
      <c r="AA9" s="29"/>
      <c r="AB9" s="29"/>
    </row>
    <row r="10" spans="1:28" ht="12" customHeight="1">
      <c r="A10" s="28">
        <v>1917</v>
      </c>
      <c r="B10" s="29">
        <f>'Table A2'!B10*'Table A0'!$J10/(10)</f>
        <v>75915.66334185093</v>
      </c>
      <c r="C10" s="29">
        <f>'Table A2'!C10*'Table A0'!$J10/(5)</f>
        <v>114783.68019407408</v>
      </c>
      <c r="D10" s="29">
        <f>'Table A2'!D10*'Table A0'!$J10/(1)</f>
        <v>332686.88415595412</v>
      </c>
      <c r="E10" s="29">
        <f>'Table A2'!E10*'Table A0'!$J10/(0.5)</f>
        <v>537673.22138664604</v>
      </c>
      <c r="F10" s="29">
        <f>'Table A2'!F10*'Table A0'!$J10/(0.1)</f>
        <v>1574921.763406849</v>
      </c>
      <c r="G10" s="29">
        <f>'Table A2'!G10*'Table A0'!$J10/(0.01)</f>
        <v>6248462.0848806091</v>
      </c>
      <c r="H10" s="29"/>
      <c r="I10" s="29">
        <f>(100-'Table A2'!B10)*'Table A0'!$J10/(90)</f>
        <v>12426.247323275189</v>
      </c>
      <c r="J10" s="29">
        <f>'Table A2'!I10*'Table A0'!$J10/(5)</f>
        <v>37047.646489627776</v>
      </c>
      <c r="K10" s="29">
        <f>'Table A2'!J10*'Table A0'!$J10/(4)</f>
        <v>60307.879203604061</v>
      </c>
      <c r="L10" s="29">
        <f>'Table A2'!K10*'Table A0'!$J10/(0.5)</f>
        <v>127700.54692526227</v>
      </c>
      <c r="M10" s="29">
        <f>'Table A2'!L10*'Table A0'!$J10/(0.4)</f>
        <v>278361.08588159521</v>
      </c>
      <c r="N10" s="29">
        <f>'Table A2'!M10*'Table A0'!$J10/(0.09)</f>
        <v>1055639.5054653201</v>
      </c>
      <c r="O10" s="29"/>
      <c r="P10" s="29">
        <f>'Table Thresholds_nominal'!I10*'Table A0'!$L10</f>
        <v>29538.719156334635</v>
      </c>
      <c r="Q10" s="29">
        <f>'Table Thresholds_nominal'!J10*'Table A0'!$L10</f>
        <v>41633.898265501797</v>
      </c>
      <c r="R10" s="29">
        <f>'Table Thresholds_nominal'!K10*'Table A0'!$L10</f>
        <v>102949.09753258745</v>
      </c>
      <c r="S10" s="29">
        <f>'Table Thresholds_nominal'!L10*'Table A0'!$L10</f>
        <v>166673.6227871014</v>
      </c>
      <c r="T10" s="29">
        <f>'Table Thresholds_nominal'!M10*'Table A0'!$L10</f>
        <v>576981.16725848708</v>
      </c>
      <c r="U10" s="29">
        <f>'Table Thresholds_nominal'!N10*'Table A0'!$L10</f>
        <v>2612804.2684174003</v>
      </c>
      <c r="W10" s="29"/>
      <c r="X10" s="29"/>
      <c r="Y10" s="29"/>
      <c r="Z10" s="29"/>
      <c r="AA10" s="29"/>
      <c r="AB10" s="29"/>
    </row>
    <row r="11" spans="1:28" ht="12" customHeight="1">
      <c r="A11" s="28">
        <v>1918</v>
      </c>
      <c r="B11" s="29">
        <f>'Table A2'!B11*'Table A0'!$J11/(10)</f>
        <v>71125.964595799058</v>
      </c>
      <c r="C11" s="29">
        <f>'Table A2'!C11*'Table A0'!$J11/(5)</f>
        <v>104612.91577487781</v>
      </c>
      <c r="D11" s="29">
        <f>'Table A2'!D11*'Table A0'!$J11/(1)</f>
        <v>283695.69537196256</v>
      </c>
      <c r="E11" s="29">
        <f>'Table A2'!E11*'Table A0'!$J11/(0.5)</f>
        <v>441797.10337480035</v>
      </c>
      <c r="F11" s="29">
        <f>'Table A2'!F11*'Table A0'!$J11/(0.1)</f>
        <v>1196896.0791438171</v>
      </c>
      <c r="G11" s="29">
        <f>'Table A2'!G11*'Table A0'!$J11/(0.01)</f>
        <v>4330278.226115182</v>
      </c>
      <c r="H11" s="29"/>
      <c r="I11" s="29">
        <f>(100-'Table A2'!B11)*'Table A0'!$J11/(90)</f>
        <v>11814.588162599537</v>
      </c>
      <c r="J11" s="29">
        <f>'Table A2'!I11*'Table A0'!$J11/(5)</f>
        <v>37639.013416720307</v>
      </c>
      <c r="K11" s="29">
        <f>'Table A2'!J11*'Table A0'!$J11/(4)</f>
        <v>59842.220875606617</v>
      </c>
      <c r="L11" s="29">
        <f>'Table A2'!K11*'Table A0'!$J11/(0.5)</f>
        <v>125594.28736912481</v>
      </c>
      <c r="M11" s="29">
        <f>'Table A2'!L11*'Table A0'!$J11/(0.4)</f>
        <v>253022.35943254616</v>
      </c>
      <c r="N11" s="29">
        <f>'Table A2'!M11*'Table A0'!$J11/(0.09)</f>
        <v>848742.50725810986</v>
      </c>
      <c r="O11" s="29"/>
      <c r="P11" s="29">
        <f>'Table Thresholds_nominal'!I11*'Table A0'!$L11</f>
        <v>31490.264608207632</v>
      </c>
      <c r="Q11" s="29">
        <f>'Table Thresholds_nominal'!J11*'Table A0'!$L11</f>
        <v>42306.851209168497</v>
      </c>
      <c r="R11" s="29">
        <f>'Table Thresholds_nominal'!K11*'Table A0'!$L11</f>
        <v>102794.82895609636</v>
      </c>
      <c r="S11" s="29">
        <f>'Table Thresholds_nominal'!L11*'Table A0'!$L11</f>
        <v>159439.5409111458</v>
      </c>
      <c r="T11" s="29">
        <f>'Table Thresholds_nominal'!M11*'Table A0'!$L11</f>
        <v>489085.07930764131</v>
      </c>
      <c r="U11" s="29">
        <f>'Table Thresholds_nominal'!N11*'Table A0'!$L11</f>
        <v>1967393.9387716306</v>
      </c>
      <c r="W11" s="29"/>
      <c r="X11" s="29"/>
      <c r="Y11" s="29"/>
      <c r="Z11" s="29"/>
      <c r="AA11" s="29"/>
      <c r="AB11" s="29"/>
    </row>
    <row r="12" spans="1:28" ht="12" customHeight="1">
      <c r="A12" s="28">
        <v>1919</v>
      </c>
      <c r="B12" s="29">
        <f>'Table A2'!B12*'Table A0'!$J12/(10)</f>
        <v>70273.754322902605</v>
      </c>
      <c r="C12" s="29">
        <f>'Table A2'!C12*'Table A0'!$J12/(5)</f>
        <v>104885.70377805133</v>
      </c>
      <c r="D12" s="29">
        <f>'Table A2'!D12*'Table A0'!$J12/(1)</f>
        <v>284338.71292764554</v>
      </c>
      <c r="E12" s="29">
        <f>'Table A2'!E12*'Table A0'!$J12/(0.5)</f>
        <v>437173.73005397141</v>
      </c>
      <c r="F12" s="29">
        <f>'Table A2'!F12*'Table A0'!$J12/(0.1)</f>
        <v>1146080.4877559387</v>
      </c>
      <c r="G12" s="29">
        <f>'Table A2'!G12*'Table A0'!$J12/(0.01)</f>
        <v>3909808.018407064</v>
      </c>
      <c r="H12" s="29"/>
      <c r="I12" s="29">
        <f>(100-'Table A2'!B12)*'Table A0'!$J12/(90)</f>
        <v>11748.965002555067</v>
      </c>
      <c r="J12" s="29">
        <f>'Table A2'!I12*'Table A0'!$J12/(5)</f>
        <v>35661.804867753883</v>
      </c>
      <c r="K12" s="29">
        <f>'Table A2'!J12*'Table A0'!$J12/(4)</f>
        <v>60022.451490652769</v>
      </c>
      <c r="L12" s="29">
        <f>'Table A2'!K12*'Table A0'!$J12/(0.5)</f>
        <v>131503.69580131973</v>
      </c>
      <c r="M12" s="29">
        <f>'Table A2'!L12*'Table A0'!$J12/(0.4)</f>
        <v>259947.04062847959</v>
      </c>
      <c r="N12" s="29">
        <f>'Table A2'!M12*'Table A0'!$J12/(0.09)</f>
        <v>838999.65101692476</v>
      </c>
      <c r="O12" s="29"/>
      <c r="P12" s="29">
        <f>'Table Thresholds_nominal'!I12*'Table A0'!$L12</f>
        <v>30062.995953596084</v>
      </c>
      <c r="Q12" s="29">
        <f>'Table Thresholds_nominal'!J12*'Table A0'!$L12</f>
        <v>42320.468834587606</v>
      </c>
      <c r="R12" s="29">
        <f>'Table Thresholds_nominal'!K12*'Table A0'!$L12</f>
        <v>107552.2410780667</v>
      </c>
      <c r="S12" s="29">
        <f>'Table Thresholds_nominal'!L12*'Table A0'!$L12</f>
        <v>166286.68529974317</v>
      </c>
      <c r="T12" s="29">
        <f>'Table Thresholds_nominal'!M12*'Table A0'!$L12</f>
        <v>525701.32639252371</v>
      </c>
      <c r="U12" s="29">
        <f>'Table Thresholds_nominal'!N12*'Table A0'!$L12</f>
        <v>1847338.1804601795</v>
      </c>
      <c r="W12" s="29"/>
      <c r="X12" s="29"/>
      <c r="Y12" s="29"/>
      <c r="Z12" s="29"/>
      <c r="AA12" s="29"/>
      <c r="AB12" s="29"/>
    </row>
    <row r="13" spans="1:28" ht="12" customHeight="1">
      <c r="A13" s="28">
        <v>1920</v>
      </c>
      <c r="B13" s="29">
        <f>'Table A2'!B13*'Table A0'!$J13/(10)</f>
        <v>60730.603799130375</v>
      </c>
      <c r="C13" s="29">
        <f>'Table A2'!C13*'Table A0'!$J13/(5)</f>
        <v>87983.132780457934</v>
      </c>
      <c r="D13" s="29">
        <f>'Table A2'!D13*'Table A0'!$J13/(1)</f>
        <v>230412.49126798453</v>
      </c>
      <c r="E13" s="29">
        <f>'Table A2'!E13*'Table A0'!$J13/(0.5)</f>
        <v>346623.77741314552</v>
      </c>
      <c r="F13" s="29">
        <f>'Table A2'!F13*'Table A0'!$J13/(0.1)</f>
        <v>839185.42629233073</v>
      </c>
      <c r="G13" s="29">
        <f>'Table A2'!G13*'Table A0'!$J13/(0.01)</f>
        <v>2587904.3811585028</v>
      </c>
      <c r="H13" s="29"/>
      <c r="I13" s="29">
        <f>(100-'Table A2'!B13)*'Table A0'!$J13/(90)</f>
        <v>10694.594728539816</v>
      </c>
      <c r="J13" s="29">
        <f>'Table A2'!I13*'Table A0'!$J13/(5)</f>
        <v>33478.074817802801</v>
      </c>
      <c r="K13" s="29">
        <f>'Table A2'!J13*'Table A0'!$J13/(4)</f>
        <v>52375.793158576293</v>
      </c>
      <c r="L13" s="29">
        <f>'Table A2'!K13*'Table A0'!$J13/(0.5)</f>
        <v>114201.20512282354</v>
      </c>
      <c r="M13" s="29">
        <f>'Table A2'!L13*'Table A0'!$J13/(0.4)</f>
        <v>223483.36519334919</v>
      </c>
      <c r="N13" s="29">
        <f>'Table A2'!M13*'Table A0'!$J13/(0.09)</f>
        <v>644883.32019608957</v>
      </c>
      <c r="O13" s="29"/>
      <c r="P13" s="29">
        <f>'Table Thresholds_nominal'!I13*'Table A0'!$L13</f>
        <v>30734.395756698676</v>
      </c>
      <c r="Q13" s="29">
        <f>'Table Thresholds_nominal'!J13*'Table A0'!$L13</f>
        <v>38073.25308258547</v>
      </c>
      <c r="R13" s="29">
        <f>'Table Thresholds_nominal'!K13*'Table A0'!$L13</f>
        <v>93147.901669520084</v>
      </c>
      <c r="S13" s="29">
        <f>'Table Thresholds_nominal'!L13*'Table A0'!$L13</f>
        <v>146276.59825286761</v>
      </c>
      <c r="T13" s="29">
        <f>'Table Thresholds_nominal'!M13*'Table A0'!$L13</f>
        <v>410473.79673746275</v>
      </c>
      <c r="U13" s="29">
        <f>'Table Thresholds_nominal'!N13*'Table A0'!$L13</f>
        <v>1314587.9438263008</v>
      </c>
      <c r="W13" s="29"/>
      <c r="X13" s="29"/>
      <c r="Y13" s="29"/>
      <c r="Z13" s="29"/>
      <c r="AA13" s="29"/>
      <c r="AB13" s="29"/>
    </row>
    <row r="14" spans="1:28" ht="12" customHeight="1">
      <c r="A14" s="28">
        <v>1921</v>
      </c>
      <c r="B14" s="29">
        <f>'Table A2'!B14*'Table A0'!$J14/(10)</f>
        <v>59071.931302408324</v>
      </c>
      <c r="C14" s="29">
        <f>'Table A2'!C14*'Table A0'!$J14/(5)</f>
        <v>84231.171275982269</v>
      </c>
      <c r="D14" s="29">
        <f>'Table A2'!D14*'Table A0'!$J14/(1)</f>
        <v>214123.39656352525</v>
      </c>
      <c r="E14" s="29">
        <f>'Table A2'!E14*'Table A0'!$J14/(0.5)</f>
        <v>320312.33260890271</v>
      </c>
      <c r="F14" s="29">
        <f>'Table A2'!F14*'Table A0'!$J14/(0.1)</f>
        <v>769444.8140379882</v>
      </c>
      <c r="G14" s="29">
        <f>'Table A2'!G14*'Table A0'!$J14/(0.01)</f>
        <v>2302097.4864063347</v>
      </c>
      <c r="H14" s="29"/>
      <c r="I14" s="29">
        <f>(100-'Table A2'!B14)*'Table A0'!$J14/(90)</f>
        <v>8670.6453650638068</v>
      </c>
      <c r="J14" s="29">
        <f>'Table A2'!I14*'Table A0'!$J14/(5)</f>
        <v>33912.691328834393</v>
      </c>
      <c r="K14" s="29">
        <f>'Table A2'!J14*'Table A0'!$J14/(4)</f>
        <v>51758.114954096527</v>
      </c>
      <c r="L14" s="29">
        <f>'Table A2'!K14*'Table A0'!$J14/(0.5)</f>
        <v>107934.4605181478</v>
      </c>
      <c r="M14" s="29">
        <f>'Table A2'!L14*'Table A0'!$J14/(0.4)</f>
        <v>208029.21225163131</v>
      </c>
      <c r="N14" s="29">
        <f>'Table A2'!M14*'Table A0'!$J14/(0.09)</f>
        <v>599150.07266372757</v>
      </c>
      <c r="O14" s="29"/>
      <c r="P14" s="29">
        <f>'Table Thresholds_nominal'!I14*'Table A0'!$L14</f>
        <v>29658.947749383737</v>
      </c>
      <c r="Q14" s="29">
        <f>'Table Thresholds_nominal'!J14*'Table A0'!$L14</f>
        <v>37389.478244931044</v>
      </c>
      <c r="R14" s="29">
        <f>'Table Thresholds_nominal'!K14*'Table A0'!$L14</f>
        <v>88936.473760366585</v>
      </c>
      <c r="S14" s="29">
        <f>'Table Thresholds_nominal'!L14*'Table A0'!$L14</f>
        <v>136698.65146421545</v>
      </c>
      <c r="T14" s="29">
        <f>'Table Thresholds_nominal'!M14*'Table A0'!$L14</f>
        <v>381340.80295935698</v>
      </c>
      <c r="U14" s="29">
        <f>'Table Thresholds_nominal'!N14*'Table A0'!$L14</f>
        <v>1206192.2096954712</v>
      </c>
      <c r="W14" s="29"/>
      <c r="X14" s="29"/>
      <c r="Y14" s="29"/>
      <c r="Z14" s="29"/>
      <c r="AA14" s="29"/>
      <c r="AB14" s="29"/>
    </row>
    <row r="15" spans="1:28" ht="12" customHeight="1">
      <c r="A15" s="28">
        <v>1922</v>
      </c>
      <c r="B15" s="29">
        <f>'Table A2'!B15*'Table A0'!$J15/(10)</f>
        <v>67665.566912921844</v>
      </c>
      <c r="C15" s="29">
        <f>'Table A2'!C15*'Table A0'!$J15/(5)</f>
        <v>98490.475302146282</v>
      </c>
      <c r="D15" s="29">
        <f>'Table A2'!D15*'Table A0'!$J15/(1)</f>
        <v>260705.22796193353</v>
      </c>
      <c r="E15" s="29">
        <f>'Table A2'!E15*'Table A0'!$J15/(0.5)</f>
        <v>396832.31388038991</v>
      </c>
      <c r="F15" s="29">
        <f>'Table A2'!F15*'Table A0'!$J15/(0.1)</f>
        <v>994130.91049844131</v>
      </c>
      <c r="G15" s="29">
        <f>'Table A2'!G15*'Table A0'!$J15/(0.01)</f>
        <v>3270893.3215839923</v>
      </c>
      <c r="H15" s="29"/>
      <c r="I15" s="29">
        <f>(100-'Table A2'!B15)*'Table A0'!$J15/(90)</f>
        <v>9880.8633996907374</v>
      </c>
      <c r="J15" s="29">
        <f>'Table A2'!I15*'Table A0'!$J15/(5)</f>
        <v>36840.658523697406</v>
      </c>
      <c r="K15" s="29">
        <f>'Table A2'!J15*'Table A0'!$J15/(4)</f>
        <v>57936.78713719947</v>
      </c>
      <c r="L15" s="29">
        <f>'Table A2'!K15*'Table A0'!$J15/(0.5)</f>
        <v>124578.14204347714</v>
      </c>
      <c r="M15" s="29">
        <f>'Table A2'!L15*'Table A0'!$J15/(0.4)</f>
        <v>247507.664725877</v>
      </c>
      <c r="N15" s="29">
        <f>'Table A2'!M15*'Table A0'!$J15/(0.09)</f>
        <v>741157.30926671368</v>
      </c>
      <c r="O15" s="29"/>
      <c r="P15" s="29">
        <f>'Table Thresholds_nominal'!I15*'Table A0'!$L15</f>
        <v>31673.36943950874</v>
      </c>
      <c r="Q15" s="29">
        <f>'Table Thresholds_nominal'!J15*'Table A0'!$L15</f>
        <v>41726.909990891858</v>
      </c>
      <c r="R15" s="29">
        <f>'Table Thresholds_nominal'!K15*'Table A0'!$L15</f>
        <v>100747.02615026718</v>
      </c>
      <c r="S15" s="29">
        <f>'Table Thresholds_nominal'!L15*'Table A0'!$L15</f>
        <v>158188.83038943523</v>
      </c>
      <c r="T15" s="29">
        <f>'Table Thresholds_nominal'!M15*'Table A0'!$L15</f>
        <v>458002.7351878825</v>
      </c>
      <c r="U15" s="29">
        <f>'Table Thresholds_nominal'!N15*'Table A0'!$L15</f>
        <v>1476897.2856063605</v>
      </c>
      <c r="W15" s="29"/>
      <c r="X15" s="29"/>
      <c r="Y15" s="29"/>
      <c r="Z15" s="29"/>
      <c r="AA15" s="29"/>
      <c r="AB15" s="29"/>
    </row>
    <row r="16" spans="1:28" ht="12" customHeight="1">
      <c r="A16" s="28">
        <v>1923</v>
      </c>
      <c r="B16" s="29">
        <f>'Table A2'!B16*'Table A0'!$J16/(10)</f>
        <v>71423.251893263281</v>
      </c>
      <c r="C16" s="29">
        <f>'Table A2'!C16*'Table A0'!$J16/(5)</f>
        <v>102218.81568570968</v>
      </c>
      <c r="D16" s="29">
        <f>'Table A2'!D16*'Table A0'!$J16/(1)</f>
        <v>266413.65186935797</v>
      </c>
      <c r="E16" s="29">
        <f>'Table A2'!E16*'Table A0'!$J16/(0.5)</f>
        <v>403264.74326141726</v>
      </c>
      <c r="F16" s="29">
        <f>'Table A2'!F16*'Table A0'!$J16/(0.1)</f>
        <v>985575.85034578689</v>
      </c>
      <c r="G16" s="29">
        <f>'Table A2'!G16*'Table A0'!$J16/(0.01)</f>
        <v>3182892.2105768537</v>
      </c>
      <c r="H16" s="29"/>
      <c r="I16" s="29">
        <f>(100-'Table A2'!B16)*'Table A0'!$J16/(90)</f>
        <v>11430.667102802274</v>
      </c>
      <c r="J16" s="29">
        <f>'Table A2'!I16*'Table A0'!$J16/(5)</f>
        <v>40627.688100816893</v>
      </c>
      <c r="K16" s="29">
        <f>'Table A2'!J16*'Table A0'!$J16/(4)</f>
        <v>61170.10663979761</v>
      </c>
      <c r="L16" s="29">
        <f>'Table A2'!K16*'Table A0'!$J16/(0.5)</f>
        <v>129562.56047729871</v>
      </c>
      <c r="M16" s="29">
        <f>'Table A2'!L16*'Table A0'!$J16/(0.4)</f>
        <v>257686.96649032488</v>
      </c>
      <c r="N16" s="29">
        <f>'Table A2'!M16*'Table A0'!$J16/(0.09)</f>
        <v>741429.58809789061</v>
      </c>
      <c r="O16" s="29"/>
      <c r="P16" s="29">
        <f>'Table Thresholds_nominal'!I16*'Table A0'!$L16</f>
        <v>34481.649184150039</v>
      </c>
      <c r="Q16" s="29">
        <f>'Table Thresholds_nominal'!J16*'Table A0'!$L16</f>
        <v>47146.64594985576</v>
      </c>
      <c r="R16" s="29">
        <f>'Table Thresholds_nominal'!K16*'Table A0'!$L16</f>
        <v>103854.88115986316</v>
      </c>
      <c r="S16" s="29">
        <f>'Table Thresholds_nominal'!L16*'Table A0'!$L16</f>
        <v>165081.69708037074</v>
      </c>
      <c r="T16" s="29">
        <f>'Table Thresholds_nominal'!M16*'Table A0'!$L16</f>
        <v>467249.03321716632</v>
      </c>
      <c r="U16" s="29">
        <f>'Table Thresholds_nominal'!N16*'Table A0'!$L16</f>
        <v>1457942.5627945573</v>
      </c>
      <c r="W16" s="29"/>
      <c r="X16" s="29"/>
      <c r="Y16" s="29"/>
      <c r="Z16" s="29"/>
      <c r="AA16" s="29"/>
      <c r="AB16" s="29"/>
    </row>
    <row r="17" spans="1:28" ht="12" customHeight="1">
      <c r="A17" s="28">
        <v>1924</v>
      </c>
      <c r="B17" s="29">
        <f>'Table A2'!B17*'Table A0'!$J17/(10)</f>
        <v>75735.742903149992</v>
      </c>
      <c r="C17" s="29">
        <f>'Table A2'!C17*'Table A0'!$J17/(5)</f>
        <v>108922.76510413981</v>
      </c>
      <c r="D17" s="29">
        <f>'Table A2'!D17*'Table A0'!$J17/(1)</f>
        <v>291527.82350897678</v>
      </c>
      <c r="E17" s="29">
        <f>'Table A2'!E17*'Table A0'!$J17/(0.5)</f>
        <v>444974.24178408051</v>
      </c>
      <c r="F17" s="29">
        <f>'Table A2'!F17*'Table A0'!$J17/(0.1)</f>
        <v>1106709.6569859078</v>
      </c>
      <c r="G17" s="29">
        <f>'Table A2'!G17*'Table A0'!$J17/(0.01)</f>
        <v>3639746.7753818301</v>
      </c>
      <c r="H17" s="29"/>
      <c r="I17" s="29">
        <f>(100-'Table A2'!B17)*'Table A0'!$J17/(90)</f>
        <v>10860.544927926838</v>
      </c>
      <c r="J17" s="29">
        <f>'Table A2'!I17*'Table A0'!$J17/(5)</f>
        <v>42548.720702160179</v>
      </c>
      <c r="K17" s="29">
        <f>'Table A2'!J17*'Table A0'!$J17/(4)</f>
        <v>63271.500502930554</v>
      </c>
      <c r="L17" s="29">
        <f>'Table A2'!K17*'Table A0'!$J17/(0.5)</f>
        <v>138081.40523387303</v>
      </c>
      <c r="M17" s="29">
        <f>'Table A2'!L17*'Table A0'!$J17/(0.4)</f>
        <v>279540.38798362366</v>
      </c>
      <c r="N17" s="29">
        <f>'Table A2'!M17*'Table A0'!$J17/(0.09)</f>
        <v>825261.08827524993</v>
      </c>
      <c r="O17" s="29"/>
      <c r="P17" s="29">
        <f>'Table Thresholds_nominal'!I17*'Table A0'!$L17</f>
        <v>35851.60012702136</v>
      </c>
      <c r="Q17" s="29">
        <f>'Table Thresholds_nominal'!J17*'Table A0'!$L17</f>
        <v>48209.661363575826</v>
      </c>
      <c r="R17" s="29">
        <f>'Table Thresholds_nominal'!K17*'Table A0'!$L17</f>
        <v>110712.55519733451</v>
      </c>
      <c r="S17" s="29">
        <f>'Table Thresholds_nominal'!L17*'Table A0'!$L17</f>
        <v>176513.82717922443</v>
      </c>
      <c r="T17" s="29">
        <f>'Table Thresholds_nominal'!M17*'Table A0'!$L17</f>
        <v>505809.71946850599</v>
      </c>
      <c r="U17" s="29">
        <f>'Table Thresholds_nominal'!N17*'Table A0'!$L17</f>
        <v>1680305.1540752144</v>
      </c>
      <c r="W17" s="29"/>
      <c r="X17" s="29"/>
      <c r="Y17" s="29"/>
      <c r="Z17" s="29"/>
      <c r="AA17" s="29"/>
      <c r="AB17" s="29"/>
    </row>
    <row r="18" spans="1:28" ht="12" customHeight="1">
      <c r="A18" s="28">
        <v>1925</v>
      </c>
      <c r="B18" s="29">
        <f>'Table A2'!B18*'Table A0'!$J18/(10)</f>
        <v>80248.966280783177</v>
      </c>
      <c r="C18" s="29">
        <f>'Table A2'!C18*'Table A0'!$J18/(5)</f>
        <v>119736.79204228714</v>
      </c>
      <c r="D18" s="29">
        <f>'Table A2'!D18*'Table A0'!$J18/(1)</f>
        <v>335365.22782118595</v>
      </c>
      <c r="E18" s="29">
        <f>'Table A2'!E18*'Table A0'!$J18/(0.5)</f>
        <v>516322.79250932491</v>
      </c>
      <c r="F18" s="29">
        <f>'Table A2'!F18*'Table A0'!$J18/(0.1)</f>
        <v>1327543.4840915317</v>
      </c>
      <c r="G18" s="29">
        <f>'Table A2'!G18*'Table A0'!$J18/(0.01)</f>
        <v>4738528.238341406</v>
      </c>
      <c r="H18" s="29"/>
      <c r="I18" s="29">
        <f>(100-'Table A2'!B18)*'Table A0'!$J18/(90)</f>
        <v>11096.451905362926</v>
      </c>
      <c r="J18" s="29">
        <f>'Table A2'!I18*'Table A0'!$J18/(5)</f>
        <v>40761.140519279223</v>
      </c>
      <c r="K18" s="29">
        <f>'Table A2'!J18*'Table A0'!$J18/(4)</f>
        <v>65829.683097562418</v>
      </c>
      <c r="L18" s="29">
        <f>'Table A2'!K18*'Table A0'!$J18/(0.5)</f>
        <v>154407.66313304703</v>
      </c>
      <c r="M18" s="29">
        <f>'Table A2'!L18*'Table A0'!$J18/(0.4)</f>
        <v>313517.61961377325</v>
      </c>
      <c r="N18" s="29">
        <f>'Table A2'!M18*'Table A0'!$J18/(0.09)</f>
        <v>948545.17806376796</v>
      </c>
      <c r="O18" s="29"/>
      <c r="P18" s="29">
        <f>'Table Thresholds_nominal'!I18*'Table A0'!$L18</f>
        <v>36745.154667317373</v>
      </c>
      <c r="Q18" s="29">
        <f>'Table Thresholds_nominal'!J18*'Table A0'!$L18</f>
        <v>48765.87379148067</v>
      </c>
      <c r="R18" s="29">
        <f>'Table Thresholds_nominal'!K18*'Table A0'!$L18</f>
        <v>122485.9068605494</v>
      </c>
      <c r="S18" s="29">
        <f>'Table Thresholds_nominal'!L18*'Table A0'!$L18</f>
        <v>196745.98003272709</v>
      </c>
      <c r="T18" s="29">
        <f>'Table Thresholds_nominal'!M18*'Table A0'!$L18</f>
        <v>563479.55024155846</v>
      </c>
      <c r="U18" s="29">
        <f>'Table Thresholds_nominal'!N18*'Table A0'!$L18</f>
        <v>1955672.5694963217</v>
      </c>
      <c r="W18" s="29"/>
      <c r="X18" s="29"/>
      <c r="Y18" s="29"/>
      <c r="Z18" s="29"/>
      <c r="AA18" s="29"/>
      <c r="AB18" s="29"/>
    </row>
    <row r="19" spans="1:28" ht="12" customHeight="1">
      <c r="A19" s="28">
        <v>1926</v>
      </c>
      <c r="B19" s="29">
        <f>'Table A2'!B19*'Table A0'!$J19/(10)</f>
        <v>79833.419867659832</v>
      </c>
      <c r="C19" s="29">
        <f>'Table A2'!C19*'Table A0'!$J19/(5)</f>
        <v>119819.08889685683</v>
      </c>
      <c r="D19" s="29">
        <f>'Table A2'!D19*'Table A0'!$J19/(1)</f>
        <v>336634.85705560871</v>
      </c>
      <c r="E19" s="29">
        <f>'Table A2'!E19*'Table A0'!$J19/(0.5)</f>
        <v>518265.62682168011</v>
      </c>
      <c r="F19" s="29">
        <f>'Table A2'!F19*'Table A0'!$J19/(0.1)</f>
        <v>1358579.7873933197</v>
      </c>
      <c r="G19" s="29">
        <f>'Table A2'!G19*'Table A0'!$J19/(0.01)</f>
        <v>5013839.6967029041</v>
      </c>
      <c r="H19" s="29"/>
      <c r="I19" s="29">
        <f>(100-'Table A2'!B19)*'Table A0'!$J19/(90)</f>
        <v>11131.028865120392</v>
      </c>
      <c r="J19" s="29">
        <f>'Table A2'!I19*'Table A0'!$J19/(5)</f>
        <v>39847.750838462831</v>
      </c>
      <c r="K19" s="29">
        <f>'Table A2'!J19*'Table A0'!$J19/(4)</f>
        <v>65615.146857168875</v>
      </c>
      <c r="L19" s="29">
        <f>'Table A2'!K19*'Table A0'!$J19/(0.5)</f>
        <v>155004.08728953724</v>
      </c>
      <c r="M19" s="29">
        <f>'Table A2'!L19*'Table A0'!$J19/(0.4)</f>
        <v>308187.0866787702</v>
      </c>
      <c r="N19" s="29">
        <f>'Table A2'!M19*'Table A0'!$J19/(0.09)</f>
        <v>952439.79747003259</v>
      </c>
      <c r="O19" s="29"/>
      <c r="P19" s="29">
        <f>'Table Thresholds_nominal'!I19*'Table A0'!$L19</f>
        <v>35834.185988940051</v>
      </c>
      <c r="Q19" s="29">
        <f>'Table Thresholds_nominal'!J19*'Table A0'!$L19</f>
        <v>47054.574579530978</v>
      </c>
      <c r="R19" s="29">
        <f>'Table Thresholds_nominal'!K19*'Table A0'!$L19</f>
        <v>124138.28792187478</v>
      </c>
      <c r="S19" s="29">
        <f>'Table Thresholds_nominal'!L19*'Table A0'!$L19</f>
        <v>196292.82681927926</v>
      </c>
      <c r="T19" s="29">
        <f>'Table Thresholds_nominal'!M19*'Table A0'!$L19</f>
        <v>560914.55698782415</v>
      </c>
      <c r="U19" s="29">
        <f>'Table Thresholds_nominal'!N19*'Table A0'!$L19</f>
        <v>2014214.2980260968</v>
      </c>
      <c r="W19" s="29"/>
      <c r="X19" s="29"/>
      <c r="Y19" s="29"/>
      <c r="Z19" s="29"/>
      <c r="AA19" s="29"/>
      <c r="AB19" s="29"/>
    </row>
    <row r="20" spans="1:28" ht="12" customHeight="1">
      <c r="A20" s="28">
        <v>1927</v>
      </c>
      <c r="B20" s="29">
        <f>'Table A2'!B20*'Table A0'!$J20/(10)</f>
        <v>82292.093902329187</v>
      </c>
      <c r="C20" s="29">
        <f>'Table A2'!C20*'Table A0'!$J20/(5)</f>
        <v>124528.25262331395</v>
      </c>
      <c r="D20" s="29">
        <f>'Table A2'!D20*'Table A0'!$J20/(1)</f>
        <v>356794.47202131752</v>
      </c>
      <c r="E20" s="29">
        <f>'Table A2'!E20*'Table A0'!$J20/(0.5)</f>
        <v>553823.54980419599</v>
      </c>
      <c r="F20" s="29">
        <f>'Table A2'!F20*'Table A0'!$J20/(0.1)</f>
        <v>1479334.6683359297</v>
      </c>
      <c r="G20" s="29">
        <f>'Table A2'!G20*'Table A0'!$J20/(0.01)</f>
        <v>5576463.540023922</v>
      </c>
      <c r="H20" s="29"/>
      <c r="I20" s="29">
        <f>(100-'Table A2'!B20)*'Table A0'!$J20/(90)</f>
        <v>11192.111613973762</v>
      </c>
      <c r="J20" s="29">
        <f>'Table A2'!I20*'Table A0'!$J20/(5)</f>
        <v>40055.935181344401</v>
      </c>
      <c r="K20" s="29">
        <f>'Table A2'!J20*'Table A0'!$J20/(4)</f>
        <v>66461.697773813066</v>
      </c>
      <c r="L20" s="29">
        <f>'Table A2'!K20*'Table A0'!$J20/(0.5)</f>
        <v>159765.3942384391</v>
      </c>
      <c r="M20" s="29">
        <f>'Table A2'!L20*'Table A0'!$J20/(0.4)</f>
        <v>322445.77017126244</v>
      </c>
      <c r="N20" s="29">
        <f>'Table A2'!M20*'Table A0'!$J20/(0.09)</f>
        <v>1024098.1270372639</v>
      </c>
      <c r="O20" s="29"/>
      <c r="P20" s="29">
        <f>'Table Thresholds_nominal'!I20*'Table A0'!$L20</f>
        <v>36682.676391243745</v>
      </c>
      <c r="Q20" s="29">
        <f>'Table Thresholds_nominal'!J20*'Table A0'!$L20</f>
        <v>48477.75053031194</v>
      </c>
      <c r="R20" s="29">
        <f>'Table Thresholds_nominal'!K20*'Table A0'!$L20</f>
        <v>127427.46472434813</v>
      </c>
      <c r="S20" s="29">
        <f>'Table Thresholds_nominal'!L20*'Table A0'!$L20</f>
        <v>201987.48444709223</v>
      </c>
      <c r="T20" s="29">
        <f>'Table Thresholds_nominal'!M20*'Table A0'!$L20</f>
        <v>588719.71989231731</v>
      </c>
      <c r="U20" s="29">
        <f>'Table Thresholds_nominal'!N20*'Table A0'!$L20</f>
        <v>2275021.2379170209</v>
      </c>
      <c r="W20" s="29"/>
      <c r="X20" s="29"/>
      <c r="Y20" s="29"/>
      <c r="Z20" s="29"/>
      <c r="AA20" s="29"/>
      <c r="AB20" s="29"/>
    </row>
    <row r="21" spans="1:28" ht="12" customHeight="1">
      <c r="A21" s="28">
        <v>1928</v>
      </c>
      <c r="B21" s="29">
        <f>'Table A2'!B21*'Table A0'!$J21/(10)</f>
        <v>89141.477696883521</v>
      </c>
      <c r="C21" s="29">
        <f>'Table A2'!C21*'Table A0'!$J21/(5)</f>
        <v>137083.91758974121</v>
      </c>
      <c r="D21" s="29">
        <f>'Table A2'!D21*'Table A0'!$J21/(1)</f>
        <v>406355.46096447401</v>
      </c>
      <c r="E21" s="29">
        <f>'Table A2'!E21*'Table A0'!$J21/(0.5)</f>
        <v>642050.39441028493</v>
      </c>
      <c r="F21" s="29">
        <f>'Table A2'!F21*'Table A0'!$J21/(0.1)</f>
        <v>1798750.0359321909</v>
      </c>
      <c r="G21" s="29">
        <f>'Table A2'!G21*'Table A0'!$J21/(0.01)</f>
        <v>7192935.2182077765</v>
      </c>
      <c r="H21" s="29"/>
      <c r="I21" s="29">
        <f>(100-'Table A2'!B21)*'Table A0'!$J21/(90)</f>
        <v>11502.747642213157</v>
      </c>
      <c r="J21" s="29">
        <f>'Table A2'!I21*'Table A0'!$J21/(5)</f>
        <v>41199.037804025829</v>
      </c>
      <c r="K21" s="29">
        <f>'Table A2'!J21*'Table A0'!$J21/(4)</f>
        <v>69766.031746058012</v>
      </c>
      <c r="L21" s="29">
        <f>'Table A2'!K21*'Table A0'!$J21/(0.5)</f>
        <v>170660.527518663</v>
      </c>
      <c r="M21" s="29">
        <f>'Table A2'!L21*'Table A0'!$J21/(0.4)</f>
        <v>352875.48402980849</v>
      </c>
      <c r="N21" s="29">
        <f>'Table A2'!M21*'Table A0'!$J21/(0.09)</f>
        <v>1199396.1267904593</v>
      </c>
      <c r="O21" s="29"/>
      <c r="P21" s="29">
        <f>'Table Thresholds_nominal'!I21*'Table A0'!$L21</f>
        <v>37724.968221185758</v>
      </c>
      <c r="Q21" s="29">
        <f>'Table Thresholds_nominal'!J21*'Table A0'!$L21</f>
        <v>50187.277365736169</v>
      </c>
      <c r="R21" s="29">
        <f>'Table Thresholds_nominal'!K21*'Table A0'!$L21</f>
        <v>134851.81824852611</v>
      </c>
      <c r="S21" s="29">
        <f>'Table Thresholds_nominal'!L21*'Table A0'!$L21</f>
        <v>214400.68089381</v>
      </c>
      <c r="T21" s="29">
        <f>'Table Thresholds_nominal'!M21*'Table A0'!$L21</f>
        <v>654281.67628055729</v>
      </c>
      <c r="U21" s="29">
        <f>'Table Thresholds_nominal'!N21*'Table A0'!$L21</f>
        <v>2799894.0863290583</v>
      </c>
      <c r="W21" s="29"/>
      <c r="X21" s="29"/>
      <c r="Y21" s="29"/>
      <c r="Z21" s="29"/>
      <c r="AA21" s="29"/>
      <c r="AB21" s="29"/>
    </row>
    <row r="22" spans="1:28" ht="12" customHeight="1">
      <c r="A22" s="28">
        <v>1929</v>
      </c>
      <c r="B22" s="29">
        <f>'Table A2'!B22*'Table A0'!$J22/(10)</f>
        <v>87359.998974022878</v>
      </c>
      <c r="C22" s="29">
        <f>'Table A2'!C22*'Table A0'!$J22/(5)</f>
        <v>134200.45502661302</v>
      </c>
      <c r="D22" s="29">
        <f>'Table A2'!D22*'Table A0'!$J22/(1)</f>
        <v>392474.68963846454</v>
      </c>
      <c r="E22" s="29">
        <f>'Table A2'!E22*'Table A0'!$J22/(0.5)</f>
        <v>618020.42143946642</v>
      </c>
      <c r="F22" s="29">
        <f>'Table A2'!F22*'Table A0'!$J22/(0.1)</f>
        <v>1742823.2449386984</v>
      </c>
      <c r="G22" s="29">
        <f>'Table A2'!G22*'Table A0'!$J22/(0.01)</f>
        <v>7170886.6763024256</v>
      </c>
      <c r="H22" s="29"/>
      <c r="I22" s="29">
        <f>(100-'Table A2'!B22)*'Table A0'!$J22/(90)</f>
        <v>12367.254065364954</v>
      </c>
      <c r="J22" s="29">
        <f>'Table A2'!I22*'Table A0'!$J22/(5)</f>
        <v>40519.542921432745</v>
      </c>
      <c r="K22" s="29">
        <f>'Table A2'!J22*'Table A0'!$J22/(4)</f>
        <v>69631.896373650132</v>
      </c>
      <c r="L22" s="29">
        <f>'Table A2'!K22*'Table A0'!$J22/(0.5)</f>
        <v>166928.95783746266</v>
      </c>
      <c r="M22" s="29">
        <f>'Table A2'!L22*'Table A0'!$J22/(0.4)</f>
        <v>336819.7155646584</v>
      </c>
      <c r="N22" s="29">
        <f>'Table A2'!M22*'Table A0'!$J22/(0.09)</f>
        <v>1139705.0858982843</v>
      </c>
      <c r="O22" s="29"/>
      <c r="P22" s="29">
        <f>'Table Thresholds_nominal'!I22*'Table A0'!$L22</f>
        <v>36727.007941132601</v>
      </c>
      <c r="Q22" s="29">
        <f>'Table Thresholds_nominal'!J22*'Table A0'!$L22</f>
        <v>49311.862774810063</v>
      </c>
      <c r="R22" s="29">
        <f>'Table Thresholds_nominal'!K22*'Table A0'!$L22</f>
        <v>133935.5249145549</v>
      </c>
      <c r="S22" s="29">
        <f>'Table Thresholds_nominal'!L22*'Table A0'!$L22</f>
        <v>209232.54686351871</v>
      </c>
      <c r="T22" s="29">
        <f>'Table Thresholds_nominal'!M22*'Table A0'!$L22</f>
        <v>604037.68695302936</v>
      </c>
      <c r="U22" s="29">
        <f>'Table Thresholds_nominal'!N22*'Table A0'!$L22</f>
        <v>2586644.1795288725</v>
      </c>
      <c r="W22" s="29"/>
      <c r="X22" s="29"/>
      <c r="Y22" s="29"/>
      <c r="Z22" s="29"/>
      <c r="AA22" s="29"/>
      <c r="AB22" s="29"/>
    </row>
    <row r="23" spans="1:28" ht="12" customHeight="1">
      <c r="A23" s="28">
        <v>1930</v>
      </c>
      <c r="B23" s="29">
        <f>'Table A2'!B23*'Table A0'!$J23/(10)</f>
        <v>74160.088132190082</v>
      </c>
      <c r="C23" s="29">
        <f>'Table A2'!C23*'Table A0'!$J23/(5)</f>
        <v>107913.4045314027</v>
      </c>
      <c r="D23" s="29">
        <f>'Table A2'!D23*'Table A0'!$J23/(1)</f>
        <v>286650.09558857192</v>
      </c>
      <c r="E23" s="29">
        <f>'Table A2'!E23*'Table A0'!$J23/(0.5)</f>
        <v>435678.30846422887</v>
      </c>
      <c r="F23" s="29">
        <f>'Table A2'!F23*'Table A0'!$J23/(0.1)</f>
        <v>1139218.3993213456</v>
      </c>
      <c r="G23" s="29">
        <f>'Table A2'!G23*'Table A0'!$J23/(0.01)</f>
        <v>4339611.2929295208</v>
      </c>
      <c r="H23" s="29"/>
      <c r="I23" s="29">
        <f>(100-'Table A2'!B23)*'Table A0'!$J23/(90)</f>
        <v>10814.354687406974</v>
      </c>
      <c r="J23" s="29">
        <f>'Table A2'!I23*'Table A0'!$J23/(5)</f>
        <v>40406.771732977482</v>
      </c>
      <c r="K23" s="29">
        <f>'Table A2'!J23*'Table A0'!$J23/(4)</f>
        <v>63229.231767110396</v>
      </c>
      <c r="L23" s="29">
        <f>'Table A2'!K23*'Table A0'!$J23/(0.5)</f>
        <v>137621.88271291499</v>
      </c>
      <c r="M23" s="29">
        <f>'Table A2'!L23*'Table A0'!$J23/(0.4)</f>
        <v>259793.28574994966</v>
      </c>
      <c r="N23" s="29">
        <f>'Table A2'!M23*'Table A0'!$J23/(0.09)</f>
        <v>783619.18892043747</v>
      </c>
      <c r="O23" s="29"/>
      <c r="P23" s="29">
        <f>'Table Thresholds_nominal'!I23*'Table A0'!$L23</f>
        <v>35864.840586275801</v>
      </c>
      <c r="Q23" s="29">
        <f>'Table Thresholds_nominal'!J23*'Table A0'!$L23</f>
        <v>46271.482955895779</v>
      </c>
      <c r="R23" s="29">
        <f>'Table Thresholds_nominal'!K23*'Table A0'!$L23</f>
        <v>113209.97454061074</v>
      </c>
      <c r="S23" s="29">
        <f>'Table Thresholds_nominal'!L23*'Table A0'!$L23</f>
        <v>170881.68290901106</v>
      </c>
      <c r="T23" s="29">
        <f>'Table Thresholds_nominal'!M23*'Table A0'!$L23</f>
        <v>464639.19485681906</v>
      </c>
      <c r="U23" s="29">
        <f>'Table Thresholds_nominal'!N23*'Table A0'!$L23</f>
        <v>1712195.397170312</v>
      </c>
      <c r="W23" s="29"/>
      <c r="X23" s="29"/>
      <c r="Y23" s="29"/>
      <c r="Z23" s="29"/>
      <c r="AA23" s="29"/>
      <c r="AB23" s="29"/>
    </row>
    <row r="24" spans="1:28" ht="12" customHeight="1">
      <c r="A24" s="28">
        <v>1931</v>
      </c>
      <c r="B24" s="29">
        <f>'Table A2'!B24*'Table A0'!$J24/(10)</f>
        <v>68063.296437218654</v>
      </c>
      <c r="C24" s="29">
        <f>'Table A2'!C24*'Table A0'!$J24/(5)</f>
        <v>95332.758520188421</v>
      </c>
      <c r="D24" s="29">
        <f>'Table A2'!D24*'Table A0'!$J24/(1)</f>
        <v>235991.88365425958</v>
      </c>
      <c r="E24" s="29">
        <f>'Table A2'!E24*'Table A0'!$J24/(0.5)</f>
        <v>350832.54522535682</v>
      </c>
      <c r="F24" s="29">
        <f>'Table A2'!F24*'Table A0'!$J24/(0.1)</f>
        <v>884617.45979889319</v>
      </c>
      <c r="G24" s="29">
        <f>'Table A2'!G24*'Table A0'!$J24/(0.01)</f>
        <v>3267766.6059590988</v>
      </c>
      <c r="H24" s="29"/>
      <c r="I24" s="29">
        <f>(100-'Table A2'!B24)*'Table A0'!$J24/(90)</f>
        <v>9469.9116079936302</v>
      </c>
      <c r="J24" s="29">
        <f>'Table A2'!I24*'Table A0'!$J24/(5)</f>
        <v>40793.834354248887</v>
      </c>
      <c r="K24" s="29">
        <f>'Table A2'!J24*'Table A0'!$J24/(4)</f>
        <v>60167.977236670631</v>
      </c>
      <c r="L24" s="29">
        <f>'Table A2'!K24*'Table A0'!$J24/(0.5)</f>
        <v>121151.22208316237</v>
      </c>
      <c r="M24" s="29">
        <f>'Table A2'!L24*'Table A0'!$J24/(0.4)</f>
        <v>217386.31658197267</v>
      </c>
      <c r="N24" s="29">
        <f>'Table A2'!M24*'Table A0'!$J24/(0.09)</f>
        <v>619823.11022553709</v>
      </c>
      <c r="O24" s="29"/>
      <c r="P24" s="29">
        <f>'Table Thresholds_nominal'!I24*'Table A0'!$L24</f>
        <v>35030.361061108961</v>
      </c>
      <c r="Q24" s="29">
        <f>'Table Thresholds_nominal'!J24*'Table A0'!$L24</f>
        <v>44127.319796938318</v>
      </c>
      <c r="R24" s="29">
        <f>'Table Thresholds_nominal'!K24*'Table A0'!$L24</f>
        <v>100995.42217708589</v>
      </c>
      <c r="S24" s="29">
        <f>'Table Thresholds_nominal'!L24*'Table A0'!$L24</f>
        <v>149314.52808142453</v>
      </c>
      <c r="T24" s="29">
        <f>'Table Thresholds_nominal'!M24*'Table A0'!$L24</f>
        <v>376286.11580600758</v>
      </c>
      <c r="U24" s="29">
        <f>'Table Thresholds_nominal'!N24*'Table A0'!$L24</f>
        <v>1348901.8156740635</v>
      </c>
      <c r="W24" s="29"/>
      <c r="X24" s="29"/>
      <c r="Y24" s="29"/>
      <c r="Z24" s="29"/>
      <c r="AA24" s="29"/>
      <c r="AB24" s="29"/>
    </row>
    <row r="25" spans="1:28" ht="12" customHeight="1">
      <c r="A25" s="28">
        <v>1932</v>
      </c>
      <c r="B25" s="29">
        <f>'Table A2'!B25*'Table A0'!$J25/(10)</f>
        <v>59340.956295887845</v>
      </c>
      <c r="C25" s="29">
        <f>'Table A2'!C25*'Table A0'!$J25/(5)</f>
        <v>83615.605119727072</v>
      </c>
      <c r="D25" s="29">
        <f>'Table A2'!D25*'Table A0'!$J25/(1)</f>
        <v>199200.40278011194</v>
      </c>
      <c r="E25" s="29">
        <f>'Table A2'!E25*'Table A0'!$J25/(0.5)</f>
        <v>297852.85367626767</v>
      </c>
      <c r="F25" s="29">
        <f>'Table A2'!F25*'Table A0'!$J25/(0.1)</f>
        <v>762351.85231341573</v>
      </c>
      <c r="G25" s="29">
        <f>'Table A2'!G25*'Table A0'!$J25/(0.01)</f>
        <v>2493809.923246765</v>
      </c>
      <c r="H25" s="29"/>
      <c r="I25" s="29">
        <f>(100-'Table A2'!B25)*'Table A0'!$J25/(90)</f>
        <v>7628.5645599684694</v>
      </c>
      <c r="J25" s="29">
        <f>'Table A2'!I25*'Table A0'!$J25/(5)</f>
        <v>35066.307472048626</v>
      </c>
      <c r="K25" s="29">
        <f>'Table A2'!J25*'Table A0'!$J25/(4)</f>
        <v>54719.405704630859</v>
      </c>
      <c r="L25" s="29">
        <f>'Table A2'!K25*'Table A0'!$J25/(0.5)</f>
        <v>100547.95188395619</v>
      </c>
      <c r="M25" s="29">
        <f>'Table A2'!L25*'Table A0'!$J25/(0.4)</f>
        <v>181728.10401698068</v>
      </c>
      <c r="N25" s="29">
        <f>'Table A2'!M25*'Table A0'!$J25/(0.09)</f>
        <v>569967.62220971019</v>
      </c>
      <c r="O25" s="29"/>
      <c r="P25" s="29">
        <f>'Table Thresholds_nominal'!I25*'Table A0'!$L25</f>
        <v>23989.029008940874</v>
      </c>
      <c r="Q25" s="29">
        <f>'Table Thresholds_nominal'!J25*'Table A0'!$L25</f>
        <v>40975.397323779376</v>
      </c>
      <c r="R25" s="29">
        <f>'Table Thresholds_nominal'!K25*'Table A0'!$L25</f>
        <v>85630.778328203101</v>
      </c>
      <c r="S25" s="29">
        <f>'Table Thresholds_nominal'!L25*'Table A0'!$L25</f>
        <v>123608.84013725648</v>
      </c>
      <c r="T25" s="29">
        <f>'Table Thresholds_nominal'!M25*'Table A0'!$L25</f>
        <v>327483.89704017586</v>
      </c>
      <c r="U25" s="29">
        <f>'Table Thresholds_nominal'!N25*'Table A0'!$L25</f>
        <v>1237296.335110774</v>
      </c>
      <c r="W25" s="29"/>
      <c r="X25" s="29"/>
      <c r="Y25" s="29"/>
      <c r="Z25" s="29"/>
      <c r="AA25" s="29"/>
      <c r="AB25" s="29"/>
    </row>
    <row r="26" spans="1:28" ht="12" customHeight="1">
      <c r="A26" s="28">
        <v>1933</v>
      </c>
      <c r="B26" s="29">
        <f>'Table A2'!B26*'Table A0'!$J26/(10)</f>
        <v>57073.591543275885</v>
      </c>
      <c r="C26" s="29">
        <f>'Table A2'!C26*'Table A0'!$J26/(5)</f>
        <v>82793.299366221778</v>
      </c>
      <c r="D26" s="29">
        <f>'Table A2'!D26*'Table A0'!$J26/(1)</f>
        <v>203340.84161231911</v>
      </c>
      <c r="E26" s="29">
        <f>'Table A2'!E26*'Table A0'!$J26/(0.5)</f>
        <v>305530.25996745436</v>
      </c>
      <c r="F26" s="29">
        <f>'Table A2'!F26*'Table A0'!$J26/(0.1)</f>
        <v>794734.3841084626</v>
      </c>
      <c r="G26" s="29">
        <f>'Table A2'!G26*'Table A0'!$J26/(0.01)</f>
        <v>2707742.0023067696</v>
      </c>
      <c r="H26" s="29"/>
      <c r="I26" s="29">
        <f>(100-'Table A2'!B26)*'Table A0'!$J26/(90)</f>
        <v>7698.2457039752935</v>
      </c>
      <c r="J26" s="29">
        <f>'Table A2'!I26*'Table A0'!$J26/(5)</f>
        <v>31353.883720329981</v>
      </c>
      <c r="K26" s="29">
        <f>'Table A2'!J26*'Table A0'!$J26/(4)</f>
        <v>52656.41380469744</v>
      </c>
      <c r="L26" s="29">
        <f>'Table A2'!K26*'Table A0'!$J26/(0.5)</f>
        <v>101151.42325718389</v>
      </c>
      <c r="M26" s="29">
        <f>'Table A2'!L26*'Table A0'!$J26/(0.4)</f>
        <v>183229.22893220227</v>
      </c>
      <c r="N26" s="29">
        <f>'Table A2'!M26*'Table A0'!$J26/(0.09)</f>
        <v>582177.98208642856</v>
      </c>
      <c r="O26" s="29"/>
      <c r="P26" s="29">
        <f>'Table Thresholds_nominal'!I26*'Table A0'!$L26</f>
        <v>23419.454091341813</v>
      </c>
      <c r="Q26" s="29">
        <f>'Table Thresholds_nominal'!J26*'Table A0'!$L26</f>
        <v>38065.992059685996</v>
      </c>
      <c r="R26" s="29">
        <f>'Table Thresholds_nominal'!K26*'Table A0'!$L26</f>
        <v>84685.725528789888</v>
      </c>
      <c r="S26" s="29">
        <f>'Table Thresholds_nominal'!L26*'Table A0'!$L26</f>
        <v>122943.69017874105</v>
      </c>
      <c r="T26" s="29">
        <f>'Table Thresholds_nominal'!M26*'Table A0'!$L26</f>
        <v>328580.19393103942</v>
      </c>
      <c r="U26" s="29">
        <f>'Table Thresholds_nominal'!N26*'Table A0'!$L26</f>
        <v>1246599.2693589956</v>
      </c>
      <c r="W26" s="29"/>
      <c r="X26" s="29"/>
      <c r="Y26" s="29"/>
      <c r="Z26" s="29"/>
      <c r="AA26" s="29"/>
      <c r="AB26" s="29"/>
    </row>
    <row r="27" spans="1:28" ht="12" customHeight="1">
      <c r="A27" s="28">
        <v>1934</v>
      </c>
      <c r="B27" s="29">
        <f>'Table A2'!B27*'Table A0'!$J27/(10)</f>
        <v>62321.749050717823</v>
      </c>
      <c r="C27" s="29">
        <f>'Table A2'!C27*'Table A0'!$J27/(5)</f>
        <v>91349.338148523064</v>
      </c>
      <c r="D27" s="29">
        <f>'Table A2'!D27*'Table A0'!$J27/(1)</f>
        <v>220749.77439382696</v>
      </c>
      <c r="E27" s="29">
        <f>'Table A2'!E27*'Table A0'!$J27/(0.5)</f>
        <v>328910.719838608</v>
      </c>
      <c r="F27" s="29">
        <f>'Table A2'!F27*'Table A0'!$J27/(0.1)</f>
        <v>812966.37199054658</v>
      </c>
      <c r="G27" s="29">
        <f>'Table A2'!G27*'Table A0'!$J27/(0.01)</f>
        <v>2668042.6370495777</v>
      </c>
      <c r="H27" s="29"/>
      <c r="I27" s="29">
        <f>(100-'Table A2'!B27)*'Table A0'!$J27/(90)</f>
        <v>8404.1769353369273</v>
      </c>
      <c r="J27" s="29">
        <f>'Table A2'!I27*'Table A0'!$J27/(5)</f>
        <v>33294.159952912596</v>
      </c>
      <c r="K27" s="29">
        <f>'Table A2'!J27*'Table A0'!$J27/(4)</f>
        <v>58999.229087197091</v>
      </c>
      <c r="L27" s="29">
        <f>'Table A2'!K27*'Table A0'!$J27/(0.5)</f>
        <v>112588.82894904591</v>
      </c>
      <c r="M27" s="29">
        <f>'Table A2'!L27*'Table A0'!$J27/(0.4)</f>
        <v>207896.80680062334</v>
      </c>
      <c r="N27" s="29">
        <f>'Table A2'!M27*'Table A0'!$J27/(0.09)</f>
        <v>606846.78698398767</v>
      </c>
      <c r="O27" s="29"/>
      <c r="P27" s="29">
        <f>'Table Thresholds_nominal'!I27*'Table A0'!$L27</f>
        <v>28287.83801200688</v>
      </c>
      <c r="Q27" s="29">
        <f>'Table Thresholds_nominal'!J27*'Table A0'!$L27</f>
        <v>40360.40442738749</v>
      </c>
      <c r="R27" s="29">
        <f>'Table Thresholds_nominal'!K27*'Table A0'!$L27</f>
        <v>93639.321734362893</v>
      </c>
      <c r="S27" s="29">
        <f>'Table Thresholds_nominal'!L27*'Table A0'!$L27</f>
        <v>139415.06979182534</v>
      </c>
      <c r="T27" s="29">
        <f>'Table Thresholds_nominal'!M27*'Table A0'!$L27</f>
        <v>378921.86551394197</v>
      </c>
      <c r="U27" s="29">
        <f>'Table Thresholds_nominal'!N27*'Table A0'!$L27</f>
        <v>1279523.7294849942</v>
      </c>
      <c r="W27" s="29"/>
      <c r="X27" s="29"/>
      <c r="Y27" s="29"/>
      <c r="Z27" s="29"/>
      <c r="AA27" s="29"/>
      <c r="AB27" s="29"/>
    </row>
    <row r="28" spans="1:28" ht="12" customHeight="1">
      <c r="A28" s="28">
        <v>1935</v>
      </c>
      <c r="B28" s="29">
        <f>'Table A2'!B28*'Table A0'!$J28/(10)</f>
        <v>65706.425654609964</v>
      </c>
      <c r="C28" s="29">
        <f>'Table A2'!C28*'Table A0'!$J28/(5)</f>
        <v>94584.015113221161</v>
      </c>
      <c r="D28" s="29">
        <f>'Table A2'!D28*'Table A0'!$J28/(1)</f>
        <v>240941.56024057881</v>
      </c>
      <c r="E28" s="29">
        <f>'Table A2'!E28*'Table A0'!$J28/(0.5)</f>
        <v>361381.5585423272</v>
      </c>
      <c r="F28" s="29">
        <f>'Table A2'!F28*'Table A0'!$J28/(0.1)</f>
        <v>899955.05891741172</v>
      </c>
      <c r="G28" s="29">
        <f>'Table A2'!G28*'Table A0'!$J28/(0.01)</f>
        <v>2980898.7353984164</v>
      </c>
      <c r="H28" s="29"/>
      <c r="I28" s="29">
        <f>(100-'Table A2'!B28)*'Table A0'!$J28/(90)</f>
        <v>9465.2030983918939</v>
      </c>
      <c r="J28" s="29">
        <f>'Table A2'!I28*'Table A0'!$J28/(5)</f>
        <v>36828.836195998774</v>
      </c>
      <c r="K28" s="29">
        <f>'Table A2'!J28*'Table A0'!$J28/(4)</f>
        <v>57994.628831381749</v>
      </c>
      <c r="L28" s="29">
        <f>'Table A2'!K28*'Table A0'!$J28/(0.5)</f>
        <v>120501.56193883042</v>
      </c>
      <c r="M28" s="29">
        <f>'Table A2'!L28*'Table A0'!$J28/(0.4)</f>
        <v>226738.18344855602</v>
      </c>
      <c r="N28" s="29">
        <f>'Table A2'!M28*'Table A0'!$J28/(0.09)</f>
        <v>668739.09486396692</v>
      </c>
      <c r="O28" s="29"/>
      <c r="P28" s="29">
        <f>'Table Thresholds_nominal'!I28*'Table A0'!$L28</f>
        <v>31119.271900736461</v>
      </c>
      <c r="Q28" s="29">
        <f>'Table Thresholds_nominal'!J28*'Table A0'!$L28</f>
        <v>44915.600788277457</v>
      </c>
      <c r="R28" s="29">
        <f>'Table Thresholds_nominal'!K28*'Table A0'!$L28</f>
        <v>99823.464296858205</v>
      </c>
      <c r="S28" s="29">
        <f>'Table Thresholds_nominal'!L28*'Table A0'!$L28</f>
        <v>149231.23571036835</v>
      </c>
      <c r="T28" s="29">
        <f>'Table Thresholds_nominal'!M28*'Table A0'!$L28</f>
        <v>409764.09307848208</v>
      </c>
      <c r="U28" s="29">
        <f>'Table Thresholds_nominal'!N28*'Table A0'!$L28</f>
        <v>1421446.2581020992</v>
      </c>
      <c r="W28" s="29"/>
      <c r="X28" s="29"/>
      <c r="Y28" s="29"/>
      <c r="Z28" s="29"/>
      <c r="AA28" s="29"/>
      <c r="AB28" s="29"/>
    </row>
    <row r="29" spans="1:28" ht="12" customHeight="1">
      <c r="A29" s="28">
        <v>1936</v>
      </c>
      <c r="B29" s="29">
        <f>'Table A2'!B29*'Table A0'!$J29/(10)</f>
        <v>75968.65885519945</v>
      </c>
      <c r="C29" s="29">
        <f>'Table A2'!C29*'Table A0'!$J29/(5)</f>
        <v>111794.44844835615</v>
      </c>
      <c r="D29" s="29">
        <f>'Table A2'!D29*'Table A0'!$J29/(1)</f>
        <v>305629.7622608305</v>
      </c>
      <c r="E29" s="29">
        <f>'Table A2'!E29*'Table A0'!$J29/(0.5)</f>
        <v>465332.75875921082</v>
      </c>
      <c r="F29" s="29">
        <f>'Table A2'!F29*'Table A0'!$J29/(0.1)</f>
        <v>1163751.370532786</v>
      </c>
      <c r="G29" s="29">
        <f>'Table A2'!G29*'Table A0'!$J29/(0.01)</f>
        <v>3792694.2539877165</v>
      </c>
      <c r="H29" s="29"/>
      <c r="I29" s="29">
        <f>(100-'Table A2'!B29)*'Table A0'!$J29/(90)</f>
        <v>10255.052679962017</v>
      </c>
      <c r="J29" s="29">
        <f>'Table A2'!I29*'Table A0'!$J29/(5)</f>
        <v>40142.869262042761</v>
      </c>
      <c r="K29" s="29">
        <f>'Table A2'!J29*'Table A0'!$J29/(4)</f>
        <v>63335.619995237568</v>
      </c>
      <c r="L29" s="29">
        <f>'Table A2'!K29*'Table A0'!$J29/(0.5)</f>
        <v>145926.76576245023</v>
      </c>
      <c r="M29" s="29">
        <f>'Table A2'!L29*'Table A0'!$J29/(0.4)</f>
        <v>290728.10581581696</v>
      </c>
      <c r="N29" s="29">
        <f>'Table A2'!M29*'Table A0'!$J29/(0.09)</f>
        <v>871646.60570446041</v>
      </c>
      <c r="O29" s="29"/>
      <c r="P29" s="29">
        <f>'Table Thresholds_nominal'!I29*'Table A0'!$L29</f>
        <v>34156.663272804763</v>
      </c>
      <c r="Q29" s="29">
        <f>'Table Thresholds_nominal'!J29*'Table A0'!$L29</f>
        <v>49593.127446693608</v>
      </c>
      <c r="R29" s="29">
        <f>'Table Thresholds_nominal'!K29*'Table A0'!$L29</f>
        <v>118924.33376900927</v>
      </c>
      <c r="S29" s="29">
        <f>'Table Thresholds_nominal'!L29*'Table A0'!$L29</f>
        <v>184824.78463091806</v>
      </c>
      <c r="T29" s="29">
        <f>'Table Thresholds_nominal'!M29*'Table A0'!$L29</f>
        <v>529766.93027518957</v>
      </c>
      <c r="U29" s="29">
        <f>'Table Thresholds_nominal'!N29*'Table A0'!$L29</f>
        <v>1847574.1696798853</v>
      </c>
      <c r="W29" s="29"/>
      <c r="X29" s="29"/>
      <c r="Y29" s="29"/>
      <c r="Z29" s="29"/>
      <c r="AA29" s="29"/>
      <c r="AB29" s="29"/>
    </row>
    <row r="30" spans="1:28" ht="12" customHeight="1">
      <c r="A30" s="28">
        <v>1937</v>
      </c>
      <c r="B30" s="29">
        <f>'Table A2'!B30*'Table A0'!$J30/(10)</f>
        <v>75013.581740792346</v>
      </c>
      <c r="C30" s="29">
        <f>'Table A2'!C30*'Table A0'!$J30/(5)</f>
        <v>108857.14694895083</v>
      </c>
      <c r="D30" s="29">
        <f>'Table A2'!D30*'Table A0'!$J30/(1)</f>
        <v>287154.80368867266</v>
      </c>
      <c r="E30" s="29">
        <f>'Table A2'!E30*'Table A0'!$J30/(0.5)</f>
        <v>433595.33149702806</v>
      </c>
      <c r="F30" s="29">
        <f>'Table A2'!F30*'Table A0'!$J30/(0.1)</f>
        <v>1073923.3253317447</v>
      </c>
      <c r="G30" s="29">
        <f>'Table A2'!G30*'Table A0'!$J30/(0.01)</f>
        <v>3490023.5134226843</v>
      </c>
      <c r="H30" s="29"/>
      <c r="I30" s="29">
        <f>(100-'Table A2'!B30)*'Table A0'!$J30/(90)</f>
        <v>10806.87034831796</v>
      </c>
      <c r="J30" s="29">
        <f>'Table A2'!I30*'Table A0'!$J30/(5)</f>
        <v>41170.016532633847</v>
      </c>
      <c r="K30" s="29">
        <f>'Table A2'!J30*'Table A0'!$J30/(4)</f>
        <v>64282.73276402038</v>
      </c>
      <c r="L30" s="29">
        <f>'Table A2'!K30*'Table A0'!$J30/(0.5)</f>
        <v>140714.2758803172</v>
      </c>
      <c r="M30" s="29">
        <f>'Table A2'!L30*'Table A0'!$J30/(0.4)</f>
        <v>273513.33303834882</v>
      </c>
      <c r="N30" s="29">
        <f>'Table A2'!M30*'Table A0'!$J30/(0.09)</f>
        <v>805467.74887719611</v>
      </c>
      <c r="O30" s="29"/>
      <c r="P30" s="29">
        <f>'Table Thresholds_nominal'!I30*'Table A0'!$L30</f>
        <v>35840.933572625894</v>
      </c>
      <c r="Q30" s="29">
        <f>'Table Thresholds_nominal'!J30*'Table A0'!$L30</f>
        <v>48190.080491414323</v>
      </c>
      <c r="R30" s="29">
        <f>'Table Thresholds_nominal'!K30*'Table A0'!$L30</f>
        <v>115650.95468439961</v>
      </c>
      <c r="S30" s="29">
        <f>'Table Thresholds_nominal'!L30*'Table A0'!$L30</f>
        <v>177860.14508927611</v>
      </c>
      <c r="T30" s="29">
        <f>'Table Thresholds_nominal'!M30*'Table A0'!$L30</f>
        <v>498378.01817329426</v>
      </c>
      <c r="U30" s="29">
        <f>'Table Thresholds_nominal'!N30*'Table A0'!$L30</f>
        <v>1684331.4536252725</v>
      </c>
      <c r="W30" s="29"/>
      <c r="X30" s="29"/>
      <c r="Y30" s="29"/>
      <c r="Z30" s="29"/>
      <c r="AA30" s="29"/>
      <c r="AB30" s="29"/>
    </row>
    <row r="31" spans="1:28" ht="12" customHeight="1">
      <c r="A31" s="28">
        <v>1938</v>
      </c>
      <c r="B31" s="29">
        <f>'Table A2'!B31*'Table A0'!$J31/(10)</f>
        <v>68648.692580868723</v>
      </c>
      <c r="C31" s="29">
        <f>'Table A2'!C31*'Table A0'!$J31/(5)</f>
        <v>96809.667190730484</v>
      </c>
      <c r="D31" s="29">
        <f>'Table A2'!D31*'Table A0'!$J31/(1)</f>
        <v>239118.03644133516</v>
      </c>
      <c r="E31" s="29">
        <f>'Table A2'!E31*'Table A0'!$J31/(0.5)</f>
        <v>352818.88875400164</v>
      </c>
      <c r="F31" s="29">
        <f>'Table A2'!F31*'Table A0'!$J31/(0.1)</f>
        <v>852525.55110959767</v>
      </c>
      <c r="G31" s="29">
        <f>'Table A2'!G31*'Table A0'!$J31/(0.01)</f>
        <v>2858627.1130050477</v>
      </c>
      <c r="H31" s="29"/>
      <c r="I31" s="29">
        <f>(100-'Table A2'!B31)*'Table A0'!$J31/(90)</f>
        <v>10059.426189851183</v>
      </c>
      <c r="J31" s="29">
        <f>'Table A2'!I31*'Table A0'!$J31/(5)</f>
        <v>40487.717971006976</v>
      </c>
      <c r="K31" s="29">
        <f>'Table A2'!J31*'Table A0'!$J31/(4)</f>
        <v>61232.5748780793</v>
      </c>
      <c r="L31" s="29">
        <f>'Table A2'!K31*'Table A0'!$J31/(0.5)</f>
        <v>125417.18412866868</v>
      </c>
      <c r="M31" s="29">
        <f>'Table A2'!L31*'Table A0'!$J31/(0.4)</f>
        <v>227892.22316510256</v>
      </c>
      <c r="N31" s="29">
        <f>'Table A2'!M31*'Table A0'!$J31/(0.09)</f>
        <v>629625.37756565888</v>
      </c>
      <c r="O31" s="29"/>
      <c r="P31" s="29">
        <f>'Table Thresholds_nominal'!I31*'Table A0'!$L31</f>
        <v>35046.86746092049</v>
      </c>
      <c r="Q31" s="29">
        <f>'Table Thresholds_nominal'!J31*'Table A0'!$L31</f>
        <v>46722.443357764532</v>
      </c>
      <c r="R31" s="29">
        <f>'Table Thresholds_nominal'!K31*'Table A0'!$L31</f>
        <v>105073.89551275311</v>
      </c>
      <c r="S31" s="29">
        <f>'Table Thresholds_nominal'!L31*'Table A0'!$L31</f>
        <v>154836.4580158724</v>
      </c>
      <c r="T31" s="29">
        <f>'Table Thresholds_nominal'!M31*'Table A0'!$L31</f>
        <v>398510.7570639812</v>
      </c>
      <c r="U31" s="29">
        <f>'Table Thresholds_nominal'!N31*'Table A0'!$L31</f>
        <v>1265932.3715145614</v>
      </c>
      <c r="W31" s="29"/>
      <c r="X31" s="29"/>
      <c r="Y31" s="29"/>
      <c r="Z31" s="29"/>
      <c r="AA31" s="29"/>
      <c r="AB31" s="29"/>
    </row>
    <row r="32" spans="1:28" ht="12" customHeight="1">
      <c r="A32" s="28">
        <v>1939</v>
      </c>
      <c r="B32" s="29">
        <f>'Table A2'!B32*'Table A0'!$J32/(10)</f>
        <v>75684.939074519163</v>
      </c>
      <c r="C32" s="29">
        <f>'Table A2'!C32*'Table A0'!$J32/(5)</f>
        <v>106639.15413290197</v>
      </c>
      <c r="D32" s="29">
        <f>'Table A2'!D32*'Table A0'!$J32/(1)</f>
        <v>264479.1442588059</v>
      </c>
      <c r="E32" s="29">
        <f>'Table A2'!E32*'Table A0'!$J32/(0.5)</f>
        <v>391165.9372798113</v>
      </c>
      <c r="F32" s="29">
        <f>'Table A2'!F32*'Table A0'!$J32/(0.1)</f>
        <v>939750.6158694739</v>
      </c>
      <c r="G32" s="29">
        <f>'Table A2'!G32*'Table A0'!$J32/(0.01)</f>
        <v>2999503.3392910464</v>
      </c>
      <c r="H32" s="29"/>
      <c r="I32" s="29">
        <f>(100-'Table A2'!B32)*'Table A0'!$J32/(90)</f>
        <v>10380.899019822476</v>
      </c>
      <c r="J32" s="29">
        <f>'Table A2'!I32*'Table A0'!$J32/(5)</f>
        <v>44730.724016136366</v>
      </c>
      <c r="K32" s="29">
        <f>'Table A2'!J32*'Table A0'!$J32/(4)</f>
        <v>67179.156601425973</v>
      </c>
      <c r="L32" s="29">
        <f>'Table A2'!K32*'Table A0'!$J32/(0.5)</f>
        <v>137792.3512378005</v>
      </c>
      <c r="M32" s="29">
        <f>'Table A2'!L32*'Table A0'!$J32/(0.4)</f>
        <v>254019.76763239558</v>
      </c>
      <c r="N32" s="29">
        <f>'Table A2'!M32*'Table A0'!$J32/(0.09)</f>
        <v>710889.20215596596</v>
      </c>
      <c r="O32" s="29"/>
      <c r="P32" s="29">
        <f>'Table Thresholds_nominal'!I32*'Table A0'!$L32</f>
        <v>39550.604809991935</v>
      </c>
      <c r="Q32" s="29">
        <f>'Table Thresholds_nominal'!J32*'Table A0'!$L32</f>
        <v>52439.100131511979</v>
      </c>
      <c r="R32" s="29">
        <f>'Table Thresholds_nominal'!K32*'Table A0'!$L32</f>
        <v>115160.57411646453</v>
      </c>
      <c r="S32" s="29">
        <f>'Table Thresholds_nominal'!L32*'Table A0'!$L32</f>
        <v>170304.81041404256</v>
      </c>
      <c r="T32" s="29">
        <f>'Table Thresholds_nominal'!M32*'Table A0'!$L32</f>
        <v>445238.34361305687</v>
      </c>
      <c r="U32" s="29">
        <f>'Table Thresholds_nominal'!N32*'Table A0'!$L32</f>
        <v>1463477.8671081946</v>
      </c>
      <c r="W32" s="29"/>
      <c r="X32" s="29"/>
      <c r="Y32" s="29"/>
      <c r="Z32" s="29"/>
      <c r="AA32" s="29"/>
      <c r="AB32" s="29"/>
    </row>
    <row r="33" spans="1:28" ht="12" customHeight="1">
      <c r="A33" s="28">
        <v>1940</v>
      </c>
      <c r="B33" s="29">
        <f>'Table A2'!B33*'Table A0'!$J33/(10)</f>
        <v>78804.436430480113</v>
      </c>
      <c r="C33" s="29">
        <f>'Table A2'!C33*'Table A0'!$J33/(5)</f>
        <v>111407.51151239644</v>
      </c>
      <c r="D33" s="29">
        <f>'Table A2'!D33*'Table A0'!$J33/(1)</f>
        <v>282139.80377539207</v>
      </c>
      <c r="E33" s="29">
        <f>'Table A2'!E33*'Table A0'!$J33/(0.5)</f>
        <v>418967.68895578705</v>
      </c>
      <c r="F33" s="29">
        <f>'Table A2'!F33*'Table A0'!$J33/(0.1)</f>
        <v>1004508.0411545214</v>
      </c>
      <c r="G33" s="29">
        <f>'Table A2'!G33*'Table A0'!$J33/(0.01)</f>
        <v>3223633.4494254692</v>
      </c>
      <c r="H33" s="29"/>
      <c r="I33" s="29">
        <f>(100-'Table A2'!B33)*'Table A0'!$J33/(90)</f>
        <v>10895.226528994033</v>
      </c>
      <c r="J33" s="29">
        <f>'Table A2'!I33*'Table A0'!$J33/(5)</f>
        <v>46201.361348563769</v>
      </c>
      <c r="K33" s="29">
        <f>'Table A2'!J33*'Table A0'!$J33/(4)</f>
        <v>68724.438446647531</v>
      </c>
      <c r="L33" s="29">
        <f>'Table A2'!K33*'Table A0'!$J33/(0.5)</f>
        <v>145311.91859499709</v>
      </c>
      <c r="M33" s="29">
        <f>'Table A2'!L33*'Table A0'!$J33/(0.4)</f>
        <v>272582.60090610344</v>
      </c>
      <c r="N33" s="29">
        <f>'Table A2'!M33*'Table A0'!$J33/(0.09)</f>
        <v>757938.55134663836</v>
      </c>
      <c r="O33" s="29"/>
      <c r="P33" s="29">
        <f>'Table Thresholds_nominal'!I33*'Table A0'!$L33</f>
        <v>43764.473832469812</v>
      </c>
      <c r="Q33" s="29">
        <f>'Table Thresholds_nominal'!J33*'Table A0'!$L33</f>
        <v>51822.549945490464</v>
      </c>
      <c r="R33" s="29">
        <f>'Table Thresholds_nominal'!K33*'Table A0'!$L33</f>
        <v>120505.38675714853</v>
      </c>
      <c r="S33" s="29">
        <f>'Table Thresholds_nominal'!L33*'Table A0'!$L33</f>
        <v>183977.20458744236</v>
      </c>
      <c r="T33" s="29">
        <f>'Table Thresholds_nominal'!M33*'Table A0'!$L33</f>
        <v>481481.49805156043</v>
      </c>
      <c r="U33" s="29">
        <f>'Table Thresholds_nominal'!N33*'Table A0'!$L33</f>
        <v>1557477.1335098159</v>
      </c>
      <c r="W33" s="29"/>
      <c r="X33" s="29"/>
      <c r="Y33" s="29"/>
      <c r="Z33" s="29"/>
      <c r="AA33" s="29"/>
      <c r="AB33" s="29"/>
    </row>
    <row r="34" spans="1:28" ht="12" customHeight="1">
      <c r="A34" s="28">
        <v>1941</v>
      </c>
      <c r="B34" s="29">
        <f>'Table A2'!B34*'Table A0'!$J34/(10)</f>
        <v>85130.757482419052</v>
      </c>
      <c r="C34" s="29">
        <f>'Table A2'!C34*'Table A0'!$J34/(5)</f>
        <v>120952.41115922554</v>
      </c>
      <c r="D34" s="29">
        <f>'Table A2'!D34*'Table A0'!$J34/(1)</f>
        <v>314891.05594512733</v>
      </c>
      <c r="E34" s="29">
        <f>'Table A2'!E34*'Table A0'!$J34/(0.5)</f>
        <v>468921.38724568929</v>
      </c>
      <c r="F34" s="29">
        <f>'Table A2'!F34*'Table A0'!$J34/(0.1)</f>
        <v>1122252.4064269799</v>
      </c>
      <c r="G34" s="29">
        <f>'Table A2'!G34*'Table A0'!$J34/(0.01)</f>
        <v>3527018.1078367983</v>
      </c>
      <c r="H34" s="29"/>
      <c r="I34" s="29">
        <f>(100-'Table A2'!B34)*'Table A0'!$J34/(90)</f>
        <v>13515.190840766967</v>
      </c>
      <c r="J34" s="29">
        <f>'Table A2'!I34*'Table A0'!$J34/(5)</f>
        <v>49309.103805612584</v>
      </c>
      <c r="K34" s="29">
        <f>'Table A2'!J34*'Table A0'!$J34/(4)</f>
        <v>72467.749962750095</v>
      </c>
      <c r="L34" s="29">
        <f>'Table A2'!K34*'Table A0'!$J34/(0.5)</f>
        <v>160860.72464456537</v>
      </c>
      <c r="M34" s="29">
        <f>'Table A2'!L34*'Table A0'!$J34/(0.4)</f>
        <v>305588.63245036657</v>
      </c>
      <c r="N34" s="29">
        <f>'Table A2'!M34*'Table A0'!$J34/(0.09)</f>
        <v>855056.21738144464</v>
      </c>
      <c r="O34" s="29"/>
      <c r="P34" s="29">
        <f>'Table Thresholds_nominal'!I34*'Table A0'!$L34</f>
        <v>45193.404956755447</v>
      </c>
      <c r="Q34" s="29">
        <f>'Table Thresholds_nominal'!J34*'Table A0'!$L34</f>
        <v>56283.370223303093</v>
      </c>
      <c r="R34" s="29">
        <f>'Table Thresholds_nominal'!K34*'Table A0'!$L34</f>
        <v>131522.92493997273</v>
      </c>
      <c r="S34" s="29">
        <f>'Table Thresholds_nominal'!L34*'Table A0'!$L34</f>
        <v>204550.30830808089</v>
      </c>
      <c r="T34" s="29">
        <f>'Table Thresholds_nominal'!M34*'Table A0'!$L34</f>
        <v>543577.99822892994</v>
      </c>
      <c r="U34" s="29">
        <f>'Table Thresholds_nominal'!N34*'Table A0'!$L34</f>
        <v>1741694.3170410618</v>
      </c>
      <c r="W34" s="29"/>
      <c r="X34" s="29"/>
      <c r="Y34" s="29"/>
      <c r="Z34" s="29"/>
      <c r="AA34" s="29"/>
      <c r="AB34" s="29"/>
    </row>
    <row r="35" spans="1:28" ht="12" customHeight="1">
      <c r="A35" s="28">
        <v>1942</v>
      </c>
      <c r="B35" s="29">
        <f>'Table A2'!B35*'Table A0'!$J35/(10)</f>
        <v>85124.407368626766</v>
      </c>
      <c r="C35" s="29">
        <f>'Table A2'!C35*'Table A0'!$J35/(5)</f>
        <v>120890.47878565747</v>
      </c>
      <c r="D35" s="29">
        <f>'Table A2'!D35*'Table A0'!$J35/(1)</f>
        <v>312211.01356667659</v>
      </c>
      <c r="E35" s="29">
        <f>'Table A2'!E35*'Table A0'!$J35/(0.5)</f>
        <v>464762.81900155975</v>
      </c>
      <c r="F35" s="29">
        <f>'Table A2'!F35*'Table A0'!$J35/(0.1)</f>
        <v>1091581.7786845034</v>
      </c>
      <c r="G35" s="29">
        <f>'Table A2'!G35*'Table A0'!$J35/(0.01)</f>
        <v>3268139.6108012581</v>
      </c>
      <c r="H35" s="29"/>
      <c r="I35" s="29">
        <f>(100-'Table A2'!B35)*'Table A0'!$J35/(90)</f>
        <v>17106.296398976581</v>
      </c>
      <c r="J35" s="29">
        <f>'Table A2'!I35*'Table A0'!$J35/(5)</f>
        <v>49358.335951596076</v>
      </c>
      <c r="K35" s="29">
        <f>'Table A2'!J35*'Table A0'!$J35/(4)</f>
        <v>73060.345090402683</v>
      </c>
      <c r="L35" s="29">
        <f>'Table A2'!K35*'Table A0'!$J35/(0.5)</f>
        <v>159659.20813179345</v>
      </c>
      <c r="M35" s="29">
        <f>'Table A2'!L35*'Table A0'!$J35/(0.4)</f>
        <v>308058.07908082381</v>
      </c>
      <c r="N35" s="29">
        <f>'Table A2'!M35*'Table A0'!$J35/(0.09)</f>
        <v>849742.01956041961</v>
      </c>
      <c r="O35" s="29"/>
      <c r="P35" s="29">
        <f>'Table Thresholds_nominal'!I35*'Table A0'!$L35</f>
        <v>45839.883050129305</v>
      </c>
      <c r="Q35" s="29">
        <f>'Table Thresholds_nominal'!J35*'Table A0'!$L35</f>
        <v>56047.118794628164</v>
      </c>
      <c r="R35" s="29">
        <f>'Table Thresholds_nominal'!K35*'Table A0'!$L35</f>
        <v>129525.67692093198</v>
      </c>
      <c r="S35" s="29">
        <f>'Table Thresholds_nominal'!L35*'Table A0'!$L35</f>
        <v>203314.78669232933</v>
      </c>
      <c r="T35" s="29">
        <f>'Table Thresholds_nominal'!M35*'Table A0'!$L35</f>
        <v>540736.1990613509</v>
      </c>
      <c r="U35" s="29">
        <f>'Table Thresholds_nominal'!N35*'Table A0'!$L35</f>
        <v>1692592.6089757548</v>
      </c>
      <c r="W35" s="29"/>
      <c r="X35" s="29"/>
      <c r="Y35" s="29"/>
      <c r="Z35" s="29"/>
      <c r="AA35" s="29"/>
      <c r="AB35" s="29"/>
    </row>
    <row r="36" spans="1:28" ht="12" customHeight="1">
      <c r="A36" s="28">
        <v>1943</v>
      </c>
      <c r="B36" s="29">
        <f>'Table A2'!B36*'Table A0'!$J36/(10)</f>
        <v>91753.98788512194</v>
      </c>
      <c r="C36" s="29">
        <f>'Table A2'!C36*'Table A0'!$J36/(5)</f>
        <v>130103.06801126312</v>
      </c>
      <c r="D36" s="29">
        <f>'Table A2'!D36*'Table A0'!$J36/(1)</f>
        <v>327793.32704388199</v>
      </c>
      <c r="E36" s="29">
        <f>'Table A2'!E36*'Table A0'!$J36/(0.5)</f>
        <v>482153.50234505499</v>
      </c>
      <c r="F36" s="29">
        <f>'Table A2'!F36*'Table A0'!$J36/(0.1)</f>
        <v>1093660.5293767704</v>
      </c>
      <c r="G36" s="29">
        <f>'Table A2'!G36*'Table A0'!$J36/(0.01)</f>
        <v>2870442.3698285185</v>
      </c>
      <c r="H36" s="29"/>
      <c r="I36" s="29">
        <f>(100-'Table A2'!B36)*'Table A0'!$J36/(90)</f>
        <v>20717.740527688969</v>
      </c>
      <c r="J36" s="29">
        <f>'Table A2'!I36*'Table A0'!$J36/(5)</f>
        <v>53404.907758980757</v>
      </c>
      <c r="K36" s="29">
        <f>'Table A2'!J36*'Table A0'!$J36/(4)</f>
        <v>80680.503253108414</v>
      </c>
      <c r="L36" s="29">
        <f>'Table A2'!K36*'Table A0'!$J36/(0.5)</f>
        <v>173433.15174270893</v>
      </c>
      <c r="M36" s="29">
        <f>'Table A2'!L36*'Table A0'!$J36/(0.4)</f>
        <v>329276.74558712612</v>
      </c>
      <c r="N36" s="29">
        <f>'Table A2'!M36*'Table A0'!$J36/(0.09)</f>
        <v>896240.32488213188</v>
      </c>
      <c r="O36" s="29"/>
      <c r="P36" s="29">
        <f>'Table Thresholds_nominal'!I36*'Table A0'!$L36</f>
        <v>47146.101021149167</v>
      </c>
      <c r="Q36" s="29">
        <f>'Table Thresholds_nominal'!J36*'Table A0'!$L36</f>
        <v>61749.199093537769</v>
      </c>
      <c r="R36" s="29">
        <f>'Table Thresholds_nominal'!K36*'Table A0'!$L36</f>
        <v>140807.60453373985</v>
      </c>
      <c r="S36" s="29">
        <f>'Table Thresholds_nominal'!L36*'Table A0'!$L36</f>
        <v>221949.4402517057</v>
      </c>
      <c r="T36" s="29">
        <f>'Table Thresholds_nominal'!M36*'Table A0'!$L36</f>
        <v>573311.37492347951</v>
      </c>
      <c r="U36" s="29">
        <f>'Table Thresholds_nominal'!N36*'Table A0'!$L36</f>
        <v>1530004.6629284038</v>
      </c>
      <c r="W36" s="29"/>
      <c r="X36" s="29"/>
      <c r="Y36" s="29"/>
      <c r="Z36" s="29"/>
      <c r="AA36" s="29"/>
      <c r="AB36" s="29"/>
    </row>
    <row r="37" spans="1:28" ht="12" customHeight="1">
      <c r="A37" s="28">
        <v>1944</v>
      </c>
      <c r="B37" s="29">
        <f>'Table A2'!B37*'Table A0'!$J37/(10)</f>
        <v>87590.747948328586</v>
      </c>
      <c r="C37" s="29">
        <f>'Table A2'!C37*'Table A0'!$J37/(5)</f>
        <v>121625.55419683456</v>
      </c>
      <c r="D37" s="29">
        <f>'Table A2'!D37*'Table A0'!$J37/(1)</f>
        <v>297135.77271990903</v>
      </c>
      <c r="E37" s="29">
        <f>'Table A2'!E37*'Table A0'!$J37/(0.5)</f>
        <v>430111.1234017791</v>
      </c>
      <c r="F37" s="29">
        <f>'Table A2'!F37*'Table A0'!$J37/(0.1)</f>
        <v>951110.85119242966</v>
      </c>
      <c r="G37" s="29">
        <f>'Table A2'!G37*'Table A0'!$J37/(0.01)</f>
        <v>2688626.0204325556</v>
      </c>
      <c r="H37" s="29"/>
      <c r="I37" s="29">
        <f>(100-'Table A2'!B37)*'Table A0'!$J37/(90)</f>
        <v>20819.691368681142</v>
      </c>
      <c r="J37" s="29">
        <f>'Table A2'!I37*'Table A0'!$J37/(5)</f>
        <v>53555.941699822608</v>
      </c>
      <c r="K37" s="29">
        <f>'Table A2'!J37*'Table A0'!$J37/(4)</f>
        <v>77747.999566065948</v>
      </c>
      <c r="L37" s="29">
        <f>'Table A2'!K37*'Table A0'!$J37/(0.5)</f>
        <v>164160.42203803896</v>
      </c>
      <c r="M37" s="29">
        <f>'Table A2'!L37*'Table A0'!$J37/(0.4)</f>
        <v>299861.19145411637</v>
      </c>
      <c r="N37" s="29">
        <f>'Table A2'!M37*'Table A0'!$J37/(0.09)</f>
        <v>758053.61016574898</v>
      </c>
      <c r="O37" s="29"/>
      <c r="P37" s="29">
        <f>'Table Thresholds_nominal'!I37*'Table A0'!$L37</f>
        <v>51420.798928419768</v>
      </c>
      <c r="Q37" s="29">
        <f>'Table Thresholds_nominal'!J37*'Table A0'!$L37</f>
        <v>61800.224383602224</v>
      </c>
      <c r="R37" s="29">
        <f>'Table Thresholds_nominal'!K37*'Table A0'!$L37</f>
        <v>144358.11585412888</v>
      </c>
      <c r="S37" s="29">
        <f>'Table Thresholds_nominal'!L37*'Table A0'!$L37</f>
        <v>219140.75394201936</v>
      </c>
      <c r="T37" s="29">
        <f>'Table Thresholds_nominal'!M37*'Table A0'!$L37</f>
        <v>542929.46705015446</v>
      </c>
      <c r="U37" s="29">
        <f>'Table Thresholds_nominal'!N37*'Table A0'!$L37</f>
        <v>1543743.0913487242</v>
      </c>
      <c r="W37" s="29"/>
      <c r="X37" s="29"/>
      <c r="Y37" s="29"/>
      <c r="Z37" s="29"/>
      <c r="AA37" s="29"/>
      <c r="AB37" s="29"/>
    </row>
    <row r="38" spans="1:28" ht="12" customHeight="1">
      <c r="A38" s="28">
        <v>1945</v>
      </c>
      <c r="B38" s="29">
        <f>'Table A2'!B38*'Table A0'!$J38/(10)</f>
        <v>91183.216898718252</v>
      </c>
      <c r="C38" s="29">
        <f>'Table A2'!C38*'Table A0'!$J38/(5)</f>
        <v>129642.67154869472</v>
      </c>
      <c r="D38" s="29">
        <f>'Table A2'!D38*'Table A0'!$J38/(1)</f>
        <v>318503.98477371701</v>
      </c>
      <c r="E38" s="29">
        <f>'Table A2'!E38*'Table A0'!$J38/(0.5)</f>
        <v>456206.32828054926</v>
      </c>
      <c r="F38" s="29">
        <f>'Table A2'!F38*'Table A0'!$J38/(0.1)</f>
        <v>985742.39965287736</v>
      </c>
      <c r="G38" s="29">
        <f>'Table A2'!G38*'Table A0'!$J38/(0.01)</f>
        <v>2597079.3460957119</v>
      </c>
      <c r="H38" s="29"/>
      <c r="I38" s="29">
        <f>(100-'Table A2'!B38)*'Table A0'!$J38/(90)</f>
        <v>20348.592836089883</v>
      </c>
      <c r="J38" s="29">
        <f>'Table A2'!I38*'Table A0'!$J38/(5)</f>
        <v>52723.762248741768</v>
      </c>
      <c r="K38" s="29">
        <f>'Table A2'!J38*'Table A0'!$J38/(4)</f>
        <v>82427.343242439165</v>
      </c>
      <c r="L38" s="29">
        <f>'Table A2'!K38*'Table A0'!$J38/(0.5)</f>
        <v>180801.64126688472</v>
      </c>
      <c r="M38" s="29">
        <f>'Table A2'!L38*'Table A0'!$J38/(0.4)</f>
        <v>323822.31043746724</v>
      </c>
      <c r="N38" s="29">
        <f>'Table A2'!M38*'Table A0'!$J38/(0.09)</f>
        <v>806704.96115922905</v>
      </c>
      <c r="O38" s="29"/>
      <c r="P38" s="29">
        <f>'Table Thresholds_nominal'!I38*'Table A0'!$L38</f>
        <v>50026.136174713029</v>
      </c>
      <c r="Q38" s="29">
        <f>'Table Thresholds_nominal'!J38*'Table A0'!$L38</f>
        <v>62847.006744957464</v>
      </c>
      <c r="R38" s="29">
        <f>'Table Thresholds_nominal'!K38*'Table A0'!$L38</f>
        <v>158778.79398959497</v>
      </c>
      <c r="S38" s="29">
        <f>'Table Thresholds_nominal'!L38*'Table A0'!$L38</f>
        <v>244845.02325770774</v>
      </c>
      <c r="T38" s="29">
        <f>'Table Thresholds_nominal'!M38*'Table A0'!$L38</f>
        <v>569161.59318291955</v>
      </c>
      <c r="U38" s="29">
        <f>'Table Thresholds_nominal'!N38*'Table A0'!$L38</f>
        <v>1456379.0777625451</v>
      </c>
      <c r="W38" s="29"/>
      <c r="X38" s="29"/>
      <c r="Y38" s="29"/>
      <c r="Z38" s="29"/>
      <c r="AA38" s="29"/>
      <c r="AB38" s="29"/>
    </row>
    <row r="39" spans="1:28" ht="12" customHeight="1">
      <c r="A39" s="28">
        <v>1946</v>
      </c>
      <c r="B39" s="29">
        <f>'Table A2'!B39*'Table A0'!$J39/(10)</f>
        <v>98511.633597705542</v>
      </c>
      <c r="C39" s="29">
        <f>'Table A2'!C39*'Table A0'!$J39/(5)</f>
        <v>141771.60108734851</v>
      </c>
      <c r="D39" s="29">
        <f>'Table A2'!D39*'Table A0'!$J39/(1)</f>
        <v>341646.69469607342</v>
      </c>
      <c r="E39" s="29">
        <f>'Table A2'!E39*'Table A0'!$J39/(0.5)</f>
        <v>484242.54828057648</v>
      </c>
      <c r="F39" s="29">
        <f>'Table A2'!F39*'Table A0'!$J39/(0.1)</f>
        <v>1037159.887156055</v>
      </c>
      <c r="G39" s="29">
        <f>'Table A2'!G39*'Table A0'!$J39/(0.01)</f>
        <v>2937097.3080644556</v>
      </c>
      <c r="H39" s="29"/>
      <c r="I39" s="29">
        <f>(100-'Table A2'!B39)*'Table A0'!$J39/(90)</f>
        <v>20081.261636292576</v>
      </c>
      <c r="J39" s="29">
        <f>'Table A2'!I39*'Table A0'!$J39/(5)</f>
        <v>55251.666108062564</v>
      </c>
      <c r="K39" s="29">
        <f>'Table A2'!J39*'Table A0'!$J39/(4)</f>
        <v>91802.827685167285</v>
      </c>
      <c r="L39" s="29">
        <f>'Table A2'!K39*'Table A0'!$J39/(0.5)</f>
        <v>199050.84111157031</v>
      </c>
      <c r="M39" s="29">
        <f>'Table A2'!L39*'Table A0'!$J39/(0.4)</f>
        <v>346013.21356170683</v>
      </c>
      <c r="N39" s="29">
        <f>'Table A2'!M39*'Table A0'!$J39/(0.09)</f>
        <v>826055.72927734372</v>
      </c>
      <c r="O39" s="29"/>
      <c r="P39" s="29">
        <f>'Table Thresholds_nominal'!I39*'Table A0'!$L39</f>
        <v>49751.50548731997</v>
      </c>
      <c r="Q39" s="29">
        <f>'Table Thresholds_nominal'!J39*'Table A0'!$L39</f>
        <v>65309.621933328068</v>
      </c>
      <c r="R39" s="29">
        <f>'Table Thresholds_nominal'!K39*'Table A0'!$L39</f>
        <v>165291.2384590593</v>
      </c>
      <c r="S39" s="29">
        <f>'Table Thresholds_nominal'!L39*'Table A0'!$L39</f>
        <v>246482.09016997548</v>
      </c>
      <c r="T39" s="29">
        <f>'Table Thresholds_nominal'!M39*'Table A0'!$L39</f>
        <v>569052.24409923225</v>
      </c>
      <c r="U39" s="29">
        <f>'Table Thresholds_nominal'!N39*'Table A0'!$L39</f>
        <v>1496423.7192010849</v>
      </c>
      <c r="W39" s="29"/>
      <c r="X39" s="29"/>
      <c r="Y39" s="29"/>
      <c r="Z39" s="29"/>
      <c r="AA39" s="29"/>
      <c r="AB39" s="29"/>
    </row>
    <row r="40" spans="1:28" ht="12" customHeight="1">
      <c r="A40" s="28">
        <v>1947</v>
      </c>
      <c r="B40" s="29">
        <f>'Table A2'!B40*'Table A0'!$J40/(10)</f>
        <v>88533.557295998733</v>
      </c>
      <c r="C40" s="29">
        <f>'Table A2'!C40*'Table A0'!$J40/(5)</f>
        <v>125891.04022039441</v>
      </c>
      <c r="D40" s="29">
        <f>'Table A2'!D40*'Table A0'!$J40/(1)</f>
        <v>298494.96041822544</v>
      </c>
      <c r="E40" s="29">
        <f>'Table A2'!E40*'Table A0'!$J40/(0.5)</f>
        <v>422694.18117788108</v>
      </c>
      <c r="F40" s="29">
        <f>'Table A2'!F40*'Table A0'!$J40/(0.1)</f>
        <v>912374.74016326596</v>
      </c>
      <c r="G40" s="29">
        <f>'Table A2'!G40*'Table A0'!$J40/(0.01)</f>
        <v>2648894.5444344543</v>
      </c>
      <c r="H40" s="29"/>
      <c r="I40" s="29">
        <f>(100-'Table A2'!B40)*'Table A0'!$J40/(90)</f>
        <v>19633.608009763619</v>
      </c>
      <c r="J40" s="29">
        <f>'Table A2'!I40*'Table A0'!$J40/(5)</f>
        <v>51176.07437160307</v>
      </c>
      <c r="K40" s="29">
        <f>'Table A2'!J40*'Table A0'!$J40/(4)</f>
        <v>82740.060170936631</v>
      </c>
      <c r="L40" s="29">
        <f>'Table A2'!K40*'Table A0'!$J40/(0.5)</f>
        <v>174295.7396585698</v>
      </c>
      <c r="M40" s="29">
        <f>'Table A2'!L40*'Table A0'!$J40/(0.4)</f>
        <v>300274.04143153486</v>
      </c>
      <c r="N40" s="29">
        <f>'Table A2'!M40*'Table A0'!$J40/(0.09)</f>
        <v>719428.09524424525</v>
      </c>
      <c r="O40" s="29"/>
      <c r="P40" s="29">
        <f>'Table Thresholds_nominal'!I40*'Table A0'!$L40</f>
        <v>45257.480690971526</v>
      </c>
      <c r="Q40" s="29">
        <f>'Table Thresholds_nominal'!J40*'Table A0'!$L40</f>
        <v>58104.397590047331</v>
      </c>
      <c r="R40" s="29">
        <f>'Table Thresholds_nominal'!K40*'Table A0'!$L40</f>
        <v>144553.91995401308</v>
      </c>
      <c r="S40" s="29">
        <f>'Table Thresholds_nominal'!L40*'Table A0'!$L40</f>
        <v>214117.51543308483</v>
      </c>
      <c r="T40" s="29">
        <f>'Table Thresholds_nominal'!M40*'Table A0'!$L40</f>
        <v>489122.65731551521</v>
      </c>
      <c r="U40" s="29">
        <f>'Table Thresholds_nominal'!N40*'Table A0'!$L40</f>
        <v>1327687.4089355378</v>
      </c>
      <c r="W40" s="29"/>
      <c r="X40" s="29"/>
      <c r="Y40" s="29"/>
      <c r="Z40" s="29"/>
      <c r="AA40" s="29"/>
      <c r="AB40" s="29"/>
    </row>
    <row r="41" spans="1:28" ht="12" customHeight="1">
      <c r="A41" s="28">
        <v>1948</v>
      </c>
      <c r="B41" s="29">
        <f>'Table A2'!B41*'Table A0'!$J41/(10)</f>
        <v>91790.891660374793</v>
      </c>
      <c r="C41" s="29">
        <f>'Table A2'!C41*'Table A0'!$J41/(5)</f>
        <v>130046.7360407396</v>
      </c>
      <c r="D41" s="29">
        <f>'Table A2'!D41*'Table A0'!$J41/(1)</f>
        <v>311700.73623720882</v>
      </c>
      <c r="E41" s="29">
        <f>'Table A2'!E41*'Table A0'!$J41/(0.5)</f>
        <v>446307.51431790675</v>
      </c>
      <c r="F41" s="29">
        <f>'Table A2'!F41*'Table A0'!$J41/(0.1)</f>
        <v>974578.95707814605</v>
      </c>
      <c r="G41" s="29">
        <f>'Table A2'!G41*'Table A0'!$J41/(0.01)</f>
        <v>2784676.8568381597</v>
      </c>
      <c r="H41" s="29"/>
      <c r="I41" s="29">
        <f>(100-'Table A2'!B41)*'Table A0'!$J41/(90)</f>
        <v>19724.127468607403</v>
      </c>
      <c r="J41" s="29">
        <f>'Table A2'!I41*'Table A0'!$J41/(5)</f>
        <v>53535.047280009974</v>
      </c>
      <c r="K41" s="29">
        <f>'Table A2'!J41*'Table A0'!$J41/(4)</f>
        <v>84633.235991622307</v>
      </c>
      <c r="L41" s="29">
        <f>'Table A2'!K41*'Table A0'!$J41/(0.5)</f>
        <v>177093.9581565109</v>
      </c>
      <c r="M41" s="29">
        <f>'Table A2'!L41*'Table A0'!$J41/(0.4)</f>
        <v>314239.65362784686</v>
      </c>
      <c r="N41" s="29">
        <f>'Table A2'!M41*'Table A0'!$J41/(0.09)</f>
        <v>773456.96821592236</v>
      </c>
      <c r="O41" s="29"/>
      <c r="P41" s="29">
        <f>'Table Thresholds_nominal'!I41*'Table A0'!$L41</f>
        <v>47439.919501173557</v>
      </c>
      <c r="Q41" s="29">
        <f>'Table Thresholds_nominal'!J41*'Table A0'!$L41</f>
        <v>63211.044230234751</v>
      </c>
      <c r="R41" s="29">
        <f>'Table Thresholds_nominal'!K41*'Table A0'!$L41</f>
        <v>147196.32915586003</v>
      </c>
      <c r="S41" s="29">
        <f>'Table Thresholds_nominal'!L41*'Table A0'!$L41</f>
        <v>222286.76754606556</v>
      </c>
      <c r="T41" s="29">
        <f>'Table Thresholds_nominal'!M41*'Table A0'!$L41</f>
        <v>518301.87655159639</v>
      </c>
      <c r="U41" s="29">
        <f>'Table Thresholds_nominal'!N41*'Table A0'!$L41</f>
        <v>1461443.0439538851</v>
      </c>
      <c r="W41" s="29"/>
      <c r="X41" s="29"/>
      <c r="Y41" s="29"/>
      <c r="Z41" s="29"/>
      <c r="AA41" s="29"/>
      <c r="AB41" s="29"/>
    </row>
    <row r="42" spans="1:28" ht="12" customHeight="1">
      <c r="A42" s="28">
        <v>1949</v>
      </c>
      <c r="B42" s="29">
        <f>'Table A2'!B42*'Table A0'!$J42/(10)</f>
        <v>89800.894722199315</v>
      </c>
      <c r="C42" s="29">
        <f>'Table A2'!C42*'Table A0'!$J42/(5)</f>
        <v>125556.72939950283</v>
      </c>
      <c r="D42" s="29">
        <f>'Table A2'!D42*'Table A0'!$J42/(1)</f>
        <v>295598.93611270841</v>
      </c>
      <c r="E42" s="29">
        <f>'Table A2'!E42*'Table A0'!$J42/(0.5)</f>
        <v>421614.94214981789</v>
      </c>
      <c r="F42" s="29">
        <f>'Table A2'!F42*'Table A0'!$J42/(0.1)</f>
        <v>919691.36101725569</v>
      </c>
      <c r="G42" s="29">
        <f>'Table A2'!G42*'Table A0'!$J42/(0.01)</f>
        <v>2691202.9800168914</v>
      </c>
      <c r="H42" s="29"/>
      <c r="I42" s="29">
        <f>(100-'Table A2'!B42)*'Table A0'!$J42/(90)</f>
        <v>19366.647987481036</v>
      </c>
      <c r="J42" s="29">
        <f>'Table A2'!I42*'Table A0'!$J42/(5)</f>
        <v>54045.060044895785</v>
      </c>
      <c r="K42" s="29">
        <f>'Table A2'!J42*'Table A0'!$J42/(4)</f>
        <v>83046.177721201442</v>
      </c>
      <c r="L42" s="29">
        <f>'Table A2'!K42*'Table A0'!$J42/(0.5)</f>
        <v>169582.93007559885</v>
      </c>
      <c r="M42" s="29">
        <f>'Table A2'!L42*'Table A0'!$J42/(0.4)</f>
        <v>297095.83743295848</v>
      </c>
      <c r="N42" s="29">
        <f>'Table A2'!M42*'Table A0'!$J42/(0.09)</f>
        <v>722856.73668396298</v>
      </c>
      <c r="O42" s="29"/>
      <c r="P42" s="29">
        <f>'Table Thresholds_nominal'!I42*'Table A0'!$L42</f>
        <v>47973.576394425916</v>
      </c>
      <c r="Q42" s="29">
        <f>'Table Thresholds_nominal'!J42*'Table A0'!$L42</f>
        <v>63482.783777532866</v>
      </c>
      <c r="R42" s="29">
        <f>'Table Thresholds_nominal'!K42*'Table A0'!$L42</f>
        <v>140457.43844463563</v>
      </c>
      <c r="S42" s="29">
        <f>'Table Thresholds_nominal'!L42*'Table A0'!$L42</f>
        <v>208848.36230590232</v>
      </c>
      <c r="T42" s="29">
        <f>'Table Thresholds_nominal'!M42*'Table A0'!$L42</f>
        <v>486836.86512126646</v>
      </c>
      <c r="U42" s="29">
        <f>'Table Thresholds_nominal'!N42*'Table A0'!$L42</f>
        <v>1380517.9027094087</v>
      </c>
      <c r="W42" s="29"/>
      <c r="X42" s="29"/>
      <c r="Y42" s="29"/>
      <c r="Z42" s="29"/>
      <c r="AA42" s="29"/>
      <c r="AB42" s="29"/>
    </row>
    <row r="43" spans="1:28" ht="12" customHeight="1">
      <c r="A43" s="28">
        <v>1950</v>
      </c>
      <c r="B43" s="29">
        <f>'Table A2'!B43*'Table A0'!$J43/(10)</f>
        <v>99308.329398134127</v>
      </c>
      <c r="C43" s="29">
        <f>'Table A2'!C43*'Table A0'!$J43/(5)</f>
        <v>140910.48585362124</v>
      </c>
      <c r="D43" s="29">
        <f>'Table A2'!D43*'Table A0'!$J43/(1)</f>
        <v>343870.66823724727</v>
      </c>
      <c r="E43" s="29">
        <f>'Table A2'!E43*'Table A0'!$J43/(0.5)</f>
        <v>494210.06116705236</v>
      </c>
      <c r="F43" s="29">
        <f>'Table A2'!F43*'Table A0'!$J43/(0.1)</f>
        <v>1101933.5150141555</v>
      </c>
      <c r="G43" s="29">
        <f>'Table A2'!G43*'Table A0'!$J43/(0.01)</f>
        <v>2659449.7732982296</v>
      </c>
      <c r="H43" s="29"/>
      <c r="I43" s="29">
        <f>(100-'Table A2'!B43)*'Table A0'!$J43/(90)</f>
        <v>21036.74821776749</v>
      </c>
      <c r="J43" s="29">
        <f>'Table A2'!I43*'Table A0'!$J43/(5)</f>
        <v>57706.172942646997</v>
      </c>
      <c r="K43" s="29">
        <f>'Table A2'!J43*'Table A0'!$J43/(4)</f>
        <v>90170.440257714741</v>
      </c>
      <c r="L43" s="29">
        <f>'Table A2'!K43*'Table A0'!$J43/(0.5)</f>
        <v>193531.27530744215</v>
      </c>
      <c r="M43" s="29">
        <f>'Table A2'!L43*'Table A0'!$J43/(0.4)</f>
        <v>342279.19770527649</v>
      </c>
      <c r="N43" s="29">
        <f>'Table A2'!M43*'Table A0'!$J43/(0.09)</f>
        <v>928876.15298259188</v>
      </c>
      <c r="O43" s="29"/>
      <c r="P43" s="29">
        <f>'Table Thresholds_nominal'!I43*'Table A0'!$L43</f>
        <v>52826.664485044668</v>
      </c>
      <c r="Q43" s="29">
        <f>'Table Thresholds_nominal'!J43*'Table A0'!$L43</f>
        <v>65659.913871434939</v>
      </c>
      <c r="R43" s="29">
        <f>'Table Thresholds_nominal'!K43*'Table A0'!$L43</f>
        <v>157291.25978291285</v>
      </c>
      <c r="S43" s="29">
        <f>'Table Thresholds_nominal'!L43*'Table A0'!$L43</f>
        <v>240421.14696023843</v>
      </c>
      <c r="T43" s="29">
        <f>'Table Thresholds_nominal'!M43*'Table A0'!$L43</f>
        <v>564961.2235729323</v>
      </c>
      <c r="U43" s="29">
        <f>'Table Thresholds_nominal'!N43*'Table A0'!$L43</f>
        <v>1306983.3759083094</v>
      </c>
      <c r="W43" s="29"/>
      <c r="X43" s="29"/>
      <c r="Y43" s="29"/>
      <c r="Z43" s="29"/>
      <c r="AA43" s="29"/>
      <c r="AB43" s="29"/>
    </row>
    <row r="44" spans="1:28" ht="12" customHeight="1">
      <c r="A44" s="28">
        <v>1951</v>
      </c>
      <c r="B44" s="29">
        <f>'Table A2'!B44*'Table A0'!$J44/(10)</f>
        <v>98377.473905146631</v>
      </c>
      <c r="C44" s="29">
        <f>'Table A2'!C44*'Table A0'!$J44/(5)</f>
        <v>137438.46377497312</v>
      </c>
      <c r="D44" s="29">
        <f>'Table A2'!D44*'Table A0'!$J44/(1)</f>
        <v>325557.68705769686</v>
      </c>
      <c r="E44" s="29">
        <f>'Table A2'!E44*'Table A0'!$J44/(0.5)</f>
        <v>462109.34654295328</v>
      </c>
      <c r="F44" s="29">
        <f>'Table A2'!F44*'Table A0'!$J44/(0.1)</f>
        <v>998244.98672919581</v>
      </c>
      <c r="G44" s="29">
        <f>'Table A2'!G44*'Table A0'!$J44/(0.01)</f>
        <v>2867920.4881812837</v>
      </c>
      <c r="H44" s="29"/>
      <c r="I44" s="29">
        <f>(100-'Table A2'!B44)*'Table A0'!$J44/(90)</f>
        <v>22017.538769172374</v>
      </c>
      <c r="J44" s="29">
        <f>'Table A2'!I44*'Table A0'!$J44/(5)</f>
        <v>59316.484035320151</v>
      </c>
      <c r="K44" s="29">
        <f>'Table A2'!J44*'Table A0'!$J44/(4)</f>
        <v>90408.657954292197</v>
      </c>
      <c r="L44" s="29">
        <f>'Table A2'!K44*'Table A0'!$J44/(0.5)</f>
        <v>189006.02757244042</v>
      </c>
      <c r="M44" s="29">
        <f>'Table A2'!L44*'Table A0'!$J44/(0.4)</f>
        <v>328075.43649639265</v>
      </c>
      <c r="N44" s="29">
        <f>'Table A2'!M44*'Table A0'!$J44/(0.09)</f>
        <v>790503.26434563054</v>
      </c>
      <c r="O44" s="29"/>
      <c r="P44" s="29">
        <f>'Table Thresholds_nominal'!I44*'Table A0'!$L44</f>
        <v>53133.387794493457</v>
      </c>
      <c r="Q44" s="29">
        <f>'Table Thresholds_nominal'!J44*'Table A0'!$L44</f>
        <v>66578.89298524984</v>
      </c>
      <c r="R44" s="29">
        <f>'Table Thresholds_nominal'!K44*'Table A0'!$L44</f>
        <v>159104.15820608492</v>
      </c>
      <c r="S44" s="29">
        <f>'Table Thresholds_nominal'!L44*'Table A0'!$L44</f>
        <v>231922.81310307721</v>
      </c>
      <c r="T44" s="29">
        <f>'Table Thresholds_nominal'!M44*'Table A0'!$L44</f>
        <v>533379.31606341898</v>
      </c>
      <c r="U44" s="29">
        <f>'Table Thresholds_nominal'!N44*'Table A0'!$L44</f>
        <v>1469902.5570508773</v>
      </c>
      <c r="W44" s="29"/>
      <c r="X44" s="29"/>
      <c r="Y44" s="29"/>
      <c r="Z44" s="29"/>
      <c r="AA44" s="29"/>
      <c r="AB44" s="29"/>
    </row>
    <row r="45" spans="1:28" ht="12" customHeight="1">
      <c r="A45" s="28">
        <v>1952</v>
      </c>
      <c r="B45" s="29">
        <f>'Table A2'!B45*'Table A0'!$J45/(10)</f>
        <v>98400.301225213072</v>
      </c>
      <c r="C45" s="29">
        <f>'Table A2'!C45*'Table A0'!$J45/(5)</f>
        <v>135186.39825719624</v>
      </c>
      <c r="D45" s="29">
        <f>'Table A2'!D45*'Table A0'!$J45/(1)</f>
        <v>308204.02153019659</v>
      </c>
      <c r="E45" s="29">
        <f>'Table A2'!E45*'Table A0'!$J45/(0.5)</f>
        <v>433677.12358398561</v>
      </c>
      <c r="F45" s="29">
        <f>'Table A2'!F45*'Table A0'!$J45/(0.1)</f>
        <v>907733.14277625992</v>
      </c>
      <c r="G45" s="29">
        <f>'Table A2'!G45*'Table A0'!$J45/(0.01)</f>
        <v>2529248.6572740488</v>
      </c>
      <c r="H45" s="29"/>
      <c r="I45" s="29">
        <f>(100-'Table A2'!B45)*'Table A0'!$J45/(90)</f>
        <v>22862.832040215715</v>
      </c>
      <c r="J45" s="29">
        <f>'Table A2'!I45*'Table A0'!$J45/(5)</f>
        <v>61614.204193229925</v>
      </c>
      <c r="K45" s="29">
        <f>'Table A2'!J45*'Table A0'!$J45/(4)</f>
        <v>91931.992438946152</v>
      </c>
      <c r="L45" s="29">
        <f>'Table A2'!K45*'Table A0'!$J45/(0.5)</f>
        <v>182730.91947640755</v>
      </c>
      <c r="M45" s="29">
        <f>'Table A2'!L45*'Table A0'!$J45/(0.4)</f>
        <v>315163.11878591706</v>
      </c>
      <c r="N45" s="29">
        <f>'Table A2'!M45*'Table A0'!$J45/(0.09)</f>
        <v>727564.75227650558</v>
      </c>
      <c r="O45" s="29"/>
      <c r="P45" s="29">
        <f>'Table Thresholds_nominal'!I45*'Table A0'!$L45</f>
        <v>56713.07442835017</v>
      </c>
      <c r="Q45" s="29">
        <f>'Table Thresholds_nominal'!J45*'Table A0'!$L45</f>
        <v>70340.135953520803</v>
      </c>
      <c r="R45" s="29">
        <f>'Table Thresholds_nominal'!K45*'Table A0'!$L45</f>
        <v>155367.7624698338</v>
      </c>
      <c r="S45" s="29">
        <f>'Table Thresholds_nominal'!L45*'Table A0'!$L45</f>
        <v>230117.48704019623</v>
      </c>
      <c r="T45" s="29">
        <f>'Table Thresholds_nominal'!M45*'Table A0'!$L45</f>
        <v>500419.39376229508</v>
      </c>
      <c r="U45" s="29">
        <f>'Table Thresholds_nominal'!N45*'Table A0'!$L45</f>
        <v>1302809.3129989516</v>
      </c>
      <c r="W45" s="29"/>
      <c r="X45" s="29"/>
      <c r="Y45" s="29"/>
      <c r="Z45" s="29"/>
      <c r="AA45" s="29"/>
      <c r="AB45" s="29"/>
    </row>
    <row r="46" spans="1:28" ht="12" customHeight="1">
      <c r="A46" s="28">
        <v>1953</v>
      </c>
      <c r="B46" s="29">
        <f>'Table A2'!B46*'Table A0'!$J46/(10)</f>
        <v>99877.647891616361</v>
      </c>
      <c r="C46" s="29">
        <f>'Table A2'!C46*'Table A0'!$J46/(5)</f>
        <v>134735.64432967658</v>
      </c>
      <c r="D46" s="29">
        <f>'Table A2'!D46*'Table A0'!$J46/(1)</f>
        <v>296313.21391488914</v>
      </c>
      <c r="E46" s="29">
        <f>'Table A2'!E46*'Table A0'!$J46/(0.5)</f>
        <v>412645.180286902</v>
      </c>
      <c r="F46" s="29">
        <f>'Table A2'!F46*'Table A0'!$J46/(0.1)</f>
        <v>851266.67950134922</v>
      </c>
      <c r="G46" s="29">
        <f>'Table A2'!G46*'Table A0'!$J46/(0.01)</f>
        <v>2363010.5780839603</v>
      </c>
      <c r="H46" s="29"/>
      <c r="I46" s="29">
        <f>(100-'Table A2'!B46)*'Table A0'!$J46/(90)</f>
        <v>24026.653172346101</v>
      </c>
      <c r="J46" s="29">
        <f>'Table A2'!I46*'Table A0'!$J46/(5)</f>
        <v>65019.651453556158</v>
      </c>
      <c r="K46" s="29">
        <f>'Table A2'!J46*'Table A0'!$J46/(4)</f>
        <v>94341.251933373438</v>
      </c>
      <c r="L46" s="29">
        <f>'Table A2'!K46*'Table A0'!$J46/(0.5)</f>
        <v>179981.24754287626</v>
      </c>
      <c r="M46" s="29">
        <f>'Table A2'!L46*'Table A0'!$J46/(0.4)</f>
        <v>302989.80548329017</v>
      </c>
      <c r="N46" s="29">
        <f>'Table A2'!M46*'Table A0'!$J46/(0.09)</f>
        <v>683295.13521439256</v>
      </c>
      <c r="O46" s="29"/>
      <c r="P46" s="29">
        <f>'Table Thresholds_nominal'!I46*'Table A0'!$L46</f>
        <v>58223.099810657921</v>
      </c>
      <c r="Q46" s="29">
        <f>'Table Thresholds_nominal'!J46*'Table A0'!$L46</f>
        <v>72082.668175685656</v>
      </c>
      <c r="R46" s="29">
        <f>'Table Thresholds_nominal'!K46*'Table A0'!$L46</f>
        <v>154167.39653341525</v>
      </c>
      <c r="S46" s="29">
        <f>'Table Thresholds_nominal'!L46*'Table A0'!$L46</f>
        <v>223924.7654644557</v>
      </c>
      <c r="T46" s="29">
        <f>'Table Thresholds_nominal'!M46*'Table A0'!$L46</f>
        <v>473903.51710491686</v>
      </c>
      <c r="U46" s="29">
        <f>'Table Thresholds_nominal'!N46*'Table A0'!$L46</f>
        <v>1184596.5412031836</v>
      </c>
      <c r="W46" s="29"/>
      <c r="X46" s="29"/>
      <c r="Y46" s="29"/>
      <c r="Z46" s="29"/>
      <c r="AA46" s="29"/>
      <c r="AB46" s="29"/>
    </row>
    <row r="47" spans="1:28" ht="12" customHeight="1">
      <c r="A47" s="28">
        <v>1954</v>
      </c>
      <c r="B47" s="29">
        <f>'Table A2'!B47*'Table A0'!$J47/(10)</f>
        <v>102699.89497619748</v>
      </c>
      <c r="C47" s="29">
        <f>'Table A2'!C47*'Table A0'!$J47/(5)</f>
        <v>140173.08169660161</v>
      </c>
      <c r="D47" s="29">
        <f>'Table A2'!D47*'Table A0'!$J47/(1)</f>
        <v>312998.96545211883</v>
      </c>
      <c r="E47" s="29">
        <f>'Table A2'!E47*'Table A0'!$J47/(0.5)</f>
        <v>436930.78345633828</v>
      </c>
      <c r="F47" s="29">
        <f>'Table A2'!F47*'Table A0'!$J47/(0.1)</f>
        <v>913646.7972838874</v>
      </c>
      <c r="G47" s="29">
        <f>'Table A2'!G47*'Table A0'!$J47/(0.01)</f>
        <v>2615880.9713440402</v>
      </c>
      <c r="H47" s="29"/>
      <c r="I47" s="29">
        <f>(100-'Table A2'!B47)*'Table A0'!$J47/(90)</f>
        <v>23664.114042619429</v>
      </c>
      <c r="J47" s="29">
        <f>'Table A2'!I47*'Table A0'!$J47/(5)</f>
        <v>65226.708255793375</v>
      </c>
      <c r="K47" s="29">
        <f>'Table A2'!J47*'Table A0'!$J47/(4)</f>
        <v>96966.610757722301</v>
      </c>
      <c r="L47" s="29">
        <f>'Table A2'!K47*'Table A0'!$J47/(0.5)</f>
        <v>189067.14744789933</v>
      </c>
      <c r="M47" s="29">
        <f>'Table A2'!L47*'Table A0'!$J47/(0.4)</f>
        <v>317751.77999945096</v>
      </c>
      <c r="N47" s="29">
        <f>'Table A2'!M47*'Table A0'!$J47/(0.09)</f>
        <v>724509.66683275939</v>
      </c>
      <c r="O47" s="29"/>
      <c r="P47" s="29">
        <f>'Table Thresholds_nominal'!I47*'Table A0'!$L47</f>
        <v>58406.073010091764</v>
      </c>
      <c r="Q47" s="29">
        <f>'Table Thresholds_nominal'!J47*'Table A0'!$L47</f>
        <v>73545.710461320414</v>
      </c>
      <c r="R47" s="29">
        <f>'Table Thresholds_nominal'!K47*'Table A0'!$L47</f>
        <v>160996.96945115927</v>
      </c>
      <c r="S47" s="29">
        <f>'Table Thresholds_nominal'!L47*'Table A0'!$L47</f>
        <v>232277.03416559266</v>
      </c>
      <c r="T47" s="29">
        <f>'Table Thresholds_nominal'!M47*'Table A0'!$L47</f>
        <v>505378.1735925728</v>
      </c>
      <c r="U47" s="29">
        <f>'Table Thresholds_nominal'!N47*'Table A0'!$L47</f>
        <v>1281660.0009034248</v>
      </c>
      <c r="W47" s="29"/>
      <c r="X47" s="29"/>
      <c r="Y47" s="29"/>
      <c r="Z47" s="29"/>
      <c r="AA47" s="29"/>
      <c r="AB47" s="29"/>
    </row>
    <row r="48" spans="1:28" ht="12" customHeight="1">
      <c r="A48" s="28">
        <v>1955</v>
      </c>
      <c r="B48" s="29">
        <f>'Table A2'!B48*'Table A0'!$J48/(10)</f>
        <v>110666.57160077135</v>
      </c>
      <c r="C48" s="29">
        <f>'Table A2'!C48*'Table A0'!$J48/(5)</f>
        <v>151158.20015011088</v>
      </c>
      <c r="D48" s="29">
        <f>'Table A2'!D48*'Table A0'!$J48/(1)</f>
        <v>337752.31079928437</v>
      </c>
      <c r="E48" s="29">
        <f>'Table A2'!E48*'Table A0'!$J48/(0.5)</f>
        <v>471035.05686119199</v>
      </c>
      <c r="F48" s="29">
        <f>'Table A2'!F48*'Table A0'!$J48/(0.1)</f>
        <v>997980.21140084928</v>
      </c>
      <c r="G48" s="29">
        <f>'Table A2'!G48*'Table A0'!$J48/(0.01)</f>
        <v>3000918.8859544415</v>
      </c>
      <c r="H48" s="29"/>
      <c r="I48" s="29">
        <f>(100-'Table A2'!B48)*'Table A0'!$J48/(90)</f>
        <v>25519.832402877084</v>
      </c>
      <c r="J48" s="29">
        <f>'Table A2'!I48*'Table A0'!$J48/(5)</f>
        <v>70174.943051431837</v>
      </c>
      <c r="K48" s="29">
        <f>'Table A2'!J48*'Table A0'!$J48/(4)</f>
        <v>104509.6724878175</v>
      </c>
      <c r="L48" s="29">
        <f>'Table A2'!K48*'Table A0'!$J48/(0.5)</f>
        <v>204469.56473737682</v>
      </c>
      <c r="M48" s="29">
        <f>'Table A2'!L48*'Table A0'!$J48/(0.4)</f>
        <v>339298.76822627761</v>
      </c>
      <c r="N48" s="29">
        <f>'Table A2'!M48*'Table A0'!$J48/(0.09)</f>
        <v>775431.46978378354</v>
      </c>
      <c r="O48" s="29"/>
      <c r="P48" s="29">
        <f>'Table Thresholds_nominal'!I48*'Table A0'!$L48</f>
        <v>63781.991349759905</v>
      </c>
      <c r="Q48" s="29">
        <f>'Table Thresholds_nominal'!J48*'Table A0'!$L48</f>
        <v>80881.20525226192</v>
      </c>
      <c r="R48" s="29">
        <f>'Table Thresholds_nominal'!K48*'Table A0'!$L48</f>
        <v>172674.24202810982</v>
      </c>
      <c r="S48" s="29">
        <f>'Table Thresholds_nominal'!L48*'Table A0'!$L48</f>
        <v>249328.18844299592</v>
      </c>
      <c r="T48" s="29">
        <f>'Table Thresholds_nominal'!M48*'Table A0'!$L48</f>
        <v>535176.48954700073</v>
      </c>
      <c r="U48" s="29">
        <f>'Table Thresholds_nominal'!N48*'Table A0'!$L48</f>
        <v>1386008.0717446962</v>
      </c>
      <c r="W48" s="29"/>
      <c r="X48" s="29"/>
      <c r="Y48" s="29"/>
      <c r="Z48" s="29"/>
      <c r="AA48" s="29"/>
      <c r="AB48" s="29"/>
    </row>
    <row r="49" spans="1:28" ht="12" customHeight="1">
      <c r="A49" s="28">
        <v>1956</v>
      </c>
      <c r="B49" s="29">
        <f>'Table A2'!B49*'Table A0'!$J49/(10)</f>
        <v>114901.56946004734</v>
      </c>
      <c r="C49" s="29">
        <f>'Table A2'!C49*'Table A0'!$J49/(5)</f>
        <v>156276.65253704233</v>
      </c>
      <c r="D49" s="29">
        <f>'Table A2'!D49*'Table A0'!$J49/(1)</f>
        <v>345138.0029374577</v>
      </c>
      <c r="E49" s="29">
        <f>'Table A2'!E49*'Table A0'!$J49/(0.5)</f>
        <v>481236.68521727977</v>
      </c>
      <c r="F49" s="29">
        <f>'Table A2'!F49*'Table A0'!$J49/(0.1)</f>
        <v>993864.53083107609</v>
      </c>
      <c r="G49" s="29">
        <f>'Table A2'!G49*'Table A0'!$J49/(0.01)</f>
        <v>2923557.6689198301</v>
      </c>
      <c r="H49" s="29"/>
      <c r="I49" s="29">
        <f>(100-'Table A2'!B49)*'Table A0'!$J49/(90)</f>
        <v>26836.59355163253</v>
      </c>
      <c r="J49" s="29">
        <f>'Table A2'!I49*'Table A0'!$J49/(5)</f>
        <v>73526.486383052354</v>
      </c>
      <c r="K49" s="29">
        <f>'Table A2'!J49*'Table A0'!$J49/(4)</f>
        <v>109061.31493693851</v>
      </c>
      <c r="L49" s="29">
        <f>'Table A2'!K49*'Table A0'!$J49/(0.5)</f>
        <v>209039.32065763557</v>
      </c>
      <c r="M49" s="29">
        <f>'Table A2'!L49*'Table A0'!$J49/(0.4)</f>
        <v>353079.72381383064</v>
      </c>
      <c r="N49" s="29">
        <f>'Table A2'!M49*'Table A0'!$J49/(0.09)</f>
        <v>779454.18215454801</v>
      </c>
      <c r="O49" s="29"/>
      <c r="P49" s="29">
        <f>'Table Thresholds_nominal'!I49*'Table A0'!$L49</f>
        <v>65771.462464260054</v>
      </c>
      <c r="Q49" s="29">
        <f>'Table Thresholds_nominal'!J49*'Table A0'!$L49</f>
        <v>83292.256037378116</v>
      </c>
      <c r="R49" s="29">
        <f>'Table Thresholds_nominal'!K49*'Table A0'!$L49</f>
        <v>176542.70366908194</v>
      </c>
      <c r="S49" s="29">
        <f>'Table Thresholds_nominal'!L49*'Table A0'!$L49</f>
        <v>253529.73183498133</v>
      </c>
      <c r="T49" s="29">
        <f>'Table Thresholds_nominal'!M49*'Table A0'!$L49</f>
        <v>550244.62988051737</v>
      </c>
      <c r="U49" s="29">
        <f>'Table Thresholds_nominal'!N49*'Table A0'!$L49</f>
        <v>1367963.4032794638</v>
      </c>
      <c r="W49" s="29"/>
      <c r="X49" s="29"/>
      <c r="Y49" s="29"/>
      <c r="Z49" s="29"/>
      <c r="AA49" s="29"/>
      <c r="AB49" s="29"/>
    </row>
    <row r="50" spans="1:28" ht="12" customHeight="1">
      <c r="A50" s="28">
        <v>1957</v>
      </c>
      <c r="B50" s="29">
        <f>'Table A2'!B50*'Table A0'!$J50/(10)</f>
        <v>113723.01056778617</v>
      </c>
      <c r="C50" s="29">
        <f>'Table A2'!C50*'Table A0'!$J50/(5)</f>
        <v>153779.66146991664</v>
      </c>
      <c r="D50" s="29">
        <f>'Table A2'!D50*'Table A0'!$J50/(1)</f>
        <v>334419.31440293335</v>
      </c>
      <c r="E50" s="29">
        <f>'Table A2'!E50*'Table A0'!$J50/(0.5)</f>
        <v>462717.6924260066</v>
      </c>
      <c r="F50" s="29">
        <f>'Table A2'!F50*'Table A0'!$J50/(0.1)</f>
        <v>944135.47862204059</v>
      </c>
      <c r="G50" s="29">
        <f>'Table A2'!G50*'Table A0'!$J50/(0.01)</f>
        <v>2718980.3188731736</v>
      </c>
      <c r="H50" s="29"/>
      <c r="I50" s="29">
        <f>(100-'Table A2'!B50)*'Table A0'!$J50/(90)</f>
        <v>26819.425082917751</v>
      </c>
      <c r="J50" s="29">
        <f>'Table A2'!I50*'Table A0'!$J50/(5)</f>
        <v>73666.359665655749</v>
      </c>
      <c r="K50" s="29">
        <f>'Table A2'!J50*'Table A0'!$J50/(4)</f>
        <v>108619.74823666245</v>
      </c>
      <c r="L50" s="29">
        <f>'Table A2'!K50*'Table A0'!$J50/(0.5)</f>
        <v>206120.93637986004</v>
      </c>
      <c r="M50" s="29">
        <f>'Table A2'!L50*'Table A0'!$J50/(0.4)</f>
        <v>342363.24587699812</v>
      </c>
      <c r="N50" s="29">
        <f>'Table A2'!M50*'Table A0'!$J50/(0.09)</f>
        <v>746930.49637191487</v>
      </c>
      <c r="O50" s="29"/>
      <c r="P50" s="29">
        <f>'Table Thresholds_nominal'!I50*'Table A0'!$L50</f>
        <v>66667.48347255103</v>
      </c>
      <c r="Q50" s="29">
        <f>'Table Thresholds_nominal'!J50*'Table A0'!$L50</f>
        <v>84304.152873848609</v>
      </c>
      <c r="R50" s="29">
        <f>'Table Thresholds_nominal'!K50*'Table A0'!$L50</f>
        <v>173995.18380189908</v>
      </c>
      <c r="S50" s="29">
        <f>'Table Thresholds_nominal'!L50*'Table A0'!$L50</f>
        <v>247782.87447106818</v>
      </c>
      <c r="T50" s="29">
        <f>'Table Thresholds_nominal'!M50*'Table A0'!$L50</f>
        <v>533854.0895944509</v>
      </c>
      <c r="U50" s="29">
        <f>'Table Thresholds_nominal'!N50*'Table A0'!$L50</f>
        <v>1324333.9843332299</v>
      </c>
      <c r="W50" s="29"/>
      <c r="X50" s="29"/>
      <c r="Y50" s="29"/>
      <c r="Z50" s="29"/>
      <c r="AA50" s="29"/>
      <c r="AB50" s="29"/>
    </row>
    <row r="51" spans="1:28" ht="12" customHeight="1">
      <c r="A51" s="28">
        <v>1958</v>
      </c>
      <c r="B51" s="29">
        <f>'Table A2'!B51*'Table A0'!$J51/(10)</f>
        <v>112376.71770034905</v>
      </c>
      <c r="C51" s="29">
        <f>'Table A2'!C51*'Table A0'!$J51/(5)</f>
        <v>151195.11020485082</v>
      </c>
      <c r="D51" s="29">
        <f>'Table A2'!D51*'Table A0'!$J51/(1)</f>
        <v>323668.1046613506</v>
      </c>
      <c r="E51" s="29">
        <f>'Table A2'!E51*'Table A0'!$J51/(0.5)</f>
        <v>446682.45159071224</v>
      </c>
      <c r="F51" s="29">
        <f>'Table A2'!F51*'Table A0'!$J51/(0.1)</f>
        <v>909967.12309239409</v>
      </c>
      <c r="G51" s="29">
        <f>'Table A2'!G51*'Table A0'!$J51/(0.01)</f>
        <v>2628120.8893126231</v>
      </c>
      <c r="H51" s="29"/>
      <c r="I51" s="29">
        <f>(100-'Table A2'!B51)*'Table A0'!$J51/(90)</f>
        <v>25976.024184769361</v>
      </c>
      <c r="J51" s="29">
        <f>'Table A2'!I51*'Table A0'!$J51/(5)</f>
        <v>73558.325195847283</v>
      </c>
      <c r="K51" s="29">
        <f>'Table A2'!J51*'Table A0'!$J51/(4)</f>
        <v>108076.86159072585</v>
      </c>
      <c r="L51" s="29">
        <f>'Table A2'!K51*'Table A0'!$J51/(0.5)</f>
        <v>200653.75773198897</v>
      </c>
      <c r="M51" s="29">
        <f>'Table A2'!L51*'Table A0'!$J51/(0.4)</f>
        <v>330861.28371529176</v>
      </c>
      <c r="N51" s="29">
        <f>'Table A2'!M51*'Table A0'!$J51/(0.09)</f>
        <v>719061.14906792436</v>
      </c>
      <c r="O51" s="29"/>
      <c r="P51" s="29">
        <f>'Table Thresholds_nominal'!I51*'Table A0'!$L51</f>
        <v>66572.179301553886</v>
      </c>
      <c r="Q51" s="29">
        <f>'Table Thresholds_nominal'!J51*'Table A0'!$L51</f>
        <v>85224.588861459284</v>
      </c>
      <c r="R51" s="29">
        <f>'Table Thresholds_nominal'!K51*'Table A0'!$L51</f>
        <v>170617.82544492331</v>
      </c>
      <c r="S51" s="29">
        <f>'Table Thresholds_nominal'!L51*'Table A0'!$L51</f>
        <v>240941.38080660481</v>
      </c>
      <c r="T51" s="29">
        <f>'Table Thresholds_nominal'!M51*'Table A0'!$L51</f>
        <v>514187.57231576066</v>
      </c>
      <c r="U51" s="29">
        <f>'Table Thresholds_nominal'!N51*'Table A0'!$L51</f>
        <v>1286329.344085709</v>
      </c>
      <c r="W51" s="29"/>
      <c r="X51" s="29"/>
      <c r="Y51" s="29"/>
      <c r="Z51" s="29"/>
      <c r="AA51" s="29"/>
      <c r="AB51" s="29"/>
    </row>
    <row r="52" spans="1:28" ht="12" customHeight="1">
      <c r="A52" s="28">
        <v>1959</v>
      </c>
      <c r="B52" s="29">
        <f>'Table A2'!B52*'Table A0'!$J52/(10)</f>
        <v>120681.76702493985</v>
      </c>
      <c r="C52" s="29">
        <f>'Table A2'!C52*'Table A0'!$J52/(5)</f>
        <v>162700.92013805246</v>
      </c>
      <c r="D52" s="29">
        <f>'Table A2'!D52*'Table A0'!$J52/(1)</f>
        <v>351899.82065828791</v>
      </c>
      <c r="E52" s="29">
        <f>'Table A2'!E52*'Table A0'!$J52/(0.5)</f>
        <v>490790.85471555922</v>
      </c>
      <c r="F52" s="29">
        <f>'Table A2'!F52*'Table A0'!$J52/(0.1)</f>
        <v>985924.43593371788</v>
      </c>
      <c r="G52" s="29">
        <f>'Table A2'!G52*'Table A0'!$J52/(0.01)</f>
        <v>2872874.0296742651</v>
      </c>
      <c r="H52" s="29"/>
      <c r="I52" s="29">
        <f>(100-'Table A2'!B52)*'Table A0'!$J52/(90)</f>
        <v>27778.277449345278</v>
      </c>
      <c r="J52" s="29">
        <f>'Table A2'!I52*'Table A0'!$J52/(5)</f>
        <v>78662.613911827269</v>
      </c>
      <c r="K52" s="29">
        <f>'Table A2'!J52*'Table A0'!$J52/(4)</f>
        <v>115401.19500799358</v>
      </c>
      <c r="L52" s="29">
        <f>'Table A2'!K52*'Table A0'!$J52/(0.5)</f>
        <v>213008.78660101662</v>
      </c>
      <c r="M52" s="29">
        <f>'Table A2'!L52*'Table A0'!$J52/(0.4)</f>
        <v>367007.45941101958</v>
      </c>
      <c r="N52" s="29">
        <f>'Table A2'!M52*'Table A0'!$J52/(0.09)</f>
        <v>776263.36996254604</v>
      </c>
      <c r="O52" s="29"/>
      <c r="P52" s="29">
        <f>'Table Thresholds_nominal'!I52*'Table A0'!$L52</f>
        <v>70089.465158866748</v>
      </c>
      <c r="Q52" s="29">
        <f>'Table Thresholds_nominal'!J52*'Table A0'!$L52</f>
        <v>93324.088472620686</v>
      </c>
      <c r="R52" s="29">
        <f>'Table Thresholds_nominal'!K52*'Table A0'!$L52</f>
        <v>185306.8846326551</v>
      </c>
      <c r="S52" s="29">
        <f>'Table Thresholds_nominal'!L52*'Table A0'!$L52</f>
        <v>275700.54695952154</v>
      </c>
      <c r="T52" s="29">
        <f>'Table Thresholds_nominal'!M52*'Table A0'!$L52</f>
        <v>561186.29725327645</v>
      </c>
      <c r="U52" s="29">
        <f>'Table Thresholds_nominal'!N52*'Table A0'!$L52</f>
        <v>1357403.0843901881</v>
      </c>
      <c r="W52" s="29"/>
      <c r="X52" s="29"/>
      <c r="Y52" s="29"/>
      <c r="Z52" s="29"/>
      <c r="AA52" s="29"/>
      <c r="AB52" s="29"/>
    </row>
    <row r="53" spans="1:28" ht="12" customHeight="1">
      <c r="A53" s="28">
        <v>1960</v>
      </c>
      <c r="B53" s="29">
        <f>'Table A2'!B53*'Table A0'!$J53/(10)</f>
        <v>119792.03278324059</v>
      </c>
      <c r="C53" s="29">
        <f>'Table A2'!C53*'Table A0'!$J53/(5)</f>
        <v>158524.21537968732</v>
      </c>
      <c r="D53" s="29">
        <f>'Table A2'!D53*'Table A0'!$J53/(1)</f>
        <v>335363.72911257244</v>
      </c>
      <c r="E53" s="29">
        <f>'Table A2'!E53*'Table A0'!$J53/(0.5)</f>
        <v>458045.46442949458</v>
      </c>
      <c r="F53" s="29">
        <f>'Table A2'!F53*'Table A0'!$J53/(0.1)</f>
        <v>938712.47739317734</v>
      </c>
      <c r="G53" s="29">
        <f>'Table A2'!G53*'Table A0'!$J53/(0.01)</f>
        <v>2825094.3523943773</v>
      </c>
      <c r="H53" s="29"/>
      <c r="I53" s="29">
        <f>(100-'Table A2'!B53)*'Table A0'!$J53/(90)</f>
        <v>28044.07448645007</v>
      </c>
      <c r="J53" s="29">
        <f>'Table A2'!I53*'Table A0'!$J53/(5)</f>
        <v>81059.850186793861</v>
      </c>
      <c r="K53" s="29">
        <f>'Table A2'!J53*'Table A0'!$J53/(4)</f>
        <v>114314.33694646602</v>
      </c>
      <c r="L53" s="29">
        <f>'Table A2'!K53*'Table A0'!$J53/(0.5)</f>
        <v>212681.99379565034</v>
      </c>
      <c r="M53" s="29">
        <f>'Table A2'!L53*'Table A0'!$J53/(0.4)</f>
        <v>337878.71118857391</v>
      </c>
      <c r="N53" s="29">
        <f>'Table A2'!M53*'Table A0'!$J53/(0.09)</f>
        <v>729114.49128193303</v>
      </c>
      <c r="O53" s="29"/>
      <c r="P53" s="29">
        <f>'Table Thresholds_nominal'!I53*'Table A0'!$L53</f>
        <v>71736.331139423404</v>
      </c>
      <c r="Q53" s="29">
        <f>'Table Thresholds_nominal'!J53*'Table A0'!$L53</f>
        <v>85039.481792667721</v>
      </c>
      <c r="R53" s="29">
        <f>'Table Thresholds_nominal'!K53*'Table A0'!$L53</f>
        <v>181896.16145402001</v>
      </c>
      <c r="S53" s="29">
        <f>'Table Thresholds_nominal'!L53*'Table A0'!$L53</f>
        <v>251745.87077198585</v>
      </c>
      <c r="T53" s="29">
        <f>'Table Thresholds_nominal'!M53*'Table A0'!$L53</f>
        <v>523485.47730599559</v>
      </c>
      <c r="U53" s="29">
        <f>'Table Thresholds_nominal'!N53*'Table A0'!$L53</f>
        <v>1336665.4782258719</v>
      </c>
      <c r="W53" s="29"/>
      <c r="X53" s="29"/>
      <c r="Y53" s="29"/>
      <c r="Z53" s="29"/>
      <c r="AA53" s="29"/>
      <c r="AB53" s="29"/>
    </row>
    <row r="54" spans="1:28" ht="12" customHeight="1">
      <c r="A54" s="28">
        <v>1961</v>
      </c>
      <c r="B54" s="29">
        <f>'Table A2'!B54*'Table A0'!$J54/(10)</f>
        <v>124120.731022846</v>
      </c>
      <c r="C54" s="29">
        <f>'Table A2'!C54*'Table A0'!$J54/(5)</f>
        <v>166452.6779066702</v>
      </c>
      <c r="D54" s="29">
        <f>'Table A2'!D54*'Table A0'!$J54/(1)</f>
        <v>352360.25024218095</v>
      </c>
      <c r="E54" s="29">
        <f>'Table A2'!E54*'Table A0'!$J54/(0.5)</f>
        <v>481430.8577615277</v>
      </c>
      <c r="F54" s="29">
        <f>'Table A2'!F54*'Table A0'!$J54/(0.1)</f>
        <v>1010916.5553292965</v>
      </c>
      <c r="G54" s="29">
        <f>'Table A2'!G54*'Table A0'!$J54/(0.01)</f>
        <v>3112569.6778593478</v>
      </c>
      <c r="H54" s="29"/>
      <c r="I54" s="29">
        <f>(100-'Table A2'!B54)*'Table A0'!$J54/(90)</f>
        <v>28559.908254937989</v>
      </c>
      <c r="J54" s="29">
        <f>'Table A2'!I54*'Table A0'!$J54/(5)</f>
        <v>81788.784139021795</v>
      </c>
      <c r="K54" s="29">
        <f>'Table A2'!J54*'Table A0'!$J54/(4)</f>
        <v>119975.78482279248</v>
      </c>
      <c r="L54" s="29">
        <f>'Table A2'!K54*'Table A0'!$J54/(0.5)</f>
        <v>223289.64272283425</v>
      </c>
      <c r="M54" s="29">
        <f>'Table A2'!L54*'Table A0'!$J54/(0.4)</f>
        <v>349059.43336958543</v>
      </c>
      <c r="N54" s="29">
        <f>'Table A2'!M54*'Table A0'!$J54/(0.09)</f>
        <v>777399.54171484639</v>
      </c>
      <c r="O54" s="29"/>
      <c r="P54" s="29">
        <f>'Table Thresholds_nominal'!I54*'Table A0'!$L54</f>
        <v>73028.287412471705</v>
      </c>
      <c r="Q54" s="29">
        <f>'Table Thresholds_nominal'!J54*'Table A0'!$L54</f>
        <v>93404.556842895079</v>
      </c>
      <c r="R54" s="29">
        <f>'Table Thresholds_nominal'!K54*'Table A0'!$L54</f>
        <v>188397.64025717837</v>
      </c>
      <c r="S54" s="29">
        <f>'Table Thresholds_nominal'!L54*'Table A0'!$L54</f>
        <v>256424.6502026883</v>
      </c>
      <c r="T54" s="29">
        <f>'Table Thresholds_nominal'!M54*'Table A0'!$L54</f>
        <v>547630.14197971323</v>
      </c>
      <c r="U54" s="29">
        <f>'Table Thresholds_nominal'!N54*'Table A0'!$L54</f>
        <v>1448403.267643729</v>
      </c>
      <c r="W54" s="29"/>
      <c r="X54" s="29"/>
      <c r="Y54" s="29"/>
      <c r="Z54" s="29"/>
      <c r="AA54" s="29"/>
      <c r="AB54" s="29"/>
    </row>
    <row r="55" spans="1:28" ht="12" customHeight="1">
      <c r="A55" s="28">
        <v>1962</v>
      </c>
      <c r="B55" s="29">
        <f>'Table A2'!B55*'Table A0'!$J55/(10)</f>
        <v>126475.86694665137</v>
      </c>
      <c r="C55" s="29">
        <f>'Table A2'!C55*'Table A0'!$J55/(5)</f>
        <v>168097.90837660665</v>
      </c>
      <c r="D55" s="29">
        <f>'Table A2'!D55*'Table A0'!$J55/(1)</f>
        <v>347718.48101069429</v>
      </c>
      <c r="E55" s="29">
        <f>'Table A2'!E55*'Table A0'!$J55/(0.5)</f>
        <v>472290.71675112838</v>
      </c>
      <c r="F55" s="29">
        <f>'Table A2'!F55*'Table A0'!$J55/(0.1)</f>
        <v>950890.12483944942</v>
      </c>
      <c r="G55" s="29">
        <f>'Table A2'!G55*'Table A0'!$J55/(0.01)</f>
        <v>2857432.4609375373</v>
      </c>
      <c r="H55" s="29"/>
      <c r="I55" s="29">
        <f>(100-'Table A2'!B55)*'Table A0'!$J55/(90)</f>
        <v>29271.042415356616</v>
      </c>
      <c r="J55" s="29">
        <f>'Table A2'!I55*'Table A0'!$J55/(5)</f>
        <v>84853.825516696088</v>
      </c>
      <c r="K55" s="29">
        <f>'Table A2'!J55*'Table A0'!$J55/(4)</f>
        <v>123192.76521808474</v>
      </c>
      <c r="L55" s="29">
        <f>'Table A2'!K55*'Table A0'!$J55/(0.5)</f>
        <v>223146.24527026017</v>
      </c>
      <c r="M55" s="29">
        <f>'Table A2'!L55*'Table A0'!$J55/(0.4)</f>
        <v>352640.8647290481</v>
      </c>
      <c r="N55" s="29">
        <f>'Table A2'!M55*'Table A0'!$J55/(0.09)</f>
        <v>739052.08749521745</v>
      </c>
      <c r="O55" s="29"/>
      <c r="P55" s="29">
        <f>'Table Thresholds_nominal'!I55*'Table A0'!$L55</f>
        <v>76459.49792559279</v>
      </c>
      <c r="Q55" s="29">
        <f>'Table Thresholds_nominal'!J55*'Table A0'!$L55</f>
        <v>95364.487492502027</v>
      </c>
      <c r="R55" s="29">
        <f>'Table Thresholds_nominal'!K55*'Table A0'!$L55</f>
        <v>190751.31631581151</v>
      </c>
      <c r="S55" s="29">
        <f>'Table Thresholds_nominal'!L55*'Table A0'!$L55</f>
        <v>264231.81564755208</v>
      </c>
      <c r="T55" s="29">
        <f>'Table Thresholds_nominal'!M55*'Table A0'!$L55</f>
        <v>540628.73619955522</v>
      </c>
      <c r="U55" s="29">
        <f>'Table Thresholds_nominal'!N55*'Table A0'!$L55</f>
        <v>1326354.594782636</v>
      </c>
      <c r="W55" s="29"/>
      <c r="X55" s="29"/>
      <c r="Y55" s="29"/>
      <c r="Z55" s="29"/>
      <c r="AA55" s="29"/>
      <c r="AB55" s="29"/>
    </row>
    <row r="56" spans="1:28" ht="12" customHeight="1">
      <c r="A56" s="28">
        <v>1963</v>
      </c>
      <c r="B56" s="29">
        <f>'Table A2'!B56*'Table A0'!$J56/(10)</f>
        <v>130125.84507388719</v>
      </c>
      <c r="C56" s="29">
        <f>'Table A2'!C56*'Table A0'!$J56/(5)</f>
        <v>172750.99319932034</v>
      </c>
      <c r="D56" s="29">
        <f>'Table A2'!D56*'Table A0'!$J56/(1)</f>
        <v>354960.45442830451</v>
      </c>
      <c r="E56" s="29">
        <f>'Table A2'!E56*'Table A0'!$J56/(0.5)</f>
        <v>480374.27647113346</v>
      </c>
      <c r="F56" s="29">
        <f>'Table A2'!F56*'Table A0'!$J56/(0.1)</f>
        <v>963703.27370163135</v>
      </c>
      <c r="G56" s="29">
        <f>'Table A2'!G56*'Table A0'!$J56/(0.01)</f>
        <v>2929721.2519872971</v>
      </c>
      <c r="H56" s="29"/>
      <c r="I56" s="29">
        <f>(100-'Table A2'!B56)*'Table A0'!$J56/(90)</f>
        <v>30052.474214475329</v>
      </c>
      <c r="J56" s="29">
        <f>'Table A2'!I56*'Table A0'!$J56/(5)</f>
        <v>87500.696948454075</v>
      </c>
      <c r="K56" s="29">
        <f>'Table A2'!J56*'Table A0'!$J56/(4)</f>
        <v>127198.62789207426</v>
      </c>
      <c r="L56" s="29">
        <f>'Table A2'!K56*'Table A0'!$J56/(0.5)</f>
        <v>229546.63238547559</v>
      </c>
      <c r="M56" s="29">
        <f>'Table A2'!L56*'Table A0'!$J56/(0.4)</f>
        <v>359542.02716350893</v>
      </c>
      <c r="N56" s="29">
        <f>'Table A2'!M56*'Table A0'!$J56/(0.09)</f>
        <v>745256.8316698909</v>
      </c>
      <c r="O56" s="29"/>
      <c r="P56" s="29">
        <f>'Table Thresholds_nominal'!I56*'Table A0'!$L56</f>
        <v>79226.058043759243</v>
      </c>
      <c r="Q56" s="29">
        <f>'Table Thresholds_nominal'!J56*'Table A0'!$L56</f>
        <v>99619.464326216097</v>
      </c>
      <c r="R56" s="29">
        <f>'Table Thresholds_nominal'!K56*'Table A0'!$L56</f>
        <v>196207.8406624356</v>
      </c>
      <c r="S56" s="29">
        <f>'Table Thresholds_nominal'!L56*'Table A0'!$L56</f>
        <v>269632.39599618717</v>
      </c>
      <c r="T56" s="29">
        <f>'Table Thresholds_nominal'!M56*'Table A0'!$L56</f>
        <v>549217.34393801016</v>
      </c>
      <c r="U56" s="29">
        <f>'Table Thresholds_nominal'!N56*'Table A0'!$L56</f>
        <v>1336810.8314624063</v>
      </c>
      <c r="W56" s="29"/>
      <c r="X56" s="29"/>
      <c r="Y56" s="29"/>
      <c r="Z56" s="29"/>
      <c r="AA56" s="29"/>
      <c r="AB56" s="29"/>
    </row>
    <row r="57" spans="1:28" ht="12" customHeight="1">
      <c r="A57" s="28">
        <v>1964</v>
      </c>
      <c r="B57" s="29">
        <f>'Table A2'!B57*'Table A0'!$J57/(10)</f>
        <v>138140.4811097997</v>
      </c>
      <c r="C57" s="29">
        <f>'Table A2'!C57*'Table A0'!$J57/(5)</f>
        <v>184367.10258680355</v>
      </c>
      <c r="D57" s="29">
        <f>'Table A2'!D57*'Table A0'!$J57/(1)</f>
        <v>384213.22708130581</v>
      </c>
      <c r="E57" s="29">
        <f>'Table A2'!E57*'Table A0'!$J57/(0.5)</f>
        <v>520172.17322720023</v>
      </c>
      <c r="F57" s="29">
        <f>'Table A2'!F57*'Table A0'!$J57/(0.1)</f>
        <v>1048468.4783883138</v>
      </c>
      <c r="G57" s="29">
        <f>'Table A2'!G57*'Table A0'!$J57/(0.01)</f>
        <v>3198103.0003218097</v>
      </c>
      <c r="H57" s="29"/>
      <c r="I57" s="29">
        <f>(100-'Table A2'!B57)*'Table A0'!$J57/(90)</f>
        <v>31544.428070900733</v>
      </c>
      <c r="J57" s="29">
        <f>'Table A2'!I57*'Table A0'!$J57/(5)</f>
        <v>91913.859632795851</v>
      </c>
      <c r="K57" s="29">
        <f>'Table A2'!J57*'Table A0'!$J57/(4)</f>
        <v>134405.571463178</v>
      </c>
      <c r="L57" s="29">
        <f>'Table A2'!K57*'Table A0'!$J57/(0.5)</f>
        <v>248254.28093541143</v>
      </c>
      <c r="M57" s="29">
        <f>'Table A2'!L57*'Table A0'!$J57/(0.4)</f>
        <v>388098.09693692176</v>
      </c>
      <c r="N57" s="29">
        <f>'Table A2'!M57*'Table A0'!$J57/(0.09)</f>
        <v>809620.19817348092</v>
      </c>
      <c r="O57" s="29"/>
      <c r="P57" s="29">
        <f>'Table Thresholds_nominal'!I57*'Table A0'!$L57</f>
        <v>83575.852235277387</v>
      </c>
      <c r="Q57" s="29">
        <f>'Table Thresholds_nominal'!J57*'Table A0'!$L57</f>
        <v>102327.52356218331</v>
      </c>
      <c r="R57" s="29">
        <f>'Table Thresholds_nominal'!K57*'Table A0'!$L57</f>
        <v>214672.31779159955</v>
      </c>
      <c r="S57" s="29">
        <f>'Table Thresholds_nominal'!L57*'Table A0'!$L57</f>
        <v>289549.72858727368</v>
      </c>
      <c r="T57" s="29">
        <f>'Table Thresholds_nominal'!M57*'Table A0'!$L57</f>
        <v>564080.26507271419</v>
      </c>
      <c r="U57" s="29">
        <f>'Table Thresholds_nominal'!N57*'Table A0'!$L57</f>
        <v>1434422.690372573</v>
      </c>
      <c r="W57" s="29"/>
      <c r="X57" s="29"/>
      <c r="Y57" s="29"/>
      <c r="Z57" s="29"/>
      <c r="AA57" s="29"/>
      <c r="AB57" s="29"/>
    </row>
    <row r="58" spans="1:28" ht="12" customHeight="1">
      <c r="A58" s="28">
        <v>1965</v>
      </c>
      <c r="B58" s="29">
        <f>'Table A2'!B58*'Table A0'!$J58/(10)</f>
        <v>145395.97357554565</v>
      </c>
      <c r="C58" s="29">
        <f>'Table A2'!C58*'Table A0'!$J58/(5)</f>
        <v>194767.20547830308</v>
      </c>
      <c r="D58" s="29">
        <f>'Table A2'!D58*'Table A0'!$J58/(1)</f>
        <v>411821.87300019147</v>
      </c>
      <c r="E58" s="29">
        <f>'Table A2'!E58*'Table A0'!$J58/(0.5)</f>
        <v>560385.53991817497</v>
      </c>
      <c r="F58" s="29">
        <f>'Table A2'!F58*'Table A0'!$J58/(0.1)</f>
        <v>1159568.0400259469</v>
      </c>
      <c r="G58" s="29">
        <f>'Table A2'!G58*'Table A0'!$J58/(0.01)</f>
        <v>3634806.1369328648</v>
      </c>
      <c r="H58" s="29"/>
      <c r="I58" s="29">
        <f>(100-'Table A2'!B58)*'Table A0'!$J58/(90)</f>
        <v>33026.931083308256</v>
      </c>
      <c r="J58" s="29">
        <f>'Table A2'!I58*'Table A0'!$J58/(5)</f>
        <v>96024.741672788223</v>
      </c>
      <c r="K58" s="29">
        <f>'Table A2'!J58*'Table A0'!$J58/(4)</f>
        <v>140503.53859783101</v>
      </c>
      <c r="L58" s="29">
        <f>'Table A2'!K58*'Table A0'!$J58/(0.5)</f>
        <v>263258.20608220791</v>
      </c>
      <c r="M58" s="29">
        <f>'Table A2'!L58*'Table A0'!$J58/(0.4)</f>
        <v>410589.91489123204</v>
      </c>
      <c r="N58" s="29">
        <f>'Table A2'!M58*'Table A0'!$J58/(0.09)</f>
        <v>884541.58481406735</v>
      </c>
      <c r="O58" s="29"/>
      <c r="P58" s="29">
        <f>'Table Thresholds_nominal'!I58*'Table A0'!$L58</f>
        <v>87949.838754793265</v>
      </c>
      <c r="Q58" s="29">
        <f>'Table Thresholds_nominal'!J58*'Table A0'!$L58</f>
        <v>107799.5003325593</v>
      </c>
      <c r="R58" s="29">
        <f>'Table Thresholds_nominal'!K58*'Table A0'!$L58</f>
        <v>226720.87249412274</v>
      </c>
      <c r="S58" s="29">
        <f>'Table Thresholds_nominal'!L58*'Table A0'!$L58</f>
        <v>306140.65292168484</v>
      </c>
      <c r="T58" s="29">
        <f>'Table Thresholds_nominal'!M58*'Table A0'!$L58</f>
        <v>584171.65315867495</v>
      </c>
      <c r="U58" s="29">
        <f>'Table Thresholds_nominal'!N58*'Table A0'!$L58</f>
        <v>1561600.056996379</v>
      </c>
      <c r="W58" s="29"/>
      <c r="X58" s="29"/>
      <c r="Y58" s="29"/>
      <c r="Z58" s="29"/>
      <c r="AA58" s="29"/>
      <c r="AB58" s="29"/>
    </row>
    <row r="59" spans="1:28" ht="12" customHeight="1">
      <c r="A59" s="28">
        <v>1966</v>
      </c>
      <c r="B59" s="29">
        <f>'Table A2'!B59*'Table A0'!$J59/(10)</f>
        <v>151008.33968781526</v>
      </c>
      <c r="C59" s="29">
        <f>'Table A2'!C59*'Table A0'!$J59/(5)</f>
        <v>203213.62866984762</v>
      </c>
      <c r="D59" s="29">
        <f>'Table A2'!D59*'Table A0'!$J59/(1)</f>
        <v>433495.60274779081</v>
      </c>
      <c r="E59" s="29">
        <f>'Table A2'!E59*'Table A0'!$J59/(0.5)</f>
        <v>596465.70992894471</v>
      </c>
      <c r="F59" s="29">
        <f>'Table A2'!F59*'Table A0'!$J59/(0.1)</f>
        <v>1265642.5959713596</v>
      </c>
      <c r="G59" s="29">
        <f>'Table A2'!G59*'Table A0'!$J59/(0.01)</f>
        <v>3840632.0368528254</v>
      </c>
      <c r="H59" s="29"/>
      <c r="I59" s="29">
        <f>(100-'Table A2'!B59)*'Table A0'!$J59/(90)</f>
        <v>34347.083153509207</v>
      </c>
      <c r="J59" s="29">
        <f>'Table A2'!I59*'Table A0'!$J59/(5)</f>
        <v>98803.050705782909</v>
      </c>
      <c r="K59" s="29">
        <f>'Table A2'!J59*'Table A0'!$J59/(4)</f>
        <v>145643.13515036184</v>
      </c>
      <c r="L59" s="29">
        <f>'Table A2'!K59*'Table A0'!$J59/(0.5)</f>
        <v>270525.49556663685</v>
      </c>
      <c r="M59" s="29">
        <f>'Table A2'!L59*'Table A0'!$J59/(0.4)</f>
        <v>429171.48841834103</v>
      </c>
      <c r="N59" s="29">
        <f>'Table A2'!M59*'Table A0'!$J59/(0.09)</f>
        <v>979532.65809564141</v>
      </c>
      <c r="O59" s="29"/>
      <c r="P59" s="29">
        <f>'Table Thresholds_nominal'!I59*'Table A0'!$L59</f>
        <v>89045.630324076177</v>
      </c>
      <c r="Q59" s="29">
        <f>'Table Thresholds_nominal'!J59*'Table A0'!$L59</f>
        <v>112849.89314316525</v>
      </c>
      <c r="R59" s="29">
        <f>'Table Thresholds_nominal'!K59*'Table A0'!$L59</f>
        <v>230485.01504799954</v>
      </c>
      <c r="S59" s="29">
        <f>'Table Thresholds_nominal'!L59*'Table A0'!$L59</f>
        <v>326704.66826449474</v>
      </c>
      <c r="T59" s="29">
        <f>'Table Thresholds_nominal'!M59*'Table A0'!$L59</f>
        <v>669663.60222898796</v>
      </c>
      <c r="U59" s="29">
        <f>'Table Thresholds_nominal'!N59*'Table A0'!$L59</f>
        <v>1741332.2338825939</v>
      </c>
      <c r="W59" s="29"/>
      <c r="X59" s="29"/>
      <c r="Y59" s="29"/>
      <c r="Z59" s="29"/>
      <c r="AA59" s="29"/>
      <c r="AB59" s="29"/>
    </row>
    <row r="60" spans="1:28" ht="12" customHeight="1">
      <c r="A60" s="28">
        <v>1967</v>
      </c>
      <c r="B60" s="29">
        <f>'Table A2'!B60*'Table A0'!$J60/(10)</f>
        <v>159185.11335329336</v>
      </c>
      <c r="C60" s="29">
        <f>'Table A2'!C60*'Table A0'!$J60/(5)</f>
        <v>216079.7489113131</v>
      </c>
      <c r="D60" s="29">
        <f>'Table A2'!D60*'Table A0'!$J60/(1)</f>
        <v>468725.66058266169</v>
      </c>
      <c r="E60" s="29">
        <f>'Table A2'!E60*'Table A0'!$J60/(0.5)</f>
        <v>649779.388142357</v>
      </c>
      <c r="F60" s="29">
        <f>'Table A2'!F60*'Table A0'!$J60/(0.1)</f>
        <v>1370084.7086520784</v>
      </c>
      <c r="G60" s="29">
        <f>'Table A2'!G60*'Table A0'!$J60/(0.01)</f>
        <v>3997363.85140891</v>
      </c>
      <c r="H60" s="29"/>
      <c r="I60" s="29">
        <f>(100-'Table A2'!B60)*'Table A0'!$J60/(90)</f>
        <v>35285.711642989612</v>
      </c>
      <c r="J60" s="29">
        <f>'Table A2'!I60*'Table A0'!$J60/(5)</f>
        <v>102290.47779527362</v>
      </c>
      <c r="K60" s="29">
        <f>'Table A2'!J60*'Table A0'!$J60/(4)</f>
        <v>152918.27099347595</v>
      </c>
      <c r="L60" s="29">
        <f>'Table A2'!K60*'Table A0'!$J60/(0.5)</f>
        <v>287671.93302296632</v>
      </c>
      <c r="M60" s="29">
        <f>'Table A2'!L60*'Table A0'!$J60/(0.4)</f>
        <v>469703.05801492662</v>
      </c>
      <c r="N60" s="29">
        <f>'Table A2'!M60*'Table A0'!$J60/(0.09)</f>
        <v>1078164.8039013194</v>
      </c>
      <c r="O60" s="29"/>
      <c r="P60" s="29">
        <f>'Table Thresholds_nominal'!I60*'Table A0'!$L60</f>
        <v>91578.926197153603</v>
      </c>
      <c r="Q60" s="29">
        <f>'Table Thresholds_nominal'!J60*'Table A0'!$L60</f>
        <v>117724.45268536269</v>
      </c>
      <c r="R60" s="29">
        <f>'Table Thresholds_nominal'!K60*'Table A0'!$L60</f>
        <v>245677.21935480798</v>
      </c>
      <c r="S60" s="29">
        <f>'Table Thresholds_nominal'!L60*'Table A0'!$L60</f>
        <v>352914.65792513947</v>
      </c>
      <c r="T60" s="29">
        <f>'Table Thresholds_nominal'!M60*'Table A0'!$L60</f>
        <v>729902.34257667768</v>
      </c>
      <c r="U60" s="29">
        <f>'Table Thresholds_nominal'!N60*'Table A0'!$L60</f>
        <v>1835888.9494719247</v>
      </c>
      <c r="W60" s="29"/>
      <c r="X60" s="29"/>
      <c r="Y60" s="29"/>
      <c r="Z60" s="29"/>
      <c r="AA60" s="29"/>
      <c r="AB60" s="29"/>
    </row>
    <row r="61" spans="1:28" ht="12" customHeight="1">
      <c r="A61" s="28">
        <v>1968</v>
      </c>
      <c r="B61" s="29">
        <f>'Table A2'!B61*'Table A0'!$J61/(10)</f>
        <v>167152.8796416269</v>
      </c>
      <c r="C61" s="29">
        <f>'Table A2'!C61*'Table A0'!$J61/(5)</f>
        <v>227572.40618623132</v>
      </c>
      <c r="D61" s="29">
        <f>'Table A2'!D61*'Table A0'!$J61/(1)</f>
        <v>501210.93560275884</v>
      </c>
      <c r="E61" s="29">
        <f>'Table A2'!E61*'Table A0'!$J61/(0.5)</f>
        <v>700130.09263542714</v>
      </c>
      <c r="F61" s="29">
        <f>'Table A2'!F61*'Table A0'!$J61/(0.1)</f>
        <v>1493041.816116469</v>
      </c>
      <c r="G61" s="29">
        <f>'Table A2'!G61*'Table A0'!$J61/(0.01)</f>
        <v>4335899.3706878815</v>
      </c>
      <c r="H61" s="29"/>
      <c r="I61" s="29">
        <f>(100-'Table A2'!B61)*'Table A0'!$J61/(90)</f>
        <v>36724.726898888926</v>
      </c>
      <c r="J61" s="29">
        <f>'Table A2'!I61*'Table A0'!$J61/(5)</f>
        <v>106733.35309702251</v>
      </c>
      <c r="K61" s="29">
        <f>'Table A2'!J61*'Table A0'!$J61/(4)</f>
        <v>159162.77383209942</v>
      </c>
      <c r="L61" s="29">
        <f>'Table A2'!K61*'Table A0'!$J61/(0.5)</f>
        <v>302291.77857009054</v>
      </c>
      <c r="M61" s="29">
        <f>'Table A2'!L61*'Table A0'!$J61/(0.4)</f>
        <v>501902.16176516673</v>
      </c>
      <c r="N61" s="29">
        <f>'Table A2'!M61*'Table A0'!$J61/(0.09)</f>
        <v>1177168.7544974233</v>
      </c>
      <c r="O61" s="29"/>
      <c r="P61" s="29">
        <f>'Table Thresholds_nominal'!I61*'Table A0'!$L61</f>
        <v>95977.907909451387</v>
      </c>
      <c r="Q61" s="29">
        <f>'Table Thresholds_nominal'!J61*'Table A0'!$L61</f>
        <v>122843.98087620265</v>
      </c>
      <c r="R61" s="29">
        <f>'Table Thresholds_nominal'!K61*'Table A0'!$L61</f>
        <v>259988.67848835647</v>
      </c>
      <c r="S61" s="29">
        <f>'Table Thresholds_nominal'!L61*'Table A0'!$L61</f>
        <v>371998.2405865661</v>
      </c>
      <c r="T61" s="29">
        <f>'Table Thresholds_nominal'!M61*'Table A0'!$L61</f>
        <v>795072.37824950414</v>
      </c>
      <c r="U61" s="29">
        <f>'Table Thresholds_nominal'!N61*'Table A0'!$L61</f>
        <v>1915870.8471468291</v>
      </c>
      <c r="W61" s="29"/>
      <c r="X61" s="29"/>
      <c r="Y61" s="29"/>
      <c r="Z61" s="29"/>
      <c r="AA61" s="29"/>
      <c r="AB61" s="29"/>
    </row>
    <row r="62" spans="1:28" ht="12" customHeight="1">
      <c r="A62" s="28">
        <v>1969</v>
      </c>
      <c r="B62" s="29">
        <f>'Table A2'!B62*'Table A0'!$J62/(10)</f>
        <v>163664.6976033636</v>
      </c>
      <c r="C62" s="29">
        <f>'Table A2'!C62*'Table A0'!$J62/(5)</f>
        <v>219581.82740470683</v>
      </c>
      <c r="D62" s="29">
        <f>'Table A2'!D62*'Table A0'!$J62/(1)</f>
        <v>467376.44626067125</v>
      </c>
      <c r="E62" s="29">
        <f>'Table A2'!E62*'Table A0'!$J62/(0.5)</f>
        <v>650146.26914055657</v>
      </c>
      <c r="F62" s="29">
        <f>'Table A2'!F62*'Table A0'!$J62/(0.1)</f>
        <v>1385191.4948492358</v>
      </c>
      <c r="G62" s="29">
        <f>'Table A2'!G62*'Table A0'!$J62/(0.01)</f>
        <v>4314669.4599042917</v>
      </c>
      <c r="H62" s="29"/>
      <c r="I62" s="29">
        <f>(100-'Table A2'!B62)*'Table A0'!$J62/(90)</f>
        <v>37057.990302806764</v>
      </c>
      <c r="J62" s="29">
        <f>'Table A2'!I62*'Table A0'!$J62/(5)</f>
        <v>107747.56780202035</v>
      </c>
      <c r="K62" s="29">
        <f>'Table A2'!J62*'Table A0'!$J62/(4)</f>
        <v>157633.17269071573</v>
      </c>
      <c r="L62" s="29">
        <f>'Table A2'!K62*'Table A0'!$J62/(0.5)</f>
        <v>284606.62338078598</v>
      </c>
      <c r="M62" s="29">
        <f>'Table A2'!L62*'Table A0'!$J62/(0.4)</f>
        <v>466384.96271338669</v>
      </c>
      <c r="N62" s="29">
        <f>'Table A2'!M62*'Table A0'!$J62/(0.09)</f>
        <v>1059693.9431764518</v>
      </c>
      <c r="O62" s="29"/>
      <c r="P62" s="29">
        <f>'Table Thresholds_nominal'!I62*'Table A0'!$L62</f>
        <v>97065.680683749422</v>
      </c>
      <c r="Q62" s="29">
        <f>'Table Thresholds_nominal'!J62*'Table A0'!$L62</f>
        <v>123650.35881407939</v>
      </c>
      <c r="R62" s="29">
        <f>'Table Thresholds_nominal'!K62*'Table A0'!$L62</f>
        <v>244334.09369827237</v>
      </c>
      <c r="S62" s="29">
        <f>'Table Thresholds_nominal'!L62*'Table A0'!$L62</f>
        <v>355552.76374263072</v>
      </c>
      <c r="T62" s="29">
        <f>'Table Thresholds_nominal'!M62*'Table A0'!$L62</f>
        <v>715146.12951394601</v>
      </c>
      <c r="U62" s="29">
        <f>'Table Thresholds_nominal'!N62*'Table A0'!$L62</f>
        <v>1830478.8296442654</v>
      </c>
      <c r="W62" s="29"/>
      <c r="X62" s="29"/>
      <c r="Y62" s="29"/>
      <c r="Z62" s="29"/>
      <c r="AA62" s="29"/>
      <c r="AB62" s="29"/>
    </row>
    <row r="63" spans="1:28" ht="12" customHeight="1">
      <c r="A63" s="28">
        <v>1970</v>
      </c>
      <c r="B63" s="29">
        <f>'Table A2'!B63*'Table A0'!$J63/(10)</f>
        <v>156279.88368993564</v>
      </c>
      <c r="C63" s="29">
        <f>'Table A2'!C63*'Table A0'!$J63/(5)</f>
        <v>205428.05938938938</v>
      </c>
      <c r="D63" s="29">
        <f>'Table A2'!D63*'Table A0'!$J63/(1)</f>
        <v>413269.59152620478</v>
      </c>
      <c r="E63" s="29">
        <f>'Table A2'!E63*'Table A0'!$J63/(0.5)</f>
        <v>558944.63985213893</v>
      </c>
      <c r="F63" s="29">
        <f>'Table A2'!F63*'Table A0'!$J63/(0.1)</f>
        <v>1120025.8952288069</v>
      </c>
      <c r="G63" s="29">
        <f>'Table A2'!G63*'Table A0'!$J63/(0.01)</f>
        <v>3256352.5252646245</v>
      </c>
      <c r="H63" s="29"/>
      <c r="I63" s="29">
        <f>(100-'Table A2'!B63)*'Table A0'!$J63/(90)</f>
        <v>37055.345190554239</v>
      </c>
      <c r="J63" s="29">
        <f>'Table A2'!I63*'Table A0'!$J63/(5)</f>
        <v>107131.70799048194</v>
      </c>
      <c r="K63" s="29">
        <f>'Table A2'!J63*'Table A0'!$J63/(4)</f>
        <v>153467.67635518554</v>
      </c>
      <c r="L63" s="29">
        <f>'Table A2'!K63*'Table A0'!$J63/(0.5)</f>
        <v>267594.54320027062</v>
      </c>
      <c r="M63" s="29">
        <f>'Table A2'!L63*'Table A0'!$J63/(0.4)</f>
        <v>418674.32600797189</v>
      </c>
      <c r="N63" s="29">
        <f>'Table A2'!M63*'Table A0'!$J63/(0.09)</f>
        <v>882656.26966927166</v>
      </c>
      <c r="O63" s="29"/>
      <c r="P63" s="29">
        <f>'Table Thresholds_nominal'!I63*'Table A0'!$L63</f>
        <v>96491.480492708695</v>
      </c>
      <c r="Q63" s="29">
        <f>'Table Thresholds_nominal'!J63*'Table A0'!$L63</f>
        <v>121637.56639927083</v>
      </c>
      <c r="R63" s="29">
        <f>'Table Thresholds_nominal'!K63*'Table A0'!$L63</f>
        <v>231245.26645070373</v>
      </c>
      <c r="S63" s="29">
        <f>'Table Thresholds_nominal'!L63*'Table A0'!$L63</f>
        <v>321954.74309273472</v>
      </c>
      <c r="T63" s="29">
        <f>'Table Thresholds_nominal'!M63*'Table A0'!$L63</f>
        <v>623742.47706374153</v>
      </c>
      <c r="U63" s="29">
        <f>'Table Thresholds_nominal'!N63*'Table A0'!$L63</f>
        <v>1542199.8253320474</v>
      </c>
      <c r="W63" s="29"/>
      <c r="X63" s="29"/>
      <c r="Y63" s="29"/>
      <c r="Z63" s="29"/>
      <c r="AA63" s="29"/>
      <c r="AB63" s="29"/>
    </row>
    <row r="64" spans="1:28" ht="12" customHeight="1">
      <c r="A64" s="28">
        <v>1971</v>
      </c>
      <c r="B64" s="29">
        <f>'Table A2'!B64*'Table A0'!$J64/(10)</f>
        <v>159893.86824217852</v>
      </c>
      <c r="C64" s="29">
        <f>'Table A2'!C64*'Table A0'!$J64/(5)</f>
        <v>210944.94593185987</v>
      </c>
      <c r="D64" s="29">
        <f>'Table A2'!D64*'Table A0'!$J64/(1)</f>
        <v>426778.00658259378</v>
      </c>
      <c r="E64" s="29">
        <f>'Table A2'!E64*'Table A0'!$J64/(0.5)</f>
        <v>578349.96050999511</v>
      </c>
      <c r="F64" s="29">
        <f>'Table A2'!F64*'Table A0'!$J64/(0.1)</f>
        <v>1173205.2434473571</v>
      </c>
      <c r="G64" s="29">
        <f>'Table A2'!G64*'Table A0'!$J64/(0.01)</f>
        <v>3417732.8764495063</v>
      </c>
      <c r="H64" s="29"/>
      <c r="I64" s="29">
        <f>(100-'Table A2'!B64)*'Table A0'!$J64/(90)</f>
        <v>37034.191697932001</v>
      </c>
      <c r="J64" s="29">
        <f>'Table A2'!I64*'Table A0'!$J64/(5)</f>
        <v>108842.79055249717</v>
      </c>
      <c r="K64" s="29">
        <f>'Table A2'!J64*'Table A0'!$J64/(4)</f>
        <v>156986.6807691764</v>
      </c>
      <c r="L64" s="29">
        <f>'Table A2'!K64*'Table A0'!$J64/(0.5)</f>
        <v>275206.0526551925</v>
      </c>
      <c r="M64" s="29">
        <f>'Table A2'!L64*'Table A0'!$J64/(0.4)</f>
        <v>429636.13977565448</v>
      </c>
      <c r="N64" s="29">
        <f>'Table A2'!M64*'Table A0'!$J64/(0.09)</f>
        <v>923813.28422489611</v>
      </c>
      <c r="O64" s="29"/>
      <c r="P64" s="29">
        <f>'Table Thresholds_nominal'!I64*'Table A0'!$L64</f>
        <v>97772.241017713561</v>
      </c>
      <c r="Q64" s="29">
        <f>'Table Thresholds_nominal'!J64*'Table A0'!$L64</f>
        <v>124483.77949162606</v>
      </c>
      <c r="R64" s="29">
        <f>'Table Thresholds_nominal'!K64*'Table A0'!$L64</f>
        <v>239437.8408759142</v>
      </c>
      <c r="S64" s="29">
        <f>'Table Thresholds_nominal'!L64*'Table A0'!$L64</f>
        <v>329183.6797406635</v>
      </c>
      <c r="T64" s="29">
        <f>'Table Thresholds_nominal'!M64*'Table A0'!$L64</f>
        <v>645700.30053768749</v>
      </c>
      <c r="U64" s="29">
        <f>'Table Thresholds_nominal'!N64*'Table A0'!$L64</f>
        <v>1580600.4349984147</v>
      </c>
      <c r="W64" s="29"/>
      <c r="X64" s="29"/>
      <c r="Y64" s="29"/>
      <c r="Z64" s="29"/>
      <c r="AA64" s="29"/>
      <c r="AB64" s="29"/>
    </row>
    <row r="65" spans="1:28" ht="12" customHeight="1">
      <c r="A65" s="28">
        <v>1972</v>
      </c>
      <c r="B65" s="29">
        <f>'Table A2'!B65*'Table A0'!$J65/(10)</f>
        <v>167840.9369671763</v>
      </c>
      <c r="C65" s="29">
        <f>'Table A2'!C65*'Table A0'!$J65/(5)</f>
        <v>221386.38224159606</v>
      </c>
      <c r="D65" s="29">
        <f>'Table A2'!D65*'Table A0'!$J65/(1)</f>
        <v>450044.43716607511</v>
      </c>
      <c r="E65" s="29">
        <f>'Table A2'!E65*'Table A0'!$J65/(0.5)</f>
        <v>609523.78894217289</v>
      </c>
      <c r="F65" s="29">
        <f>'Table A2'!F65*'Table A0'!$J65/(0.1)</f>
        <v>1238218.8594387569</v>
      </c>
      <c r="G65" s="29">
        <f>'Table A2'!G65*'Table A0'!$J65/(0.01)</f>
        <v>3709430.5875718468</v>
      </c>
      <c r="H65" s="29"/>
      <c r="I65" s="29">
        <f>(100-'Table A2'!B65)*'Table A0'!$J65/(90)</f>
        <v>38822.440646768402</v>
      </c>
      <c r="J65" s="29">
        <f>'Table A2'!I65*'Table A0'!$J65/(5)</f>
        <v>114295.49169275656</v>
      </c>
      <c r="K65" s="29">
        <f>'Table A2'!J65*'Table A0'!$J65/(4)</f>
        <v>164221.86851047628</v>
      </c>
      <c r="L65" s="29">
        <f>'Table A2'!K65*'Table A0'!$J65/(0.5)</f>
        <v>290565.08538997726</v>
      </c>
      <c r="M65" s="29">
        <f>'Table A2'!L65*'Table A0'!$J65/(0.4)</f>
        <v>452350.02131802699</v>
      </c>
      <c r="N65" s="29">
        <f>'Table A2'!M65*'Table A0'!$J65/(0.09)</f>
        <v>963639.77853508014</v>
      </c>
      <c r="O65" s="29"/>
      <c r="P65" s="29">
        <f>'Table Thresholds_nominal'!I65*'Table A0'!$L65</f>
        <v>103108.9856342795</v>
      </c>
      <c r="Q65" s="29">
        <f>'Table Thresholds_nominal'!J65*'Table A0'!$L65</f>
        <v>130291.67248313107</v>
      </c>
      <c r="R65" s="29">
        <f>'Table Thresholds_nominal'!K65*'Table A0'!$L65</f>
        <v>252972.08214305245</v>
      </c>
      <c r="S65" s="29">
        <f>'Table Thresholds_nominal'!L65*'Table A0'!$L65</f>
        <v>347691.80270403344</v>
      </c>
      <c r="T65" s="29">
        <f>'Table Thresholds_nominal'!M65*'Table A0'!$L65</f>
        <v>671374.51650228223</v>
      </c>
      <c r="U65" s="29">
        <f>'Table Thresholds_nominal'!N65*'Table A0'!$L65</f>
        <v>1695502.3786747337</v>
      </c>
      <c r="W65" s="29"/>
      <c r="X65" s="29"/>
      <c r="Y65" s="29"/>
      <c r="Z65" s="29"/>
      <c r="AA65" s="29"/>
      <c r="AB65" s="29"/>
    </row>
    <row r="66" spans="1:28" ht="12" customHeight="1">
      <c r="A66" s="28">
        <v>1973</v>
      </c>
      <c r="B66" s="29">
        <f>'Table A2'!B66*'Table A0'!$J66/(10)</f>
        <v>169553.77572764765</v>
      </c>
      <c r="C66" s="29">
        <f>'Table A2'!C66*'Table A0'!$J66/(5)</f>
        <v>222969.13433702174</v>
      </c>
      <c r="D66" s="29">
        <f>'Table A2'!D66*'Table A0'!$J66/(1)</f>
        <v>438203.77525838354</v>
      </c>
      <c r="E66" s="29">
        <f>'Table A2'!E66*'Table A0'!$J66/(0.5)</f>
        <v>586948.08060580317</v>
      </c>
      <c r="F66" s="29">
        <f>'Table A2'!F66*'Table A0'!$J66/(0.1)</f>
        <v>1149650.8920555785</v>
      </c>
      <c r="G66" s="29">
        <f>'Table A2'!G66*'Table A0'!$J66/(0.01)</f>
        <v>3143277.0778836184</v>
      </c>
      <c r="H66" s="29"/>
      <c r="I66" s="29">
        <f>(100-'Table A2'!B66)*'Table A0'!$J66/(90)</f>
        <v>39535.297372895875</v>
      </c>
      <c r="J66" s="29">
        <f>'Table A2'!I66*'Table A0'!$J66/(5)</f>
        <v>116138.41711827359</v>
      </c>
      <c r="K66" s="29">
        <f>'Table A2'!J66*'Table A0'!$J66/(4)</f>
        <v>169160.4741066813</v>
      </c>
      <c r="L66" s="29">
        <f>'Table A2'!K66*'Table A0'!$J66/(0.5)</f>
        <v>289459.46991096396</v>
      </c>
      <c r="M66" s="29">
        <f>'Table A2'!L66*'Table A0'!$J66/(0.4)</f>
        <v>446272.37774335931</v>
      </c>
      <c r="N66" s="29">
        <f>'Table A2'!M66*'Table A0'!$J66/(0.09)</f>
        <v>928136.87140801863</v>
      </c>
      <c r="O66" s="29"/>
      <c r="P66" s="29">
        <f>'Table Thresholds_nominal'!I66*'Table A0'!$L66</f>
        <v>104261.73602813807</v>
      </c>
      <c r="Q66" s="29">
        <f>'Table Thresholds_nominal'!J66*'Table A0'!$L66</f>
        <v>133308.87879564171</v>
      </c>
      <c r="R66" s="29">
        <f>'Table Thresholds_nominal'!K66*'Table A0'!$L66</f>
        <v>253331.35260616231</v>
      </c>
      <c r="S66" s="29">
        <f>'Table Thresholds_nominal'!L66*'Table A0'!$L66</f>
        <v>344355.68624297885</v>
      </c>
      <c r="T66" s="29">
        <f>'Table Thresholds_nominal'!M66*'Table A0'!$L66</f>
        <v>655375.60911765683</v>
      </c>
      <c r="U66" s="29">
        <f>'Table Thresholds_nominal'!N66*'Table A0'!$L66</f>
        <v>1583717.3240275269</v>
      </c>
      <c r="W66" s="29"/>
      <c r="X66" s="29"/>
      <c r="Y66" s="29"/>
      <c r="Z66" s="29"/>
      <c r="AA66" s="29"/>
      <c r="AB66" s="29"/>
    </row>
    <row r="67" spans="1:28" ht="12" customHeight="1">
      <c r="A67" s="28">
        <v>1974</v>
      </c>
      <c r="B67" s="29">
        <f>'Table A2'!B67*'Table A0'!$J67/(10)</f>
        <v>164187.93605131688</v>
      </c>
      <c r="C67" s="29">
        <f>'Table A2'!C67*'Table A0'!$J67/(5)</f>
        <v>215898.87810285893</v>
      </c>
      <c r="D67" s="29">
        <f>'Table A2'!D67*'Table A0'!$J67/(1)</f>
        <v>430226.87498150149</v>
      </c>
      <c r="E67" s="29">
        <f>'Table A2'!E67*'Table A0'!$J67/(0.5)</f>
        <v>580338.57625630649</v>
      </c>
      <c r="F67" s="29">
        <f>'Table A2'!F67*'Table A0'!$J67/(0.1)</f>
        <v>1163519.9254833248</v>
      </c>
      <c r="G67" s="29">
        <f>'Table A2'!G67*'Table A0'!$J67/(0.01)</f>
        <v>3211688.0193014182</v>
      </c>
      <c r="H67" s="29"/>
      <c r="I67" s="29">
        <f>(100-'Table A2'!B67)*'Table A0'!$J67/(90)</f>
        <v>37804.228812887093</v>
      </c>
      <c r="J67" s="29">
        <f>'Table A2'!I67*'Table A0'!$J67/(5)</f>
        <v>112476.99399977483</v>
      </c>
      <c r="K67" s="29">
        <f>'Table A2'!J67*'Table A0'!$J67/(4)</f>
        <v>162316.87888319828</v>
      </c>
      <c r="L67" s="29">
        <f>'Table A2'!K67*'Table A0'!$J67/(0.5)</f>
        <v>280115.17370669654</v>
      </c>
      <c r="M67" s="29">
        <f>'Table A2'!L67*'Table A0'!$J67/(0.4)</f>
        <v>434543.23894955189</v>
      </c>
      <c r="N67" s="29">
        <f>'Table A2'!M67*'Table A0'!$J67/(0.09)</f>
        <v>935945.69283686986</v>
      </c>
      <c r="O67" s="29"/>
      <c r="P67" s="29">
        <f>'Table Thresholds_nominal'!I67*'Table A0'!$L67</f>
        <v>101321.67605682563</v>
      </c>
      <c r="Q67" s="29">
        <f>'Table Thresholds_nominal'!J67*'Table A0'!$L67</f>
        <v>130604.44821533222</v>
      </c>
      <c r="R67" s="29">
        <f>'Table Thresholds_nominal'!K67*'Table A0'!$L67</f>
        <v>244406.53451293655</v>
      </c>
      <c r="S67" s="29">
        <f>'Table Thresholds_nominal'!L67*'Table A0'!$L67</f>
        <v>331287.01013648813</v>
      </c>
      <c r="T67" s="29">
        <f>'Table Thresholds_nominal'!M67*'Table A0'!$L67</f>
        <v>673293.39510768629</v>
      </c>
      <c r="U67" s="29">
        <f>'Table Thresholds_nominal'!N67*'Table A0'!$L67</f>
        <v>1689052.5329269955</v>
      </c>
      <c r="W67" s="29"/>
      <c r="X67" s="29"/>
      <c r="Y67" s="29"/>
      <c r="Z67" s="29"/>
      <c r="AA67" s="29"/>
      <c r="AB67" s="29"/>
    </row>
    <row r="68" spans="1:28" ht="12" customHeight="1">
      <c r="A68" s="28">
        <v>1975</v>
      </c>
      <c r="B68" s="29">
        <f>'Table A2'!B68*'Table A0'!$J68/(10)</f>
        <v>156391.88412919227</v>
      </c>
      <c r="C68" s="29">
        <f>'Table A2'!C68*'Table A0'!$J68/(5)</f>
        <v>203673.96165392402</v>
      </c>
      <c r="D68" s="29">
        <f>'Table A2'!D68*'Table A0'!$J68/(1)</f>
        <v>399526.36935791554</v>
      </c>
      <c r="E68" s="29">
        <f>'Table A2'!E68*'Table A0'!$J68/(0.5)</f>
        <v>536007.2598016446</v>
      </c>
      <c r="F68" s="29">
        <f>'Table A2'!F68*'Table A0'!$J68/(0.1)</f>
        <v>1064811.3735937187</v>
      </c>
      <c r="G68" s="29">
        <f>'Table A2'!G68*'Table A0'!$J68/(0.01)</f>
        <v>3070896.2472300776</v>
      </c>
      <c r="H68" s="29"/>
      <c r="I68" s="29">
        <f>(100-'Table A2'!B68)*'Table A0'!$J68/(90)</f>
        <v>35682.533701046064</v>
      </c>
      <c r="J68" s="29">
        <f>'Table A2'!I68*'Table A0'!$J68/(5)</f>
        <v>109109.80660446051</v>
      </c>
      <c r="K68" s="29">
        <f>'Table A2'!J68*'Table A0'!$J68/(4)</f>
        <v>154710.85972792614</v>
      </c>
      <c r="L68" s="29">
        <f>'Table A2'!K68*'Table A0'!$J68/(0.5)</f>
        <v>263045.47891418642</v>
      </c>
      <c r="M68" s="29">
        <f>'Table A2'!L68*'Table A0'!$J68/(0.4)</f>
        <v>403806.23135362606</v>
      </c>
      <c r="N68" s="29">
        <f>'Table A2'!M68*'Table A0'!$J68/(0.09)</f>
        <v>841913.05430079007</v>
      </c>
      <c r="O68" s="29"/>
      <c r="P68" s="29">
        <f>'Table Thresholds_nominal'!I68*'Table A0'!$L68</f>
        <v>98112.686328234558</v>
      </c>
      <c r="Q68" s="29">
        <f>'Table Thresholds_nominal'!J68*'Table A0'!$L68</f>
        <v>123735.43438863473</v>
      </c>
      <c r="R68" s="29">
        <f>'Table Thresholds_nominal'!K68*'Table A0'!$L68</f>
        <v>229382.1352142136</v>
      </c>
      <c r="S68" s="29">
        <f>'Table Thresholds_nominal'!L68*'Table A0'!$L68</f>
        <v>309819.01280678884</v>
      </c>
      <c r="T68" s="29">
        <f>'Table Thresholds_nominal'!M68*'Table A0'!$L68</f>
        <v>598133.45209496992</v>
      </c>
      <c r="U68" s="29">
        <f>'Table Thresholds_nominal'!N68*'Table A0'!$L68</f>
        <v>1535940.8093354232</v>
      </c>
      <c r="W68" s="29"/>
      <c r="X68" s="29"/>
      <c r="Y68" s="29"/>
      <c r="Z68" s="29"/>
      <c r="AA68" s="29"/>
      <c r="AB68" s="29"/>
    </row>
    <row r="69" spans="1:28" ht="12" customHeight="1">
      <c r="A69" s="28">
        <v>1976</v>
      </c>
      <c r="B69" s="29">
        <f>'Table A2'!B69*'Table A0'!$J69/(10)</f>
        <v>160456.09675042954</v>
      </c>
      <c r="C69" s="29">
        <f>'Table A2'!C69*'Table A0'!$J69/(5)</f>
        <v>208869.89351803201</v>
      </c>
      <c r="D69" s="29">
        <f>'Table A2'!D69*'Table A0'!$J69/(1)</f>
        <v>409364.90804744873</v>
      </c>
      <c r="E69" s="29">
        <f>'Table A2'!E69*'Table A0'!$J69/(0.5)</f>
        <v>550964.15195962973</v>
      </c>
      <c r="F69" s="29">
        <f>'Table A2'!F69*'Table A0'!$J69/(0.1)</f>
        <v>1102969.5050908171</v>
      </c>
      <c r="G69" s="29">
        <f>'Table A2'!G69*'Table A0'!$J69/(0.01)</f>
        <v>3202310.9154871372</v>
      </c>
      <c r="H69" s="29"/>
      <c r="I69" s="29">
        <f>(100-'Table A2'!B69)*'Table A0'!$J69/(90)</f>
        <v>36802.489134699113</v>
      </c>
      <c r="J69" s="29">
        <f>'Table A2'!I69*'Table A0'!$J69/(5)</f>
        <v>112042.29998282707</v>
      </c>
      <c r="K69" s="29">
        <f>'Table A2'!J69*'Table A0'!$J69/(4)</f>
        <v>158746.13988567784</v>
      </c>
      <c r="L69" s="29">
        <f>'Table A2'!K69*'Table A0'!$J69/(0.5)</f>
        <v>267765.66413526773</v>
      </c>
      <c r="M69" s="29">
        <f>'Table A2'!L69*'Table A0'!$J69/(0.4)</f>
        <v>412962.81367683277</v>
      </c>
      <c r="N69" s="29">
        <f>'Table A2'!M69*'Table A0'!$J69/(0.09)</f>
        <v>869709.348380115</v>
      </c>
      <c r="O69" s="29"/>
      <c r="P69" s="29">
        <f>'Table Thresholds_nominal'!I69*'Table A0'!$L69</f>
        <v>100839.15299234395</v>
      </c>
      <c r="Q69" s="29">
        <f>'Table Thresholds_nominal'!J69*'Table A0'!$L69</f>
        <v>127057.14344792844</v>
      </c>
      <c r="R69" s="29">
        <f>'Table Thresholds_nominal'!K69*'Table A0'!$L69</f>
        <v>233642.92952451817</v>
      </c>
      <c r="S69" s="29">
        <f>'Table Thresholds_nominal'!L69*'Table A0'!$L69</f>
        <v>316045.87358014606</v>
      </c>
      <c r="T69" s="29">
        <f>'Table Thresholds_nominal'!M69*'Table A0'!$L69</f>
        <v>614165.04230957688</v>
      </c>
      <c r="U69" s="29">
        <f>'Table Thresholds_nominal'!N69*'Table A0'!$L69</f>
        <v>1594145.3054838625</v>
      </c>
      <c r="W69" s="29"/>
      <c r="X69" s="29"/>
      <c r="Y69" s="29"/>
      <c r="Z69" s="29"/>
      <c r="AA69" s="29"/>
      <c r="AB69" s="29"/>
    </row>
    <row r="70" spans="1:28" ht="12" customHeight="1">
      <c r="A70" s="28">
        <v>1977</v>
      </c>
      <c r="B70" s="29">
        <f>'Table A2'!B70*'Table A0'!$J70/(10)</f>
        <v>162467.34113504441</v>
      </c>
      <c r="C70" s="29">
        <f>'Table A2'!C70*'Table A0'!$J70/(5)</f>
        <v>211434.23489397083</v>
      </c>
      <c r="D70" s="29">
        <f>'Table A2'!D70*'Table A0'!$J70/(1)</f>
        <v>415696.35562859185</v>
      </c>
      <c r="E70" s="29">
        <f>'Table A2'!E70*'Table A0'!$J70/(0.5)</f>
        <v>560105.75237537036</v>
      </c>
      <c r="F70" s="29">
        <f>'Table A2'!F70*'Table A0'!$J70/(0.1)</f>
        <v>1126625.4018792212</v>
      </c>
      <c r="G70" s="29">
        <f>'Table A2'!G70*'Table A0'!$J70/(0.01)</f>
        <v>3217308.2846924015</v>
      </c>
      <c r="H70" s="29"/>
      <c r="I70" s="29">
        <f>(100-'Table A2'!B70)*'Table A0'!$J70/(90)</f>
        <v>37172.542544590397</v>
      </c>
      <c r="J70" s="29">
        <f>'Table A2'!I70*'Table A0'!$J70/(5)</f>
        <v>113500.447376118</v>
      </c>
      <c r="K70" s="29">
        <f>'Table A2'!J70*'Table A0'!$J70/(4)</f>
        <v>160368.70471031556</v>
      </c>
      <c r="L70" s="29">
        <f>'Table A2'!K70*'Table A0'!$J70/(0.5)</f>
        <v>271286.95888181339</v>
      </c>
      <c r="M70" s="29">
        <f>'Table A2'!L70*'Table A0'!$J70/(0.4)</f>
        <v>418475.83999940759</v>
      </c>
      <c r="N70" s="29">
        <f>'Table A2'!M70*'Table A0'!$J70/(0.09)</f>
        <v>894327.3037888679</v>
      </c>
      <c r="O70" s="29"/>
      <c r="P70" s="29">
        <f>'Table Thresholds_nominal'!I70*'Table A0'!$L70</f>
        <v>101992.31735399524</v>
      </c>
      <c r="Q70" s="29">
        <f>'Table Thresholds_nominal'!J70*'Table A0'!$L70</f>
        <v>128970.35388592799</v>
      </c>
      <c r="R70" s="29">
        <f>'Table Thresholds_nominal'!K70*'Table A0'!$L70</f>
        <v>236475.30697621382</v>
      </c>
      <c r="S70" s="29">
        <f>'Table Thresholds_nominal'!L70*'Table A0'!$L70</f>
        <v>319288.41611426679</v>
      </c>
      <c r="T70" s="29">
        <f>'Table Thresholds_nominal'!M70*'Table A0'!$L70</f>
        <v>625810.98971303436</v>
      </c>
      <c r="U70" s="29">
        <f>'Table Thresholds_nominal'!N70*'Table A0'!$L70</f>
        <v>1576519.0343625536</v>
      </c>
      <c r="W70" s="29"/>
      <c r="X70" s="29"/>
      <c r="Y70" s="29"/>
      <c r="Z70" s="29"/>
      <c r="AA70" s="29"/>
      <c r="AB70" s="29"/>
    </row>
    <row r="71" spans="1:28" ht="12" customHeight="1">
      <c r="A71" s="28">
        <v>1978</v>
      </c>
      <c r="B71" s="29">
        <f>'Table A2'!B71*'Table A0'!$J71/(10)</f>
        <v>165271.37682376016</v>
      </c>
      <c r="C71" s="29">
        <f>'Table A2'!C71*'Table A0'!$J71/(5)</f>
        <v>215036.22491371754</v>
      </c>
      <c r="D71" s="29">
        <f>'Table A2'!D71*'Table A0'!$J71/(1)</f>
        <v>423418.43356793653</v>
      </c>
      <c r="E71" s="29">
        <f>'Table A2'!E71*'Table A0'!$J71/(0.5)</f>
        <v>571752.64143711375</v>
      </c>
      <c r="F71" s="29">
        <f>'Table A2'!F71*'Table A0'!$J71/(0.1)</f>
        <v>1152705.8091400638</v>
      </c>
      <c r="G71" s="29">
        <f>'Table A2'!G71*'Table A0'!$J71/(0.01)</f>
        <v>3278707.1652363832</v>
      </c>
      <c r="H71" s="29"/>
      <c r="I71" s="29">
        <f>(100-'Table A2'!B71)*'Table A0'!$J71/(90)</f>
        <v>37913.797600775782</v>
      </c>
      <c r="J71" s="29">
        <f>'Table A2'!I71*'Table A0'!$J71/(5)</f>
        <v>115506.52873380277</v>
      </c>
      <c r="K71" s="29">
        <f>'Table A2'!J71*'Table A0'!$J71/(4)</f>
        <v>162940.67275016275</v>
      </c>
      <c r="L71" s="29">
        <f>'Table A2'!K71*'Table A0'!$J71/(0.5)</f>
        <v>275084.22569875937</v>
      </c>
      <c r="M71" s="29">
        <f>'Table A2'!L71*'Table A0'!$J71/(0.4)</f>
        <v>426514.34951137617</v>
      </c>
      <c r="N71" s="29">
        <f>'Table A2'!M71*'Table A0'!$J71/(0.09)</f>
        <v>916483.43624047306</v>
      </c>
      <c r="O71" s="29"/>
      <c r="P71" s="29">
        <f>'Table Thresholds_nominal'!I71*'Table A0'!$L71</f>
        <v>103789.66604343132</v>
      </c>
      <c r="Q71" s="29">
        <f>'Table Thresholds_nominal'!J71*'Table A0'!$L71</f>
        <v>130652.70442981856</v>
      </c>
      <c r="R71" s="29">
        <f>'Table Thresholds_nominal'!K71*'Table A0'!$L71</f>
        <v>240238.45087723582</v>
      </c>
      <c r="S71" s="29">
        <f>'Table Thresholds_nominal'!L71*'Table A0'!$L71</f>
        <v>324692.67432535678</v>
      </c>
      <c r="T71" s="29">
        <f>'Table Thresholds_nominal'!M71*'Table A0'!$L71</f>
        <v>641624.47118602297</v>
      </c>
      <c r="U71" s="29">
        <f>'Table Thresholds_nominal'!N71*'Table A0'!$L71</f>
        <v>1668859.7695801144</v>
      </c>
      <c r="W71" s="29"/>
      <c r="X71" s="29"/>
      <c r="Y71" s="29"/>
      <c r="Z71" s="29"/>
      <c r="AA71" s="29"/>
      <c r="AB71" s="29"/>
    </row>
    <row r="72" spans="1:28" ht="12" customHeight="1">
      <c r="A72" s="28">
        <v>1979</v>
      </c>
      <c r="B72" s="29">
        <f>'Table A2'!B72*'Table A0'!$J72/(10)</f>
        <v>169067.24116110071</v>
      </c>
      <c r="C72" s="29">
        <f>'Table A2'!C72*'Table A0'!$J72/(5)</f>
        <v>222968.00973632289</v>
      </c>
      <c r="D72" s="29">
        <f>'Table A2'!D72*'Table A0'!$J72/(1)</f>
        <v>460729.83346060716</v>
      </c>
      <c r="E72" s="29">
        <f>'Table A2'!E72*'Table A0'!$J72/(0.5)</f>
        <v>639209.82937122427</v>
      </c>
      <c r="F72" s="29">
        <f>'Table A2'!F72*'Table A0'!$J72/(0.1)</f>
        <v>1405736.9631431096</v>
      </c>
      <c r="G72" s="29">
        <f>'Table A2'!G72*'Table A0'!$J72/(0.01)</f>
        <v>4603291.2326015746</v>
      </c>
      <c r="H72" s="29"/>
      <c r="I72" s="29">
        <f>(100-'Table A2'!B72)*'Table A0'!$J72/(90)</f>
        <v>38120.001082912022</v>
      </c>
      <c r="J72" s="29">
        <f>'Table A2'!I72*'Table A0'!$J72/(5)</f>
        <v>115166.47258587852</v>
      </c>
      <c r="K72" s="29">
        <f>'Table A2'!J72*'Table A0'!$J72/(4)</f>
        <v>163527.55380525184</v>
      </c>
      <c r="L72" s="29">
        <f>'Table A2'!K72*'Table A0'!$J72/(0.5)</f>
        <v>282249.83754999004</v>
      </c>
      <c r="M72" s="29">
        <f>'Table A2'!L72*'Table A0'!$J72/(0.4)</f>
        <v>447578.04592825286</v>
      </c>
      <c r="N72" s="29">
        <f>'Table A2'!M72*'Table A0'!$J72/(0.09)</f>
        <v>1050453.1554255025</v>
      </c>
      <c r="O72" s="29"/>
      <c r="P72" s="29">
        <f>'Table Thresholds_nominal'!I72*'Table A0'!$L72</f>
        <v>103851.10001394022</v>
      </c>
      <c r="Q72" s="29">
        <f>'Table Thresholds_nominal'!J72*'Table A0'!$L72</f>
        <v>131624.26973592324</v>
      </c>
      <c r="R72" s="29">
        <f>'Table Thresholds_nominal'!K72*'Table A0'!$L72</f>
        <v>244675.66384807564</v>
      </c>
      <c r="S72" s="29">
        <f>'Table Thresholds_nominal'!L72*'Table A0'!$L72</f>
        <v>339568.47632566351</v>
      </c>
      <c r="T72" s="29">
        <f>'Table Thresholds_nominal'!M72*'Table A0'!$L72</f>
        <v>712373.0614005049</v>
      </c>
      <c r="U72" s="29">
        <f>'Table Thresholds_nominal'!N72*'Table A0'!$L72</f>
        <v>2081306.5589411585</v>
      </c>
      <c r="W72" s="29"/>
      <c r="X72" s="29"/>
      <c r="Y72" s="29"/>
      <c r="Z72" s="29"/>
      <c r="AA72" s="29"/>
      <c r="AB72" s="29"/>
    </row>
    <row r="73" spans="1:28" ht="12" customHeight="1">
      <c r="A73" s="28">
        <v>1980</v>
      </c>
      <c r="B73" s="29">
        <f>'Table A2'!B73*'Table A0'!$J73/(10)</f>
        <v>166658.61349100043</v>
      </c>
      <c r="C73" s="29">
        <f>'Table A2'!C73*'Table A0'!$J73/(5)</f>
        <v>219620.1358071561</v>
      </c>
      <c r="D73" s="29">
        <f>'Table A2'!D73*'Table A0'!$J73/(1)</f>
        <v>454779.50875116308</v>
      </c>
      <c r="E73" s="29">
        <f>'Table A2'!E73*'Table A0'!$J73/(0.5)</f>
        <v>632311.75066039898</v>
      </c>
      <c r="F73" s="29">
        <f>'Table A2'!F73*'Table A0'!$J73/(0.1)</f>
        <v>1375610.6723414578</v>
      </c>
      <c r="G73" s="29">
        <f>'Table A2'!G73*'Table A0'!$J73/(0.01)</f>
        <v>4343206.4478102587</v>
      </c>
      <c r="H73" s="29"/>
      <c r="I73" s="29">
        <f>(100-'Table A2'!B73)*'Table A0'!$J73/(90)</f>
        <v>36686.798538303985</v>
      </c>
      <c r="J73" s="29">
        <f>'Table A2'!I73*'Table A0'!$J73/(5)</f>
        <v>113697.09117484477</v>
      </c>
      <c r="K73" s="29">
        <f>'Table A2'!J73*'Table A0'!$J73/(4)</f>
        <v>160830.29257115436</v>
      </c>
      <c r="L73" s="29">
        <f>'Table A2'!K73*'Table A0'!$J73/(0.5)</f>
        <v>277247.26684192719</v>
      </c>
      <c r="M73" s="29">
        <f>'Table A2'!L73*'Table A0'!$J73/(0.4)</f>
        <v>446487.02024013421</v>
      </c>
      <c r="N73" s="29">
        <f>'Table A2'!M73*'Table A0'!$J73/(0.09)</f>
        <v>1045877.8084004801</v>
      </c>
      <c r="O73" s="29"/>
      <c r="P73" s="29">
        <f>'Table Thresholds_nominal'!I73*'Table A0'!$L73</f>
        <v>102658.45428623018</v>
      </c>
      <c r="Q73" s="29">
        <f>'Table Thresholds_nominal'!J73*'Table A0'!$L73</f>
        <v>129478.94198258607</v>
      </c>
      <c r="R73" s="29">
        <f>'Table Thresholds_nominal'!K73*'Table A0'!$L73</f>
        <v>241817.3478795478</v>
      </c>
      <c r="S73" s="29">
        <f>'Table Thresholds_nominal'!L73*'Table A0'!$L73</f>
        <v>336499.25545887556</v>
      </c>
      <c r="T73" s="29">
        <f>'Table Thresholds_nominal'!M73*'Table A0'!$L73</f>
        <v>710396.89431557455</v>
      </c>
      <c r="U73" s="29">
        <f>'Table Thresholds_nominal'!N73*'Table A0'!$L73</f>
        <v>2078211.5769462362</v>
      </c>
      <c r="W73" s="29"/>
      <c r="X73" s="29"/>
      <c r="Y73" s="29"/>
      <c r="Z73" s="29"/>
      <c r="AA73" s="29"/>
      <c r="AB73" s="29"/>
    </row>
    <row r="74" spans="1:28" ht="12" customHeight="1">
      <c r="A74" s="28">
        <v>1981</v>
      </c>
      <c r="B74" s="29">
        <f>'Table A2'!B74*'Table A0'!$J74/(10)</f>
        <v>163715.51517666428</v>
      </c>
      <c r="C74" s="29">
        <f>'Table A2'!C74*'Table A0'!$J74/(5)</f>
        <v>214433.05188377821</v>
      </c>
      <c r="D74" s="29">
        <f>'Table A2'!D74*'Table A0'!$J74/(1)</f>
        <v>438783.74244013889</v>
      </c>
      <c r="E74" s="29">
        <f>'Table A2'!E74*'Table A0'!$J74/(0.5)</f>
        <v>610855.58588667016</v>
      </c>
      <c r="F74" s="29">
        <f>'Table A2'!F74*'Table A0'!$J74/(0.1)</f>
        <v>1337474.2810688622</v>
      </c>
      <c r="G74" s="29">
        <f>'Table A2'!G74*'Table A0'!$J74/(0.01)</f>
        <v>4219444.7486601286</v>
      </c>
      <c r="H74" s="29"/>
      <c r="I74" s="29">
        <f>(100-'Table A2'!B74)*'Table A0'!$J74/(90)</f>
        <v>36398.574812212129</v>
      </c>
      <c r="J74" s="29">
        <f>'Table A2'!I74*'Table A0'!$J74/(5)</f>
        <v>112997.97846955033</v>
      </c>
      <c r="K74" s="29">
        <f>'Table A2'!J74*'Table A0'!$J74/(4)</f>
        <v>158345.37924468803</v>
      </c>
      <c r="L74" s="29">
        <f>'Table A2'!K74*'Table A0'!$J74/(0.5)</f>
        <v>266711.89899360755</v>
      </c>
      <c r="M74" s="29">
        <f>'Table A2'!L74*'Table A0'!$J74/(0.4)</f>
        <v>429200.91209112213</v>
      </c>
      <c r="N74" s="29">
        <f>'Table A2'!M74*'Table A0'!$J74/(0.09)</f>
        <v>1017255.3402253882</v>
      </c>
      <c r="O74" s="29"/>
      <c r="P74" s="29">
        <f>'Table Thresholds_nominal'!I74*'Table A0'!$L74</f>
        <v>101402.73792632837</v>
      </c>
      <c r="Q74" s="29">
        <f>'Table Thresholds_nominal'!J74*'Table A0'!$L74</f>
        <v>128221.48187243655</v>
      </c>
      <c r="R74" s="29">
        <f>'Table Thresholds_nominal'!K74*'Table A0'!$L74</f>
        <v>232302.79616207254</v>
      </c>
      <c r="S74" s="29">
        <f>'Table Thresholds_nominal'!L74*'Table A0'!$L74</f>
        <v>318536.37861085351</v>
      </c>
      <c r="T74" s="29">
        <f>'Table Thresholds_nominal'!M74*'Table A0'!$L74</f>
        <v>681110.80506387225</v>
      </c>
      <c r="U74" s="29">
        <f>'Table Thresholds_nominal'!N74*'Table A0'!$L74</f>
        <v>1981017.1669156493</v>
      </c>
      <c r="W74" s="29"/>
      <c r="X74" s="29"/>
      <c r="Y74" s="29"/>
      <c r="Z74" s="29"/>
      <c r="AA74" s="29"/>
      <c r="AB74" s="29"/>
    </row>
    <row r="75" spans="1:28" ht="12" customHeight="1">
      <c r="A75" s="28">
        <v>1982</v>
      </c>
      <c r="B75" s="29">
        <f>'Table A2'!B75*'Table A0'!$J75/(10)</f>
        <v>165411.32673907897</v>
      </c>
      <c r="C75" s="29">
        <f>'Table A2'!C75*'Table A0'!$J75/(5)</f>
        <v>219622.15483103303</v>
      </c>
      <c r="D75" s="29">
        <f>'Table A2'!D75*'Table A0'!$J75/(1)</f>
        <v>470922.52706576593</v>
      </c>
      <c r="E75" s="29">
        <f>'Table A2'!E75*'Table A0'!$J75/(0.5)</f>
        <v>672332.91692314972</v>
      </c>
      <c r="F75" s="29">
        <f>'Table A2'!F75*'Table A0'!$J75/(0.1)</f>
        <v>1584193.2196496048</v>
      </c>
      <c r="G75" s="29">
        <f>'Table A2'!G75*'Table A0'!$J75/(0.01)</f>
        <v>5469102.8249697359</v>
      </c>
      <c r="H75" s="29"/>
      <c r="I75" s="29">
        <f>(100-'Table A2'!B75)*'Table A0'!$J75/(90)</f>
        <v>35247.705144164982</v>
      </c>
      <c r="J75" s="29">
        <f>'Table A2'!I75*'Table A0'!$J75/(5)</f>
        <v>111200.49864712494</v>
      </c>
      <c r="K75" s="29">
        <f>'Table A2'!J75*'Table A0'!$J75/(4)</f>
        <v>156797.06177234979</v>
      </c>
      <c r="L75" s="29">
        <f>'Table A2'!K75*'Table A0'!$J75/(0.5)</f>
        <v>269512.13720838213</v>
      </c>
      <c r="M75" s="29">
        <f>'Table A2'!L75*'Table A0'!$J75/(0.4)</f>
        <v>444367.84124153591</v>
      </c>
      <c r="N75" s="29">
        <f>'Table A2'!M75*'Table A0'!$J75/(0.09)</f>
        <v>1152536.596836257</v>
      </c>
      <c r="O75" s="29"/>
      <c r="P75" s="29">
        <f>'Table Thresholds_nominal'!I75*'Table A0'!$L75</f>
        <v>100601.1280707253</v>
      </c>
      <c r="Q75" s="29">
        <f>'Table Thresholds_nominal'!J75*'Table A0'!$L75</f>
        <v>127044.95059322473</v>
      </c>
      <c r="R75" s="29">
        <f>'Table Thresholds_nominal'!K75*'Table A0'!$L75</f>
        <v>234670.23848923791</v>
      </c>
      <c r="S75" s="29">
        <f>'Table Thresholds_nominal'!L75*'Table A0'!$L75</f>
        <v>327197.30871228408</v>
      </c>
      <c r="T75" s="29">
        <f>'Table Thresholds_nominal'!M75*'Table A0'!$L75</f>
        <v>744186.17218326847</v>
      </c>
      <c r="U75" s="29">
        <f>'Table Thresholds_nominal'!N75*'Table A0'!$L75</f>
        <v>2473750.1093231267</v>
      </c>
      <c r="W75" s="29"/>
      <c r="X75" s="29"/>
      <c r="Y75" s="29"/>
      <c r="Z75" s="29"/>
      <c r="AA75" s="29"/>
      <c r="AB75" s="29"/>
    </row>
    <row r="76" spans="1:28" ht="12" customHeight="1">
      <c r="A76" s="28">
        <v>1983</v>
      </c>
      <c r="B76" s="29">
        <f>'Table A2'!B76*'Table A0'!$J76/(10)</f>
        <v>169753.54208327303</v>
      </c>
      <c r="C76" s="29">
        <f>'Table A2'!C76*'Table A0'!$J76/(5)</f>
        <v>227637.57497111071</v>
      </c>
      <c r="D76" s="29">
        <f>'Table A2'!D76*'Table A0'!$J76/(1)</f>
        <v>498959.32847287058</v>
      </c>
      <c r="E76" s="29">
        <f>'Table A2'!E76*'Table A0'!$J76/(0.5)</f>
        <v>718828.8476262386</v>
      </c>
      <c r="F76" s="29">
        <f>'Table A2'!F76*'Table A0'!$J76/(0.1)</f>
        <v>1718513.5147066189</v>
      </c>
      <c r="G76" s="29">
        <f>'Table A2'!G76*'Table A0'!$J76/(0.01)</f>
        <v>6037568.738914039</v>
      </c>
      <c r="H76" s="29"/>
      <c r="I76" s="29">
        <f>(100-'Table A2'!B76)*'Table A0'!$J76/(90)</f>
        <v>35056.607595301866</v>
      </c>
      <c r="J76" s="29">
        <f>'Table A2'!I76*'Table A0'!$J76/(5)</f>
        <v>111869.50919543533</v>
      </c>
      <c r="K76" s="29">
        <f>'Table A2'!J76*'Table A0'!$J76/(4)</f>
        <v>159807.13659567075</v>
      </c>
      <c r="L76" s="29">
        <f>'Table A2'!K76*'Table A0'!$J76/(0.5)</f>
        <v>279089.80931950256</v>
      </c>
      <c r="M76" s="29">
        <f>'Table A2'!L76*'Table A0'!$J76/(0.4)</f>
        <v>468907.68085614347</v>
      </c>
      <c r="N76" s="29">
        <f>'Table A2'!M76*'Table A0'!$J76/(0.09)</f>
        <v>1238618.4897946836</v>
      </c>
      <c r="O76" s="29"/>
      <c r="P76" s="29">
        <f>'Table Thresholds_nominal'!I76*'Table A0'!$L76</f>
        <v>101044.34386183733</v>
      </c>
      <c r="Q76" s="29">
        <f>'Table Thresholds_nominal'!J76*'Table A0'!$L76</f>
        <v>128791.45314038203</v>
      </c>
      <c r="R76" s="29">
        <f>'Table Thresholds_nominal'!K76*'Table A0'!$L76</f>
        <v>242868.16326249318</v>
      </c>
      <c r="S76" s="29">
        <f>'Table Thresholds_nominal'!L76*'Table A0'!$L76</f>
        <v>341589.46502461325</v>
      </c>
      <c r="T76" s="29">
        <f>'Table Thresholds_nominal'!M76*'Table A0'!$L76</f>
        <v>778710.78769363218</v>
      </c>
      <c r="U76" s="29">
        <f>'Table Thresholds_nominal'!N76*'Table A0'!$L76</f>
        <v>2689681.3191393679</v>
      </c>
      <c r="W76" s="29"/>
      <c r="X76" s="29"/>
      <c r="Y76" s="29"/>
      <c r="Z76" s="29"/>
      <c r="AA76" s="29"/>
      <c r="AB76" s="29"/>
    </row>
    <row r="77" spans="1:28" ht="12" customHeight="1">
      <c r="A77" s="28">
        <v>1984</v>
      </c>
      <c r="B77" s="29">
        <f>'Table A2'!B77*'Table A0'!$J77/(10)</f>
        <v>177455.04058470821</v>
      </c>
      <c r="C77" s="29">
        <f>'Table A2'!C77*'Table A0'!$J77/(5)</f>
        <v>239421.73403390273</v>
      </c>
      <c r="D77" s="29">
        <f>'Table A2'!D77*'Table A0'!$J77/(1)</f>
        <v>533839.52897047042</v>
      </c>
      <c r="E77" s="29">
        <f>'Table A2'!E77*'Table A0'!$J77/(0.5)</f>
        <v>782049.78525128507</v>
      </c>
      <c r="F77" s="29">
        <f>'Table A2'!F77*'Table A0'!$J77/(0.1)</f>
        <v>1942268.2901982989</v>
      </c>
      <c r="G77" s="29">
        <f>'Table A2'!G77*'Table A0'!$J77/(0.01)</f>
        <v>6954900.1547667617</v>
      </c>
      <c r="H77" s="29"/>
      <c r="I77" s="29">
        <f>(100-'Table A2'!B77)*'Table A0'!$J77/(90)</f>
        <v>36085.861084483644</v>
      </c>
      <c r="J77" s="29">
        <f>'Table A2'!I77*'Table A0'!$J77/(5)</f>
        <v>115488.34713551367</v>
      </c>
      <c r="K77" s="29">
        <f>'Table A2'!J77*'Table A0'!$J77/(4)</f>
        <v>165817.28529976081</v>
      </c>
      <c r="L77" s="29">
        <f>'Table A2'!K77*'Table A0'!$J77/(0.5)</f>
        <v>285629.27268965577</v>
      </c>
      <c r="M77" s="29">
        <f>'Table A2'!L77*'Table A0'!$J77/(0.4)</f>
        <v>491995.15901453159</v>
      </c>
      <c r="N77" s="29">
        <f>'Table A2'!M77*'Table A0'!$J77/(0.09)</f>
        <v>1385309.1941351367</v>
      </c>
      <c r="O77" s="29"/>
      <c r="P77" s="29">
        <f>'Table Thresholds_nominal'!I77*'Table A0'!$L77</f>
        <v>104174.06223710346</v>
      </c>
      <c r="Q77" s="29">
        <f>'Table Thresholds_nominal'!J77*'Table A0'!$L77</f>
        <v>133815.21238601426</v>
      </c>
      <c r="R77" s="29">
        <f>'Table Thresholds_nominal'!K77*'Table A0'!$L77</f>
        <v>249345.67480368444</v>
      </c>
      <c r="S77" s="29">
        <f>'Table Thresholds_nominal'!L77*'Table A0'!$L77</f>
        <v>355543.23831094475</v>
      </c>
      <c r="T77" s="29">
        <f>'Table Thresholds_nominal'!M77*'Table A0'!$L77</f>
        <v>844455.37929250463</v>
      </c>
      <c r="U77" s="29">
        <f>'Table Thresholds_nominal'!N77*'Table A0'!$L77</f>
        <v>3049690.495279863</v>
      </c>
      <c r="W77" s="29"/>
      <c r="X77" s="29"/>
      <c r="Y77" s="29"/>
      <c r="Z77" s="29"/>
      <c r="AA77" s="29"/>
      <c r="AB77" s="29"/>
    </row>
    <row r="78" spans="1:28" ht="12" customHeight="1">
      <c r="A78" s="28">
        <v>1985</v>
      </c>
      <c r="B78" s="29">
        <f>'Table A2'!B78*'Table A0'!$J78/(10)</f>
        <v>185650.69788486249</v>
      </c>
      <c r="C78" s="29">
        <f>'Table A2'!C78*'Table A0'!$J78/(5)</f>
        <v>252449.90088550845</v>
      </c>
      <c r="D78" s="29">
        <f>'Table A2'!D78*'Table A0'!$J78/(1)</f>
        <v>572546.29642368411</v>
      </c>
      <c r="E78" s="29">
        <f>'Table A2'!E78*'Table A0'!$J78/(0.5)</f>
        <v>843706.11549951567</v>
      </c>
      <c r="F78" s="29">
        <f>'Table A2'!F78*'Table A0'!$J78/(0.1)</f>
        <v>2101081.3353857519</v>
      </c>
      <c r="G78" s="29">
        <f>'Table A2'!G78*'Table A0'!$J78/(0.01)</f>
        <v>7334418.777154889</v>
      </c>
      <c r="H78" s="29"/>
      <c r="I78" s="29">
        <f>(100-'Table A2'!B78)*'Table A0'!$J78/(90)</f>
        <v>36718.31575284565</v>
      </c>
      <c r="J78" s="29">
        <f>'Table A2'!I78*'Table A0'!$J78/(5)</f>
        <v>118851.49488421658</v>
      </c>
      <c r="K78" s="29">
        <f>'Table A2'!J78*'Table A0'!$J78/(4)</f>
        <v>172425.8020009645</v>
      </c>
      <c r="L78" s="29">
        <f>'Table A2'!K78*'Table A0'!$J78/(0.5)</f>
        <v>301386.47734785249</v>
      </c>
      <c r="M78" s="29">
        <f>'Table A2'!L78*'Table A0'!$J78/(0.4)</f>
        <v>529362.31052795658</v>
      </c>
      <c r="N78" s="29">
        <f>'Table A2'!M78*'Table A0'!$J78/(0.09)</f>
        <v>1519599.3974114035</v>
      </c>
      <c r="O78" s="29"/>
      <c r="P78" s="29">
        <f>'Table Thresholds_nominal'!I78*'Table A0'!$L78</f>
        <v>106853.27223414581</v>
      </c>
      <c r="Q78" s="29">
        <f>'Table Thresholds_nominal'!J78*'Table A0'!$L78</f>
        <v>138691.44987556254</v>
      </c>
      <c r="R78" s="29">
        <f>'Table Thresholds_nominal'!K78*'Table A0'!$L78</f>
        <v>263937.19423800561</v>
      </c>
      <c r="S78" s="29">
        <f>'Table Thresholds_nominal'!L78*'Table A0'!$L78</f>
        <v>373196.40703242633</v>
      </c>
      <c r="T78" s="29">
        <f>'Table Thresholds_nominal'!M78*'Table A0'!$L78</f>
        <v>949845.60500552447</v>
      </c>
      <c r="U78" s="29">
        <f>'Table Thresholds_nominal'!N78*'Table A0'!$L78</f>
        <v>3220897.6822120934</v>
      </c>
      <c r="W78" s="29"/>
      <c r="X78" s="29"/>
      <c r="Y78" s="29"/>
      <c r="Z78" s="29"/>
      <c r="AA78" s="29"/>
      <c r="AB78" s="29"/>
    </row>
    <row r="79" spans="1:28" ht="12" customHeight="1">
      <c r="A79" s="28">
        <v>1986</v>
      </c>
      <c r="B79" s="29">
        <f>'Table A2'!B79*'Table A0'!$J79/(10)</f>
        <v>209405.88131341513</v>
      </c>
      <c r="C79" s="29">
        <f>'Table A2'!C79*'Table A0'!$J79/(5)</f>
        <v>294544.91374205716</v>
      </c>
      <c r="D79" s="29">
        <f>'Table A2'!D79*'Table A0'!$J79/(1)</f>
        <v>726854.49709202384</v>
      </c>
      <c r="E79" s="29">
        <f>'Table A2'!E79*'Table A0'!$J79/(0.5)</f>
        <v>1104520.9005673307</v>
      </c>
      <c r="F79" s="29">
        <f>'Table A2'!F79*'Table A0'!$J79/(0.1)</f>
        <v>2705487.1510795648</v>
      </c>
      <c r="G79" s="29">
        <f>'Table A2'!G79*'Table A0'!$J79/(0.01)</f>
        <v>10706709.665954068</v>
      </c>
      <c r="H79" s="29"/>
      <c r="I79" s="29">
        <f>(100-'Table A2'!B79)*'Table A0'!$J79/(90)</f>
        <v>38182.830570613201</v>
      </c>
      <c r="J79" s="29">
        <f>'Table A2'!I79*'Table A0'!$J79/(5)</f>
        <v>124266.84888477312</v>
      </c>
      <c r="K79" s="29">
        <f>'Table A2'!J79*'Table A0'!$J79/(4)</f>
        <v>186467.51790456544</v>
      </c>
      <c r="L79" s="29">
        <f>'Table A2'!K79*'Table A0'!$J79/(0.5)</f>
        <v>349188.09361671703</v>
      </c>
      <c r="M79" s="29">
        <f>'Table A2'!L79*'Table A0'!$J79/(0.4)</f>
        <v>704279.33793927217</v>
      </c>
      <c r="N79" s="29">
        <f>'Table A2'!M79*'Table A0'!$J79/(0.09)</f>
        <v>1816462.4272046201</v>
      </c>
      <c r="O79" s="29"/>
      <c r="P79" s="29">
        <f>'Table Thresholds_nominal'!I79*'Table A0'!$L79</f>
        <v>111480.61061783704</v>
      </c>
      <c r="Q79" s="29">
        <f>'Table Thresholds_nominal'!J79*'Table A0'!$L79</f>
        <v>148286.49666082748</v>
      </c>
      <c r="R79" s="29">
        <f>'Table Thresholds_nominal'!K79*'Table A0'!$L79</f>
        <v>300328.50281412574</v>
      </c>
      <c r="S79" s="29">
        <f>'Table Thresholds_nominal'!L79*'Table A0'!$L79</f>
        <v>493165.75804381783</v>
      </c>
      <c r="T79" s="29">
        <f>'Table Thresholds_nominal'!M79*'Table A0'!$L79</f>
        <v>1030597.7022303715</v>
      </c>
      <c r="U79" s="29">
        <f>'Table Thresholds_nominal'!N79*'Table A0'!$L79</f>
        <v>4431259.7072613938</v>
      </c>
      <c r="W79" s="29"/>
      <c r="X79" s="29"/>
      <c r="Y79" s="29"/>
      <c r="Z79" s="29"/>
      <c r="AA79" s="29"/>
      <c r="AB79" s="29"/>
    </row>
    <row r="80" spans="1:28" ht="12" customHeight="1">
      <c r="A80" s="28">
        <v>1987</v>
      </c>
      <c r="B80" s="29">
        <f>'Table A2'!B80*'Table A0'!$J80/(10)</f>
        <v>196566.98849798689</v>
      </c>
      <c r="C80" s="29">
        <f>'Table A2'!C80*'Table A0'!$J80/(5)</f>
        <v>269430.62096840015</v>
      </c>
      <c r="D80" s="29">
        <f>'Table A2'!D80*'Table A0'!$J80/(1)</f>
        <v>619141.73715300974</v>
      </c>
      <c r="E80" s="29">
        <f>'Table A2'!E80*'Table A0'!$J80/(0.5)</f>
        <v>910077.23493734165</v>
      </c>
      <c r="F80" s="29">
        <f>'Table A2'!F80*'Table A0'!$J80/(0.1)</f>
        <v>2236901.229551218</v>
      </c>
      <c r="G80" s="29">
        <f>'Table A2'!G80*'Table A0'!$J80/(0.01)</f>
        <v>7924639.2613494378</v>
      </c>
      <c r="H80" s="29"/>
      <c r="I80" s="29">
        <f>(100-'Table A2'!B80)*'Table A0'!$J80/(90)</f>
        <v>36706.395156209117</v>
      </c>
      <c r="J80" s="29">
        <f>'Table A2'!I80*'Table A0'!$J80/(5)</f>
        <v>123703.3560275737</v>
      </c>
      <c r="K80" s="29">
        <f>'Table A2'!J80*'Table A0'!$J80/(4)</f>
        <v>182002.84192224772</v>
      </c>
      <c r="L80" s="29">
        <f>'Table A2'!K80*'Table A0'!$J80/(0.5)</f>
        <v>328206.2393686779</v>
      </c>
      <c r="M80" s="29">
        <f>'Table A2'!L80*'Table A0'!$J80/(0.4)</f>
        <v>578371.23628387251</v>
      </c>
      <c r="N80" s="29">
        <f>'Table A2'!M80*'Table A0'!$J80/(0.09)</f>
        <v>1604930.3371291938</v>
      </c>
      <c r="O80" s="29"/>
      <c r="P80" s="29">
        <f>'Table Thresholds_nominal'!I80*'Table A0'!$L80</f>
        <v>110736.38331150876</v>
      </c>
      <c r="Q80" s="29">
        <f>'Table Thresholds_nominal'!J80*'Table A0'!$L80</f>
        <v>142284.82506446049</v>
      </c>
      <c r="R80" s="29">
        <f>'Table Thresholds_nominal'!K80*'Table A0'!$L80</f>
        <v>280249.60987191123</v>
      </c>
      <c r="S80" s="29">
        <f>'Table Thresholds_nominal'!L80*'Table A0'!$L80</f>
        <v>404720.32222658087</v>
      </c>
      <c r="T80" s="29">
        <f>'Table Thresholds_nominal'!M80*'Table A0'!$L80</f>
        <v>967648.73217070894</v>
      </c>
      <c r="U80" s="29">
        <f>'Table Thresholds_nominal'!N80*'Table A0'!$L80</f>
        <v>3381705.9169411701</v>
      </c>
      <c r="W80" s="29"/>
      <c r="X80" s="29"/>
      <c r="Y80" s="29"/>
      <c r="Z80" s="29"/>
      <c r="AA80" s="29"/>
      <c r="AB80" s="29"/>
    </row>
    <row r="81" spans="1:28" ht="12" customHeight="1">
      <c r="A81" s="28">
        <v>1988</v>
      </c>
      <c r="B81" s="29">
        <f>'Table A2'!B81*'Table A0'!$J81/(10)</f>
        <v>220190.89929969143</v>
      </c>
      <c r="C81" s="29">
        <f>'Table A2'!C81*'Table A0'!$J81/(5)</f>
        <v>314476.20150816336</v>
      </c>
      <c r="D81" s="29">
        <f>'Table A2'!D81*'Table A0'!$J81/(1)</f>
        <v>811105.87555156648</v>
      </c>
      <c r="E81" s="29">
        <f>'Table A2'!E81*'Table A0'!$J81/(0.5)</f>
        <v>1250842.6952468087</v>
      </c>
      <c r="F81" s="29">
        <f>'Table A2'!F81*'Table A0'!$J81/(0.1)</f>
        <v>3376523.7542787101</v>
      </c>
      <c r="G81" s="29">
        <f>'Table A2'!G81*'Table A0'!$J81/(0.01)</f>
        <v>13220910.246788081</v>
      </c>
      <c r="H81" s="29"/>
      <c r="I81" s="29">
        <f>(100-'Table A2'!B81)*'Table A0'!$J81/(90)</f>
        <v>37038.02500008019</v>
      </c>
      <c r="J81" s="29">
        <f>'Table A2'!I81*'Table A0'!$J81/(5)</f>
        <v>125905.59709121955</v>
      </c>
      <c r="K81" s="29">
        <f>'Table A2'!J81*'Table A0'!$J81/(4)</f>
        <v>190318.78299731261</v>
      </c>
      <c r="L81" s="29">
        <f>'Table A2'!K81*'Table A0'!$J81/(0.5)</f>
        <v>371369.05585632421</v>
      </c>
      <c r="M81" s="29">
        <f>'Table A2'!L81*'Table A0'!$J81/(0.4)</f>
        <v>719422.43048883334</v>
      </c>
      <c r="N81" s="29">
        <f>'Table A2'!M81*'Table A0'!$J81/(0.09)</f>
        <v>2282703.0328887799</v>
      </c>
      <c r="O81" s="29"/>
      <c r="P81" s="29">
        <f>'Table Thresholds_nominal'!I81*'Table A0'!$L81</f>
        <v>112156.87809486091</v>
      </c>
      <c r="Q81" s="29">
        <f>'Table Thresholds_nominal'!J81*'Table A0'!$L81</f>
        <v>146338.15113782909</v>
      </c>
      <c r="R81" s="29">
        <f>'Table Thresholds_nominal'!K81*'Table A0'!$L81</f>
        <v>310329.95574898476</v>
      </c>
      <c r="S81" s="29">
        <f>'Table Thresholds_nominal'!L81*'Table A0'!$L81</f>
        <v>471696.84568073577</v>
      </c>
      <c r="T81" s="29">
        <f>'Table Thresholds_nominal'!M81*'Table A0'!$L81</f>
        <v>1289556.364143007</v>
      </c>
      <c r="U81" s="29">
        <f>'Table Thresholds_nominal'!N81*'Table A0'!$L81</f>
        <v>5287791.2188601503</v>
      </c>
      <c r="W81" s="29"/>
      <c r="X81" s="29"/>
      <c r="Y81" s="29"/>
      <c r="Z81" s="29"/>
      <c r="AA81" s="29"/>
      <c r="AB81" s="29"/>
    </row>
    <row r="82" spans="1:28" ht="12" customHeight="1">
      <c r="A82" s="28">
        <v>1989</v>
      </c>
      <c r="B82" s="29">
        <f>'Table A2'!B82*'Table A0'!$J82/(10)</f>
        <v>215907.48466161717</v>
      </c>
      <c r="C82" s="29">
        <f>'Table A2'!C82*'Table A0'!$J82/(5)</f>
        <v>305070.11079866439</v>
      </c>
      <c r="D82" s="29">
        <f>'Table A2'!D82*'Table A0'!$J82/(1)</f>
        <v>758048.26968453487</v>
      </c>
      <c r="E82" s="29">
        <f>'Table A2'!E82*'Table A0'!$J82/(0.5)</f>
        <v>1145402.9700123898</v>
      </c>
      <c r="F82" s="29">
        <f>'Table A2'!F82*'Table A0'!$J82/(0.1)</f>
        <v>3002014.0580500178</v>
      </c>
      <c r="G82" s="29">
        <f>'Table A2'!G82*'Table A0'!$J82/(0.01)</f>
        <v>11516646.580090912</v>
      </c>
      <c r="H82" s="29"/>
      <c r="I82" s="29">
        <f>(100-'Table A2'!B82)*'Table A0'!$J82/(90)</f>
        <v>36986.070360852289</v>
      </c>
      <c r="J82" s="29">
        <f>'Table A2'!I82*'Table A0'!$J82/(5)</f>
        <v>126744.85852457004</v>
      </c>
      <c r="K82" s="29">
        <f>'Table A2'!J82*'Table A0'!$J82/(4)</f>
        <v>191825.57107719677</v>
      </c>
      <c r="L82" s="29">
        <f>'Table A2'!K82*'Table A0'!$J82/(0.5)</f>
        <v>370693.56935667974</v>
      </c>
      <c r="M82" s="29">
        <f>'Table A2'!L82*'Table A0'!$J82/(0.4)</f>
        <v>681250.19800298277</v>
      </c>
      <c r="N82" s="29">
        <f>'Table A2'!M82*'Table A0'!$J82/(0.09)</f>
        <v>2055943.7778232524</v>
      </c>
      <c r="O82" s="29"/>
      <c r="P82" s="29">
        <f>'Table Thresholds_nominal'!I82*'Table A0'!$L82</f>
        <v>112597.24214043323</v>
      </c>
      <c r="Q82" s="29">
        <f>'Table Thresholds_nominal'!J82*'Table A0'!$L82</f>
        <v>147798.0522404933</v>
      </c>
      <c r="R82" s="29">
        <f>'Table Thresholds_nominal'!K82*'Table A0'!$L82</f>
        <v>311051.86843790696</v>
      </c>
      <c r="S82" s="29">
        <f>'Table Thresholds_nominal'!L82*'Table A0'!$L82</f>
        <v>464506.03758805897</v>
      </c>
      <c r="T82" s="29">
        <f>'Table Thresholds_nominal'!M82*'Table A0'!$L82</f>
        <v>1202471.6185424665</v>
      </c>
      <c r="U82" s="29">
        <f>'Table Thresholds_nominal'!N82*'Table A0'!$L82</f>
        <v>4675391.2514104573</v>
      </c>
      <c r="W82" s="29"/>
      <c r="X82" s="29"/>
      <c r="Y82" s="29"/>
      <c r="Z82" s="29"/>
      <c r="AA82" s="29"/>
      <c r="AB82" s="29"/>
    </row>
    <row r="83" spans="1:28" ht="12" customHeight="1">
      <c r="A83" s="28">
        <v>1990</v>
      </c>
      <c r="B83" s="29">
        <f>'Table A2'!B83*'Table A0'!$J83/(10)</f>
        <v>212111.10875525797</v>
      </c>
      <c r="C83" s="29">
        <f>'Table A2'!C83*'Table A0'!$J83/(5)</f>
        <v>299601.36602255481</v>
      </c>
      <c r="D83" s="29">
        <f>'Table A2'!D83*'Table A0'!$J83/(1)</f>
        <v>743836.0724722275</v>
      </c>
      <c r="E83" s="29">
        <f>'Table A2'!E83*'Table A0'!$J83/(0.5)</f>
        <v>1126713.9508884673</v>
      </c>
      <c r="F83" s="29">
        <f>'Table A2'!F83*'Table A0'!$J83/(0.1)</f>
        <v>2907844.1278767646</v>
      </c>
      <c r="G83" s="29">
        <f>'Table A2'!G83*'Table A0'!$J83/(0.01)</f>
        <v>11204491.311740281</v>
      </c>
      <c r="H83" s="29"/>
      <c r="I83" s="29">
        <f>(100-'Table A2'!B83)*'Table A0'!$J83/(90)</f>
        <v>36279.879963889893</v>
      </c>
      <c r="J83" s="29">
        <f>'Table A2'!I83*'Table A0'!$J83/(5)</f>
        <v>124620.85148796109</v>
      </c>
      <c r="K83" s="29">
        <f>'Table A2'!J83*'Table A0'!$J83/(4)</f>
        <v>188542.68941013663</v>
      </c>
      <c r="L83" s="29">
        <f>'Table A2'!K83*'Table A0'!$J83/(0.5)</f>
        <v>360958.19405598793</v>
      </c>
      <c r="M83" s="29">
        <f>'Table A2'!L83*'Table A0'!$J83/(0.4)</f>
        <v>681431.40664139262</v>
      </c>
      <c r="N83" s="29">
        <f>'Table A2'!M83*'Table A0'!$J83/(0.09)</f>
        <v>1985994.4407808192</v>
      </c>
      <c r="O83" s="29"/>
      <c r="P83" s="29">
        <f>'Table Thresholds_nominal'!I83*'Table A0'!$L83</f>
        <v>110686.26178919281</v>
      </c>
      <c r="Q83" s="29">
        <f>'Table Thresholds_nominal'!J83*'Table A0'!$L83</f>
        <v>144779.30253973504</v>
      </c>
      <c r="R83" s="29">
        <f>'Table Thresholds_nominal'!K83*'Table A0'!$L83</f>
        <v>301977.01418520615</v>
      </c>
      <c r="S83" s="29">
        <f>'Table Thresholds_nominal'!L83*'Table A0'!$L83</f>
        <v>457372.49201679701</v>
      </c>
      <c r="T83" s="29">
        <f>'Table Thresholds_nominal'!M83*'Table A0'!$L83</f>
        <v>1170622.0123367705</v>
      </c>
      <c r="U83" s="29">
        <f>'Table Thresholds_nominal'!N83*'Table A0'!$L83</f>
        <v>4627973.7436440783</v>
      </c>
      <c r="W83" s="29"/>
      <c r="X83" s="29"/>
      <c r="Y83" s="29"/>
      <c r="Z83" s="29"/>
      <c r="AA83" s="29"/>
      <c r="AB83" s="29"/>
    </row>
    <row r="84" spans="1:28" ht="12" customHeight="1">
      <c r="A84" s="28">
        <v>1991</v>
      </c>
      <c r="B84" s="29">
        <f>'Table A2'!B84*'Table A0'!$J84/(10)</f>
        <v>201905.2549218612</v>
      </c>
      <c r="C84" s="29">
        <f>'Table A2'!C84*'Table A0'!$J84/(5)</f>
        <v>280922.60346301319</v>
      </c>
      <c r="D84" s="29">
        <f>'Table A2'!D84*'Table A0'!$J84/(1)</f>
        <v>662114.40420766757</v>
      </c>
      <c r="E84" s="29">
        <f>'Table A2'!E84*'Table A0'!$J84/(0.5)</f>
        <v>976622.83662417938</v>
      </c>
      <c r="F84" s="29">
        <f>'Table A2'!F84*'Table A0'!$J84/(0.1)</f>
        <v>2429485.4681048915</v>
      </c>
      <c r="G84" s="29">
        <f>'Table A2'!G84*'Table A0'!$J84/(0.01)</f>
        <v>8935659.878160568</v>
      </c>
      <c r="H84" s="29"/>
      <c r="I84" s="29">
        <f>(100-'Table A2'!B84)*'Table A0'!$J84/(90)</f>
        <v>35415.86817856253</v>
      </c>
      <c r="J84" s="29">
        <f>'Table A2'!I84*'Table A0'!$J84/(5)</f>
        <v>122887.90638070926</v>
      </c>
      <c r="K84" s="29">
        <f>'Table A2'!J84*'Table A0'!$J84/(4)</f>
        <v>185624.6532768496</v>
      </c>
      <c r="L84" s="29">
        <f>'Table A2'!K84*'Table A0'!$J84/(0.5)</f>
        <v>347605.97179115569</v>
      </c>
      <c r="M84" s="29">
        <f>'Table A2'!L84*'Table A0'!$J84/(0.4)</f>
        <v>613407.17875400127</v>
      </c>
      <c r="N84" s="29">
        <f>'Table A2'!M84*'Table A0'!$J84/(0.09)</f>
        <v>1706577.2003209281</v>
      </c>
      <c r="O84" s="29"/>
      <c r="P84" s="29">
        <f>'Table Thresholds_nominal'!I84*'Table A0'!$L84</f>
        <v>110571.63437738642</v>
      </c>
      <c r="Q84" s="29">
        <f>'Table Thresholds_nominal'!J84*'Table A0'!$L84</f>
        <v>145909.47956661694</v>
      </c>
      <c r="R84" s="29">
        <f>'Table Thresholds_nominal'!K84*'Table A0'!$L84</f>
        <v>292756.39267164614</v>
      </c>
      <c r="S84" s="29">
        <f>'Table Thresholds_nominal'!L84*'Table A0'!$L84</f>
        <v>428771.34076374449</v>
      </c>
      <c r="T84" s="29">
        <f>'Table Thresholds_nominal'!M84*'Table A0'!$L84</f>
        <v>1037405.5905133419</v>
      </c>
      <c r="U84" s="29">
        <f>'Table Thresholds_nominal'!N84*'Table A0'!$L84</f>
        <v>3930752.6445998331</v>
      </c>
      <c r="W84" s="29"/>
      <c r="X84" s="29"/>
      <c r="Y84" s="29"/>
      <c r="Z84" s="29"/>
      <c r="AA84" s="29"/>
      <c r="AB84" s="29"/>
    </row>
    <row r="85" spans="1:28" ht="12" customHeight="1">
      <c r="A85" s="28">
        <v>1992</v>
      </c>
      <c r="B85" s="29">
        <f>'Table A2'!B85*'Table A0'!$J85/(10)</f>
        <v>212249.37811460672</v>
      </c>
      <c r="C85" s="29">
        <f>'Table A2'!C85*'Table A0'!$J85/(5)</f>
        <v>300748.97705119441</v>
      </c>
      <c r="D85" s="29">
        <f>'Table A2'!D85*'Table A0'!$J85/(1)</f>
        <v>748898.44305791135</v>
      </c>
      <c r="E85" s="29">
        <f>'Table A2'!E85*'Table A0'!$J85/(0.5)</f>
        <v>1134956.7285977951</v>
      </c>
      <c r="F85" s="29">
        <f>'Table A2'!F85*'Table A0'!$J85/(0.1)</f>
        <v>2983570.4414184336</v>
      </c>
      <c r="G85" s="29">
        <f>'Table A2'!G85*'Table A0'!$J85/(0.01)</f>
        <v>11578387.336183881</v>
      </c>
      <c r="H85" s="29"/>
      <c r="I85" s="29">
        <f>(100-'Table A2'!B85)*'Table A0'!$J85/(90)</f>
        <v>34915.559074422606</v>
      </c>
      <c r="J85" s="29">
        <f>'Table A2'!I85*'Table A0'!$J85/(5)</f>
        <v>123749.77917801903</v>
      </c>
      <c r="K85" s="29">
        <f>'Table A2'!J85*'Table A0'!$J85/(4)</f>
        <v>188711.6105495152</v>
      </c>
      <c r="L85" s="29">
        <f>'Table A2'!K85*'Table A0'!$J85/(0.5)</f>
        <v>362840.15751802776</v>
      </c>
      <c r="M85" s="29">
        <f>'Table A2'!L85*'Table A0'!$J85/(0.4)</f>
        <v>672803.30039263528</v>
      </c>
      <c r="N85" s="29">
        <f>'Table A2'!M85*'Table A0'!$J85/(0.09)</f>
        <v>2028590.7864444952</v>
      </c>
      <c r="O85" s="29"/>
      <c r="P85" s="29">
        <f>'Table Thresholds_nominal'!I85*'Table A0'!$L85</f>
        <v>110523.63415567168</v>
      </c>
      <c r="Q85" s="29">
        <f>'Table Thresholds_nominal'!J85*'Table A0'!$L85</f>
        <v>145028.84247775821</v>
      </c>
      <c r="R85" s="29">
        <f>'Table Thresholds_nominal'!K85*'Table A0'!$L85</f>
        <v>305789.67599120812</v>
      </c>
      <c r="S85" s="29">
        <f>'Table Thresholds_nominal'!L85*'Table A0'!$L85</f>
        <v>462389.80562788947</v>
      </c>
      <c r="T85" s="29">
        <f>'Table Thresholds_nominal'!M85*'Table A0'!$L85</f>
        <v>1188822.604197426</v>
      </c>
      <c r="U85" s="29">
        <f>'Table Thresholds_nominal'!N85*'Table A0'!$L85</f>
        <v>4815486.7420997526</v>
      </c>
      <c r="W85" s="29"/>
      <c r="X85" s="29"/>
      <c r="Y85" s="29"/>
      <c r="Z85" s="29"/>
      <c r="AA85" s="29"/>
      <c r="AB85" s="29"/>
    </row>
    <row r="86" spans="1:28" ht="12" customHeight="1">
      <c r="A86" s="28">
        <v>1993</v>
      </c>
      <c r="B86" s="29">
        <f>'Table A2'!B86*'Table A0'!$J86/(10)</f>
        <v>209003.2170413119</v>
      </c>
      <c r="C86" s="29">
        <f>'Table A2'!C86*'Table A0'!$J86/(5)</f>
        <v>294529.00883383799</v>
      </c>
      <c r="D86" s="29">
        <f>'Table A2'!D86*'Table A0'!$J86/(1)</f>
        <v>714079.27283345943</v>
      </c>
      <c r="E86" s="29">
        <f>'Table A2'!E86*'Table A0'!$J86/(0.5)</f>
        <v>1069695.2117936201</v>
      </c>
      <c r="F86" s="29">
        <f>'Table A2'!F86*'Table A0'!$J86/(0.1)</f>
        <v>2750482.9497060161</v>
      </c>
      <c r="G86" s="29">
        <f>'Table A2'!G86*'Table A0'!$J86/(0.01)</f>
        <v>10271170.302053072</v>
      </c>
      <c r="H86" s="29"/>
      <c r="I86" s="29">
        <f>(100-'Table A2'!B86)*'Table A0'!$J86/(90)</f>
        <v>34757.497969059979</v>
      </c>
      <c r="J86" s="29">
        <f>'Table A2'!I86*'Table A0'!$J86/(5)</f>
        <v>123477.42524878585</v>
      </c>
      <c r="K86" s="29">
        <f>'Table A2'!J86*'Table A0'!$J86/(4)</f>
        <v>189641.44283393258</v>
      </c>
      <c r="L86" s="29">
        <f>'Table A2'!K86*'Table A0'!$J86/(0.5)</f>
        <v>358463.33387329872</v>
      </c>
      <c r="M86" s="29">
        <f>'Table A2'!L86*'Table A0'!$J86/(0.4)</f>
        <v>649498.27731552115</v>
      </c>
      <c r="N86" s="29">
        <f>'Table A2'!M86*'Table A0'!$J86/(0.09)</f>
        <v>1914851.0216674549</v>
      </c>
      <c r="O86" s="29"/>
      <c r="P86" s="29">
        <f>'Table Thresholds_nominal'!I86*'Table A0'!$L86</f>
        <v>110401.73870054951</v>
      </c>
      <c r="Q86" s="29">
        <f>'Table Thresholds_nominal'!J86*'Table A0'!$L86</f>
        <v>145254.85988232255</v>
      </c>
      <c r="R86" s="29">
        <f>'Table Thresholds_nominal'!K86*'Table A0'!$L86</f>
        <v>306698.25086350832</v>
      </c>
      <c r="S86" s="29">
        <f>'Table Thresholds_nominal'!L86*'Table A0'!$L86</f>
        <v>447726.57296882704</v>
      </c>
      <c r="T86" s="29">
        <f>'Table Thresholds_nominal'!M86*'Table A0'!$L86</f>
        <v>1132143.8098394398</v>
      </c>
      <c r="U86" s="29">
        <f>'Table Thresholds_nominal'!N86*'Table A0'!$L86</f>
        <v>4249416.6417759145</v>
      </c>
      <c r="W86" s="29"/>
      <c r="X86" s="29"/>
      <c r="Y86" s="29"/>
      <c r="Z86" s="29"/>
      <c r="AA86" s="29"/>
      <c r="AB86" s="29"/>
    </row>
    <row r="87" spans="1:28" ht="12" customHeight="1">
      <c r="A87" s="28">
        <v>1994</v>
      </c>
      <c r="B87" s="29">
        <f>'Table A2'!B87*'Table A0'!$J87/(10)</f>
        <v>212660.4486900898</v>
      </c>
      <c r="C87" s="29">
        <f>'Table A2'!C87*'Table A0'!$J87/(5)</f>
        <v>299146.84294482711</v>
      </c>
      <c r="D87" s="29">
        <f>'Table A2'!D87*'Table A0'!$J87/(1)</f>
        <v>723045.85892998532</v>
      </c>
      <c r="E87" s="29">
        <f>'Table A2'!E87*'Table A0'!$J87/(0.5)</f>
        <v>1077847.7734070225</v>
      </c>
      <c r="F87" s="29">
        <f>'Table A2'!F87*'Table A0'!$J87/(0.1)</f>
        <v>2742742.5342603112</v>
      </c>
      <c r="G87" s="29">
        <f>'Table A2'!G87*'Table A0'!$J87/(0.01)</f>
        <v>10240373.137760207</v>
      </c>
      <c r="H87" s="29"/>
      <c r="I87" s="29">
        <f>(100-'Table A2'!B87)*'Table A0'!$J87/(90)</f>
        <v>35248.106383886974</v>
      </c>
      <c r="J87" s="29">
        <f>'Table A2'!I87*'Table A0'!$J87/(5)</f>
        <v>126174.05443535249</v>
      </c>
      <c r="K87" s="29">
        <f>'Table A2'!J87*'Table A0'!$J87/(4)</f>
        <v>193172.08894853757</v>
      </c>
      <c r="L87" s="29">
        <f>'Table A2'!K87*'Table A0'!$J87/(0.5)</f>
        <v>368243.94445294829</v>
      </c>
      <c r="M87" s="29">
        <f>'Table A2'!L87*'Table A0'!$J87/(0.4)</f>
        <v>661624.08319370006</v>
      </c>
      <c r="N87" s="29">
        <f>'Table A2'!M87*'Table A0'!$J87/(0.09)</f>
        <v>1909672.4672047675</v>
      </c>
      <c r="O87" s="29"/>
      <c r="P87" s="29">
        <f>'Table Thresholds_nominal'!I87*'Table A0'!$L87</f>
        <v>112396.42276402956</v>
      </c>
      <c r="Q87" s="29">
        <f>'Table Thresholds_nominal'!J87*'Table A0'!$L87</f>
        <v>148400.39801971483</v>
      </c>
      <c r="R87" s="29">
        <f>'Table Thresholds_nominal'!K87*'Table A0'!$L87</f>
        <v>314696.76292642485</v>
      </c>
      <c r="S87" s="29">
        <f>'Table Thresholds_nominal'!L87*'Table A0'!$L87</f>
        <v>459854.04805767455</v>
      </c>
      <c r="T87" s="29">
        <f>'Table Thresholds_nominal'!M87*'Table A0'!$L87</f>
        <v>1135316.7356951823</v>
      </c>
      <c r="U87" s="29">
        <f>'Table Thresholds_nominal'!N87*'Table A0'!$L87</f>
        <v>4316618.6539495625</v>
      </c>
      <c r="W87" s="29"/>
      <c r="X87" s="29"/>
      <c r="Y87" s="29"/>
      <c r="Z87" s="29"/>
      <c r="AA87" s="29"/>
      <c r="AB87" s="29"/>
    </row>
    <row r="88" spans="1:28" ht="12" customHeight="1">
      <c r="A88" s="28">
        <v>1995</v>
      </c>
      <c r="B88" s="29">
        <f>'Table A2'!B88*'Table A0'!$J88/(10)</f>
        <v>227248.32285337005</v>
      </c>
      <c r="C88" s="29">
        <f>'Table A2'!C88*'Table A0'!$J88/(5)</f>
        <v>323945.77537987276</v>
      </c>
      <c r="D88" s="29">
        <f>'Table A2'!D88*'Table A0'!$J88/(1)</f>
        <v>800445.49981871678</v>
      </c>
      <c r="E88" s="29">
        <f>'Table A2'!E88*'Table A0'!$J88/(0.5)</f>
        <v>1198067.0893503376</v>
      </c>
      <c r="F88" s="29">
        <f>'Table A2'!F88*'Table A0'!$J88/(0.1)</f>
        <v>3056774.1533748899</v>
      </c>
      <c r="G88" s="29">
        <f>'Table A2'!G88*'Table A0'!$J88/(0.01)</f>
        <v>11111061.908272397</v>
      </c>
      <c r="H88" s="29"/>
      <c r="I88" s="29">
        <f>(100-'Table A2'!B88)*'Table A0'!$J88/(90)</f>
        <v>35596.043138806839</v>
      </c>
      <c r="J88" s="29">
        <f>'Table A2'!I88*'Table A0'!$J88/(5)</f>
        <v>130550.87032686737</v>
      </c>
      <c r="K88" s="29">
        <f>'Table A2'!J88*'Table A0'!$J88/(4)</f>
        <v>204820.84427016179</v>
      </c>
      <c r="L88" s="29">
        <f>'Table A2'!K88*'Table A0'!$J88/(0.5)</f>
        <v>402823.91028709593</v>
      </c>
      <c r="M88" s="29">
        <f>'Table A2'!L88*'Table A0'!$J88/(0.4)</f>
        <v>733390.32334419934</v>
      </c>
      <c r="N88" s="29">
        <f>'Table A2'!M88*'Table A0'!$J88/(0.09)</f>
        <v>2161853.2917196113</v>
      </c>
      <c r="O88" s="29"/>
      <c r="P88" s="29">
        <f>'Table Thresholds_nominal'!I88*'Table A0'!$L88</f>
        <v>115229.31143697772</v>
      </c>
      <c r="Q88" s="29">
        <f>'Table Thresholds_nominal'!J88*'Table A0'!$L88</f>
        <v>153610.62342036783</v>
      </c>
      <c r="R88" s="29">
        <f>'Table Thresholds_nominal'!K88*'Table A0'!$L88</f>
        <v>333030.56126269541</v>
      </c>
      <c r="S88" s="29">
        <f>'Table Thresholds_nominal'!L88*'Table A0'!$L88</f>
        <v>492518.41166053736</v>
      </c>
      <c r="T88" s="29">
        <f>'Table Thresholds_nominal'!M88*'Table A0'!$L88</f>
        <v>1235137.8153481716</v>
      </c>
      <c r="U88" s="29">
        <f>'Table Thresholds_nominal'!N88*'Table A0'!$L88</f>
        <v>4792137.7473799903</v>
      </c>
      <c r="W88" s="29"/>
      <c r="X88" s="29"/>
      <c r="Y88" s="29"/>
      <c r="Z88" s="29"/>
      <c r="AA88" s="29"/>
      <c r="AB88" s="29"/>
    </row>
    <row r="89" spans="1:28" ht="12" customHeight="1">
      <c r="A89" s="28">
        <f t="shared" ref="A89:A98" si="0">A88+1</f>
        <v>1996</v>
      </c>
      <c r="B89" s="29">
        <f>'Table A2'!B89*'Table A0'!$J89/(10)</f>
        <v>243019.22978883079</v>
      </c>
      <c r="C89" s="29">
        <f>'Table A2'!C89*'Table A0'!$J89/(5)</f>
        <v>352187.7575900628</v>
      </c>
      <c r="D89" s="29">
        <f>'Table A2'!D89*'Table A0'!$J89/(1)</f>
        <v>901445.82660356141</v>
      </c>
      <c r="E89" s="29">
        <f>'Table A2'!E89*'Table A0'!$J89/(0.5)</f>
        <v>1369473.5852758575</v>
      </c>
      <c r="F89" s="29">
        <f>'Table A2'!F89*'Table A0'!$J89/(0.1)</f>
        <v>3612955.7094296566</v>
      </c>
      <c r="G89" s="29">
        <f>'Table A2'!G89*'Table A0'!$J89/(0.01)</f>
        <v>13741413.396192202</v>
      </c>
      <c r="H89" s="29"/>
      <c r="I89" s="29">
        <f>(100-'Table A2'!B89)*'Table A0'!$J89/(90)</f>
        <v>36246.567196399832</v>
      </c>
      <c r="J89" s="29">
        <f>'Table A2'!I89*'Table A0'!$J89/(5)</f>
        <v>133850.70198759879</v>
      </c>
      <c r="K89" s="29">
        <f>'Table A2'!J89*'Table A0'!$J89/(4)</f>
        <v>214873.24033668812</v>
      </c>
      <c r="L89" s="29">
        <f>'Table A2'!K89*'Table A0'!$J89/(0.5)</f>
        <v>433418.06793126528</v>
      </c>
      <c r="M89" s="29">
        <f>'Table A2'!L89*'Table A0'!$J89/(0.4)</f>
        <v>808603.05423740763</v>
      </c>
      <c r="N89" s="29">
        <f>'Table A2'!M89*'Table A0'!$J89/(0.09)</f>
        <v>2487571.5220115962</v>
      </c>
      <c r="O89" s="29"/>
      <c r="P89" s="29">
        <f>'Table Thresholds_nominal'!I89*'Table A0'!$L89</f>
        <v>115152.68890265113</v>
      </c>
      <c r="Q89" s="29">
        <f>'Table Thresholds_nominal'!J89*'Table A0'!$L89</f>
        <v>157686.6153559431</v>
      </c>
      <c r="R89" s="29">
        <f>'Table Thresholds_nominal'!K89*'Table A0'!$L89</f>
        <v>352075.70534447965</v>
      </c>
      <c r="S89" s="29">
        <f>'Table Thresholds_nominal'!L89*'Table A0'!$L89</f>
        <v>541895.62283446616</v>
      </c>
      <c r="T89" s="29">
        <f>'Table Thresholds_nominal'!M89*'Table A0'!$L89</f>
        <v>1432532.0905851063</v>
      </c>
      <c r="U89" s="29">
        <f>'Table Thresholds_nominal'!N89*'Table A0'!$L89</f>
        <v>6086675.1289011184</v>
      </c>
      <c r="W89" s="29"/>
      <c r="X89" s="29"/>
      <c r="Y89" s="29"/>
      <c r="Z89" s="29"/>
      <c r="AA89" s="29"/>
      <c r="AB89" s="29"/>
    </row>
    <row r="90" spans="1:28" ht="12" customHeight="1">
      <c r="A90" s="28">
        <f t="shared" si="0"/>
        <v>1997</v>
      </c>
      <c r="B90" s="29">
        <f>'Table A2'!B90*'Table A0'!$J90/(10)</f>
        <v>263549.42414574011</v>
      </c>
      <c r="C90" s="29">
        <f>'Table A2'!C90*'Table A0'!$J90/(5)</f>
        <v>387890.41300002264</v>
      </c>
      <c r="D90" s="29">
        <f>'Table A2'!D90*'Table A0'!$J90/(1)</f>
        <v>1022776.7425492711</v>
      </c>
      <c r="E90" s="29">
        <f>'Table A2'!E90*'Table A0'!$J90/(0.5)</f>
        <v>1576226.3181024268</v>
      </c>
      <c r="F90" s="29">
        <f>'Table A2'!F90*'Table A0'!$J90/(0.1)</f>
        <v>4303068.9445140362</v>
      </c>
      <c r="G90" s="29">
        <f>'Table A2'!G90*'Table A0'!$J90/(0.01)</f>
        <v>16162100.54166761</v>
      </c>
      <c r="H90" s="29"/>
      <c r="I90" s="29">
        <f>(100-'Table A2'!B90)*'Table A0'!$J90/(90)</f>
        <v>37623.919513147652</v>
      </c>
      <c r="J90" s="29">
        <f>'Table A2'!I90*'Table A0'!$J90/(5)</f>
        <v>139208.43529145751</v>
      </c>
      <c r="K90" s="29">
        <f>'Table A2'!J90*'Table A0'!$J90/(4)</f>
        <v>229168.83061271053</v>
      </c>
      <c r="L90" s="29">
        <f>'Table A2'!K90*'Table A0'!$J90/(0.5)</f>
        <v>469327.16699611535</v>
      </c>
      <c r="M90" s="29">
        <f>'Table A2'!L90*'Table A0'!$J90/(0.4)</f>
        <v>894515.66149952426</v>
      </c>
      <c r="N90" s="29">
        <f>'Table A2'!M90*'Table A0'!$J90/(0.09)</f>
        <v>2985398.7670525284</v>
      </c>
      <c r="O90" s="29"/>
      <c r="P90" s="29">
        <f>'Table Thresholds_nominal'!I90*'Table A0'!$L90</f>
        <v>119688.38345845742</v>
      </c>
      <c r="Q90" s="29">
        <f>'Table Thresholds_nominal'!J90*'Table A0'!$L90</f>
        <v>164457.30469510867</v>
      </c>
      <c r="R90" s="29">
        <f>'Table Thresholds_nominal'!K90*'Table A0'!$L90</f>
        <v>375830.63219763146</v>
      </c>
      <c r="S90" s="29">
        <f>'Table Thresholds_nominal'!L90*'Table A0'!$L90</f>
        <v>586556.95822890964</v>
      </c>
      <c r="T90" s="29">
        <f>'Table Thresholds_nominal'!M90*'Table A0'!$L90</f>
        <v>1650794.8542290882</v>
      </c>
      <c r="U90" s="29">
        <f>'Table Thresholds_nominal'!N90*'Table A0'!$L90</f>
        <v>7195437.2241688604</v>
      </c>
      <c r="W90" s="29"/>
      <c r="X90" s="29"/>
      <c r="Y90" s="29"/>
      <c r="Z90" s="29"/>
      <c r="AA90" s="29"/>
      <c r="AB90" s="29"/>
    </row>
    <row r="91" spans="1:28" ht="12" customHeight="1">
      <c r="A91" s="28">
        <f t="shared" si="0"/>
        <v>1998</v>
      </c>
      <c r="B91" s="29">
        <f>'Table A2'!B91*'Table A0'!$J91/(10)</f>
        <v>283329.85651311243</v>
      </c>
      <c r="C91" s="29">
        <f>'Table A2'!C91*'Table A0'!$J91/(5)</f>
        <v>420539.10928169946</v>
      </c>
      <c r="D91" s="29">
        <f>'Table A2'!D91*'Table A0'!$J91/(1)</f>
        <v>1130304.2592706268</v>
      </c>
      <c r="E91" s="29">
        <f>'Table A2'!E91*'Table A0'!$J91/(0.5)</f>
        <v>1753140.6178039494</v>
      </c>
      <c r="F91" s="29">
        <f>'Table A2'!F91*'Table A0'!$J91/(0.1)</f>
        <v>4844069.8530853186</v>
      </c>
      <c r="G91" s="29">
        <f>'Table A2'!G91*'Table A0'!$J91/(0.01)</f>
        <v>18633986.23427387</v>
      </c>
      <c r="H91" s="29"/>
      <c r="I91" s="29">
        <f>(100-'Table A2'!B91)*'Table A0'!$J91/(90)</f>
        <v>39497.407228836244</v>
      </c>
      <c r="J91" s="29">
        <f>'Table A2'!I91*'Table A0'!$J91/(5)</f>
        <v>146120.60374452543</v>
      </c>
      <c r="K91" s="29">
        <f>'Table A2'!J91*'Table A0'!$J91/(4)</f>
        <v>243097.82178446761</v>
      </c>
      <c r="L91" s="29">
        <f>'Table A2'!K91*'Table A0'!$J91/(0.5)</f>
        <v>507467.90073730412</v>
      </c>
      <c r="M91" s="29">
        <f>'Table A2'!L91*'Table A0'!$J91/(0.4)</f>
        <v>980408.3089836071</v>
      </c>
      <c r="N91" s="29">
        <f>'Table A2'!M91*'Table A0'!$J91/(0.09)</f>
        <v>3311856.9218421471</v>
      </c>
      <c r="O91" s="29"/>
      <c r="P91" s="29">
        <f>'Table Thresholds_nominal'!I91*'Table A0'!$L91</f>
        <v>124720.4656330352</v>
      </c>
      <c r="Q91" s="29">
        <f>'Table Thresholds_nominal'!J91*'Table A0'!$L91</f>
        <v>173101.4122769782</v>
      </c>
      <c r="R91" s="29">
        <f>'Table Thresholds_nominal'!K91*'Table A0'!$L91</f>
        <v>404548.44140095985</v>
      </c>
      <c r="S91" s="29">
        <f>'Table Thresholds_nominal'!L91*'Table A0'!$L91</f>
        <v>636803.32441026636</v>
      </c>
      <c r="T91" s="29">
        <f>'Table Thresholds_nominal'!M91*'Table A0'!$L91</f>
        <v>1790531.3862076635</v>
      </c>
      <c r="U91" s="29">
        <f>'Table Thresholds_nominal'!N91*'Table A0'!$L91</f>
        <v>8219857.6895959936</v>
      </c>
      <c r="W91" s="29"/>
      <c r="X91" s="29"/>
      <c r="Y91" s="29"/>
      <c r="Z91" s="29"/>
      <c r="AA91" s="29"/>
      <c r="AB91" s="29"/>
    </row>
    <row r="92" spans="1:28" ht="12" customHeight="1">
      <c r="A92" s="28">
        <f t="shared" si="0"/>
        <v>1999</v>
      </c>
      <c r="B92" s="29">
        <f>'Table A2'!B92*'Table A0'!$J92/(10)</f>
        <v>301133.63632986567</v>
      </c>
      <c r="C92" s="29">
        <f>'Table A2'!C92*'Table A0'!$J92/(5)</f>
        <v>450606.55439615296</v>
      </c>
      <c r="D92" s="29">
        <f>'Table A2'!D92*'Table A0'!$J92/(1)</f>
        <v>1228780.9915426499</v>
      </c>
      <c r="E92" s="29">
        <f>'Table A2'!E92*'Table A0'!$J92/(0.5)</f>
        <v>1918439.8427253589</v>
      </c>
      <c r="F92" s="29">
        <f>'Table A2'!F92*'Table A0'!$J92/(0.1)</f>
        <v>5349740.1766171334</v>
      </c>
      <c r="G92" s="29">
        <f>'Table A2'!G92*'Table A0'!$J92/(0.01)</f>
        <v>20733922.970655952</v>
      </c>
      <c r="H92" s="29"/>
      <c r="I92" s="29">
        <f>(100-'Table A2'!B92)*'Table A0'!$J92/(90)</f>
        <v>40879.823530147412</v>
      </c>
      <c r="J92" s="29">
        <f>'Table A2'!I92*'Table A0'!$J92/(5)</f>
        <v>151660.71826357831</v>
      </c>
      <c r="K92" s="29">
        <f>'Table A2'!J92*'Table A0'!$J92/(4)</f>
        <v>256062.94510952881</v>
      </c>
      <c r="L92" s="29">
        <f>'Table A2'!K92*'Table A0'!$J92/(0.5)</f>
        <v>539122.14035994082</v>
      </c>
      <c r="M92" s="29">
        <f>'Table A2'!L92*'Table A0'!$J92/(0.4)</f>
        <v>1060614.759252415</v>
      </c>
      <c r="N92" s="29">
        <f>'Table A2'!M92*'Table A0'!$J92/(0.09)</f>
        <v>3640386.5328350435</v>
      </c>
      <c r="P92" s="29">
        <f>'Table Thresholds_nominal'!I92*'Table A0'!$L92</f>
        <v>129668.25095931177</v>
      </c>
      <c r="Q92" s="29">
        <f>'Table Thresholds_nominal'!J92*'Table A0'!$L92</f>
        <v>181590.81385429241</v>
      </c>
      <c r="R92" s="29">
        <f>'Table Thresholds_nominal'!K92*'Table A0'!$L92</f>
        <v>429994.66578919283</v>
      </c>
      <c r="S92" s="29">
        <f>'Table Thresholds_nominal'!L92*'Table A0'!$L92</f>
        <v>681900.49382337381</v>
      </c>
      <c r="T92" s="29">
        <f>'Table Thresholds_nominal'!M92*'Table A0'!$L92</f>
        <v>1966993.9269756947</v>
      </c>
      <c r="U92" s="29">
        <f>'Table Thresholds_nominal'!N92*'Table A0'!$L92</f>
        <v>9068712.3466396984</v>
      </c>
      <c r="W92" s="29"/>
      <c r="X92" s="29"/>
      <c r="Y92" s="29"/>
      <c r="Z92" s="29"/>
      <c r="AA92" s="29"/>
      <c r="AB92" s="29"/>
    </row>
    <row r="93" spans="1:28" ht="12" customHeight="1">
      <c r="A93" s="28">
        <f t="shared" si="0"/>
        <v>2000</v>
      </c>
      <c r="B93" s="29">
        <f>'Table A2'!B93*'Table A0'!$J93/(10)</f>
        <v>310742.09231406718</v>
      </c>
      <c r="C93" s="29">
        <f>'Table A2'!C93*'Table A0'!$J93/(5)</f>
        <v>470044.23793010117</v>
      </c>
      <c r="D93" s="29">
        <f>'Table A2'!D93*'Table A0'!$J93/(1)</f>
        <v>1323744.5734975776</v>
      </c>
      <c r="E93" s="29">
        <f>'Table A2'!E93*'Table A0'!$J93/(0.5)</f>
        <v>2096037.5335318989</v>
      </c>
      <c r="F93" s="29">
        <f>'Table A2'!F93*'Table A0'!$J93/(0.1)</f>
        <v>6024255.5583737902</v>
      </c>
      <c r="G93" s="29">
        <f>'Table A2'!G93*'Table A0'!$J93/(0.01)</f>
        <v>23566015.081441712</v>
      </c>
      <c r="H93" s="29"/>
      <c r="I93" s="29">
        <f>(100-'Table A2'!B93)*'Table A0'!$J93/(90)</f>
        <v>41701.51774366328</v>
      </c>
      <c r="J93" s="29">
        <f>'Table A2'!I93*'Table A0'!$J93/(5)</f>
        <v>151439.94669803331</v>
      </c>
      <c r="K93" s="29">
        <f>'Table A2'!J93*'Table A0'!$J93/(4)</f>
        <v>256619.15403823205</v>
      </c>
      <c r="L93" s="29">
        <f>'Table A2'!K93*'Table A0'!$J93/(0.5)</f>
        <v>551451.61346325639</v>
      </c>
      <c r="M93" s="29">
        <f>'Table A2'!L93*'Table A0'!$J93/(0.4)</f>
        <v>1113983.0273214257</v>
      </c>
      <c r="N93" s="29">
        <f>'Table A2'!M93*'Table A0'!$J93/(0.09)</f>
        <v>4075171.1669217991</v>
      </c>
      <c r="P93" s="29">
        <f>'Table Thresholds_nominal'!I93*'Table A0'!$L93</f>
        <v>130893.09777870645</v>
      </c>
      <c r="Q93" s="29">
        <f>'Table Thresholds_nominal'!J93*'Table A0'!$L93</f>
        <v>184168.94477397623</v>
      </c>
      <c r="R93" s="29">
        <f>'Table Thresholds_nominal'!K93*'Table A0'!$L93</f>
        <v>440458.30730759219</v>
      </c>
      <c r="S93" s="29">
        <f>'Table Thresholds_nominal'!L93*'Table A0'!$L93</f>
        <v>709792.6850589813</v>
      </c>
      <c r="T93" s="29">
        <f>'Table Thresholds_nominal'!M93*'Table A0'!$L93</f>
        <v>2153887.7872821004</v>
      </c>
      <c r="U93" s="29">
        <f>'Table Thresholds_nominal'!N93*'Table A0'!$L93</f>
        <v>10551642.432550823</v>
      </c>
      <c r="W93" s="29"/>
      <c r="X93" s="29"/>
      <c r="Y93" s="29"/>
      <c r="Z93" s="29"/>
      <c r="AA93" s="29"/>
      <c r="AB93" s="29"/>
    </row>
    <row r="94" spans="1:28" ht="12" customHeight="1">
      <c r="A94" s="28">
        <f t="shared" si="0"/>
        <v>2001</v>
      </c>
      <c r="B94" s="29">
        <f>'Table A2'!B94*'Table A0'!$J94/(10)</f>
        <v>275499.09163770999</v>
      </c>
      <c r="C94" s="29">
        <f>'Table A2'!C94*'Table A0'!$J94/(5)</f>
        <v>404220.27656902157</v>
      </c>
      <c r="D94" s="29">
        <f>'Table A2'!D94*'Table A0'!$J94/(1)</f>
        <v>1070122.5493297533</v>
      </c>
      <c r="E94" s="29">
        <f>'Table A2'!E94*'Table A0'!$J94/(0.5)</f>
        <v>1657796.0543435388</v>
      </c>
      <c r="F94" s="29">
        <f>'Table A2'!F94*'Table A0'!$J94/(0.1)</f>
        <v>4527588.9005353693</v>
      </c>
      <c r="G94" s="29">
        <f>'Table A2'!G94*'Table A0'!$J94/(0.01)</f>
        <v>17520383.504539635</v>
      </c>
      <c r="H94" s="29"/>
      <c r="I94" s="29">
        <f>(100-'Table A2'!B94)*'Table A0'!$J94/(90)</f>
        <v>40333.205498869749</v>
      </c>
      <c r="J94" s="29">
        <f>'Table A2'!I94*'Table A0'!$J94/(5)</f>
        <v>146777.90670639841</v>
      </c>
      <c r="K94" s="29">
        <f>'Table A2'!J94*'Table A0'!$J94/(4)</f>
        <v>237744.70837883864</v>
      </c>
      <c r="L94" s="29">
        <f>'Table A2'!K94*'Table A0'!$J94/(0.5)</f>
        <v>482449.04431596777</v>
      </c>
      <c r="M94" s="29">
        <f>'Table A2'!L94*'Table A0'!$J94/(0.4)</f>
        <v>940347.84279558086</v>
      </c>
      <c r="N94" s="29">
        <f>'Table A2'!M94*'Table A0'!$J94/(0.09)</f>
        <v>3083945.0556460069</v>
      </c>
      <c r="P94" s="29">
        <f>'Table Thresholds_nominal'!I94*'Table A0'!$L94</f>
        <v>126602.9542390454</v>
      </c>
      <c r="Q94" s="29">
        <f>'Table Thresholds_nominal'!J94*'Table A0'!$L94</f>
        <v>174765.46743839985</v>
      </c>
      <c r="R94" s="29">
        <f>'Table Thresholds_nominal'!K94*'Table A0'!$L94</f>
        <v>396048.69115566777</v>
      </c>
      <c r="S94" s="29">
        <f>'Table Thresholds_nominal'!L94*'Table A0'!$L94</f>
        <v>610175.017940233</v>
      </c>
      <c r="T94" s="29">
        <f>'Table Thresholds_nominal'!M94*'Table A0'!$L94</f>
        <v>1736344.0967267025</v>
      </c>
      <c r="U94" s="29">
        <f>'Table Thresholds_nominal'!N94*'Table A0'!$L94</f>
        <v>7736538.2995886616</v>
      </c>
      <c r="W94" s="29"/>
      <c r="X94" s="29"/>
      <c r="Y94" s="29"/>
      <c r="Z94" s="29"/>
      <c r="AA94" s="29"/>
      <c r="AB94" s="29"/>
    </row>
    <row r="95" spans="1:28" ht="12" customHeight="1">
      <c r="A95" s="28">
        <f t="shared" si="0"/>
        <v>2002</v>
      </c>
      <c r="B95" s="29">
        <f>'Table A2'!B95*'Table A0'!$J95/(10)</f>
        <v>260101.58333115437</v>
      </c>
      <c r="C95" s="29">
        <f>'Table A2'!C95*'Table A0'!$J95/(5)</f>
        <v>377595.14123023761</v>
      </c>
      <c r="D95" s="29">
        <f>'Table A2'!D95*'Table A0'!$J95/(1)</f>
        <v>963700.31794655521</v>
      </c>
      <c r="E95" s="29">
        <f>'Table A2'!E95*'Table A0'!$J95/(0.5)</f>
        <v>1467019.1982616321</v>
      </c>
      <c r="F95" s="29">
        <f>'Table A2'!F95*'Table A0'!$J95/(0.1)</f>
        <v>3973378.8638517866</v>
      </c>
      <c r="G95" s="29">
        <f>'Table A2'!G95*'Table A0'!$J95/(0.01)</f>
        <v>15618570.476869009</v>
      </c>
      <c r="H95" s="29"/>
      <c r="I95" s="29">
        <f>(100-'Table A2'!B95)*'Table A0'!$J95/(90)</f>
        <v>38389.344029807158</v>
      </c>
      <c r="J95" s="29">
        <f>'Table A2'!I95*'Table A0'!$J95/(5)</f>
        <v>142608.02543207112</v>
      </c>
      <c r="K95" s="29">
        <f>'Table A2'!J95*'Table A0'!$J95/(4)</f>
        <v>231068.84705115826</v>
      </c>
      <c r="L95" s="29">
        <f>'Table A2'!K95*'Table A0'!$J95/(0.5)</f>
        <v>460381.43763147818</v>
      </c>
      <c r="M95" s="29">
        <f>'Table A2'!L95*'Table A0'!$J95/(0.4)</f>
        <v>840429.2818640935</v>
      </c>
      <c r="N95" s="29">
        <f>'Table A2'!M95*'Table A0'!$J95/(0.09)</f>
        <v>2679468.6846276508</v>
      </c>
      <c r="O95" s="29"/>
      <c r="P95" s="29">
        <f>'Table Thresholds_nominal'!I95*'Table A0'!$L95</f>
        <v>124894.9107402384</v>
      </c>
      <c r="Q95" s="29">
        <f>'Table Thresholds_nominal'!J95*'Table A0'!$L95</f>
        <v>172306.43193495477</v>
      </c>
      <c r="R95" s="29">
        <f>'Table Thresholds_nominal'!K95*'Table A0'!$L95</f>
        <v>381271.3716613024</v>
      </c>
      <c r="S95" s="29">
        <f>'Table Thresholds_nominal'!L95*'Table A0'!$L95</f>
        <v>572466.76133083377</v>
      </c>
      <c r="T95" s="29">
        <f>'Table Thresholds_nominal'!M95*'Table A0'!$L95</f>
        <v>1520641.3544182908</v>
      </c>
      <c r="U95" s="29">
        <f>'Table Thresholds_nominal'!N95*'Table A0'!$L95</f>
        <v>6792131.7041262006</v>
      </c>
      <c r="W95" s="29"/>
      <c r="X95" s="29"/>
      <c r="Y95" s="29"/>
      <c r="Z95" s="29"/>
      <c r="AA95" s="29"/>
      <c r="AB95" s="29"/>
    </row>
    <row r="96" spans="1:28" ht="12" customHeight="1">
      <c r="A96" s="28">
        <f t="shared" si="0"/>
        <v>2003</v>
      </c>
      <c r="B96" s="29">
        <f>'Table A2'!B96*'Table A0'!$J96/(10)</f>
        <v>262032.51315480043</v>
      </c>
      <c r="C96" s="29">
        <f>'Table A2'!C96*'Table A0'!$J96/(5)</f>
        <v>381629.74215348606</v>
      </c>
      <c r="D96" s="29">
        <f>'Table A2'!D96*'Table A0'!$J96/(1)</f>
        <v>986919.48875671159</v>
      </c>
      <c r="E96" s="29">
        <f>'Table A2'!E96*'Table A0'!$J96/(0.5)</f>
        <v>1511658.8789412486</v>
      </c>
      <c r="F96" s="29">
        <f>'Table A2'!F96*'Table A0'!$J96/(0.1)</f>
        <v>4163594.8171268757</v>
      </c>
      <c r="G96" s="29">
        <f>'Table A2'!G96*'Table A0'!$J96/(0.01)</f>
        <v>16919307.93366091</v>
      </c>
      <c r="H96" s="29"/>
      <c r="I96" s="29">
        <f>(100-'Table A2'!B96)*'Table A0'!$J96/(90)</f>
        <v>37786.454385176039</v>
      </c>
      <c r="J96" s="29">
        <f>'Table A2'!I96*'Table A0'!$J96/(5)</f>
        <v>142435.28415611477</v>
      </c>
      <c r="K96" s="29">
        <f>'Table A2'!J96*'Table A0'!$J96/(4)</f>
        <v>230307.30550267966</v>
      </c>
      <c r="L96" s="29">
        <f>'Table A2'!K96*'Table A0'!$J96/(0.5)</f>
        <v>462180.09857217461</v>
      </c>
      <c r="M96" s="29">
        <f>'Table A2'!L96*'Table A0'!$J96/(0.4)</f>
        <v>848674.89439484198</v>
      </c>
      <c r="N96" s="29">
        <f>'Table A2'!M96*'Table A0'!$J96/(0.09)</f>
        <v>2746293.3597342055</v>
      </c>
      <c r="O96" s="29"/>
      <c r="P96" s="29">
        <f>'Table Thresholds_nominal'!I96*'Table A0'!$L96</f>
        <v>124505.46295724605</v>
      </c>
      <c r="Q96" s="29">
        <f>'Table Thresholds_nominal'!J96*'Table A0'!$L96</f>
        <v>171913.49085082911</v>
      </c>
      <c r="R96" s="29">
        <f>'Table Thresholds_nominal'!K96*'Table A0'!$L96</f>
        <v>381574.27910984226</v>
      </c>
      <c r="S96" s="29">
        <f>'Table Thresholds_nominal'!L96*'Table A0'!$L96</f>
        <v>576309.81218706048</v>
      </c>
      <c r="T96" s="29">
        <f>'Table Thresholds_nominal'!M96*'Table A0'!$L96</f>
        <v>1546114.1745224055</v>
      </c>
      <c r="U96" s="29">
        <f>'Table Thresholds_nominal'!N96*'Table A0'!$L96</f>
        <v>7053198.8426860347</v>
      </c>
      <c r="W96" s="29"/>
      <c r="X96" s="29"/>
      <c r="Y96" s="29"/>
      <c r="Z96" s="29"/>
      <c r="AA96" s="29"/>
      <c r="AB96" s="29"/>
    </row>
    <row r="97" spans="1:28" ht="12" customHeight="1">
      <c r="A97" s="28">
        <f t="shared" si="0"/>
        <v>2004</v>
      </c>
      <c r="B97" s="29">
        <f>'Table A2'!B97*'Table A0'!$J97/(10)</f>
        <v>283991.0628048256</v>
      </c>
      <c r="C97" s="29">
        <f>'Table A2'!C97*'Table A0'!$J97/(5)</f>
        <v>421730.30418169301</v>
      </c>
      <c r="D97" s="29">
        <f>'Table A2'!D97*'Table A0'!$J97/(1)</f>
        <v>1146761.6204142175</v>
      </c>
      <c r="E97" s="29">
        <f>'Table A2'!E97*'Table A0'!$J97/(0.5)</f>
        <v>1794540.4815511187</v>
      </c>
      <c r="F97" s="29">
        <f>'Table A2'!F97*'Table A0'!$J97/(0.1)</f>
        <v>5153750.1379949069</v>
      </c>
      <c r="G97" s="29">
        <f>'Table A2'!G97*'Table A0'!$J97/(0.01)</f>
        <v>21961823.62623398</v>
      </c>
      <c r="H97" s="29"/>
      <c r="I97" s="29">
        <f>(100-'Table A2'!B97)*'Table A0'!$J97/(90)</f>
        <v>38768.279689101924</v>
      </c>
      <c r="J97" s="29">
        <f>'Table A2'!I97*'Table A0'!$J97/(5)</f>
        <v>146251.82142795817</v>
      </c>
      <c r="K97" s="29">
        <f>'Table A2'!J97*'Table A0'!$J97/(4)</f>
        <v>240472.47512356198</v>
      </c>
      <c r="L97" s="29">
        <f>'Table A2'!K97*'Table A0'!$J97/(0.5)</f>
        <v>498982.7592773161</v>
      </c>
      <c r="M97" s="29">
        <f>'Table A2'!L97*'Table A0'!$J97/(0.4)</f>
        <v>954738.06744017138</v>
      </c>
      <c r="N97" s="29">
        <f>'Table A2'!M97*'Table A0'!$J97/(0.09)</f>
        <v>3286186.4170794552</v>
      </c>
      <c r="O97" s="29"/>
      <c r="P97" s="29">
        <f>'Table Thresholds_nominal'!I97*'Table A0'!$L97</f>
        <v>127503.54883718342</v>
      </c>
      <c r="Q97" s="29">
        <f>'Table Thresholds_nominal'!J97*'Table A0'!$L97</f>
        <v>177561.65959278718</v>
      </c>
      <c r="R97" s="29">
        <f>'Table Thresholds_nominal'!K97*'Table A0'!$L97</f>
        <v>408417.07476747775</v>
      </c>
      <c r="S97" s="29">
        <f>'Table Thresholds_nominal'!L97*'Table A0'!$L97</f>
        <v>631217.94105040596</v>
      </c>
      <c r="T97" s="29">
        <f>'Table Thresholds_nominal'!M97*'Table A0'!$L97</f>
        <v>1796427.6147264426</v>
      </c>
      <c r="U97" s="29">
        <f>'Table Thresholds_nominal'!N97*'Table A0'!$L97</f>
        <v>8814304.6181638539</v>
      </c>
      <c r="W97" s="29"/>
      <c r="X97" s="29"/>
      <c r="Y97" s="29"/>
      <c r="Z97" s="29"/>
      <c r="AA97" s="29"/>
      <c r="AB97" s="29"/>
    </row>
    <row r="98" spans="1:28" ht="12" customHeight="1">
      <c r="A98" s="28">
        <f t="shared" si="0"/>
        <v>2005</v>
      </c>
      <c r="B98" s="29">
        <f>'Table A2'!B98*'Table A0'!$J98/(10)</f>
        <v>307758.24612286029</v>
      </c>
      <c r="C98" s="29">
        <f>'Table A2'!C98*'Table A0'!$J98/(5)</f>
        <v>465687.34138113289</v>
      </c>
      <c r="D98" s="29">
        <f>'Table A2'!D98*'Table A0'!$J98/(1)</f>
        <v>1323805.757065766</v>
      </c>
      <c r="E98" s="29">
        <f>'Table A2'!E98*'Table A0'!$J98/(0.5)</f>
        <v>2111270.9873131518</v>
      </c>
      <c r="F98" s="29">
        <f>'Table A2'!F98*'Table A0'!$J98/(0.1)</f>
        <v>6231539.6020583445</v>
      </c>
      <c r="G98" s="29">
        <f>'Table A2'!G98*'Table A0'!$J98/(0.01)</f>
        <v>27107725.813449308</v>
      </c>
      <c r="H98" s="29"/>
      <c r="I98" s="29">
        <f>(100-'Table A2'!B98)*'Table A0'!$J98/(90)</f>
        <v>39213.597029350756</v>
      </c>
      <c r="J98" s="29">
        <f>'Table A2'!I98*'Table A0'!$J98/(5)</f>
        <v>149829.15086458772</v>
      </c>
      <c r="K98" s="29">
        <f>'Table A2'!J98*'Table A0'!$J98/(4)</f>
        <v>251157.7374599746</v>
      </c>
      <c r="L98" s="29">
        <f>'Table A2'!K98*'Table A0'!$J98/(0.5)</f>
        <v>536340.52681838034</v>
      </c>
      <c r="M98" s="29">
        <f>'Table A2'!L98*'Table A0'!$J98/(0.4)</f>
        <v>1081203.8336268533</v>
      </c>
      <c r="N98" s="29">
        <f>'Table A2'!M98*'Table A0'!$J98/(0.09)</f>
        <v>3911963.3563482384</v>
      </c>
      <c r="O98" s="29"/>
      <c r="P98" s="29">
        <f>'Table Thresholds_nominal'!I98*'Table A0'!$L98</f>
        <v>130119.00488911831</v>
      </c>
      <c r="Q98" s="29">
        <f>'Table Thresholds_nominal'!J98*'Table A0'!$L98</f>
        <v>182786.31302741717</v>
      </c>
      <c r="R98" s="29">
        <f>'Table Thresholds_nominal'!K98*'Table A0'!$L98</f>
        <v>436797.67766199238</v>
      </c>
      <c r="S98" s="29">
        <f>'Table Thresholds_nominal'!L98*'Table A0'!$L98</f>
        <v>691039.27767783497</v>
      </c>
      <c r="T98" s="29">
        <f>'Table Thresholds_nominal'!M98*'Table A0'!$L98</f>
        <v>2087635.5243651525</v>
      </c>
      <c r="U98" s="29">
        <f>'Table Thresholds_nominal'!N98*'Table A0'!$L98</f>
        <v>10666249.562247939</v>
      </c>
      <c r="W98" s="29"/>
      <c r="X98" s="29"/>
      <c r="Y98" s="29"/>
      <c r="Z98" s="29"/>
      <c r="AA98" s="29"/>
      <c r="AB98" s="29"/>
    </row>
    <row r="99" spans="1:28" ht="12" customHeight="1">
      <c r="A99" s="28">
        <f t="shared" ref="A99:A106" si="1">A98+1</f>
        <v>2006</v>
      </c>
      <c r="B99" s="29">
        <f>'Table A2'!B99*'Table A0'!$J99/(10)</f>
        <v>322449.32193385833</v>
      </c>
      <c r="C99" s="29">
        <f>'Table A2'!C99*'Table A0'!$J99/(5)</f>
        <v>490396.90378602396</v>
      </c>
      <c r="D99" s="29">
        <f>'Table A2'!D99*'Table A0'!$J99/(1)</f>
        <v>1414695.1220330189</v>
      </c>
      <c r="E99" s="29">
        <f>'Table A2'!E99*'Table A0'!$J99/(0.5)</f>
        <v>2270943.684199092</v>
      </c>
      <c r="F99" s="29">
        <f>'Table A2'!F99*'Table A0'!$J99/(0.1)</f>
        <v>6729701.4408443784</v>
      </c>
      <c r="G99" s="29">
        <f>'Table A2'!G99*'Table A0'!$J99/(0.01)</f>
        <v>29542880.783636227</v>
      </c>
      <c r="H99" s="29"/>
      <c r="I99" s="29">
        <f>(100-'Table A2'!B99)*'Table A0'!$J99/(90)</f>
        <v>39511.804317389695</v>
      </c>
      <c r="J99" s="29">
        <f>'Table A2'!I99*'Table A0'!$J99/(5)</f>
        <v>154501.7400816927</v>
      </c>
      <c r="K99" s="29">
        <f>'Table A2'!J99*'Table A0'!$J99/(4)</f>
        <v>259322.34922427527</v>
      </c>
      <c r="L99" s="29">
        <f>'Table A2'!K99*'Table A0'!$J99/(0.5)</f>
        <v>558446.55986694538</v>
      </c>
      <c r="M99" s="29">
        <f>'Table A2'!L99*'Table A0'!$J99/(0.4)</f>
        <v>1156254.2450377706</v>
      </c>
      <c r="N99" s="29">
        <f>'Table A2'!M99*'Table A0'!$J99/(0.09)</f>
        <v>4194903.7360897288</v>
      </c>
      <c r="O99" s="29"/>
      <c r="P99" s="29">
        <f>'Table Thresholds_nominal'!I99*'Table A0'!$L99</f>
        <v>133090.75015746418</v>
      </c>
      <c r="Q99" s="29">
        <f>'Table Thresholds_nominal'!J99*'Table A0'!$L99</f>
        <v>187316.64382435681</v>
      </c>
      <c r="R99" s="29">
        <f>'Table Thresholds_nominal'!K99*'Table A0'!$L99</f>
        <v>455264.1191334207</v>
      </c>
      <c r="S99" s="29">
        <f>'Table Thresholds_nominal'!L99*'Table A0'!$L99</f>
        <v>726103.40963034262</v>
      </c>
      <c r="T99" s="29">
        <f>'Table Thresholds_nominal'!M99*'Table A0'!$L99</f>
        <v>2246493.3029241236</v>
      </c>
      <c r="U99" s="29">
        <f>'Table Thresholds_nominal'!N99*'Table A0'!$L99</f>
        <v>11709800.339586956</v>
      </c>
      <c r="W99" s="29"/>
      <c r="X99" s="29"/>
      <c r="Y99" s="29"/>
      <c r="Z99" s="29"/>
      <c r="AA99" s="29"/>
      <c r="AB99" s="29"/>
    </row>
    <row r="100" spans="1:28" ht="12" customHeight="1">
      <c r="A100" s="28">
        <f t="shared" si="1"/>
        <v>2007</v>
      </c>
      <c r="B100" s="29">
        <f>'Table A2'!B100*'Table A0'!$J100/(10)</f>
        <v>337670.62843895779</v>
      </c>
      <c r="C100" s="29">
        <f>'Table A2'!C100*'Table A0'!$J100/(5)</f>
        <v>517372.12118827214</v>
      </c>
      <c r="D100" s="29">
        <f>'Table A2'!D100*'Table A0'!$J100/(1)</f>
        <v>1512546.7402934388</v>
      </c>
      <c r="E100" s="29">
        <f>'Table A2'!E100*'Table A0'!$J100/(0.5)</f>
        <v>2445892.0653246013</v>
      </c>
      <c r="F100" s="29">
        <f>'Table A2'!F100*'Table A0'!$J100/(0.1)</f>
        <v>7375361.5514703533</v>
      </c>
      <c r="G100" s="29">
        <f>'Table A2'!G100*'Table A0'!$J100/(0.01)</f>
        <v>33544184.901873264</v>
      </c>
      <c r="H100" s="29"/>
      <c r="I100" s="29">
        <f>(100-'Table A2'!B100)*'Table A0'!$J100/(90)</f>
        <v>40601.595796480105</v>
      </c>
      <c r="J100" s="29">
        <f>'Table A2'!I100*'Table A0'!$J100/(5)</f>
        <v>157969.13568964342</v>
      </c>
      <c r="K100" s="29">
        <f>'Table A2'!J100*'Table A0'!$J100/(4)</f>
        <v>268578.46641198045</v>
      </c>
      <c r="L100" s="29">
        <f>'Table A2'!K100*'Table A0'!$J100/(0.5)</f>
        <v>579201.41526227666</v>
      </c>
      <c r="M100" s="29">
        <f>'Table A2'!L100*'Table A0'!$J100/(0.4)</f>
        <v>1213524.6937881627</v>
      </c>
      <c r="N100" s="29">
        <f>'Table A2'!M100*'Table A0'!$J100/(0.09)</f>
        <v>4467714.5125366971</v>
      </c>
      <c r="O100" s="29"/>
      <c r="P100" s="29">
        <f>'Table Thresholds_nominal'!I100*'Table A0'!$L100</f>
        <v>135928.63529820301</v>
      </c>
      <c r="Q100" s="29">
        <f>'Table Thresholds_nominal'!J100*'Table A0'!$L100</f>
        <v>192380.17623057563</v>
      </c>
      <c r="R100" s="29">
        <f>'Table Thresholds_nominal'!K100*'Table A0'!$L100</f>
        <v>473968.17432068771</v>
      </c>
      <c r="S100" s="29">
        <f>'Table Thresholds_nominal'!L100*'Table A0'!$L100</f>
        <v>758615.26608212548</v>
      </c>
      <c r="T100" s="29">
        <f>'Table Thresholds_nominal'!M100*'Table A0'!$L100</f>
        <v>2369579.2863963894</v>
      </c>
      <c r="U100" s="29">
        <f>'Table Thresholds_nominal'!N100*'Table A0'!$L100</f>
        <v>12683835.558642248</v>
      </c>
      <c r="W100" s="29"/>
      <c r="X100" s="29"/>
      <c r="Y100" s="29"/>
      <c r="Z100" s="29"/>
      <c r="AA100" s="29"/>
      <c r="AB100" s="29"/>
    </row>
    <row r="101" spans="1:28" ht="12" customHeight="1">
      <c r="A101" s="28">
        <f t="shared" si="1"/>
        <v>2008</v>
      </c>
      <c r="B101" s="29">
        <f>'Table A2'!B101*'Table A0'!$J101/(10)</f>
        <v>297560.04297588044</v>
      </c>
      <c r="C101" s="29">
        <f>'Table A2'!C101*'Table A0'!$J101/(5)</f>
        <v>445978.99403231341</v>
      </c>
      <c r="D101" s="29">
        <f>'Table A2'!D101*'Table A0'!$J101/(1)</f>
        <v>1239928.5309341094</v>
      </c>
      <c r="E101" s="29">
        <f>'Table A2'!E101*'Table A0'!$J101/(0.5)</f>
        <v>1968150.5801636239</v>
      </c>
      <c r="F101" s="29">
        <f>'Table A2'!F101*'Table A0'!$J101/(0.1)</f>
        <v>5780294.1886041416</v>
      </c>
      <c r="G101" s="29">
        <f>'Table A2'!G101*'Table A0'!$J101/(0.01)</f>
        <v>25952729.085710872</v>
      </c>
      <c r="H101" s="29"/>
      <c r="I101" s="29">
        <f>(100-'Table A2'!B101)*'Table A0'!$J101/(90)</f>
        <v>37321.872711710588</v>
      </c>
      <c r="J101" s="29">
        <f>'Table A2'!I101*'Table A0'!$J101/(5)</f>
        <v>149141.09191944756</v>
      </c>
      <c r="K101" s="29">
        <f>'Table A2'!J101*'Table A0'!$J101/(4)</f>
        <v>247491.60980686438</v>
      </c>
      <c r="L101" s="29">
        <f>'Table A2'!K101*'Table A0'!$J101/(0.5)</f>
        <v>511706.48170459474</v>
      </c>
      <c r="M101" s="29">
        <f>'Table A2'!L101*'Table A0'!$J101/(0.4)</f>
        <v>1015114.6780534944</v>
      </c>
      <c r="N101" s="29">
        <f>'Table A2'!M101*'Table A0'!$J101/(0.09)</f>
        <v>3538912.5333700604</v>
      </c>
      <c r="O101" s="29"/>
      <c r="P101" s="29">
        <f>'Table Thresholds_nominal'!I101*'Table A0'!$L101</f>
        <v>128465.07526602047</v>
      </c>
      <c r="Q101" s="29">
        <f>'Table Thresholds_nominal'!J101*'Table A0'!$L101</f>
        <v>179858.8027105986</v>
      </c>
      <c r="R101" s="29">
        <f>'Table Thresholds_nominal'!K101*'Table A0'!$L101</f>
        <v>426315.90827810118</v>
      </c>
      <c r="S101" s="29">
        <f>'Table Thresholds_nominal'!L101*'Table A0'!$L101</f>
        <v>653129.64008861943</v>
      </c>
      <c r="T101" s="29">
        <f>'Table Thresholds_nominal'!M101*'Table A0'!$L101</f>
        <v>1924378.860489636</v>
      </c>
      <c r="U101" s="29">
        <f>'Table Thresholds_nominal'!N101*'Table A0'!$L101</f>
        <v>9724793.7186198067</v>
      </c>
      <c r="W101" s="29"/>
      <c r="X101" s="29"/>
      <c r="Y101" s="29"/>
      <c r="Z101" s="29"/>
      <c r="AA101" s="29"/>
      <c r="AB101" s="29"/>
    </row>
    <row r="102" spans="1:28" ht="12" customHeight="1">
      <c r="A102" s="28">
        <f t="shared" si="1"/>
        <v>2009</v>
      </c>
      <c r="B102" s="29">
        <f>'Table A2'!B102*'Table A0'!$J102/(10)</f>
        <v>266190.90079441352</v>
      </c>
      <c r="C102" s="29">
        <f>'Table A2'!C102*'Table A0'!$J102/(5)</f>
        <v>388244.4098736631</v>
      </c>
      <c r="D102" s="29">
        <f>'Table A2'!D102*'Table A0'!$J102/(1)</f>
        <v>1014674.2920886242</v>
      </c>
      <c r="E102" s="29">
        <f>'Table A2'!E102*'Table A0'!$J102/(0.5)</f>
        <v>1568280.771626164</v>
      </c>
      <c r="F102" s="29">
        <f>'Table A2'!F102*'Table A0'!$J102/(0.1)</f>
        <v>4454511.8681748556</v>
      </c>
      <c r="G102" s="29">
        <f>'Table A2'!G102*'Table A0'!$J102/(0.01)</f>
        <v>19947481.792061519</v>
      </c>
      <c r="H102" s="29"/>
      <c r="I102" s="29">
        <f>(100-'Table A2'!B102)*'Table A0'!$J102/(90)</f>
        <v>34928.089641590588</v>
      </c>
      <c r="J102" s="29">
        <f>'Table A2'!I102*'Table A0'!$J102/(5)</f>
        <v>144137.39171516392</v>
      </c>
      <c r="K102" s="29">
        <f>'Table A2'!J102*'Table A0'!$J102/(4)</f>
        <v>231636.93931992279</v>
      </c>
      <c r="L102" s="29">
        <f>'Table A2'!K102*'Table A0'!$J102/(0.5)</f>
        <v>461067.81255108461</v>
      </c>
      <c r="M102" s="29">
        <f>'Table A2'!L102*'Table A0'!$J102/(0.4)</f>
        <v>846722.99748899089</v>
      </c>
      <c r="N102" s="29">
        <f>'Table A2'!M102*'Table A0'!$J102/(0.09)</f>
        <v>2733070.7655207822</v>
      </c>
      <c r="O102" s="29"/>
      <c r="P102" s="29">
        <f>'Table Thresholds_nominal'!I102*'Table A0'!$L102</f>
        <v>124730.1155511637</v>
      </c>
      <c r="Q102" s="29">
        <f>'Table Thresholds_nominal'!J102*'Table A0'!$L102</f>
        <v>171979.10243920633</v>
      </c>
      <c r="R102" s="29">
        <f>'Table Thresholds_nominal'!K102*'Table A0'!$L102</f>
        <v>387412.66588047758</v>
      </c>
      <c r="S102" s="29">
        <f>'Table Thresholds_nominal'!L102*'Table A0'!$L102</f>
        <v>570781.19811501063</v>
      </c>
      <c r="T102" s="29">
        <f>'Table Thresholds_nominal'!M102*'Table A0'!$L102</f>
        <v>1538540.9658939955</v>
      </c>
      <c r="U102" s="29">
        <f>'Table Thresholds_nominal'!N102*'Table A0'!$L102</f>
        <v>7270756.3599752048</v>
      </c>
      <c r="W102" s="29"/>
      <c r="X102" s="29"/>
      <c r="Y102" s="29"/>
      <c r="Z102" s="29"/>
      <c r="AA102" s="29"/>
      <c r="AB102" s="29"/>
    </row>
    <row r="103" spans="1:28" ht="12" customHeight="1">
      <c r="A103" s="28">
        <f t="shared" si="1"/>
        <v>2010</v>
      </c>
      <c r="B103" s="29">
        <f>'Table A2'!B103*'Table A0'!$J103/(10)</f>
        <v>279007.04596346285</v>
      </c>
      <c r="C103" s="29">
        <f>'Table A2'!C103*'Table A0'!$J103/(5)</f>
        <v>412918.81186920113</v>
      </c>
      <c r="D103" s="29">
        <f>'Table A2'!D103*'Table A0'!$J103/(1)</f>
        <v>1115802.9726520628</v>
      </c>
      <c r="E103" s="29">
        <f>'Table A2'!E103*'Table A0'!$J103/(0.5)</f>
        <v>1752498.7465513088</v>
      </c>
      <c r="F103" s="29">
        <f>'Table A2'!F103*'Table A0'!$J103/(0.1)</f>
        <v>5119998.8743512873</v>
      </c>
      <c r="G103" s="29">
        <f>'Table A2'!G103*'Table A0'!$J103/(0.01)</f>
        <v>23291579.553421184</v>
      </c>
      <c r="H103" s="29"/>
      <c r="I103" s="29">
        <f>(100-'Table A2'!B103)*'Table A0'!$J103/(90)</f>
        <v>34850.445708388725</v>
      </c>
      <c r="J103" s="29">
        <f>'Table A2'!I103*'Table A0'!$J103/(5)</f>
        <v>145095.28005772451</v>
      </c>
      <c r="K103" s="29">
        <f>'Table A2'!J103*'Table A0'!$J103/(4)</f>
        <v>237197.77167348578</v>
      </c>
      <c r="L103" s="29">
        <f>'Table A2'!K103*'Table A0'!$J103/(0.5)</f>
        <v>479107.19875281659</v>
      </c>
      <c r="M103" s="29">
        <f>'Table A2'!L103*'Table A0'!$J103/(0.4)</f>
        <v>910623.71460131428</v>
      </c>
      <c r="N103" s="29">
        <f>'Table A2'!M103*'Table A0'!$J103/(0.09)</f>
        <v>3100934.3544546324</v>
      </c>
      <c r="O103" s="29"/>
      <c r="P103" s="29">
        <f>'Table Thresholds_nominal'!I103*'Table A0'!$L103</f>
        <v>125193.02289320178</v>
      </c>
      <c r="Q103" s="29">
        <f>'Table Thresholds_nominal'!J103*'Table A0'!$L103</f>
        <v>174231.31351579414</v>
      </c>
      <c r="R103" s="29">
        <f>'Table Thresholds_nominal'!K103*'Table A0'!$L103</f>
        <v>401066.0825659465</v>
      </c>
      <c r="S103" s="29">
        <f>'Table Thresholds_nominal'!L103*'Table A0'!$L103</f>
        <v>600592.10294603242</v>
      </c>
      <c r="T103" s="29">
        <f>'Table Thresholds_nominal'!M103*'Table A0'!$L103</f>
        <v>1702788.8602010498</v>
      </c>
      <c r="U103" s="29">
        <f>'Table Thresholds_nominal'!N103*'Table A0'!$L103</f>
        <v>8425451.9793080706</v>
      </c>
      <c r="W103" s="29"/>
      <c r="X103" s="29"/>
      <c r="Y103" s="29"/>
      <c r="Z103" s="29"/>
      <c r="AA103" s="29"/>
      <c r="AB103" s="29"/>
    </row>
    <row r="104" spans="1:28" ht="12" customHeight="1">
      <c r="A104" s="28">
        <f t="shared" si="1"/>
        <v>2011</v>
      </c>
      <c r="B104" s="29">
        <f>'Table A2'!B104*'Table A0'!$J104/(10)</f>
        <v>278860.44275960553</v>
      </c>
      <c r="C104" s="29">
        <f>'Table A2'!C104*'Table A0'!$J104/(5)</f>
        <v>413144.00969067065</v>
      </c>
      <c r="D104" s="29">
        <f>'Table A2'!D104*'Table A0'!$J104/(1)</f>
        <v>1108501.1398961246</v>
      </c>
      <c r="E104" s="29">
        <f>'Table A2'!E104*'Table A0'!$J104/(0.5)</f>
        <v>1735275.4233903992</v>
      </c>
      <c r="F104" s="29">
        <f>'Table A2'!F104*'Table A0'!$J104/(0.1)</f>
        <v>4972550.4811004121</v>
      </c>
      <c r="G104" s="29">
        <f>'Table A2'!G104*'Table A0'!$J104/(0.01)</f>
        <v>22027681.040597405</v>
      </c>
      <c r="H104" s="29"/>
      <c r="I104" s="29">
        <f>(100-'Table A2'!B104)*'Table A0'!$J104/(90)</f>
        <v>34369.848566236986</v>
      </c>
      <c r="J104" s="29">
        <f>'Table A2'!I104*'Table A0'!$J104/(5)</f>
        <v>144576.87582854048</v>
      </c>
      <c r="K104" s="29">
        <f>'Table A2'!J104*'Table A0'!$J104/(4)</f>
        <v>239304.72713930713</v>
      </c>
      <c r="L104" s="29">
        <f>'Table A2'!K104*'Table A0'!$J104/(0.5)</f>
        <v>481726.85640184983</v>
      </c>
      <c r="M104" s="29">
        <f>'Table A2'!L104*'Table A0'!$J104/(0.4)</f>
        <v>925956.65896289598</v>
      </c>
      <c r="N104" s="29">
        <f>'Table A2'!M104*'Table A0'!$J104/(0.09)</f>
        <v>3077535.9744896363</v>
      </c>
      <c r="O104" s="29"/>
      <c r="P104" s="29">
        <f>'Table Thresholds_nominal'!I104*'Table A0'!$L104</f>
        <v>124314.81112657214</v>
      </c>
      <c r="Q104" s="29">
        <f>'Table Thresholds_nominal'!J104*'Table A0'!$L104</f>
        <v>174366.47268815106</v>
      </c>
      <c r="R104" s="29">
        <f>'Table Thresholds_nominal'!K104*'Table A0'!$L104</f>
        <v>405337.30344671238</v>
      </c>
      <c r="S104" s="29">
        <f>'Table Thresholds_nominal'!L104*'Table A0'!$L104</f>
        <v>608281.12377133372</v>
      </c>
      <c r="T104" s="29">
        <f>'Table Thresholds_nominal'!M104*'Table A0'!$L104</f>
        <v>1711668.1442524423</v>
      </c>
      <c r="U104" s="29">
        <f>'Table Thresholds_nominal'!N104*'Table A0'!$L104</f>
        <v>8210821.1968578175</v>
      </c>
      <c r="W104" s="29"/>
      <c r="X104" s="29"/>
      <c r="Y104" s="29"/>
      <c r="Z104" s="29"/>
      <c r="AA104" s="29"/>
      <c r="AB104" s="29"/>
    </row>
    <row r="105" spans="1:28" ht="12" customHeight="1">
      <c r="A105" s="28">
        <f t="shared" si="1"/>
        <v>2012</v>
      </c>
      <c r="B105" s="29">
        <f>'Table A2'!B105*'Table A0'!$J105/(10)</f>
        <v>305303.58752196573</v>
      </c>
      <c r="C105" s="29">
        <f>'Table A2'!C105*'Table A0'!$J105/(5)</f>
        <v>463337.39523889881</v>
      </c>
      <c r="D105" s="29">
        <f>'Table A2'!D105*'Table A0'!$J105/(1)</f>
        <v>1317258.7790687878</v>
      </c>
      <c r="E105" s="29">
        <f>'Table A2'!E105*'Table A0'!$J105/(0.5)</f>
        <v>2107365.7413679175</v>
      </c>
      <c r="F105" s="29">
        <f>'Table A2'!F105*'Table A0'!$J105/(0.1)</f>
        <v>6275912.467665148</v>
      </c>
      <c r="G105" s="29">
        <f>'Table A2'!G105*'Table A0'!$J105/(0.01)</f>
        <v>28089519.204930559</v>
      </c>
      <c r="H105" s="29"/>
      <c r="I105" s="29">
        <f>(100-'Table A2'!B105)*'Table A0'!$J105/(90)</f>
        <v>35051.029759512858</v>
      </c>
      <c r="J105" s="29">
        <f>'Table A2'!I105*'Table A0'!$J105/(5)</f>
        <v>147269.77980503265</v>
      </c>
      <c r="K105" s="29">
        <f>'Table A2'!J105*'Table A0'!$J105/(4)</f>
        <v>249857.04928142656</v>
      </c>
      <c r="L105" s="29">
        <f>'Table A2'!K105*'Table A0'!$J105/(0.5)</f>
        <v>527151.81676965801</v>
      </c>
      <c r="M105" s="29">
        <f>'Table A2'!L105*'Table A0'!$J105/(0.4)</f>
        <v>1065229.0597936099</v>
      </c>
      <c r="N105" s="29">
        <f>'Table A2'!M105*'Table A0'!$J105/(0.09)</f>
        <v>3852178.3857467691</v>
      </c>
      <c r="O105" s="29"/>
      <c r="P105" s="29">
        <f>'Table Thresholds_nominal'!I105*'Table A0'!$L105</f>
        <v>126111.05255363818</v>
      </c>
      <c r="Q105" s="29">
        <f>'Table Thresholds_nominal'!J105*'Table A0'!$L105</f>
        <v>179099.34928613118</v>
      </c>
      <c r="R105" s="29">
        <f>'Table Thresholds_nominal'!K105*'Table A0'!$L105</f>
        <v>432097.95987700031</v>
      </c>
      <c r="S105" s="29">
        <f>'Table Thresholds_nominal'!L105*'Table A0'!$L105</f>
        <v>682209.28247253853</v>
      </c>
      <c r="T105" s="29">
        <f>'Table Thresholds_nominal'!M105*'Table A0'!$L105</f>
        <v>2059817.5039417408</v>
      </c>
      <c r="U105" s="29">
        <f>'Table Thresholds_nominal'!N105*'Table A0'!$L105</f>
        <v>10438311.671907803</v>
      </c>
      <c r="W105" s="29"/>
      <c r="X105" s="29"/>
      <c r="Y105" s="29"/>
      <c r="Z105" s="29"/>
      <c r="AA105" s="29"/>
      <c r="AB105" s="29"/>
    </row>
    <row r="106" spans="1:28" ht="12" customHeight="1">
      <c r="A106" s="28">
        <f t="shared" si="1"/>
        <v>2013</v>
      </c>
      <c r="B106" s="29">
        <f>'Table A2'!B106*'Table A0'!$J106/(10)</f>
        <v>287057.47770886251</v>
      </c>
      <c r="C106" s="29">
        <f>'Table A2'!C106*'Table A0'!$J106/(5)</f>
        <v>426513.30332856218</v>
      </c>
      <c r="D106" s="29">
        <f>'Table A2'!D106*'Table A0'!$J106/(1)</f>
        <v>1140476.0005173674</v>
      </c>
      <c r="E106" s="29">
        <f>'Table A2'!E106*'Table A0'!$J106/(0.5)</f>
        <v>1780866.9918731677</v>
      </c>
      <c r="F106" s="29">
        <f>'Table A2'!F106*'Table A0'!$J106/(0.1)</f>
        <v>5094909.9679470016</v>
      </c>
      <c r="G106" s="29">
        <f>'Table A2'!G106*'Table A0'!$J106/(0.01)</f>
        <v>22254807.919162583</v>
      </c>
      <c r="H106" s="29"/>
      <c r="I106" s="29">
        <f>(100-'Table A2'!B106)*'Table A0'!$J106/(90)</f>
        <v>35098.938610218458</v>
      </c>
      <c r="J106" s="29">
        <f>'Table A2'!I106*'Table A0'!$J106/(5)</f>
        <v>147601.6520891629</v>
      </c>
      <c r="K106" s="29">
        <f>'Table A2'!J106*'Table A0'!$J106/(4)</f>
        <v>248022.62903136088</v>
      </c>
      <c r="L106" s="29">
        <f>'Table A2'!K106*'Table A0'!$J106/(0.5)</f>
        <v>500085.00916156714</v>
      </c>
      <c r="M106" s="29">
        <f>'Table A2'!L106*'Table A0'!$J106/(0.4)</f>
        <v>952356.24785470904</v>
      </c>
      <c r="N106" s="29">
        <f>'Table A2'!M106*'Table A0'!$J106/(0.09)</f>
        <v>3188254.6400341596</v>
      </c>
      <c r="O106" s="29"/>
      <c r="P106" s="29">
        <f>'Table Thresholds_nominal'!I106*'Table A0'!$L106</f>
        <v>126360.02781629232</v>
      </c>
      <c r="Q106" s="29">
        <f>'Table Thresholds_nominal'!J106*'Table A0'!$L106</f>
        <v>179014.5305786047</v>
      </c>
      <c r="R106" s="29">
        <f>'Table Thresholds_nominal'!K106*'Table A0'!$L106</f>
        <v>417495.77389818733</v>
      </c>
      <c r="S106" s="29">
        <f>'Table Thresholds_nominal'!L106*'Table A0'!$L106</f>
        <v>632694.78058182437</v>
      </c>
      <c r="T106" s="29">
        <f>'Table Thresholds_nominal'!M106*'Table A0'!$L106</f>
        <v>1765138.4590289202</v>
      </c>
      <c r="U106" s="29">
        <f>'Table Thresholds_nominal'!N106*'Table A0'!$L106</f>
        <v>8483680.550487861</v>
      </c>
      <c r="W106" s="29"/>
      <c r="X106" s="29"/>
      <c r="Y106" s="29"/>
      <c r="Z106" s="29"/>
      <c r="AA106" s="29"/>
      <c r="AB106" s="29"/>
    </row>
    <row r="107" spans="1:28" ht="12" customHeight="1">
      <c r="A107" s="28">
        <v>2014</v>
      </c>
      <c r="B107" s="29">
        <f>'Table A2'!B107*'Table A0'!$J107/(10)</f>
        <v>304235.95317078487</v>
      </c>
      <c r="C107" s="29">
        <f>'Table A2'!C107*'Table A0'!$J107/(5)</f>
        <v>457338.43043437693</v>
      </c>
      <c r="D107" s="29">
        <f>'Table A2'!D107*'Table A0'!$J107/(1)</f>
        <v>1254102.4023833883</v>
      </c>
      <c r="E107" s="29">
        <f>'Table A2'!E107*'Table A0'!$J107/(0.5)</f>
        <v>1976195.7844320359</v>
      </c>
      <c r="F107" s="29">
        <f>'Table A2'!F107*'Table A0'!$J107/(0.1)</f>
        <v>5742289.5326521993</v>
      </c>
      <c r="G107" s="29">
        <f>'Table A2'!G107*'Table A0'!$J107/(0.01)</f>
        <v>25199430.820837706</v>
      </c>
      <c r="H107" s="29"/>
      <c r="I107" s="29">
        <f>(100-'Table A2'!B107)*'Table A0'!$J107/(90)</f>
        <v>36317.136129137842</v>
      </c>
      <c r="J107" s="29">
        <f>'Table A2'!I107*'Table A0'!$J107/(5)</f>
        <v>151133.47590719289</v>
      </c>
      <c r="K107" s="29">
        <f>'Table A2'!J107*'Table A0'!$J107/(4)</f>
        <v>258147.4374471241</v>
      </c>
      <c r="L107" s="29">
        <f>'Table A2'!K107*'Table A0'!$J107/(0.5)</f>
        <v>532009.0203347404</v>
      </c>
      <c r="M107" s="29">
        <f>'Table A2'!L107*'Table A0'!$J107/(0.4)</f>
        <v>1034672.3473769951</v>
      </c>
      <c r="N107" s="29">
        <f>'Table A2'!M107*'Table A0'!$J107/(0.09)</f>
        <v>3580384.9450760307</v>
      </c>
      <c r="O107" s="29"/>
      <c r="P107" s="29">
        <f>'Table Thresholds_nominal'!I107*'Table A0'!$L107</f>
        <v>128999.31569343068</v>
      </c>
      <c r="Q107" s="29">
        <f>'Table Thresholds_nominal'!J107*'Table A0'!$L107</f>
        <v>184578.69525547448</v>
      </c>
      <c r="R107" s="29">
        <f>'Table Thresholds_nominal'!K107*'Table A0'!$L107</f>
        <v>440540.83029197087</v>
      </c>
      <c r="S107" s="29">
        <f>'Table Thresholds_nominal'!L107*'Table A0'!$L107</f>
        <v>679924.61222627747</v>
      </c>
      <c r="T107" s="29">
        <f>'Table Thresholds_nominal'!M107*'Table A0'!$L107</f>
        <v>1951430.2007299273</v>
      </c>
      <c r="U107" s="29">
        <f>'Table Thresholds_nominal'!N107*'Table A0'!$L107</f>
        <v>9823549.2700729948</v>
      </c>
      <c r="W107" s="29"/>
      <c r="X107" s="29"/>
      <c r="Y107" s="29"/>
      <c r="Z107" s="29"/>
      <c r="AA107" s="29"/>
      <c r="AB107" s="29"/>
    </row>
    <row r="108" spans="1:28" ht="12" customHeight="1">
      <c r="A108" s="28">
        <f>A107+1</f>
        <v>2015</v>
      </c>
      <c r="B108" s="29">
        <f>'Table A2'!B108*'Table A0'!$J108/(10)</f>
        <v>313293.17722234398</v>
      </c>
      <c r="C108" s="29">
        <f>'Table A2'!C108*'Table A0'!$J108/(5)</f>
        <v>471398.95378161699</v>
      </c>
      <c r="D108" s="29">
        <f>'Table A2'!D108*'Table A0'!$J108/(1)</f>
        <v>1288310.2146685922</v>
      </c>
      <c r="E108" s="29">
        <f>'Table A2'!E108*'Table A0'!$J108/(0.5)</f>
        <v>2023623.9454867032</v>
      </c>
      <c r="F108" s="29">
        <f>'Table A2'!F108*'Table A0'!$J108/(0.1)</f>
        <v>5832201.9858843023</v>
      </c>
      <c r="G108" s="29">
        <f>'Table A2'!G108*'Table A0'!$J108/(0.01)</f>
        <v>25173429.501092061</v>
      </c>
      <c r="H108" s="29"/>
      <c r="I108" s="29">
        <f>(100-'Table A2'!B108)*'Table A0'!$J108/(90)</f>
        <v>37408.798081506371</v>
      </c>
      <c r="J108" s="29">
        <f>'Table A2'!I108*'Table A0'!$J108/(5)</f>
        <v>155187.40066307102</v>
      </c>
      <c r="K108" s="29">
        <f>'Table A2'!J108*'Table A0'!$J108/(4)</f>
        <v>267171.13855987322</v>
      </c>
      <c r="L108" s="29">
        <f>'Table A2'!K108*'Table A0'!$J108/(0.5)</f>
        <v>552996.48385048099</v>
      </c>
      <c r="M108" s="29">
        <f>'Table A2'!L108*'Table A0'!$J108/(0.4)</f>
        <v>1071479.4353873031</v>
      </c>
      <c r="N108" s="29">
        <f>'Table A2'!M108*'Table A0'!$J108/(0.09)</f>
        <v>3683176.706416775</v>
      </c>
      <c r="O108" s="29"/>
      <c r="P108" s="29">
        <f>'Table Thresholds_nominal'!I108*'Table A0'!$L108</f>
        <v>132077.60202854648</v>
      </c>
      <c r="Q108" s="29">
        <f>'Table Thresholds_nominal'!J108*'Table A0'!$L108</f>
        <v>190250.22677698222</v>
      </c>
      <c r="R108" s="29">
        <f>'Table Thresholds_nominal'!K108*'Table A0'!$L108</f>
        <v>457096.35173848289</v>
      </c>
      <c r="S108" s="29">
        <f>'Table Thresholds_nominal'!L108*'Table A0'!$L108</f>
        <v>705953.56451225013</v>
      </c>
      <c r="T108" s="29">
        <f>'Table Thresholds_nominal'!M108*'Table A0'!$L108</f>
        <v>2014588.6581975131</v>
      </c>
      <c r="U108" s="29">
        <f>'Table Thresholds_nominal'!N108*'Table A0'!$L108</f>
        <v>9535076.9354096949</v>
      </c>
      <c r="W108" s="29"/>
      <c r="X108" s="29"/>
      <c r="Y108" s="29"/>
      <c r="Z108" s="29"/>
      <c r="AA108" s="29"/>
      <c r="AB108" s="29"/>
    </row>
    <row r="109" spans="1:28" ht="12" customHeight="1">
      <c r="A109" s="28">
        <f>A108+1</f>
        <v>2016</v>
      </c>
      <c r="B109" s="29">
        <f>'Table A2'!B109*'Table A0'!$J109/(10)</f>
        <v>304865.26857872558</v>
      </c>
      <c r="C109" s="29">
        <f>'Table A2'!C109*'Table A0'!$J109/(5)</f>
        <v>455695.6154246878</v>
      </c>
      <c r="D109" s="29">
        <f>'Table A2'!D109*'Table A0'!$J109/(1)</f>
        <v>1220271.717764528</v>
      </c>
      <c r="E109" s="29">
        <f>'Table A2'!E109*'Table A0'!$J109/(0.5)</f>
        <v>1901845.5306450475</v>
      </c>
      <c r="F109" s="29">
        <f>'Table A2'!F109*'Table A0'!$J109/(0.1)</f>
        <v>5401545.2983255433</v>
      </c>
      <c r="G109" s="29">
        <f>'Table A2'!G109*'Table A0'!$J109/(0.01)</f>
        <v>23179336.137731846</v>
      </c>
      <c r="H109" s="29"/>
      <c r="I109" s="29">
        <f>(100-'Table A2'!B109)*'Table A0'!$J109/(90)</f>
        <v>36494.436271252249</v>
      </c>
      <c r="J109" s="29">
        <f>'Table A2'!I109*'Table A0'!$J109/(5)</f>
        <v>154034.92173276338</v>
      </c>
      <c r="K109" s="29">
        <f>'Table A2'!J109*'Table A0'!$J109/(4)</f>
        <v>264551.58983972768</v>
      </c>
      <c r="L109" s="29">
        <f>'Table A2'!K109*'Table A0'!$J109/(0.5)</f>
        <v>538697.90488400846</v>
      </c>
      <c r="M109" s="29">
        <f>'Table A2'!L109*'Table A0'!$J109/(0.4)</f>
        <v>1026920.5887249232</v>
      </c>
      <c r="N109" s="29">
        <f>'Table A2'!M109*'Table A0'!$J109/(0.09)</f>
        <v>3426235.2050581775</v>
      </c>
      <c r="O109" s="29"/>
      <c r="P109" s="29">
        <f>'Table Thresholds_nominal'!I109*'Table A0'!$L109</f>
        <v>130913.44419121111</v>
      </c>
      <c r="Q109" s="29">
        <f>'Table Thresholds_nominal'!J109*'Table A0'!$L109</f>
        <v>188790.30611607165</v>
      </c>
      <c r="R109" s="29">
        <f>'Table Thresholds_nominal'!K109*'Table A0'!$L109</f>
        <v>448158.57870812109</v>
      </c>
      <c r="S109" s="29">
        <f>'Table Thresholds_nominal'!L109*'Table A0'!$L109</f>
        <v>683746.28240009677</v>
      </c>
      <c r="T109" s="29">
        <f>'Table Thresholds_nominal'!M109*'Table A0'!$L109</f>
        <v>1897319.0365281017</v>
      </c>
      <c r="U109" s="29">
        <f>'Table Thresholds_nominal'!N109*'Table A0'!$L109</f>
        <v>8923624.477619404</v>
      </c>
      <c r="W109" s="29"/>
      <c r="X109" s="29"/>
      <c r="Y109" s="29"/>
      <c r="Z109" s="29"/>
      <c r="AA109" s="29"/>
      <c r="AB109" s="29"/>
    </row>
    <row r="110" spans="1:28" ht="12" customHeight="1">
      <c r="A110" s="28">
        <f>A109+1</f>
        <v>2017</v>
      </c>
      <c r="B110" s="29">
        <f>'Table A2'!B110*'Table A0'!$J110/(10)</f>
        <v>323867.00048027385</v>
      </c>
      <c r="C110" s="29">
        <f>'Table A2'!C110*'Table A0'!$J110/(5)</f>
        <v>489406.66905412031</v>
      </c>
      <c r="D110" s="29">
        <f>'Table A2'!D110*'Table A0'!$J110/(1)</f>
        <v>1343810.5080606958</v>
      </c>
      <c r="E110" s="29">
        <f>'Table A2'!E110*'Table A0'!$J110/(0.5)</f>
        <v>2116324.5501902257</v>
      </c>
      <c r="F110" s="29">
        <f>'Table A2'!F110*'Table A0'!$J110/(0.1)</f>
        <v>6156291.7755658627</v>
      </c>
      <c r="G110" s="29">
        <f>'Table A2'!G110*'Table A0'!$J110/(0.01)</f>
        <v>27340711.109886229</v>
      </c>
      <c r="H110" s="29"/>
      <c r="I110" s="29">
        <f>(100-'Table A2'!B110)*'Table A0'!$J110/(90)</f>
        <v>37535.029176189411</v>
      </c>
      <c r="J110" s="29">
        <f>'Table A2'!I110*'Table A0'!$J110/(5)</f>
        <v>158327.33190642731</v>
      </c>
      <c r="K110" s="29">
        <f>'Table A2'!J110*'Table A0'!$J110/(4)</f>
        <v>275805.70930247643</v>
      </c>
      <c r="L110" s="29">
        <f>'Table A2'!K110*'Table A0'!$J110/(0.5)</f>
        <v>571296.46593116585</v>
      </c>
      <c r="M110" s="29">
        <f>'Table A2'!L110*'Table A0'!$J110/(0.4)</f>
        <v>1106332.7438463161</v>
      </c>
      <c r="N110" s="29">
        <f>'Table A2'!M110*'Table A0'!$J110/(0.09)</f>
        <v>3802467.4050858235</v>
      </c>
      <c r="O110" s="29"/>
      <c r="P110" s="29">
        <f>'Table Thresholds_nominal'!I110*'Table A0'!$L110</f>
        <v>134165.40023956541</v>
      </c>
      <c r="Q110" s="29">
        <f>'Table Thresholds_nominal'!J110*'Table A0'!$L110</f>
        <v>195414.15400243949</v>
      </c>
      <c r="R110" s="29">
        <f>'Table Thresholds_nominal'!K110*'Table A0'!$L110</f>
        <v>471868.43026915338</v>
      </c>
      <c r="S110" s="29">
        <f>'Table Thresholds_nominal'!L110*'Table A0'!$L110</f>
        <v>731000.13710736413</v>
      </c>
      <c r="T110" s="29">
        <f>'Table Thresholds_nominal'!M110*'Table A0'!$L110</f>
        <v>2075635.1375536951</v>
      </c>
      <c r="U110" s="29">
        <f>'Table Thresholds_nominal'!N110*'Table A0'!$L110</f>
        <v>10015948.570682805</v>
      </c>
      <c r="W110" s="29"/>
      <c r="X110" s="29"/>
      <c r="Y110" s="29"/>
      <c r="Z110" s="29"/>
      <c r="AA110" s="29"/>
      <c r="AB110" s="29"/>
    </row>
    <row r="111" spans="1:28" ht="12" customHeight="1">
      <c r="A111" s="28">
        <f>A110+1</f>
        <v>2018</v>
      </c>
      <c r="B111" s="29">
        <f>'Table A2'!B111*'Table A0'!$J111/(10)</f>
        <v>329146.06696085178</v>
      </c>
      <c r="C111" s="29">
        <f>'Table A2'!C111*'Table A0'!$J111/(5)</f>
        <v>497867.32520950574</v>
      </c>
      <c r="D111" s="29">
        <f>'Table A2'!D111*'Table A0'!$J111/(1)</f>
        <v>1363791.668353508</v>
      </c>
      <c r="E111" s="29">
        <f>'Table A2'!E111*'Table A0'!$J111/(0.5)</f>
        <v>2150782.5594105502</v>
      </c>
      <c r="F111" s="29">
        <f>'Table A2'!F111*'Table A0'!$J111/(0.1)</f>
        <v>6371994.6560867978</v>
      </c>
      <c r="G111" s="29">
        <f>'Table A2'!G111*'Table A0'!$J111/(0.01)</f>
        <v>29576608.234484434</v>
      </c>
      <c r="H111" s="29"/>
      <c r="I111" s="29">
        <f>(100-'Table A2'!B111)*'Table A0'!$J111/(90)</f>
        <v>37829.161212546504</v>
      </c>
      <c r="J111" s="29">
        <f>'Table A2'!I111*'Table A0'!$J111/(5)</f>
        <v>160424.80871219788</v>
      </c>
      <c r="K111" s="29">
        <f>'Table A2'!J111*'Table A0'!$J111/(4)</f>
        <v>281386.23942350515</v>
      </c>
      <c r="L111" s="29">
        <f>'Table A2'!K111*'Table A0'!$J111/(0.5)</f>
        <v>576800.77729646605</v>
      </c>
      <c r="M111" s="29">
        <f>'Table A2'!L111*'Table A0'!$J111/(0.4)</f>
        <v>1095479.5352414879</v>
      </c>
      <c r="N111" s="29">
        <f>'Table A2'!M111*'Table A0'!$J111/(0.09)</f>
        <v>3793704.2584870611</v>
      </c>
      <c r="O111" s="29"/>
      <c r="P111" s="29">
        <f>'Table Thresholds_nominal'!I111*'Table A0'!$L111</f>
        <v>135490</v>
      </c>
      <c r="Q111" s="29">
        <f>'Table Thresholds_nominal'!J111*'Table A0'!$L111</f>
        <v>198930</v>
      </c>
      <c r="R111" s="29">
        <f>'Table Thresholds_nominal'!K111*'Table A0'!$L111</f>
        <v>477970</v>
      </c>
      <c r="S111" s="29">
        <f>'Table Thresholds_nominal'!L111*'Table A0'!$L111</f>
        <v>732770</v>
      </c>
      <c r="T111" s="29">
        <f>'Table Thresholds_nominal'!M111*'Table A0'!$L111</f>
        <v>2054400</v>
      </c>
      <c r="U111" s="29">
        <f>'Table Thresholds_nominal'!N111*'Table A0'!$L111</f>
        <v>9730800</v>
      </c>
      <c r="W111" s="29"/>
      <c r="X111" s="29"/>
      <c r="Y111" s="29"/>
      <c r="Z111" s="29"/>
      <c r="AA111" s="29"/>
      <c r="AB111" s="29"/>
    </row>
    <row r="112" spans="1:28" ht="12" customHeight="1">
      <c r="A112" s="106"/>
      <c r="B112" s="106"/>
      <c r="C112" s="106"/>
      <c r="D112" s="106"/>
      <c r="E112" s="106"/>
      <c r="F112" s="106"/>
      <c r="G112" s="106"/>
      <c r="H112" s="106"/>
      <c r="I112" s="106"/>
      <c r="J112" s="32"/>
      <c r="K112" s="32"/>
      <c r="L112" s="32"/>
      <c r="M112" s="32"/>
      <c r="N112" s="32"/>
      <c r="O112" s="106"/>
      <c r="P112" s="106"/>
      <c r="Q112" s="106"/>
      <c r="R112" s="106"/>
      <c r="S112" s="106"/>
      <c r="T112" s="106"/>
      <c r="U112" s="106"/>
      <c r="W112" s="161"/>
      <c r="X112" s="161"/>
      <c r="Y112" s="161"/>
      <c r="Z112" s="161"/>
      <c r="AA112" s="161"/>
      <c r="AB112" s="161"/>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row r="186" spans="10:14" ht="12" customHeight="1">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U176"/>
  <sheetViews>
    <sheetView workbookViewId="0">
      <selection activeCell="P10" sqref="P10"/>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71" t="s">
        <v>360</v>
      </c>
      <c r="B1" s="272"/>
      <c r="C1" s="272"/>
      <c r="D1" s="272"/>
      <c r="E1" s="272"/>
      <c r="F1" s="272"/>
      <c r="G1" s="272"/>
      <c r="H1" s="272"/>
      <c r="I1" s="272"/>
      <c r="J1" s="272"/>
      <c r="K1" s="272"/>
      <c r="L1" s="272"/>
      <c r="M1" s="272"/>
      <c r="N1" s="272"/>
    </row>
    <row r="2" spans="1:21" ht="12" customHeight="1">
      <c r="A2" s="268" t="s">
        <v>112</v>
      </c>
      <c r="B2" s="269"/>
      <c r="C2" s="269"/>
      <c r="D2" s="269"/>
      <c r="E2" s="269"/>
      <c r="F2" s="269"/>
      <c r="G2" s="269"/>
      <c r="H2" s="269"/>
      <c r="I2" s="269"/>
      <c r="J2" s="269"/>
      <c r="K2" s="269"/>
      <c r="L2" s="269"/>
      <c r="M2" s="269"/>
      <c r="N2" s="269"/>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A4'!D6/'Table A4'!R6</f>
        <v>3.491859791751907</v>
      </c>
      <c r="E6" s="219">
        <f>'Table A4'!E6/'Table A4'!S6</f>
        <v>3.4918597917519065</v>
      </c>
      <c r="F6" s="219">
        <f>'Table A4'!F6/'Table A4'!T6</f>
        <v>3.2313851635857422</v>
      </c>
      <c r="G6" s="219">
        <f>'Table A4'!G6/'Table A4'!U6</f>
        <v>2.4563461457990261</v>
      </c>
      <c r="H6" s="29"/>
      <c r="I6" s="219"/>
      <c r="J6" s="219"/>
      <c r="K6" s="219">
        <f t="shared" ref="K6:K37" si="0">D6/(D6-1)</f>
        <v>1.4013066880046843</v>
      </c>
      <c r="L6" s="219">
        <f t="shared" ref="L6:L37" si="1">E6/(E6-1)</f>
        <v>1.4013066880046843</v>
      </c>
      <c r="M6" s="219">
        <f t="shared" ref="M6:M37" si="2">F6/(F6-1)</f>
        <v>1.4481521237655994</v>
      </c>
      <c r="N6" s="219">
        <f t="shared" ref="N6:N37" si="3">G6/(G6-1)</f>
        <v>1.6866499443724958</v>
      </c>
      <c r="P6" s="163"/>
      <c r="Q6" s="163"/>
      <c r="R6" s="163"/>
      <c r="S6" s="163"/>
      <c r="T6" s="163"/>
      <c r="U6" s="163"/>
    </row>
    <row r="7" spans="1:21" ht="12" customHeight="1">
      <c r="A7" s="28">
        <v>1914</v>
      </c>
      <c r="B7" s="219"/>
      <c r="C7" s="219"/>
      <c r="D7" s="219">
        <f>'Table A4'!D7/'Table A4'!R7</f>
        <v>3.7321912883905282</v>
      </c>
      <c r="E7" s="219">
        <f>'Table A4'!E7/'Table A4'!S7</f>
        <v>3.7321912883905286</v>
      </c>
      <c r="F7" s="219">
        <f>'Table A4'!F7/'Table A4'!T7</f>
        <v>3.2911388463276916</v>
      </c>
      <c r="G7" s="219">
        <f>'Table A4'!G7/'Table A4'!U7</f>
        <v>2.3926789639282982</v>
      </c>
      <c r="H7" s="29"/>
      <c r="I7" s="219"/>
      <c r="J7" s="219"/>
      <c r="K7" s="219">
        <f t="shared" si="0"/>
        <v>1.3660065838907924</v>
      </c>
      <c r="L7" s="219">
        <f t="shared" si="1"/>
        <v>1.3660065838907924</v>
      </c>
      <c r="M7" s="219">
        <f t="shared" si="2"/>
        <v>1.4364641634891884</v>
      </c>
      <c r="N7" s="219">
        <f t="shared" si="3"/>
        <v>1.7180405720923095</v>
      </c>
      <c r="P7" s="163"/>
      <c r="Q7" s="163"/>
      <c r="R7" s="163"/>
      <c r="S7" s="163"/>
      <c r="T7" s="163"/>
      <c r="U7" s="163"/>
    </row>
    <row r="8" spans="1:21" ht="12" customHeight="1">
      <c r="A8" s="28">
        <v>1915</v>
      </c>
      <c r="B8" s="219"/>
      <c r="C8" s="219"/>
      <c r="D8" s="219">
        <f>'Table A4'!D8/'Table A4'!R8</f>
        <v>4.3272507686244372</v>
      </c>
      <c r="E8" s="219">
        <f>'Table A4'!E8/'Table A4'!S8</f>
        <v>3.7720723551378685</v>
      </c>
      <c r="F8" s="219">
        <f>'Table A4'!F8/'Table A4'!T8</f>
        <v>3.2363544324170204</v>
      </c>
      <c r="G8" s="219">
        <f>'Table A4'!G8/'Table A4'!U8</f>
        <v>3.0169075103664063</v>
      </c>
      <c r="H8" s="29"/>
      <c r="I8" s="219"/>
      <c r="J8" s="219"/>
      <c r="K8" s="219">
        <f t="shared" si="0"/>
        <v>1.3005484315849818</v>
      </c>
      <c r="L8" s="219">
        <f t="shared" si="1"/>
        <v>1.3607409446389667</v>
      </c>
      <c r="M8" s="219">
        <f t="shared" si="2"/>
        <v>1.4471563118549211</v>
      </c>
      <c r="N8" s="219">
        <f t="shared" si="3"/>
        <v>1.4958085558510974</v>
      </c>
      <c r="P8" s="163"/>
      <c r="Q8" s="163"/>
      <c r="R8" s="163"/>
      <c r="S8" s="163"/>
      <c r="T8" s="163"/>
      <c r="U8" s="163"/>
    </row>
    <row r="9" spans="1:21" ht="12" customHeight="1">
      <c r="A9" s="28">
        <v>1916</v>
      </c>
      <c r="B9" s="219"/>
      <c r="C9" s="219"/>
      <c r="D9" s="219">
        <f>'Table A4'!D9/'Table A4'!R9</f>
        <v>4.1452490204696515</v>
      </c>
      <c r="E9" s="219">
        <f>'Table A4'!E9/'Table A4'!S9</f>
        <v>3.8980217200282818</v>
      </c>
      <c r="F9" s="219">
        <f>'Table A4'!F9/'Table A4'!T9</f>
        <v>3.2835934666008333</v>
      </c>
      <c r="G9" s="219">
        <f>'Table A4'!G9/'Table A4'!U9</f>
        <v>2.6767157781944819</v>
      </c>
      <c r="H9" s="29"/>
      <c r="I9" s="219"/>
      <c r="J9" s="219"/>
      <c r="K9" s="219">
        <f t="shared" si="0"/>
        <v>1.3179398494338228</v>
      </c>
      <c r="L9" s="219">
        <f t="shared" si="1"/>
        <v>1.3450629762672175</v>
      </c>
      <c r="M9" s="219">
        <f t="shared" si="2"/>
        <v>1.4379063150362383</v>
      </c>
      <c r="N9" s="219">
        <f t="shared" si="3"/>
        <v>1.5964040018021528</v>
      </c>
      <c r="P9" s="163"/>
      <c r="Q9" s="163"/>
      <c r="R9" s="163"/>
      <c r="S9" s="163"/>
      <c r="T9" s="163"/>
      <c r="U9" s="163"/>
    </row>
    <row r="10" spans="1:21" ht="12" customHeight="1">
      <c r="A10" s="28">
        <v>1917</v>
      </c>
      <c r="B10" s="219">
        <f>'Table A4'!B10/'Table A4'!P10</f>
        <v>2.5384723959582041</v>
      </c>
      <c r="C10" s="219">
        <f>'Table A4'!C10/'Table A4'!Q10</f>
        <v>2.7602821295185374</v>
      </c>
      <c r="D10" s="219">
        <f>'Table A4'!D10/'Table A4'!R10</f>
        <v>3.2435232085507231</v>
      </c>
      <c r="E10" s="219">
        <f>'Table A4'!E10/'Table A4'!S10</f>
        <v>3.2363812712637334</v>
      </c>
      <c r="F10" s="219">
        <f>'Table A4'!F10/'Table A4'!T10</f>
        <v>2.7376261805712936</v>
      </c>
      <c r="G10" s="219">
        <f>'Table A4'!G10/'Table A4'!U10</f>
        <v>2.3914772952607568</v>
      </c>
      <c r="H10" s="29"/>
      <c r="I10" s="219">
        <f t="shared" ref="I10:I37" si="4">B10/(B10-1)</f>
        <v>1.6499954127400327</v>
      </c>
      <c r="J10" s="219">
        <f t="shared" ref="J10:J37" si="5">C10/(C10-1)</f>
        <v>1.5680907527440016</v>
      </c>
      <c r="K10" s="219">
        <f t="shared" si="0"/>
        <v>1.4457275040386066</v>
      </c>
      <c r="L10" s="219">
        <f t="shared" si="1"/>
        <v>1.4471509455250089</v>
      </c>
      <c r="M10" s="219">
        <f t="shared" si="2"/>
        <v>1.5754977745968479</v>
      </c>
      <c r="N10" s="219">
        <f t="shared" si="3"/>
        <v>1.718660666189745</v>
      </c>
      <c r="P10" s="163"/>
      <c r="Q10" s="163"/>
      <c r="R10" s="163"/>
      <c r="S10" s="163"/>
      <c r="T10" s="163"/>
      <c r="U10" s="163"/>
    </row>
    <row r="11" spans="1:21" ht="12" customHeight="1">
      <c r="A11" s="28">
        <v>1918</v>
      </c>
      <c r="B11" s="219">
        <f>'Table A4'!B11/'Table A4'!P11</f>
        <v>2.2485513499130572</v>
      </c>
      <c r="C11" s="219">
        <f>'Table A4'!C11/'Table A4'!Q11</f>
        <v>2.4713959356125201</v>
      </c>
      <c r="D11" s="219">
        <f>'Table A4'!D11/'Table A4'!R11</f>
        <v>2.7740959566936887</v>
      </c>
      <c r="E11" s="219">
        <f>'Table A4'!E11/'Table A4'!S11</f>
        <v>2.7858245685345966</v>
      </c>
      <c r="F11" s="219">
        <f>'Table A4'!F11/'Table A4'!T11</f>
        <v>2.4524938981900597</v>
      </c>
      <c r="G11" s="219">
        <f>'Table A4'!G11/'Table A4'!U11</f>
        <v>2.2010224494332076</v>
      </c>
      <c r="H11" s="29"/>
      <c r="I11" s="219">
        <f t="shared" si="4"/>
        <v>1.8009282117789027</v>
      </c>
      <c r="J11" s="219">
        <f t="shared" si="5"/>
        <v>1.6796267243892549</v>
      </c>
      <c r="K11" s="219">
        <f t="shared" si="0"/>
        <v>1.5636673688517164</v>
      </c>
      <c r="L11" s="219">
        <f t="shared" si="1"/>
        <v>1.5599654174433131</v>
      </c>
      <c r="M11" s="219">
        <f t="shared" si="2"/>
        <v>1.6884710505469878</v>
      </c>
      <c r="N11" s="219">
        <f t="shared" si="3"/>
        <v>1.8326239034681866</v>
      </c>
      <c r="P11" s="163"/>
      <c r="Q11" s="163"/>
      <c r="R11" s="163"/>
      <c r="S11" s="163"/>
      <c r="T11" s="163"/>
      <c r="U11" s="163"/>
    </row>
    <row r="12" spans="1:21" ht="12" customHeight="1">
      <c r="A12" s="28">
        <v>1919</v>
      </c>
      <c r="B12" s="219">
        <f>'Table A4'!B12/'Table A4'!P12</f>
        <v>2.3017329607302717</v>
      </c>
      <c r="C12" s="219">
        <f>'Table A4'!C12/'Table A4'!Q12</f>
        <v>2.474157731829608</v>
      </c>
      <c r="D12" s="219">
        <f>'Table A4'!D12/'Table A4'!R12</f>
        <v>2.6697803157852555</v>
      </c>
      <c r="E12" s="219">
        <f>'Table A4'!E12/'Table A4'!S12</f>
        <v>2.6470236197842962</v>
      </c>
      <c r="F12" s="219">
        <f>'Table A4'!F12/'Table A4'!T12</f>
        <v>2.1896024075341494</v>
      </c>
      <c r="G12" s="219">
        <f>'Table A4'!G12/'Table A4'!U12</f>
        <v>2.1164549402823019</v>
      </c>
      <c r="H12" s="29"/>
      <c r="I12" s="219">
        <f t="shared" si="4"/>
        <v>1.7682067137940491</v>
      </c>
      <c r="J12" s="219">
        <f t="shared" si="5"/>
        <v>1.678353461375452</v>
      </c>
      <c r="K12" s="219">
        <f t="shared" si="0"/>
        <v>1.5988811764916064</v>
      </c>
      <c r="L12" s="219">
        <f t="shared" si="1"/>
        <v>1.6071558343109651</v>
      </c>
      <c r="M12" s="219">
        <f t="shared" si="2"/>
        <v>1.8406169941037998</v>
      </c>
      <c r="N12" s="219">
        <f t="shared" si="3"/>
        <v>1.8956922164249141</v>
      </c>
      <c r="P12" s="163"/>
      <c r="Q12" s="163"/>
      <c r="R12" s="163"/>
      <c r="S12" s="163"/>
      <c r="T12" s="163"/>
      <c r="U12" s="163"/>
    </row>
    <row r="13" spans="1:21" ht="12" customHeight="1">
      <c r="A13" s="28">
        <v>1920</v>
      </c>
      <c r="B13" s="219">
        <f>'Table A4'!B13/'Table A4'!P13</f>
        <v>1.951927325368058</v>
      </c>
      <c r="C13" s="219">
        <f>'Table A4'!C13/'Table A4'!Q13</f>
        <v>2.32359085227161</v>
      </c>
      <c r="D13" s="219">
        <f>'Table A4'!D13/'Table A4'!R13</f>
        <v>2.5282649735573424</v>
      </c>
      <c r="E13" s="219">
        <f>'Table A4'!E13/'Table A4'!S13</f>
        <v>2.3984311278220991</v>
      </c>
      <c r="F13" s="219">
        <f>'Table A4'!F13/'Table A4'!T13</f>
        <v>2.0528196170288817</v>
      </c>
      <c r="G13" s="219">
        <f>'Table A4'!G13/'Table A4'!U13</f>
        <v>1.9686049863092674</v>
      </c>
      <c r="H13" s="29"/>
      <c r="I13" s="219">
        <f t="shared" si="4"/>
        <v>2.0505003621083731</v>
      </c>
      <c r="J13" s="219">
        <f t="shared" si="5"/>
        <v>1.7555204829980142</v>
      </c>
      <c r="K13" s="219">
        <f t="shared" si="0"/>
        <v>1.6543367919192049</v>
      </c>
      <c r="L13" s="219">
        <f t="shared" si="1"/>
        <v>1.7150870572778145</v>
      </c>
      <c r="M13" s="219">
        <f t="shared" si="2"/>
        <v>1.9498303259413594</v>
      </c>
      <c r="N13" s="219">
        <f t="shared" si="3"/>
        <v>2.032412607961434</v>
      </c>
      <c r="P13" s="163"/>
      <c r="Q13" s="163"/>
      <c r="R13" s="163"/>
      <c r="S13" s="163"/>
      <c r="T13" s="163"/>
      <c r="U13" s="163"/>
    </row>
    <row r="14" spans="1:21" ht="12" customHeight="1">
      <c r="A14" s="28">
        <v>1921</v>
      </c>
      <c r="B14" s="219">
        <f>'Table A4'!B14/'Table A4'!P14</f>
        <v>1.9756539558135322</v>
      </c>
      <c r="C14" s="219">
        <f>'Table A4'!C14/'Table A4'!Q14</f>
        <v>2.2509998527484782</v>
      </c>
      <c r="D14" s="219">
        <f>'Table A4'!D14/'Table A4'!R14</f>
        <v>2.4235517485563811</v>
      </c>
      <c r="E14" s="219">
        <f>'Table A4'!E14/'Table A4'!S14</f>
        <v>2.3548018666029873</v>
      </c>
      <c r="F14" s="219">
        <f>'Table A4'!F14/'Table A4'!T14</f>
        <v>2.0244913912492497</v>
      </c>
      <c r="G14" s="219">
        <f>'Table A4'!G14/'Table A4'!U14</f>
        <v>1.9085660377358495</v>
      </c>
      <c r="H14" s="29"/>
      <c r="I14" s="219">
        <f t="shared" si="4"/>
        <v>2.0249535647771419</v>
      </c>
      <c r="J14" s="219">
        <f t="shared" si="5"/>
        <v>1.7993606056811076</v>
      </c>
      <c r="K14" s="219">
        <f t="shared" si="0"/>
        <v>1.7024683163180381</v>
      </c>
      <c r="L14" s="219">
        <f t="shared" si="1"/>
        <v>1.7381153101799212</v>
      </c>
      <c r="M14" s="219">
        <f t="shared" si="2"/>
        <v>1.976094097560561</v>
      </c>
      <c r="N14" s="219">
        <f t="shared" si="3"/>
        <v>2.1006354612285576</v>
      </c>
      <c r="P14" s="163"/>
      <c r="Q14" s="163"/>
      <c r="R14" s="163"/>
      <c r="S14" s="163"/>
      <c r="T14" s="163"/>
      <c r="U14" s="163"/>
    </row>
    <row r="15" spans="1:21" ht="12" customHeight="1">
      <c r="A15" s="28">
        <v>1922</v>
      </c>
      <c r="B15" s="219">
        <f>'Table A4'!B15/'Table A4'!P15</f>
        <v>2.0997092653142309</v>
      </c>
      <c r="C15" s="219">
        <f>'Table A4'!C15/'Table A4'!Q15</f>
        <v>2.3368383475133943</v>
      </c>
      <c r="D15" s="219">
        <f>'Table A4'!D15/'Table A4'!R15</f>
        <v>2.5722278046098257</v>
      </c>
      <c r="E15" s="219">
        <f>'Table A4'!E15/'Table A4'!S15</f>
        <v>2.4955168543765063</v>
      </c>
      <c r="F15" s="219">
        <f>'Table A4'!F15/'Table A4'!T15</f>
        <v>2.1600100200144734</v>
      </c>
      <c r="G15" s="219">
        <f>'Table A4'!G15/'Table A4'!U15</f>
        <v>2.2147060282808235</v>
      </c>
      <c r="H15" s="29"/>
      <c r="I15" s="219">
        <f t="shared" si="4"/>
        <v>1.9093312492136365</v>
      </c>
      <c r="J15" s="219">
        <f t="shared" si="5"/>
        <v>1.7480335987219882</v>
      </c>
      <c r="K15" s="219">
        <f t="shared" si="0"/>
        <v>1.6360401444803137</v>
      </c>
      <c r="L15" s="219">
        <f t="shared" si="1"/>
        <v>1.6686651488236879</v>
      </c>
      <c r="M15" s="219">
        <f t="shared" si="2"/>
        <v>1.8620615190785361</v>
      </c>
      <c r="N15" s="219">
        <f t="shared" si="3"/>
        <v>1.8232444531581871</v>
      </c>
      <c r="P15" s="163"/>
      <c r="Q15" s="163"/>
      <c r="R15" s="163"/>
      <c r="S15" s="163"/>
      <c r="T15" s="163"/>
      <c r="U15" s="163"/>
    </row>
    <row r="16" spans="1:21" ht="12" customHeight="1">
      <c r="A16" s="28">
        <v>1923</v>
      </c>
      <c r="B16" s="219">
        <f>'Table A4'!B16/'Table A4'!P16</f>
        <v>2.0541493125178922</v>
      </c>
      <c r="C16" s="219">
        <f>'Table A4'!C16/'Table A4'!Q16</f>
        <v>2.1527542240549353</v>
      </c>
      <c r="D16" s="219">
        <f>'Table A4'!D16/'Table A4'!R16</f>
        <v>2.5494130839394171</v>
      </c>
      <c r="E16" s="219">
        <f>'Table A4'!E16/'Table A4'!S16</f>
        <v>2.4298612666964279</v>
      </c>
      <c r="F16" s="219">
        <f>'Table A4'!F16/'Table A4'!T16</f>
        <v>2.0947778022615759</v>
      </c>
      <c r="G16" s="219">
        <f>'Table A4'!G16/'Table A4'!U16</f>
        <v>2.1831396461023433</v>
      </c>
      <c r="H16" s="29"/>
      <c r="I16" s="219">
        <f t="shared" si="4"/>
        <v>1.9486322175854256</v>
      </c>
      <c r="J16" s="219">
        <f t="shared" si="5"/>
        <v>1.8674876041506869</v>
      </c>
      <c r="K16" s="219">
        <f t="shared" si="0"/>
        <v>1.6454056767466283</v>
      </c>
      <c r="L16" s="219">
        <f t="shared" si="1"/>
        <v>1.6993685494470485</v>
      </c>
      <c r="M16" s="219">
        <f t="shared" si="2"/>
        <v>1.913427362095043</v>
      </c>
      <c r="N16" s="219">
        <f t="shared" si="3"/>
        <v>1.8452087657567164</v>
      </c>
      <c r="P16" s="163"/>
      <c r="Q16" s="163"/>
      <c r="R16" s="163"/>
      <c r="S16" s="163"/>
      <c r="T16" s="163"/>
      <c r="U16" s="163"/>
    </row>
    <row r="17" spans="1:21" ht="12" customHeight="1">
      <c r="A17" s="28">
        <v>1924</v>
      </c>
      <c r="B17" s="219">
        <f>'Table A4'!B17/'Table A4'!P17</f>
        <v>2.0811246763761284</v>
      </c>
      <c r="C17" s="219">
        <f>'Table A4'!C17/'Table A4'!Q17</f>
        <v>2.2223137418153058</v>
      </c>
      <c r="D17" s="219">
        <f>'Table A4'!D17/'Table A4'!R17</f>
        <v>2.6092096864978358</v>
      </c>
      <c r="E17" s="219">
        <f>'Table A4'!E17/'Table A4'!S17</f>
        <v>2.5063981451617061</v>
      </c>
      <c r="F17" s="219">
        <f>'Table A4'!F17/'Table A4'!T17</f>
        <v>2.1823547757594417</v>
      </c>
      <c r="G17" s="219">
        <f>'Table A4'!G17/'Table A4'!U17</f>
        <v>2.1661224846894123</v>
      </c>
      <c r="H17" s="29"/>
      <c r="I17" s="219">
        <f t="shared" si="4"/>
        <v>1.9249627002798104</v>
      </c>
      <c r="J17" s="219">
        <f t="shared" si="5"/>
        <v>1.8181205575868442</v>
      </c>
      <c r="K17" s="219">
        <f t="shared" si="0"/>
        <v>1.6214230552988564</v>
      </c>
      <c r="L17" s="219">
        <f t="shared" si="1"/>
        <v>1.6638351243406861</v>
      </c>
      <c r="M17" s="219">
        <f t="shared" si="2"/>
        <v>1.8457698319505558</v>
      </c>
      <c r="N17" s="219">
        <f t="shared" si="3"/>
        <v>1.8575428508835778</v>
      </c>
      <c r="P17" s="163"/>
      <c r="Q17" s="163"/>
      <c r="R17" s="163"/>
      <c r="S17" s="163"/>
      <c r="T17" s="163"/>
      <c r="U17" s="163"/>
    </row>
    <row r="18" spans="1:21" ht="12" customHeight="1">
      <c r="A18" s="28">
        <v>1925</v>
      </c>
      <c r="B18" s="219">
        <f>'Table A4'!B18/'Table A4'!P18</f>
        <v>2.0935244010761047</v>
      </c>
      <c r="C18" s="219">
        <f>'Table A4'!C18/'Table A4'!Q18</f>
        <v>2.3589581063112512</v>
      </c>
      <c r="D18" s="219">
        <f>'Table A4'!D18/'Table A4'!R18</f>
        <v>2.6484490210609515</v>
      </c>
      <c r="E18" s="219">
        <f>'Table A4'!E18/'Table A4'!S18</f>
        <v>2.5669554837234094</v>
      </c>
      <c r="F18" s="219">
        <f>'Table A4'!F18/'Table A4'!T18</f>
        <v>2.3212316338999366</v>
      </c>
      <c r="G18" s="219">
        <f>'Table A4'!G18/'Table A4'!U18</f>
        <v>2.4229660487398457</v>
      </c>
      <c r="H18" s="29"/>
      <c r="I18" s="219">
        <f t="shared" si="4"/>
        <v>1.9144743354752118</v>
      </c>
      <c r="J18" s="219">
        <f t="shared" si="5"/>
        <v>1.7358578571008305</v>
      </c>
      <c r="K18" s="219">
        <f t="shared" si="0"/>
        <v>1.6066308312988618</v>
      </c>
      <c r="L18" s="219">
        <f t="shared" si="1"/>
        <v>1.6381802229785072</v>
      </c>
      <c r="M18" s="219">
        <f t="shared" si="2"/>
        <v>1.7568695559069054</v>
      </c>
      <c r="N18" s="219">
        <f t="shared" si="3"/>
        <v>1.7027574557281833</v>
      </c>
      <c r="P18" s="163"/>
      <c r="Q18" s="163"/>
      <c r="R18" s="163"/>
      <c r="S18" s="163"/>
      <c r="T18" s="163"/>
      <c r="U18" s="163"/>
    </row>
    <row r="19" spans="1:21" ht="12" customHeight="1">
      <c r="A19" s="28">
        <v>1926</v>
      </c>
      <c r="B19" s="219">
        <f>'Table A4'!B19/'Table A4'!P19</f>
        <v>2.1651706429654616</v>
      </c>
      <c r="C19" s="219">
        <f>'Table A4'!C19/'Table A4'!Q19</f>
        <v>2.4786319280902656</v>
      </c>
      <c r="D19" s="219">
        <f>'Table A4'!D19/'Table A4'!R19</f>
        <v>2.6373251808504334</v>
      </c>
      <c r="E19" s="219">
        <f>'Table A4'!E19/'Table A4'!S19</f>
        <v>2.5851360329110857</v>
      </c>
      <c r="F19" s="219">
        <f>'Table A4'!F19/'Table A4'!T19</f>
        <v>2.3847912696279239</v>
      </c>
      <c r="G19" s="219">
        <f>'Table A4'!G19/'Table A4'!U19</f>
        <v>2.4892285302593664</v>
      </c>
      <c r="H19" s="29"/>
      <c r="I19" s="219">
        <f t="shared" si="4"/>
        <v>1.8582433878139191</v>
      </c>
      <c r="J19" s="219">
        <f t="shared" si="5"/>
        <v>1.6763008298431341</v>
      </c>
      <c r="K19" s="219">
        <f t="shared" si="0"/>
        <v>1.6107522266777794</v>
      </c>
      <c r="L19" s="219">
        <f t="shared" si="1"/>
        <v>1.6308606827664567</v>
      </c>
      <c r="M19" s="219">
        <f t="shared" si="2"/>
        <v>1.7221304913835047</v>
      </c>
      <c r="N19" s="219">
        <f t="shared" si="3"/>
        <v>1.67148861284966</v>
      </c>
      <c r="P19" s="163"/>
      <c r="Q19" s="163"/>
      <c r="R19" s="163"/>
      <c r="S19" s="163"/>
      <c r="T19" s="163"/>
      <c r="U19" s="163"/>
    </row>
    <row r="20" spans="1:21" ht="12" customHeight="1">
      <c r="A20" s="28">
        <v>1927</v>
      </c>
      <c r="B20" s="219">
        <f>'Table A4'!B20/'Table A4'!P20</f>
        <v>2.1707642557802664</v>
      </c>
      <c r="C20" s="219">
        <f>'Table A4'!C20/'Table A4'!Q20</f>
        <v>2.4854405596881977</v>
      </c>
      <c r="D20" s="219">
        <f>'Table A4'!D20/'Table A4'!R20</f>
        <v>2.6944193074490865</v>
      </c>
      <c r="E20" s="219">
        <f>'Table A4'!E20/'Table A4'!S20</f>
        <v>2.6681442596883542</v>
      </c>
      <c r="F20" s="219">
        <f>'Table A4'!F20/'Table A4'!T20</f>
        <v>2.4815018679145</v>
      </c>
      <c r="G20" s="219">
        <f>'Table A4'!G20/'Table A4'!U20</f>
        <v>2.451169882321476</v>
      </c>
      <c r="H20" s="29"/>
      <c r="I20" s="219">
        <f t="shared" si="4"/>
        <v>1.8541429199455197</v>
      </c>
      <c r="J20" s="219">
        <f t="shared" si="5"/>
        <v>1.6732009527260421</v>
      </c>
      <c r="K20" s="219">
        <f t="shared" si="0"/>
        <v>1.5901726896074382</v>
      </c>
      <c r="L20" s="219">
        <f t="shared" si="1"/>
        <v>1.5994685376831987</v>
      </c>
      <c r="M20" s="219">
        <f t="shared" si="2"/>
        <v>1.6749907115592726</v>
      </c>
      <c r="N20" s="219">
        <f t="shared" si="3"/>
        <v>1.6890991965739206</v>
      </c>
      <c r="P20" s="163"/>
      <c r="Q20" s="163"/>
      <c r="R20" s="163"/>
      <c r="S20" s="163"/>
      <c r="T20" s="163"/>
      <c r="U20" s="163"/>
    </row>
    <row r="21" spans="1:21" ht="12" customHeight="1">
      <c r="A21" s="28">
        <v>1928</v>
      </c>
      <c r="B21" s="219">
        <f>'Table A4'!B21/'Table A4'!P21</f>
        <v>2.2230587566310933</v>
      </c>
      <c r="C21" s="219">
        <f>'Table A4'!C21/'Table A4'!Q21</f>
        <v>2.5485891826357134</v>
      </c>
      <c r="D21" s="219">
        <f>'Table A4'!D21/'Table A4'!R21</f>
        <v>2.8033542712315986</v>
      </c>
      <c r="E21" s="219">
        <f>'Table A4'!E21/'Table A4'!S21</f>
        <v>2.8612373406186933</v>
      </c>
      <c r="F21" s="219">
        <f>'Table A4'!F21/'Table A4'!T21</f>
        <v>2.7213882689903754</v>
      </c>
      <c r="G21" s="219">
        <f>'Table A4'!G21/'Table A4'!U21</f>
        <v>2.569002610966058</v>
      </c>
      <c r="H21" s="29"/>
      <c r="I21" s="219">
        <f t="shared" si="4"/>
        <v>1.817622207092072</v>
      </c>
      <c r="J21" s="219">
        <f t="shared" si="5"/>
        <v>1.6457490541797473</v>
      </c>
      <c r="K21" s="219">
        <f t="shared" si="0"/>
        <v>1.5545222122756008</v>
      </c>
      <c r="L21" s="219">
        <f t="shared" si="1"/>
        <v>1.5372769921258889</v>
      </c>
      <c r="M21" s="219">
        <f t="shared" si="2"/>
        <v>1.5809264638398619</v>
      </c>
      <c r="N21" s="219">
        <f t="shared" si="3"/>
        <v>1.6373475690931358</v>
      </c>
      <c r="P21" s="163"/>
      <c r="Q21" s="163"/>
      <c r="R21" s="163"/>
      <c r="S21" s="163"/>
      <c r="T21" s="163"/>
      <c r="U21" s="163"/>
    </row>
    <row r="22" spans="1:21" ht="12" customHeight="1">
      <c r="A22" s="28">
        <v>1929</v>
      </c>
      <c r="B22" s="219">
        <f>'Table A4'!B22/'Table A4'!P22</f>
        <v>2.2538215507976718</v>
      </c>
      <c r="C22" s="219">
        <f>'Table A4'!C22/'Table A4'!Q22</f>
        <v>2.5517536031054009</v>
      </c>
      <c r="D22" s="219">
        <f>'Table A4'!D22/'Table A4'!R22</f>
        <v>2.7296246621749263</v>
      </c>
      <c r="E22" s="219">
        <f>'Table A4'!E22/'Table A4'!S22</f>
        <v>2.7770205958252445</v>
      </c>
      <c r="F22" s="219">
        <f>'Table A4'!F22/'Table A4'!T22</f>
        <v>2.8038752535885134</v>
      </c>
      <c r="G22" s="219">
        <f>'Table A4'!G22/'Table A4'!U22</f>
        <v>2.7722741044377117</v>
      </c>
      <c r="H22" s="29"/>
      <c r="I22" s="219">
        <f t="shared" si="4"/>
        <v>1.797561662075283</v>
      </c>
      <c r="J22" s="219">
        <f t="shared" si="5"/>
        <v>1.6444322075352553</v>
      </c>
      <c r="K22" s="219">
        <f t="shared" si="0"/>
        <v>1.578160118706069</v>
      </c>
      <c r="L22" s="219">
        <f t="shared" si="1"/>
        <v>1.5627396791850925</v>
      </c>
      <c r="M22" s="219">
        <f t="shared" si="2"/>
        <v>1.554362059133892</v>
      </c>
      <c r="N22" s="219">
        <f t="shared" si="3"/>
        <v>1.5642468044282967</v>
      </c>
      <c r="P22" s="163"/>
      <c r="Q22" s="163"/>
      <c r="R22" s="163"/>
      <c r="S22" s="163"/>
      <c r="T22" s="163"/>
      <c r="U22" s="163"/>
    </row>
    <row r="23" spans="1:21" ht="12" customHeight="1">
      <c r="A23" s="28">
        <v>1930</v>
      </c>
      <c r="B23" s="219">
        <f>'Table A4'!B23/'Table A4'!P23</f>
        <v>2.040240657254448</v>
      </c>
      <c r="C23" s="219">
        <f>'Table A4'!C23/'Table A4'!Q23</f>
        <v>2.3097052289984763</v>
      </c>
      <c r="D23" s="219">
        <f>'Table A4'!D23/'Table A4'!R23</f>
        <v>2.492051870328428</v>
      </c>
      <c r="E23" s="219">
        <f>'Table A4'!E23/'Table A4'!S23</f>
        <v>2.5105790017836846</v>
      </c>
      <c r="F23" s="219">
        <f>'Table A4'!F23/'Table A4'!T23</f>
        <v>2.4213790780390889</v>
      </c>
      <c r="G23" s="219">
        <f>'Table A4'!G23/'Table A4'!U23</f>
        <v>2.5345304047081592</v>
      </c>
      <c r="H23" s="29"/>
      <c r="I23" s="219">
        <f t="shared" si="4"/>
        <v>1.9613160118537791</v>
      </c>
      <c r="J23" s="219">
        <f t="shared" si="5"/>
        <v>1.7635305852483265</v>
      </c>
      <c r="K23" s="219">
        <f t="shared" si="0"/>
        <v>1.6702179863089355</v>
      </c>
      <c r="L23" s="219">
        <f t="shared" si="1"/>
        <v>1.6619978159495166</v>
      </c>
      <c r="M23" s="219">
        <f t="shared" si="2"/>
        <v>1.7035420849022089</v>
      </c>
      <c r="N23" s="219">
        <f t="shared" si="3"/>
        <v>1.6516651588862994</v>
      </c>
      <c r="P23" s="163"/>
      <c r="Q23" s="163"/>
      <c r="R23" s="163"/>
      <c r="S23" s="163"/>
      <c r="T23" s="163"/>
      <c r="U23" s="163"/>
    </row>
    <row r="24" spans="1:21" ht="12" customHeight="1">
      <c r="A24" s="28">
        <v>1931</v>
      </c>
      <c r="B24" s="219">
        <f>'Table A4'!B24/'Table A4'!P24</f>
        <v>1.9305509539563004</v>
      </c>
      <c r="C24" s="219">
        <f>'Table A4'!C24/'Table A4'!Q24</f>
        <v>2.1489736288444212</v>
      </c>
      <c r="D24" s="219">
        <f>'Table A4'!D24/'Table A4'!R24</f>
        <v>2.3206221253896526</v>
      </c>
      <c r="E24" s="219">
        <f>'Table A4'!E24/'Table A4'!S24</f>
        <v>2.3349002593589434</v>
      </c>
      <c r="F24" s="219">
        <f>'Table A4'!F24/'Table A4'!T24</f>
        <v>2.3365673607795623</v>
      </c>
      <c r="G24" s="219">
        <f>'Table A4'!G24/'Table A4'!U24</f>
        <v>2.4225385183621793</v>
      </c>
      <c r="H24" s="29"/>
      <c r="I24" s="219">
        <f t="shared" si="4"/>
        <v>2.0746321797301182</v>
      </c>
      <c r="J24" s="219">
        <f t="shared" si="5"/>
        <v>1.8703419947120534</v>
      </c>
      <c r="K24" s="219">
        <f t="shared" si="0"/>
        <v>1.7572188749336208</v>
      </c>
      <c r="L24" s="219">
        <f t="shared" si="1"/>
        <v>1.7491196387063614</v>
      </c>
      <c r="M24" s="219">
        <f t="shared" si="2"/>
        <v>1.7481852612476958</v>
      </c>
      <c r="N24" s="219">
        <f t="shared" si="3"/>
        <v>1.7029686627757092</v>
      </c>
      <c r="P24" s="163"/>
      <c r="Q24" s="163"/>
      <c r="R24" s="163"/>
      <c r="S24" s="163"/>
      <c r="T24" s="163"/>
      <c r="U24" s="163"/>
    </row>
    <row r="25" spans="1:21" ht="12" customHeight="1">
      <c r="A25" s="28">
        <v>1932</v>
      </c>
      <c r="B25" s="219">
        <f>'Table A4'!B25/'Table A4'!P25</f>
        <v>2.4683383302158162</v>
      </c>
      <c r="C25" s="219">
        <f>'Table A4'!C25/'Table A4'!Q25</f>
        <v>2.0346697932857594</v>
      </c>
      <c r="D25" s="219">
        <f>'Table A4'!D25/'Table A4'!R25</f>
        <v>2.3126152613217799</v>
      </c>
      <c r="E25" s="219">
        <f>'Table A4'!E25/'Table A4'!S25</f>
        <v>2.4029607978721814</v>
      </c>
      <c r="F25" s="219">
        <f>'Table A4'!F25/'Table A4'!T25</f>
        <v>2.3265629505792482</v>
      </c>
      <c r="G25" s="219">
        <f>'Table A4'!G25/'Table A4'!U25</f>
        <v>2.0155316495166833</v>
      </c>
      <c r="H25" s="29"/>
      <c r="I25" s="219">
        <f t="shared" si="4"/>
        <v>1.681041950224796</v>
      </c>
      <c r="J25" s="219">
        <f t="shared" si="5"/>
        <v>1.9664919247563419</v>
      </c>
      <c r="K25" s="219">
        <f t="shared" si="0"/>
        <v>1.7618378587134649</v>
      </c>
      <c r="L25" s="219">
        <f t="shared" si="1"/>
        <v>1.7127782911088199</v>
      </c>
      <c r="M25" s="219">
        <f t="shared" si="2"/>
        <v>1.7538277769353852</v>
      </c>
      <c r="N25" s="219">
        <f t="shared" si="3"/>
        <v>1.984705893189961</v>
      </c>
      <c r="P25" s="163"/>
      <c r="Q25" s="163"/>
      <c r="R25" s="163"/>
      <c r="S25" s="163"/>
      <c r="T25" s="163"/>
      <c r="U25" s="163"/>
    </row>
    <row r="26" spans="1:21" ht="12" customHeight="1">
      <c r="A26" s="28">
        <v>1933</v>
      </c>
      <c r="B26" s="219">
        <f>'Table A4'!B26/'Table A4'!P26</f>
        <v>2.4035551700315745</v>
      </c>
      <c r="C26" s="219">
        <f>'Table A4'!C26/'Table A4'!Q26</f>
        <v>2.1507328320878329</v>
      </c>
      <c r="D26" s="219">
        <f>'Table A4'!D26/'Table A4'!R26</f>
        <v>2.3592453056093121</v>
      </c>
      <c r="E26" s="219">
        <f>'Table A4'!E26/'Table A4'!S26</f>
        <v>2.4533530813687734</v>
      </c>
      <c r="F26" s="219">
        <f>'Table A4'!F26/'Table A4'!T26</f>
        <v>2.4077089976198001</v>
      </c>
      <c r="G26" s="219">
        <f>'Table A4'!G26/'Table A4'!U26</f>
        <v>2.1721029916045884</v>
      </c>
      <c r="H26" s="29"/>
      <c r="I26" s="219">
        <f t="shared" si="4"/>
        <v>1.7124764464923057</v>
      </c>
      <c r="J26" s="219">
        <f t="shared" si="5"/>
        <v>1.8690114439384242</v>
      </c>
      <c r="K26" s="219">
        <f t="shared" si="0"/>
        <v>1.7357023753352068</v>
      </c>
      <c r="L26" s="219">
        <f t="shared" si="1"/>
        <v>1.6880640450138904</v>
      </c>
      <c r="M26" s="219">
        <f t="shared" si="2"/>
        <v>1.7103740913007108</v>
      </c>
      <c r="N26" s="219">
        <f t="shared" si="3"/>
        <v>1.8531673472064238</v>
      </c>
      <c r="P26" s="163"/>
      <c r="Q26" s="163"/>
      <c r="R26" s="163"/>
      <c r="S26" s="163"/>
      <c r="T26" s="163"/>
      <c r="U26" s="163"/>
    </row>
    <row r="27" spans="1:21" ht="12" customHeight="1">
      <c r="A27" s="28">
        <v>1934</v>
      </c>
      <c r="B27" s="219">
        <f>'Table A4'!B27/'Table A4'!P27</f>
        <v>2.1852233342699132</v>
      </c>
      <c r="C27" s="219">
        <f>'Table A4'!C27/'Table A4'!Q27</f>
        <v>2.2529766824518704</v>
      </c>
      <c r="D27" s="219">
        <f>'Table A4'!D27/'Table A4'!R27</f>
        <v>2.3426415803934195</v>
      </c>
      <c r="E27" s="219">
        <f>'Table A4'!E27/'Table A4'!S27</f>
        <v>2.356243366583255</v>
      </c>
      <c r="F27" s="219">
        <f>'Table A4'!F27/'Table A4'!T27</f>
        <v>2.1513245424158707</v>
      </c>
      <c r="G27" s="219">
        <f>'Table A4'!G27/'Table A4'!U27</f>
        <v>2.0851841787439613</v>
      </c>
      <c r="H27" s="29"/>
      <c r="I27" s="219">
        <f t="shared" si="4"/>
        <v>1.8437228420042802</v>
      </c>
      <c r="J27" s="219">
        <f t="shared" si="5"/>
        <v>1.7980994491000133</v>
      </c>
      <c r="K27" s="219">
        <f t="shared" si="0"/>
        <v>1.7448004103276624</v>
      </c>
      <c r="L27" s="219">
        <f t="shared" si="1"/>
        <v>1.7373307952239216</v>
      </c>
      <c r="M27" s="219">
        <f t="shared" si="2"/>
        <v>1.86856482525914</v>
      </c>
      <c r="N27" s="219">
        <f t="shared" si="3"/>
        <v>1.9215025611204937</v>
      </c>
      <c r="P27" s="163"/>
      <c r="Q27" s="163"/>
      <c r="R27" s="163"/>
      <c r="S27" s="163"/>
      <c r="T27" s="163"/>
      <c r="U27" s="163"/>
    </row>
    <row r="28" spans="1:21" ht="12" customHeight="1">
      <c r="A28" s="28">
        <v>1935</v>
      </c>
      <c r="B28" s="219">
        <f>'Table A4'!B28/'Table A4'!P28</f>
        <v>2.0702764001774159</v>
      </c>
      <c r="C28" s="219">
        <f>'Table A4'!C28/'Table A4'!Q28</f>
        <v>2.0838215880403776</v>
      </c>
      <c r="D28" s="219">
        <f>'Table A4'!D28/'Table A4'!R28</f>
        <v>2.3833612107178461</v>
      </c>
      <c r="E28" s="219">
        <f>'Table A4'!E28/'Table A4'!S28</f>
        <v>2.4151102167351222</v>
      </c>
      <c r="F28" s="219">
        <f>'Table A4'!F28/'Table A4'!T28</f>
        <v>2.2112506512021675</v>
      </c>
      <c r="G28" s="219">
        <f>'Table A4'!G28/'Table A4'!U28</f>
        <v>2.0970885943858928</v>
      </c>
      <c r="H28" s="29"/>
      <c r="I28" s="219">
        <f t="shared" si="4"/>
        <v>1.9343380829795309</v>
      </c>
      <c r="J28" s="219">
        <f t="shared" si="5"/>
        <v>1.9226610828153619</v>
      </c>
      <c r="K28" s="219">
        <f t="shared" si="0"/>
        <v>1.7228769986120152</v>
      </c>
      <c r="L28" s="219">
        <f t="shared" si="1"/>
        <v>1.7066587380784759</v>
      </c>
      <c r="M28" s="219">
        <f t="shared" si="2"/>
        <v>1.8255929513907787</v>
      </c>
      <c r="N28" s="219">
        <f t="shared" si="3"/>
        <v>1.9115034146898235</v>
      </c>
      <c r="P28" s="163"/>
      <c r="Q28" s="163"/>
      <c r="R28" s="163"/>
      <c r="S28" s="163"/>
      <c r="T28" s="163"/>
      <c r="U28" s="163"/>
    </row>
    <row r="29" spans="1:21" ht="12" customHeight="1">
      <c r="A29" s="28">
        <v>1936</v>
      </c>
      <c r="B29" s="219">
        <f>'Table A4'!B29/'Table A4'!P29</f>
        <v>2.171183971281875</v>
      </c>
      <c r="C29" s="219">
        <f>'Table A4'!C29/'Table A4'!Q29</f>
        <v>2.2216086122805523</v>
      </c>
      <c r="D29" s="219">
        <f>'Table A4'!D29/'Table A4'!R29</f>
        <v>2.5352544068122835</v>
      </c>
      <c r="E29" s="219">
        <f>'Table A4'!E29/'Table A4'!S29</f>
        <v>2.5178750708186848</v>
      </c>
      <c r="F29" s="219">
        <f>'Table A4'!F29/'Table A4'!T29</f>
        <v>2.2236906953306188</v>
      </c>
      <c r="G29" s="219">
        <f>'Table A4'!G29/'Table A4'!U29</f>
        <v>2.0527967516697032</v>
      </c>
      <c r="H29" s="29"/>
      <c r="I29" s="219">
        <f t="shared" si="4"/>
        <v>1.853836821985779</v>
      </c>
      <c r="J29" s="219">
        <f t="shared" si="5"/>
        <v>1.818592788187009</v>
      </c>
      <c r="K29" s="219">
        <f t="shared" si="0"/>
        <v>1.6513578437311534</v>
      </c>
      <c r="L29" s="219">
        <f t="shared" si="1"/>
        <v>1.6588157478998833</v>
      </c>
      <c r="M29" s="219">
        <f t="shared" si="2"/>
        <v>1.8171999703975998</v>
      </c>
      <c r="N29" s="219">
        <f t="shared" si="3"/>
        <v>1.949850955005352</v>
      </c>
      <c r="P29" s="163"/>
      <c r="Q29" s="163"/>
      <c r="R29" s="163"/>
      <c r="S29" s="163"/>
      <c r="T29" s="163"/>
      <c r="U29" s="163"/>
    </row>
    <row r="30" spans="1:21" ht="12" customHeight="1">
      <c r="A30" s="28">
        <v>1937</v>
      </c>
      <c r="B30" s="219">
        <f>'Table A4'!B30/'Table A4'!P30</f>
        <v>2.0801566704882744</v>
      </c>
      <c r="C30" s="219">
        <f>'Table A4'!C30/'Table A4'!Q30</f>
        <v>2.2430734511528629</v>
      </c>
      <c r="D30" s="219">
        <f>'Table A4'!D30/'Table A4'!R30</f>
        <v>2.4800839387113478</v>
      </c>
      <c r="E30" s="219">
        <f>'Table A4'!E30/'Table A4'!S30</f>
        <v>2.4422201003094877</v>
      </c>
      <c r="F30" s="219">
        <f>'Table A4'!F30/'Table A4'!T30</f>
        <v>2.1617418622243387</v>
      </c>
      <c r="G30" s="219">
        <f>'Table A4'!G30/'Table A4'!U30</f>
        <v>2.072052686489307</v>
      </c>
      <c r="H30" s="29"/>
      <c r="I30" s="219">
        <f t="shared" si="4"/>
        <v>1.9257916257166283</v>
      </c>
      <c r="J30" s="219">
        <f t="shared" si="5"/>
        <v>1.8044576924014992</v>
      </c>
      <c r="K30" s="219">
        <f t="shared" si="0"/>
        <v>1.6756373566695559</v>
      </c>
      <c r="L30" s="219">
        <f t="shared" si="1"/>
        <v>1.6933754423374137</v>
      </c>
      <c r="M30" s="219">
        <f t="shared" si="2"/>
        <v>1.8607764190276674</v>
      </c>
      <c r="N30" s="219">
        <f t="shared" si="3"/>
        <v>1.9327899762788145</v>
      </c>
      <c r="P30" s="163"/>
      <c r="Q30" s="163"/>
      <c r="R30" s="163"/>
      <c r="S30" s="163"/>
      <c r="T30" s="163"/>
      <c r="U30" s="163"/>
    </row>
    <row r="31" spans="1:21" ht="12" customHeight="1">
      <c r="A31" s="28">
        <v>1938</v>
      </c>
      <c r="B31" s="219">
        <f>'Table A4'!B31/'Table A4'!P31</f>
        <v>1.9376601820464709</v>
      </c>
      <c r="C31" s="219">
        <f>'Table A4'!C31/'Table A4'!Q31</f>
        <v>2.0478130403328807</v>
      </c>
      <c r="D31" s="219">
        <f>'Table A4'!D31/'Table A4'!R31</f>
        <v>2.246493234572934</v>
      </c>
      <c r="E31" s="219">
        <f>'Table A4'!E31/'Table A4'!S31</f>
        <v>2.2498918323033346</v>
      </c>
      <c r="F31" s="219">
        <f>'Table A4'!F31/'Table A4'!T31</f>
        <v>2.1010725112285766</v>
      </c>
      <c r="G31" s="219">
        <f>'Table A4'!G31/'Table A4'!U31</f>
        <v>2.2581199259364757</v>
      </c>
      <c r="H31" s="29"/>
      <c r="I31" s="219">
        <f t="shared" si="4"/>
        <v>2.0664844462281322</v>
      </c>
      <c r="J31" s="219">
        <f t="shared" si="5"/>
        <v>1.9543687294465328</v>
      </c>
      <c r="K31" s="219">
        <f t="shared" si="0"/>
        <v>1.8022506438573764</v>
      </c>
      <c r="L31" s="219">
        <f t="shared" si="1"/>
        <v>1.8000692333169126</v>
      </c>
      <c r="M31" s="219">
        <f t="shared" si="2"/>
        <v>1.9082053995555661</v>
      </c>
      <c r="N31" s="219">
        <f t="shared" si="3"/>
        <v>1.7948367873242725</v>
      </c>
      <c r="P31" s="163"/>
      <c r="Q31" s="163"/>
      <c r="R31" s="163"/>
      <c r="S31" s="163"/>
      <c r="T31" s="163"/>
      <c r="U31" s="163"/>
    </row>
    <row r="32" spans="1:21" ht="12" customHeight="1">
      <c r="A32" s="28">
        <v>1939</v>
      </c>
      <c r="B32" s="219">
        <f>'Table A4'!B32/'Table A4'!P32</f>
        <v>1.8975000347148674</v>
      </c>
      <c r="C32" s="219">
        <f>'Table A4'!C32/'Table A4'!Q32</f>
        <v>2.0174661034401247</v>
      </c>
      <c r="D32" s="219">
        <f>'Table A4'!D32/'Table A4'!R32</f>
        <v>2.286425176346885</v>
      </c>
      <c r="E32" s="219">
        <f>'Table A4'!E32/'Table A4'!S32</f>
        <v>2.2930038449840855</v>
      </c>
      <c r="F32" s="219">
        <f>'Table A4'!F32/'Table A4'!T32</f>
        <v>2.1114748945546751</v>
      </c>
      <c r="G32" s="219">
        <f>'Table A4'!G32/'Table A4'!U32</f>
        <v>2.0495720548326495</v>
      </c>
      <c r="H32" s="29"/>
      <c r="I32" s="219">
        <f t="shared" si="4"/>
        <v>2.1142060850367503</v>
      </c>
      <c r="J32" s="219">
        <f t="shared" si="5"/>
        <v>1.9828337245033809</v>
      </c>
      <c r="K32" s="219">
        <f t="shared" si="0"/>
        <v>1.7773479704740711</v>
      </c>
      <c r="L32" s="219">
        <f t="shared" si="1"/>
        <v>1.7733929051172375</v>
      </c>
      <c r="M32" s="219">
        <f t="shared" si="2"/>
        <v>1.8997054318538262</v>
      </c>
      <c r="N32" s="219">
        <f t="shared" si="3"/>
        <v>1.95276926952809</v>
      </c>
      <c r="P32" s="163"/>
      <c r="Q32" s="163"/>
      <c r="R32" s="163"/>
      <c r="S32" s="163"/>
      <c r="T32" s="163"/>
      <c r="U32" s="163"/>
    </row>
    <row r="33" spans="1:21" ht="12" customHeight="1">
      <c r="A33" s="28">
        <v>1940</v>
      </c>
      <c r="B33" s="219">
        <f>'Table A4'!B33/'Table A4'!P33</f>
        <v>1.7848475497978598</v>
      </c>
      <c r="C33" s="219">
        <f>'Table A4'!C33/'Table A4'!Q33</f>
        <v>2.1341044995506846</v>
      </c>
      <c r="D33" s="219">
        <f>'Table A4'!D33/'Table A4'!R33</f>
        <v>2.329286395492522</v>
      </c>
      <c r="E33" s="219">
        <f>'Table A4'!E33/'Table A4'!S33</f>
        <v>2.2703294432996026</v>
      </c>
      <c r="F33" s="219">
        <f>'Table A4'!F33/'Table A4'!T33</f>
        <v>2.0783268091734968</v>
      </c>
      <c r="G33" s="219">
        <f>'Table A4'!G33/'Table A4'!U33</f>
        <v>2.0697789906943447</v>
      </c>
      <c r="H33" s="29"/>
      <c r="I33" s="219">
        <f t="shared" si="4"/>
        <v>2.2741327921040888</v>
      </c>
      <c r="J33" s="219">
        <f t="shared" si="5"/>
        <v>1.8817529605042438</v>
      </c>
      <c r="K33" s="219">
        <f t="shared" si="0"/>
        <v>1.7522833329152399</v>
      </c>
      <c r="L33" s="219">
        <f t="shared" si="1"/>
        <v>1.7871973725198098</v>
      </c>
      <c r="M33" s="219">
        <f t="shared" si="2"/>
        <v>1.9273626432106128</v>
      </c>
      <c r="N33" s="219">
        <f t="shared" si="3"/>
        <v>1.9347725172196042</v>
      </c>
      <c r="P33" s="163"/>
      <c r="Q33" s="163"/>
      <c r="R33" s="163"/>
      <c r="S33" s="163"/>
      <c r="T33" s="163"/>
      <c r="U33" s="163"/>
    </row>
    <row r="34" spans="1:21" ht="12" customHeight="1">
      <c r="A34" s="28">
        <v>1941</v>
      </c>
      <c r="B34" s="219">
        <f>'Table A4'!B34/'Table A4'!P34</f>
        <v>1.861957868608296</v>
      </c>
      <c r="C34" s="219">
        <f>'Table A4'!C34/'Table A4'!Q34</f>
        <v>2.1335168075482698</v>
      </c>
      <c r="D34" s="219">
        <f>'Table A4'!D34/'Table A4'!R34</f>
        <v>2.3779229768951171</v>
      </c>
      <c r="E34" s="219">
        <f>'Table A4'!E34/'Table A4'!S34</f>
        <v>2.2741351053372143</v>
      </c>
      <c r="F34" s="219">
        <f>'Table A4'!F34/'Table A4'!T34</f>
        <v>2.0457816121253996</v>
      </c>
      <c r="G34" s="219">
        <f>'Table A4'!G34/'Table A4'!U34</f>
        <v>2.0250500178635233</v>
      </c>
      <c r="H34" s="29"/>
      <c r="I34" s="219">
        <f t="shared" si="4"/>
        <v>2.1601495112685551</v>
      </c>
      <c r="J34" s="219">
        <f t="shared" si="5"/>
        <v>1.8822101210505571</v>
      </c>
      <c r="K34" s="219">
        <f t="shared" si="0"/>
        <v>1.7257299695033075</v>
      </c>
      <c r="L34" s="219">
        <f t="shared" si="1"/>
        <v>1.7848461248819754</v>
      </c>
      <c r="M34" s="219">
        <f t="shared" si="2"/>
        <v>1.9562225883544127</v>
      </c>
      <c r="N34" s="219">
        <f t="shared" si="3"/>
        <v>1.975562150698037</v>
      </c>
      <c r="P34" s="163"/>
      <c r="Q34" s="163"/>
      <c r="R34" s="163"/>
      <c r="S34" s="163"/>
      <c r="T34" s="163"/>
      <c r="U34" s="163"/>
    </row>
    <row r="35" spans="1:21" ht="12" customHeight="1">
      <c r="A35" s="28">
        <v>1942</v>
      </c>
      <c r="B35" s="219">
        <f>'Table A4'!B35/'Table A4'!P35</f>
        <v>1.8398768672685255</v>
      </c>
      <c r="C35" s="219">
        <f>'Table A4'!C35/'Table A4'!Q35</f>
        <v>2.1458068600296953</v>
      </c>
      <c r="D35" s="219">
        <f>'Table A4'!D35/'Table A4'!R35</f>
        <v>2.4026901566850785</v>
      </c>
      <c r="E35" s="219">
        <f>'Table A4'!E35/'Table A4'!S35</f>
        <v>2.2724994362453614</v>
      </c>
      <c r="F35" s="219">
        <f>'Table A4'!F35/'Table A4'!T35</f>
        <v>2.006723194032805</v>
      </c>
      <c r="G35" s="219">
        <f>'Table A4'!G35/'Table A4'!U35</f>
        <v>1.9308483290488434</v>
      </c>
      <c r="H35" s="29"/>
      <c r="I35" s="219">
        <f t="shared" si="4"/>
        <v>2.1906507238998403</v>
      </c>
      <c r="J35" s="219">
        <f t="shared" si="5"/>
        <v>1.8727474366614314</v>
      </c>
      <c r="K35" s="219">
        <f t="shared" si="0"/>
        <v>1.7129158176765567</v>
      </c>
      <c r="L35" s="219">
        <f t="shared" si="1"/>
        <v>1.7858549650525593</v>
      </c>
      <c r="M35" s="219">
        <f t="shared" si="2"/>
        <v>1.993321705437348</v>
      </c>
      <c r="N35" s="219">
        <f t="shared" si="3"/>
        <v>2.0742888704777682</v>
      </c>
      <c r="P35" s="163"/>
      <c r="Q35" s="163"/>
      <c r="R35" s="163"/>
      <c r="S35" s="163"/>
      <c r="T35" s="163"/>
      <c r="U35" s="163"/>
    </row>
    <row r="36" spans="1:21" ht="12" customHeight="1">
      <c r="A36" s="28">
        <v>1943</v>
      </c>
      <c r="B36" s="219">
        <f>'Table A4'!B36/'Table A4'!P36</f>
        <v>1.9176262003179885</v>
      </c>
      <c r="C36" s="219">
        <f>'Table A4'!C36/'Table A4'!Q36</f>
        <v>2.0858718482237171</v>
      </c>
      <c r="D36" s="219">
        <f>'Table A4'!D36/'Table A4'!R36</f>
        <v>2.3145691281313732</v>
      </c>
      <c r="E36" s="219">
        <f>'Table A4'!E36/'Table A4'!S36</f>
        <v>2.1534002169730475</v>
      </c>
      <c r="F36" s="219">
        <f>'Table A4'!F36/'Table A4'!T36</f>
        <v>1.8938470978372435</v>
      </c>
      <c r="G36" s="219">
        <f>'Table A4'!G36/'Table A4'!U36</f>
        <v>1.8761004063442126</v>
      </c>
      <c r="H36" s="29"/>
      <c r="I36" s="219">
        <f t="shared" si="4"/>
        <v>2.0897683606390776</v>
      </c>
      <c r="J36" s="219">
        <f t="shared" si="5"/>
        <v>1.9209189847179597</v>
      </c>
      <c r="K36" s="219">
        <f t="shared" si="0"/>
        <v>1.760705525940256</v>
      </c>
      <c r="L36" s="219">
        <f t="shared" si="1"/>
        <v>1.8670017443072562</v>
      </c>
      <c r="M36" s="219">
        <f t="shared" si="2"/>
        <v>2.1187595757927777</v>
      </c>
      <c r="N36" s="219">
        <f t="shared" si="3"/>
        <v>2.1414216826731023</v>
      </c>
      <c r="P36" s="163"/>
      <c r="Q36" s="163"/>
      <c r="R36" s="163"/>
      <c r="S36" s="163"/>
      <c r="T36" s="163"/>
      <c r="U36" s="163"/>
    </row>
    <row r="37" spans="1:21" ht="12" customHeight="1">
      <c r="A37" s="28">
        <v>1944</v>
      </c>
      <c r="B37" s="219">
        <f>'Table A4'!B37/'Table A4'!P37</f>
        <v>1.6764738534623786</v>
      </c>
      <c r="C37" s="219">
        <f>'Table A4'!C37/'Table A4'!Q37</f>
        <v>1.9499285944427813</v>
      </c>
      <c r="D37" s="219">
        <f>'Table A4'!D37/'Table A4'!R37</f>
        <v>2.0396242263782711</v>
      </c>
      <c r="E37" s="219">
        <f>'Table A4'!E37/'Table A4'!S37</f>
        <v>1.9446107167399265</v>
      </c>
      <c r="F37" s="219">
        <f>'Table A4'!F37/'Table A4'!T37</f>
        <v>1.7381054182384155</v>
      </c>
      <c r="G37" s="219">
        <f>'Table A4'!G37/'Table A4'!U37</f>
        <v>1.7399557040716744</v>
      </c>
      <c r="H37" s="29"/>
      <c r="I37" s="219">
        <f t="shared" si="4"/>
        <v>2.478253734245198</v>
      </c>
      <c r="J37" s="219">
        <f t="shared" si="5"/>
        <v>2.0527107046257411</v>
      </c>
      <c r="K37" s="219">
        <f t="shared" si="0"/>
        <v>1.9618860109519478</v>
      </c>
      <c r="L37" s="219">
        <f t="shared" si="1"/>
        <v>2.058637153145197</v>
      </c>
      <c r="M37" s="219">
        <f t="shared" si="2"/>
        <v>2.354820023387215</v>
      </c>
      <c r="N37" s="219">
        <f t="shared" si="3"/>
        <v>2.3514322472242704</v>
      </c>
      <c r="P37" s="163"/>
      <c r="Q37" s="163"/>
      <c r="R37" s="163"/>
      <c r="S37" s="163"/>
      <c r="T37" s="163"/>
      <c r="U37" s="163"/>
    </row>
    <row r="38" spans="1:21" ht="12" customHeight="1">
      <c r="A38" s="28">
        <v>1945</v>
      </c>
      <c r="B38" s="219">
        <f>'Table A4'!B38/'Table A4'!P38</f>
        <v>1.7621430840580217</v>
      </c>
      <c r="C38" s="219">
        <f>'Table A4'!C38/'Table A4'!Q38</f>
        <v>2.0266158801685519</v>
      </c>
      <c r="D38" s="219">
        <f>'Table A4'!D38/'Table A4'!R38</f>
        <v>1.9641042680608709</v>
      </c>
      <c r="E38" s="219">
        <f>'Table A4'!E38/'Table A4'!S38</f>
        <v>1.8258670978823393</v>
      </c>
      <c r="F38" s="219">
        <f>'Table A4'!F38/'Table A4'!T38</f>
        <v>1.7075799311984921</v>
      </c>
      <c r="G38" s="219">
        <f>'Table A4'!G38/'Table A4'!U38</f>
        <v>1.779392948012019</v>
      </c>
      <c r="H38" s="29"/>
      <c r="I38" s="219">
        <f t="shared" ref="I38:I69" si="6">B38/(B38-1)</f>
        <v>2.3120895812312723</v>
      </c>
      <c r="J38" s="219">
        <f t="shared" ref="J38:J69" si="7">C38/(C38-1)</f>
        <v>1.9740741589111381</v>
      </c>
      <c r="K38" s="219">
        <f t="shared" ref="K38:K69" si="8">D38/(D38-1)</f>
        <v>2.037232209345289</v>
      </c>
      <c r="L38" s="219">
        <f t="shared" ref="L38:L69" si="9">E38/(E38-1)</f>
        <v>2.2108485766828179</v>
      </c>
      <c r="M38" s="219">
        <f t="shared" ref="M38:M69" si="10">F38/(F38-1)</f>
        <v>2.413267895128413</v>
      </c>
      <c r="N38" s="219">
        <f t="shared" ref="N38:N69" si="11">G38/(G38-1)</f>
        <v>2.2830498435361504</v>
      </c>
      <c r="P38" s="163"/>
      <c r="Q38" s="163"/>
      <c r="R38" s="163"/>
      <c r="S38" s="163"/>
      <c r="T38" s="163"/>
      <c r="U38" s="163"/>
    </row>
    <row r="39" spans="1:21" ht="12" customHeight="1">
      <c r="A39" s="28">
        <v>1946</v>
      </c>
      <c r="B39" s="219">
        <f>'Table A4'!B39/'Table A4'!P39</f>
        <v>1.929642147111529</v>
      </c>
      <c r="C39" s="219">
        <f>'Table A4'!C39/'Table A4'!Q39</f>
        <v>2.1496939940177886</v>
      </c>
      <c r="D39" s="219">
        <f>'Table A4'!D39/'Table A4'!R39</f>
        <v>2.0336635554528706</v>
      </c>
      <c r="E39" s="219">
        <f>'Table A4'!E39/'Table A4'!S39</f>
        <v>1.9174943724429236</v>
      </c>
      <c r="F39" s="219">
        <f>'Table A4'!F39/'Table A4'!T39</f>
        <v>1.7819004994421301</v>
      </c>
      <c r="G39" s="219">
        <f>'Table A4'!G39/'Table A4'!U39</f>
        <v>1.9622312288283579</v>
      </c>
      <c r="H39" s="29"/>
      <c r="I39" s="219">
        <f t="shared" si="6"/>
        <v>2.0756827270655469</v>
      </c>
      <c r="J39" s="219">
        <f t="shared" si="7"/>
        <v>1.8697966634628931</v>
      </c>
      <c r="K39" s="219">
        <f t="shared" si="8"/>
        <v>1.967432773192703</v>
      </c>
      <c r="L39" s="219">
        <f t="shared" si="9"/>
        <v>2.0899249412695542</v>
      </c>
      <c r="M39" s="219">
        <f t="shared" si="10"/>
        <v>2.2789351083846081</v>
      </c>
      <c r="N39" s="219">
        <f t="shared" si="11"/>
        <v>2.0392512423626394</v>
      </c>
      <c r="P39" s="163"/>
      <c r="Q39" s="163"/>
      <c r="R39" s="163"/>
      <c r="S39" s="163"/>
      <c r="T39" s="163"/>
      <c r="U39" s="163"/>
    </row>
    <row r="40" spans="1:21" ht="12" customHeight="1">
      <c r="A40" s="28">
        <v>1947</v>
      </c>
      <c r="B40" s="219">
        <f>'Table A4'!B40/'Table A4'!P40</f>
        <v>1.9209779886742702</v>
      </c>
      <c r="C40" s="219">
        <f>'Table A4'!C40/'Table A4'!Q40</f>
        <v>2.1499560390466761</v>
      </c>
      <c r="D40" s="219">
        <f>'Table A4'!D40/'Table A4'!R40</f>
        <v>2.0342274335599524</v>
      </c>
      <c r="E40" s="219">
        <f>'Table A4'!E40/'Table A4'!S40</f>
        <v>1.9336882525861603</v>
      </c>
      <c r="F40" s="219">
        <f>'Table A4'!F40/'Table A4'!T40</f>
        <v>1.8361237004724389</v>
      </c>
      <c r="G40" s="219">
        <f>'Table A4'!G40/'Table A4'!U40</f>
        <v>1.9951191271431754</v>
      </c>
      <c r="H40" s="29"/>
      <c r="I40" s="219">
        <f t="shared" si="6"/>
        <v>2.085802280073469</v>
      </c>
      <c r="J40" s="219">
        <f t="shared" si="7"/>
        <v>1.8695984594585102</v>
      </c>
      <c r="K40" s="219">
        <f t="shared" si="8"/>
        <v>1.9669053126524241</v>
      </c>
      <c r="L40" s="219">
        <f t="shared" si="9"/>
        <v>2.071021293488664</v>
      </c>
      <c r="M40" s="219">
        <f t="shared" si="10"/>
        <v>2.1959952808836363</v>
      </c>
      <c r="N40" s="219">
        <f t="shared" si="11"/>
        <v>2.0049048126236269</v>
      </c>
      <c r="P40" s="163"/>
      <c r="Q40" s="163"/>
      <c r="R40" s="163"/>
      <c r="S40" s="163"/>
      <c r="T40" s="163"/>
      <c r="U40" s="163"/>
    </row>
    <row r="41" spans="1:21" ht="12" customHeight="1">
      <c r="A41" s="28">
        <v>1948</v>
      </c>
      <c r="B41" s="219">
        <f>'Table A4'!B41/'Table A4'!P41</f>
        <v>1.8979748203308737</v>
      </c>
      <c r="C41" s="219">
        <f>'Table A4'!C41/'Table A4'!Q41</f>
        <v>2.0425728218477714</v>
      </c>
      <c r="D41" s="219">
        <f>'Table A4'!D41/'Table A4'!R41</f>
        <v>2.0899625822659291</v>
      </c>
      <c r="E41" s="219">
        <f>'Table A4'!E41/'Table A4'!S41</f>
        <v>1.978017440283903</v>
      </c>
      <c r="F41" s="219">
        <f>'Table A4'!F41/'Table A4'!T41</f>
        <v>1.8589413212043002</v>
      </c>
      <c r="G41" s="219">
        <f>'Table A4'!G41/'Table A4'!U41</f>
        <v>1.9054296151728971</v>
      </c>
      <c r="H41" s="29"/>
      <c r="I41" s="219">
        <f t="shared" si="6"/>
        <v>2.1136169716112234</v>
      </c>
      <c r="J41" s="219">
        <f t="shared" si="7"/>
        <v>1.9591656132256365</v>
      </c>
      <c r="K41" s="219">
        <f t="shared" si="8"/>
        <v>1.9174626874998724</v>
      </c>
      <c r="L41" s="219">
        <f t="shared" si="9"/>
        <v>2.0224766541072272</v>
      </c>
      <c r="M41" s="219">
        <f t="shared" si="10"/>
        <v>2.1642238827186997</v>
      </c>
      <c r="N41" s="219">
        <f t="shared" si="11"/>
        <v>2.1044480799416352</v>
      </c>
      <c r="P41" s="163"/>
      <c r="Q41" s="163"/>
      <c r="R41" s="163"/>
      <c r="S41" s="163"/>
      <c r="T41" s="163"/>
      <c r="U41" s="163"/>
    </row>
    <row r="42" spans="1:21" ht="12" customHeight="1">
      <c r="A42" s="28">
        <v>1949</v>
      </c>
      <c r="B42" s="219">
        <f>'Table A4'!B42/'Table A4'!P42</f>
        <v>1.8462015055964083</v>
      </c>
      <c r="C42" s="219">
        <f>'Table A4'!C42/'Table A4'!Q42</f>
        <v>1.9618092061815111</v>
      </c>
      <c r="D42" s="219">
        <f>'Table A4'!D42/'Table A4'!R42</f>
        <v>2.0805543670175277</v>
      </c>
      <c r="E42" s="219">
        <f>'Table A4'!E42/'Table A4'!S42</f>
        <v>1.9945897333320874</v>
      </c>
      <c r="F42" s="219">
        <f>'Table A4'!F42/'Table A4'!T42</f>
        <v>1.8716940798047605</v>
      </c>
      <c r="G42" s="219">
        <f>'Table A4'!G42/'Table A4'!U42</f>
        <v>1.9494154872856979</v>
      </c>
      <c r="H42" s="29"/>
      <c r="I42" s="219">
        <f t="shared" si="6"/>
        <v>2.1817516198995577</v>
      </c>
      <c r="J42" s="219">
        <f t="shared" si="7"/>
        <v>2.039707245026392</v>
      </c>
      <c r="K42" s="219">
        <f t="shared" si="8"/>
        <v>1.9254508893986813</v>
      </c>
      <c r="L42" s="219">
        <f t="shared" si="9"/>
        <v>2.0054396968786183</v>
      </c>
      <c r="M42" s="219">
        <f t="shared" si="10"/>
        <v>2.1471914553142049</v>
      </c>
      <c r="N42" s="219">
        <f t="shared" si="11"/>
        <v>2.0532796371996409</v>
      </c>
      <c r="P42" s="163"/>
      <c r="Q42" s="163"/>
      <c r="R42" s="163"/>
      <c r="S42" s="163"/>
      <c r="T42" s="163"/>
      <c r="U42" s="163"/>
    </row>
    <row r="43" spans="1:21" ht="12" customHeight="1">
      <c r="A43" s="28">
        <v>1950</v>
      </c>
      <c r="B43" s="219">
        <f>'Table A4'!B43/'Table A4'!P43</f>
        <v>1.8500207681616794</v>
      </c>
      <c r="C43" s="219">
        <f>'Table A4'!C43/'Table A4'!Q43</f>
        <v>2.0961866309460588</v>
      </c>
      <c r="D43" s="219">
        <f>'Table A4'!D43/'Table A4'!R43</f>
        <v>2.1672254523842533</v>
      </c>
      <c r="E43" s="219">
        <f>'Table A4'!E43/'Table A4'!S43</f>
        <v>2.0127133190746824</v>
      </c>
      <c r="F43" s="219">
        <f>'Table A4'!F43/'Table A4'!T43</f>
        <v>1.9320886423825885</v>
      </c>
      <c r="G43" s="219">
        <f>'Table A4'!G43/'Table A4'!U43</f>
        <v>2.0348000000000002</v>
      </c>
      <c r="H43" s="29"/>
      <c r="I43" s="219">
        <f t="shared" si="6"/>
        <v>2.1764418440771482</v>
      </c>
      <c r="J43" s="219">
        <f t="shared" si="7"/>
        <v>1.912253417227826</v>
      </c>
      <c r="K43" s="219">
        <f t="shared" si="8"/>
        <v>1.8567325172333524</v>
      </c>
      <c r="L43" s="219">
        <f t="shared" si="9"/>
        <v>1.9874462803685662</v>
      </c>
      <c r="M43" s="219">
        <f t="shared" si="10"/>
        <v>2.0728593338974903</v>
      </c>
      <c r="N43" s="219">
        <f t="shared" si="11"/>
        <v>1.9663703131039814</v>
      </c>
      <c r="P43" s="163"/>
      <c r="Q43" s="163"/>
      <c r="R43" s="163"/>
      <c r="S43" s="163"/>
      <c r="T43" s="163"/>
      <c r="U43" s="163"/>
    </row>
    <row r="44" spans="1:21" ht="12" customHeight="1">
      <c r="A44" s="28">
        <v>1951</v>
      </c>
      <c r="B44" s="219">
        <f>'Table A4'!B44/'Table A4'!P44</f>
        <v>1.8049222302197712</v>
      </c>
      <c r="C44" s="219">
        <f>'Table A4'!C44/'Table A4'!Q44</f>
        <v>2.0266393308313444</v>
      </c>
      <c r="D44" s="219">
        <f>'Table A4'!D44/'Table A4'!R44</f>
        <v>2.0104058056879319</v>
      </c>
      <c r="E44" s="219">
        <f>'Table A4'!E44/'Table A4'!S44</f>
        <v>1.9532425410446634</v>
      </c>
      <c r="F44" s="219">
        <f>'Table A4'!F44/'Table A4'!T44</f>
        <v>1.8463167175643052</v>
      </c>
      <c r="G44" s="219">
        <f>'Table A4'!G44/'Table A4'!U44</f>
        <v>1.9510956521739122</v>
      </c>
      <c r="H44" s="29"/>
      <c r="I44" s="219">
        <f t="shared" si="6"/>
        <v>2.2423560469027746</v>
      </c>
      <c r="J44" s="219">
        <f t="shared" si="7"/>
        <v>1.9740519089505635</v>
      </c>
      <c r="K44" s="219">
        <f t="shared" si="8"/>
        <v>1.9897013599591828</v>
      </c>
      <c r="L44" s="219">
        <f t="shared" si="9"/>
        <v>2.0490509570671227</v>
      </c>
      <c r="M44" s="219">
        <f t="shared" si="10"/>
        <v>2.181590744039648</v>
      </c>
      <c r="N44" s="219">
        <f t="shared" si="11"/>
        <v>2.0514189584552378</v>
      </c>
      <c r="P44" s="163"/>
      <c r="Q44" s="163"/>
      <c r="R44" s="163"/>
      <c r="S44" s="163"/>
      <c r="T44" s="163"/>
      <c r="U44" s="163"/>
    </row>
    <row r="45" spans="1:21" ht="12" customHeight="1">
      <c r="A45" s="28">
        <v>1952</v>
      </c>
      <c r="B45" s="219">
        <f>'Table A4'!B45/'Table A4'!P45</f>
        <v>1.7036052301634519</v>
      </c>
      <c r="C45" s="219">
        <f>'Table A4'!C45/'Table A4'!Q45</f>
        <v>1.8895924765860932</v>
      </c>
      <c r="D45" s="219">
        <f>'Table A4'!D45/'Table A4'!R45</f>
        <v>1.9449049338723747</v>
      </c>
      <c r="E45" s="219">
        <f>'Table A4'!E45/'Table A4'!S45</f>
        <v>1.8408777139934527</v>
      </c>
      <c r="F45" s="219">
        <f>'Table A4'!F45/'Table A4'!T45</f>
        <v>1.7939368122360542</v>
      </c>
      <c r="G45" s="219">
        <f>'Table A4'!G45/'Table A4'!U45</f>
        <v>1.9413805474355577</v>
      </c>
      <c r="H45" s="29"/>
      <c r="I45" s="219">
        <f t="shared" si="6"/>
        <v>2.4212515159497801</v>
      </c>
      <c r="J45" s="219">
        <f t="shared" si="7"/>
        <v>2.1241102261089342</v>
      </c>
      <c r="K45" s="219">
        <f t="shared" si="8"/>
        <v>2.0583075229608938</v>
      </c>
      <c r="L45" s="219">
        <f t="shared" si="9"/>
        <v>2.1892335631668152</v>
      </c>
      <c r="M45" s="219">
        <f t="shared" si="10"/>
        <v>2.2595460804791085</v>
      </c>
      <c r="N45" s="219">
        <f t="shared" si="11"/>
        <v>2.0622696663152107</v>
      </c>
      <c r="P45" s="163"/>
      <c r="Q45" s="163"/>
      <c r="R45" s="163"/>
      <c r="S45" s="163"/>
      <c r="T45" s="163"/>
      <c r="U45" s="163"/>
    </row>
    <row r="46" spans="1:21" ht="12" customHeight="1">
      <c r="A46" s="28">
        <v>1953</v>
      </c>
      <c r="B46" s="219">
        <f>'Table A4'!B46/'Table A4'!P46</f>
        <v>1.6891573760753746</v>
      </c>
      <c r="C46" s="219">
        <f>'Table A4'!C46/'Table A4'!Q46</f>
        <v>1.8442843301478238</v>
      </c>
      <c r="D46" s="219">
        <f>'Table A4'!D46/'Table A4'!R46</f>
        <v>1.8809603897083829</v>
      </c>
      <c r="E46" s="219">
        <f>'Table A4'!E46/'Table A4'!S46</f>
        <v>1.8046654462727201</v>
      </c>
      <c r="F46" s="219">
        <f>'Table A4'!F46/'Table A4'!T46</f>
        <v>1.7736784975523152</v>
      </c>
      <c r="G46" s="219">
        <f>'Table A4'!G46/'Table A4'!U46</f>
        <v>1.9947809198259789</v>
      </c>
      <c r="H46" s="29"/>
      <c r="I46" s="219">
        <f t="shared" si="6"/>
        <v>2.451047372800125</v>
      </c>
      <c r="J46" s="219">
        <f t="shared" si="7"/>
        <v>2.184435105913801</v>
      </c>
      <c r="K46" s="219">
        <f t="shared" si="8"/>
        <v>2.1351248156923628</v>
      </c>
      <c r="L46" s="219">
        <f t="shared" si="9"/>
        <v>2.2427525061901021</v>
      </c>
      <c r="M46" s="219">
        <f t="shared" si="10"/>
        <v>2.2925265509687778</v>
      </c>
      <c r="N46" s="219">
        <f t="shared" si="11"/>
        <v>2.0052464618791985</v>
      </c>
      <c r="P46" s="163"/>
      <c r="Q46" s="163"/>
      <c r="R46" s="163"/>
      <c r="S46" s="163"/>
      <c r="T46" s="163"/>
      <c r="U46" s="163"/>
    </row>
    <row r="47" spans="1:21" ht="12" customHeight="1">
      <c r="A47" s="28">
        <v>1954</v>
      </c>
      <c r="B47" s="219">
        <f>'Table A4'!B47/'Table A4'!P47</f>
        <v>1.6986198109372079</v>
      </c>
      <c r="C47" s="219">
        <f>'Table A4'!C47/'Table A4'!Q47</f>
        <v>1.8686101041013623</v>
      </c>
      <c r="D47" s="219">
        <f>'Table A4'!D47/'Table A4'!R47</f>
        <v>1.8875161674014869</v>
      </c>
      <c r="E47" s="219">
        <f>'Table A4'!E47/'Table A4'!S47</f>
        <v>1.8140001542892066</v>
      </c>
      <c r="F47" s="219">
        <f>'Table A4'!F47/'Table A4'!T47</f>
        <v>1.7797741819682418</v>
      </c>
      <c r="G47" s="219">
        <f>'Table A4'!G47/'Table A4'!U47</f>
        <v>2.0410100724842324</v>
      </c>
      <c r="H47" s="29"/>
      <c r="I47" s="219">
        <f t="shared" si="6"/>
        <v>2.4313937056243602</v>
      </c>
      <c r="J47" s="219">
        <f t="shared" si="7"/>
        <v>2.1512645262566568</v>
      </c>
      <c r="K47" s="219">
        <f t="shared" si="8"/>
        <v>2.1267400377931693</v>
      </c>
      <c r="L47" s="219">
        <f t="shared" si="9"/>
        <v>2.2285009956456463</v>
      </c>
      <c r="M47" s="219">
        <f t="shared" si="10"/>
        <v>2.2824225565866803</v>
      </c>
      <c r="N47" s="219">
        <f t="shared" si="11"/>
        <v>1.9606054988628809</v>
      </c>
      <c r="P47" s="163"/>
      <c r="Q47" s="163"/>
      <c r="R47" s="163"/>
      <c r="S47" s="163"/>
      <c r="T47" s="163"/>
      <c r="U47" s="163"/>
    </row>
    <row r="48" spans="1:21" ht="12" customHeight="1">
      <c r="A48" s="28">
        <v>1955</v>
      </c>
      <c r="B48" s="219">
        <f>'Table A4'!B48/'Table A4'!P48</f>
        <v>1.6815388100797475</v>
      </c>
      <c r="C48" s="219">
        <f>'Table A4'!C48/'Table A4'!Q48</f>
        <v>1.8117514519588072</v>
      </c>
      <c r="D48" s="219">
        <f>'Table A4'!D48/'Table A4'!R48</f>
        <v>1.8771806571891967</v>
      </c>
      <c r="E48" s="219">
        <f>'Table A4'!E48/'Table A4'!S48</f>
        <v>1.8016280520751318</v>
      </c>
      <c r="F48" s="219">
        <f>'Table A4'!F48/'Table A4'!T48</f>
        <v>1.8359918246803975</v>
      </c>
      <c r="G48" s="219">
        <f>'Table A4'!G48/'Table A4'!U48</f>
        <v>2.1651525320317266</v>
      </c>
      <c r="H48" s="29"/>
      <c r="I48" s="219">
        <f t="shared" si="6"/>
        <v>2.4672678726586224</v>
      </c>
      <c r="J48" s="219">
        <f t="shared" si="7"/>
        <v>2.2319041716364501</v>
      </c>
      <c r="K48" s="219">
        <f t="shared" si="8"/>
        <v>2.1400160181419876</v>
      </c>
      <c r="L48" s="219">
        <f t="shared" si="9"/>
        <v>2.2474613349811716</v>
      </c>
      <c r="M48" s="219">
        <f t="shared" si="10"/>
        <v>2.196183946394815</v>
      </c>
      <c r="N48" s="219">
        <f t="shared" si="11"/>
        <v>1.858256728203866</v>
      </c>
      <c r="P48" s="163"/>
      <c r="Q48" s="163"/>
      <c r="R48" s="163"/>
      <c r="S48" s="163"/>
      <c r="T48" s="163"/>
      <c r="U48" s="163"/>
    </row>
    <row r="49" spans="1:21" ht="12" customHeight="1">
      <c r="A49" s="28">
        <v>1956</v>
      </c>
      <c r="B49" s="219">
        <f>'Table A4'!B49/'Table A4'!P49</f>
        <v>1.6998764386278731</v>
      </c>
      <c r="C49" s="219">
        <f>'Table A4'!C49/'Table A4'!Q49</f>
        <v>1.823867683848077</v>
      </c>
      <c r="D49" s="219">
        <f>'Table A4'!D49/'Table A4'!R49</f>
        <v>1.8280175339662177</v>
      </c>
      <c r="E49" s="219">
        <f>'Table A4'!E49/'Table A4'!S49</f>
        <v>1.820003107822062</v>
      </c>
      <c r="F49" s="219">
        <f>'Table A4'!F49/'Table A4'!T49</f>
        <v>1.7852005942396922</v>
      </c>
      <c r="G49" s="219">
        <f>'Table A4'!G49/'Table A4'!U49</f>
        <v>2.1371607324516786</v>
      </c>
      <c r="H49" s="29"/>
      <c r="I49" s="219">
        <f t="shared" si="6"/>
        <v>2.4288236391562594</v>
      </c>
      <c r="J49" s="219">
        <f t="shared" si="7"/>
        <v>2.2137871403442526</v>
      </c>
      <c r="K49" s="219">
        <f t="shared" si="8"/>
        <v>2.2077038939139166</v>
      </c>
      <c r="L49" s="219">
        <f t="shared" si="9"/>
        <v>2.2195075731554383</v>
      </c>
      <c r="M49" s="219">
        <f t="shared" si="10"/>
        <v>2.2735599123792021</v>
      </c>
      <c r="N49" s="219">
        <f t="shared" si="11"/>
        <v>1.8793831614674517</v>
      </c>
      <c r="P49" s="163"/>
      <c r="Q49" s="163"/>
      <c r="R49" s="163"/>
      <c r="S49" s="163"/>
      <c r="T49" s="163"/>
      <c r="U49" s="163"/>
    </row>
    <row r="50" spans="1:21" ht="12" customHeight="1">
      <c r="A50" s="28">
        <v>1957</v>
      </c>
      <c r="B50" s="219">
        <f>'Table A4'!B50/'Table A4'!P50</f>
        <v>1.6641889629147968</v>
      </c>
      <c r="C50" s="219">
        <f>'Table A4'!C50/'Table A4'!Q50</f>
        <v>1.7904901424195188</v>
      </c>
      <c r="D50" s="219">
        <f>'Table A4'!D50/'Table A4'!R50</f>
        <v>1.8333041981606548</v>
      </c>
      <c r="E50" s="219">
        <f>'Table A4'!E50/'Table A4'!S50</f>
        <v>1.8062099005574097</v>
      </c>
      <c r="F50" s="219">
        <f>'Table A4'!F50/'Table A4'!T50</f>
        <v>1.7515110074405889</v>
      </c>
      <c r="G50" s="219">
        <f>'Table A4'!G50/'Table A4'!U50</f>
        <v>2.053092611862644</v>
      </c>
      <c r="H50" s="29"/>
      <c r="I50" s="219">
        <f t="shared" si="6"/>
        <v>2.5055956299115461</v>
      </c>
      <c r="J50" s="219">
        <f t="shared" si="7"/>
        <v>2.2650379129829714</v>
      </c>
      <c r="K50" s="219">
        <f t="shared" si="8"/>
        <v>2.2000419561155353</v>
      </c>
      <c r="L50" s="219">
        <f t="shared" si="9"/>
        <v>2.2403717683305611</v>
      </c>
      <c r="M50" s="219">
        <f t="shared" si="10"/>
        <v>2.3306524988977699</v>
      </c>
      <c r="N50" s="219">
        <f t="shared" si="11"/>
        <v>1.9495840999503955</v>
      </c>
      <c r="P50" s="163"/>
      <c r="Q50" s="163"/>
      <c r="R50" s="163"/>
      <c r="S50" s="163"/>
      <c r="T50" s="163"/>
      <c r="U50" s="163"/>
    </row>
    <row r="51" spans="1:21" ht="12" customHeight="1">
      <c r="A51" s="28">
        <v>1958</v>
      </c>
      <c r="B51" s="219">
        <f>'Table A4'!B51/'Table A4'!P51</f>
        <v>1.6347834031182755</v>
      </c>
      <c r="C51" s="219">
        <f>'Table A4'!C51/'Table A4'!Q51</f>
        <v>1.7356995132916966</v>
      </c>
      <c r="D51" s="219">
        <f>'Table A4'!D51/'Table A4'!R51</f>
        <v>1.7965340336055893</v>
      </c>
      <c r="E51" s="219">
        <f>'Table A4'!E51/'Table A4'!S51</f>
        <v>1.788707733722994</v>
      </c>
      <c r="F51" s="219">
        <f>'Table A4'!F51/'Table A4'!T51</f>
        <v>1.7485516966543624</v>
      </c>
      <c r="G51" s="219">
        <f>'Table A4'!G51/'Table A4'!U51</f>
        <v>2.0431166414699384</v>
      </c>
      <c r="H51" s="29"/>
      <c r="I51" s="219">
        <f t="shared" si="6"/>
        <v>2.5753404942341818</v>
      </c>
      <c r="J51" s="219">
        <f t="shared" si="7"/>
        <v>2.3592505933920758</v>
      </c>
      <c r="K51" s="219">
        <f t="shared" si="8"/>
        <v>2.2554391373252467</v>
      </c>
      <c r="L51" s="219">
        <f t="shared" si="9"/>
        <v>2.2678967851369074</v>
      </c>
      <c r="M51" s="219">
        <f t="shared" si="10"/>
        <v>2.3359130765042426</v>
      </c>
      <c r="N51" s="219">
        <f t="shared" si="11"/>
        <v>1.9586655607284922</v>
      </c>
      <c r="P51" s="163"/>
      <c r="Q51" s="163"/>
      <c r="R51" s="163"/>
      <c r="S51" s="163"/>
      <c r="T51" s="163"/>
      <c r="U51" s="163"/>
    </row>
    <row r="52" spans="1:21" ht="12" customHeight="1">
      <c r="A52" s="28">
        <v>1959</v>
      </c>
      <c r="B52" s="219">
        <f>'Table A4'!B52/'Table A4'!P52</f>
        <v>1.6329029596959872</v>
      </c>
      <c r="C52" s="219">
        <f>'Table A4'!C52/'Table A4'!Q52</f>
        <v>1.6941336197152865</v>
      </c>
      <c r="D52" s="219">
        <f>'Table A4'!D52/'Table A4'!R52</f>
        <v>1.765682717263483</v>
      </c>
      <c r="E52" s="219">
        <f>'Table A4'!E52/'Table A4'!S52</f>
        <v>1.694100789465274</v>
      </c>
      <c r="F52" s="219">
        <f>'Table A4'!F52/'Table A4'!T52</f>
        <v>1.7319446060372794</v>
      </c>
      <c r="G52" s="219">
        <f>'Table A4'!G52/'Table A4'!U52</f>
        <v>2.1164487267721963</v>
      </c>
      <c r="H52" s="29"/>
      <c r="I52" s="219">
        <f t="shared" si="6"/>
        <v>2.5800210516954234</v>
      </c>
      <c r="J52" s="219">
        <f t="shared" si="7"/>
        <v>2.4406448147694833</v>
      </c>
      <c r="K52" s="219">
        <f t="shared" si="8"/>
        <v>2.306023993298369</v>
      </c>
      <c r="L52" s="219">
        <f t="shared" si="9"/>
        <v>2.4407129557803655</v>
      </c>
      <c r="M52" s="219">
        <f t="shared" si="10"/>
        <v>2.3662236072944953</v>
      </c>
      <c r="N52" s="219">
        <f t="shared" si="11"/>
        <v>1.8956972013315243</v>
      </c>
      <c r="P52" s="163"/>
      <c r="Q52" s="163"/>
      <c r="R52" s="163"/>
      <c r="S52" s="163"/>
      <c r="T52" s="163"/>
      <c r="U52" s="163"/>
    </row>
    <row r="53" spans="1:21" ht="12" customHeight="1">
      <c r="A53" s="28">
        <v>1960</v>
      </c>
      <c r="B53" s="219">
        <f>'Table A4'!B53/'Table A4'!P53</f>
        <v>1.6047117299269018</v>
      </c>
      <c r="C53" s="219">
        <f>'Table A4'!C53/'Table A4'!Q53</f>
        <v>1.8147437081756164</v>
      </c>
      <c r="D53" s="219">
        <f>'Table A4'!D53/'Table A4'!R53</f>
        <v>1.7228984482296019</v>
      </c>
      <c r="E53" s="219">
        <f>'Table A4'!E53/'Table A4'!S53</f>
        <v>1.7310288126200313</v>
      </c>
      <c r="F53" s="219">
        <f>'Table A4'!F53/'Table A4'!T53</f>
        <v>1.7518794882743416</v>
      </c>
      <c r="G53" s="219">
        <f>'Table A4'!G53/'Table A4'!U53</f>
        <v>2.1135388011546952</v>
      </c>
      <c r="H53" s="29"/>
      <c r="I53" s="219">
        <f t="shared" si="6"/>
        <v>2.6536805067778015</v>
      </c>
      <c r="J53" s="219">
        <f t="shared" si="7"/>
        <v>2.2273798373223546</v>
      </c>
      <c r="K53" s="219">
        <f t="shared" si="8"/>
        <v>2.3833201640548922</v>
      </c>
      <c r="L53" s="219">
        <f t="shared" si="9"/>
        <v>2.3679351384468244</v>
      </c>
      <c r="M53" s="219">
        <f t="shared" si="10"/>
        <v>2.3300003731916217</v>
      </c>
      <c r="N53" s="219">
        <f t="shared" si="11"/>
        <v>1.8980378581896205</v>
      </c>
      <c r="P53" s="163"/>
      <c r="Q53" s="163"/>
      <c r="R53" s="163"/>
      <c r="S53" s="163"/>
      <c r="T53" s="163"/>
      <c r="U53" s="163"/>
    </row>
    <row r="54" spans="1:21" ht="12" customHeight="1">
      <c r="A54" s="28">
        <v>1961</v>
      </c>
      <c r="B54" s="219">
        <f>'Table A4'!B54/'Table A4'!P54</f>
        <v>1.6253232498614876</v>
      </c>
      <c r="C54" s="219">
        <f>'Table A4'!C54/'Table A4'!Q54</f>
        <v>1.7092068234051012</v>
      </c>
      <c r="D54" s="219">
        <f>'Table A4'!D54/'Table A4'!R54</f>
        <v>1.6872951288133631</v>
      </c>
      <c r="E54" s="219">
        <f>'Table A4'!E54/'Table A4'!S54</f>
        <v>1.7553381991908084</v>
      </c>
      <c r="F54" s="219">
        <f>'Table A4'!F54/'Table A4'!T54</f>
        <v>1.7890879552888783</v>
      </c>
      <c r="G54" s="219">
        <f>'Table A4'!G54/'Table A4'!U54</f>
        <v>2.1489662080940293</v>
      </c>
      <c r="H54" s="29"/>
      <c r="I54" s="219">
        <f t="shared" si="6"/>
        <v>2.5991729081263255</v>
      </c>
      <c r="J54" s="219">
        <f t="shared" si="7"/>
        <v>2.4100259148646077</v>
      </c>
      <c r="K54" s="219">
        <f t="shared" si="8"/>
        <v>2.4549790302261152</v>
      </c>
      <c r="L54" s="219">
        <f t="shared" si="9"/>
        <v>2.3239102710167407</v>
      </c>
      <c r="M54" s="219">
        <f t="shared" si="10"/>
        <v>2.2672858498187423</v>
      </c>
      <c r="N54" s="219">
        <f t="shared" si="11"/>
        <v>1.8703476159310699</v>
      </c>
      <c r="P54" s="163"/>
      <c r="Q54" s="163"/>
      <c r="R54" s="163"/>
      <c r="S54" s="163"/>
      <c r="T54" s="163"/>
      <c r="U54" s="163"/>
    </row>
    <row r="55" spans="1:21" ht="12" customHeight="1">
      <c r="A55" s="28">
        <v>1962</v>
      </c>
      <c r="B55" s="219">
        <f>'Table A4'!B55/'Table A4'!P55</f>
        <v>1.6018109321696237</v>
      </c>
      <c r="C55" s="219">
        <f>'Table A4'!C55/'Table A4'!Q55</f>
        <v>1.7084254142450188</v>
      </c>
      <c r="D55" s="219">
        <f>'Table A4'!D55/'Table A4'!R55</f>
        <v>1.683623682741473</v>
      </c>
      <c r="E55" s="219">
        <f>'Table A4'!E55/'Table A4'!S55</f>
        <v>1.6880574823121737</v>
      </c>
      <c r="F55" s="219">
        <f>'Table A4'!F55/'Table A4'!T55</f>
        <v>1.7161452032176152</v>
      </c>
      <c r="G55" s="219">
        <f>'Table A4'!G55/'Table A4'!U55</f>
        <v>2.1544472318062198</v>
      </c>
      <c r="H55" s="29"/>
      <c r="I55" s="219">
        <f t="shared" si="6"/>
        <v>2.6616514365979391</v>
      </c>
      <c r="J55" s="219">
        <f t="shared" si="7"/>
        <v>2.4115812051515926</v>
      </c>
      <c r="K55" s="219">
        <f t="shared" si="8"/>
        <v>2.4627930910611409</v>
      </c>
      <c r="L55" s="219">
        <f t="shared" si="9"/>
        <v>2.4533669434704253</v>
      </c>
      <c r="M55" s="219">
        <f t="shared" si="10"/>
        <v>2.3963648649841334</v>
      </c>
      <c r="N55" s="219">
        <f t="shared" si="11"/>
        <v>1.8662154253992402</v>
      </c>
      <c r="P55" s="163"/>
      <c r="Q55" s="163"/>
      <c r="R55" s="163"/>
      <c r="S55" s="163"/>
      <c r="T55" s="163"/>
      <c r="U55" s="163"/>
    </row>
    <row r="56" spans="1:21" ht="12" customHeight="1">
      <c r="A56" s="28">
        <v>1963</v>
      </c>
      <c r="B56" s="219">
        <f>'Table A4'!B56/'Table A4'!P56</f>
        <v>1.5904849427548942</v>
      </c>
      <c r="C56" s="219">
        <f>'Table A4'!C56/'Table A4'!Q56</f>
        <v>1.6766134784737763</v>
      </c>
      <c r="D56" s="219">
        <f>'Table A4'!D56/'Table A4'!R56</f>
        <v>1.6850589124764266</v>
      </c>
      <c r="E56" s="219">
        <f>'Table A4'!E56/'Table A4'!S56</f>
        <v>1.6891408695426935</v>
      </c>
      <c r="F56" s="219">
        <f>'Table A4'!F56/'Table A4'!T56</f>
        <v>1.7184191119159125</v>
      </c>
      <c r="G56" s="219">
        <f>'Table A4'!G56/'Table A4'!U56</f>
        <v>2.1917156401221018</v>
      </c>
      <c r="H56" s="29"/>
      <c r="I56" s="219">
        <f t="shared" si="6"/>
        <v>2.6935232850045634</v>
      </c>
      <c r="J56" s="219">
        <f t="shared" si="7"/>
        <v>2.477948683871448</v>
      </c>
      <c r="K56" s="219">
        <f t="shared" si="8"/>
        <v>2.4597284726726487</v>
      </c>
      <c r="L56" s="219">
        <f t="shared" si="9"/>
        <v>2.4510821287722919</v>
      </c>
      <c r="M56" s="219">
        <f t="shared" si="10"/>
        <v>2.391945152089781</v>
      </c>
      <c r="N56" s="219">
        <f t="shared" si="11"/>
        <v>1.8391263539157219</v>
      </c>
      <c r="P56" s="163"/>
      <c r="Q56" s="163"/>
      <c r="R56" s="163"/>
      <c r="S56" s="163"/>
      <c r="T56" s="163"/>
      <c r="U56" s="163"/>
    </row>
    <row r="57" spans="1:21" ht="12" customHeight="1">
      <c r="A57" s="28">
        <v>1964</v>
      </c>
      <c r="B57" s="219">
        <f>'Table A4'!B57/'Table A4'!P57</f>
        <v>1.5794341813922796</v>
      </c>
      <c r="C57" s="219">
        <f>'Table A4'!C57/'Table A4'!Q57</f>
        <v>1.7197126072598632</v>
      </c>
      <c r="D57" s="219">
        <f>'Table A4'!D57/'Table A4'!R57</f>
        <v>1.7257997964675911</v>
      </c>
      <c r="E57" s="219">
        <f>'Table A4'!E57/'Table A4'!S57</f>
        <v>1.7000034519871396</v>
      </c>
      <c r="F57" s="219">
        <f>'Table A4'!F57/'Table A4'!T57</f>
        <v>1.7692792426616044</v>
      </c>
      <c r="G57" s="219">
        <f>'Table A4'!G57/'Table A4'!U57</f>
        <v>2.2297360443319465</v>
      </c>
      <c r="H57" s="29"/>
      <c r="I57" s="219">
        <f t="shared" si="6"/>
        <v>2.7258215550852967</v>
      </c>
      <c r="J57" s="219">
        <f t="shared" si="7"/>
        <v>2.3894434944071152</v>
      </c>
      <c r="K57" s="219">
        <f t="shared" si="8"/>
        <v>2.3777904111669899</v>
      </c>
      <c r="L57" s="219">
        <f t="shared" si="9"/>
        <v>2.4285643837344559</v>
      </c>
      <c r="M57" s="219">
        <f t="shared" si="10"/>
        <v>2.2999180850637959</v>
      </c>
      <c r="N57" s="219">
        <f t="shared" si="11"/>
        <v>1.8131826375336095</v>
      </c>
      <c r="P57" s="163"/>
      <c r="Q57" s="163"/>
      <c r="R57" s="163"/>
      <c r="S57" s="163"/>
      <c r="T57" s="163"/>
      <c r="U57" s="163"/>
    </row>
    <row r="58" spans="1:21" ht="12" customHeight="1">
      <c r="A58" s="28">
        <v>1965</v>
      </c>
      <c r="B58" s="219">
        <f>'Table A4'!B58/'Table A4'!P58</f>
        <v>1.5906210370681861</v>
      </c>
      <c r="C58" s="219">
        <f>'Table A4'!C58/'Table A4'!Q58</f>
        <v>1.7084625223184084</v>
      </c>
      <c r="D58" s="219">
        <f>'Table A4'!D58/'Table A4'!R58</f>
        <v>1.7717069364131934</v>
      </c>
      <c r="E58" s="219">
        <f>'Table A4'!E58/'Table A4'!S58</f>
        <v>1.7189091506888527</v>
      </c>
      <c r="F58" s="219">
        <f>'Table A4'!F58/'Table A4'!T58</f>
        <v>1.8518369083822697</v>
      </c>
      <c r="G58" s="219">
        <f>'Table A4'!G58/'Table A4'!U58</f>
        <v>2.327864175154235</v>
      </c>
      <c r="H58" s="29"/>
      <c r="I58" s="219">
        <f t="shared" si="6"/>
        <v>2.6931330535802633</v>
      </c>
      <c r="J58" s="219">
        <f t="shared" si="7"/>
        <v>2.411507268906123</v>
      </c>
      <c r="K58" s="219">
        <f t="shared" si="8"/>
        <v>2.2958287049328425</v>
      </c>
      <c r="L58" s="219">
        <f t="shared" si="9"/>
        <v>2.3909963436156132</v>
      </c>
      <c r="M58" s="219">
        <f t="shared" si="10"/>
        <v>2.1739336370140476</v>
      </c>
      <c r="N58" s="219">
        <f t="shared" si="11"/>
        <v>1.7530890724451145</v>
      </c>
      <c r="P58" s="163"/>
      <c r="Q58" s="163"/>
      <c r="R58" s="163"/>
      <c r="S58" s="163"/>
      <c r="T58" s="163"/>
      <c r="U58" s="163"/>
    </row>
    <row r="59" spans="1:21" ht="12" customHeight="1">
      <c r="A59" s="28">
        <v>1966</v>
      </c>
      <c r="B59" s="219">
        <f>'Table A4'!B59/'Table A4'!P59</f>
        <v>1.6146982746136731</v>
      </c>
      <c r="C59" s="219">
        <f>'Table A4'!C59/'Table A4'!Q59</f>
        <v>1.717049467867839</v>
      </c>
      <c r="D59" s="219">
        <f>'Table A4'!D59/'Table A4'!R59</f>
        <v>1.764974099263219</v>
      </c>
      <c r="E59" s="219">
        <f>'Table A4'!E59/'Table A4'!S59</f>
        <v>1.710838532836968</v>
      </c>
      <c r="F59" s="219">
        <f>'Table A4'!F59/'Table A4'!T59</f>
        <v>1.8283177748153379</v>
      </c>
      <c r="G59" s="219">
        <f>'Table A4'!G59/'Table A4'!U59</f>
        <v>2.2057823049662186</v>
      </c>
      <c r="H59" s="29"/>
      <c r="I59" s="219">
        <f t="shared" si="6"/>
        <v>2.6268143921966955</v>
      </c>
      <c r="J59" s="219">
        <f t="shared" si="7"/>
        <v>2.394603921781743</v>
      </c>
      <c r="K59" s="219">
        <f t="shared" si="8"/>
        <v>2.3072338017236729</v>
      </c>
      <c r="L59" s="219">
        <f t="shared" si="9"/>
        <v>2.4067892408828544</v>
      </c>
      <c r="M59" s="219">
        <f t="shared" si="10"/>
        <v>2.2072661367467772</v>
      </c>
      <c r="N59" s="219">
        <f t="shared" si="11"/>
        <v>1.8293370999734617</v>
      </c>
      <c r="P59" s="163"/>
      <c r="Q59" s="163"/>
      <c r="R59" s="163"/>
      <c r="S59" s="163"/>
      <c r="T59" s="163"/>
      <c r="U59" s="163"/>
    </row>
    <row r="60" spans="1:21" ht="12" customHeight="1">
      <c r="A60" s="28">
        <v>1967</v>
      </c>
      <c r="B60" s="219">
        <f>'Table A4'!B60/'Table A4'!P60</f>
        <v>1.6312123628521022</v>
      </c>
      <c r="C60" s="219">
        <f>'Table A4'!C60/'Table A4'!Q60</f>
        <v>1.7316036037018234</v>
      </c>
      <c r="D60" s="219">
        <f>'Table A4'!D60/'Table A4'!R60</f>
        <v>1.7644002178992102</v>
      </c>
      <c r="E60" s="219">
        <f>'Table A4'!E60/'Table A4'!S60</f>
        <v>1.7278494116850427</v>
      </c>
      <c r="F60" s="219">
        <f>'Table A4'!F60/'Table A4'!T60</f>
        <v>1.8367927886792363</v>
      </c>
      <c r="G60" s="219">
        <f>'Table A4'!G60/'Table A4'!U60</f>
        <v>2.1775929991488305</v>
      </c>
      <c r="H60" s="29"/>
      <c r="I60" s="219">
        <f t="shared" si="6"/>
        <v>2.5842528740748181</v>
      </c>
      <c r="J60" s="219">
        <f t="shared" si="7"/>
        <v>2.3668604076580873</v>
      </c>
      <c r="K60" s="219">
        <f t="shared" si="8"/>
        <v>2.3082152210111677</v>
      </c>
      <c r="L60" s="219">
        <f t="shared" si="9"/>
        <v>2.3739105698868426</v>
      </c>
      <c r="M60" s="219">
        <f t="shared" si="10"/>
        <v>2.1950389792177392</v>
      </c>
      <c r="N60" s="219">
        <f t="shared" si="11"/>
        <v>1.8491898310560648</v>
      </c>
      <c r="P60" s="163"/>
      <c r="Q60" s="163"/>
      <c r="R60" s="163"/>
      <c r="S60" s="163"/>
      <c r="T60" s="163"/>
      <c r="U60" s="163"/>
    </row>
    <row r="61" spans="1:21" ht="12" customHeight="1">
      <c r="A61" s="28">
        <v>1968</v>
      </c>
      <c r="B61" s="219">
        <f>'Table A4'!B61/'Table A4'!P61</f>
        <v>1.6159492810340725</v>
      </c>
      <c r="C61" s="219">
        <f>'Table A4'!C61/'Table A4'!Q61</f>
        <v>1.722477022654171</v>
      </c>
      <c r="D61" s="219">
        <f>'Table A4'!D61/'Table A4'!R61</f>
        <v>1.750939061802038</v>
      </c>
      <c r="E61" s="219">
        <f>'Table A4'!E61/'Table A4'!S61</f>
        <v>1.7541260502242102</v>
      </c>
      <c r="F61" s="219">
        <f>'Table A4'!F61/'Table A4'!T61</f>
        <v>1.8282957732020342</v>
      </c>
      <c r="G61" s="219">
        <f>'Table A4'!G61/'Table A4'!U61</f>
        <v>2.2634421486380991</v>
      </c>
      <c r="H61" s="29"/>
      <c r="I61" s="219">
        <f t="shared" si="6"/>
        <v>2.623510296693865</v>
      </c>
      <c r="J61" s="219">
        <f t="shared" si="7"/>
        <v>2.3841270637594674</v>
      </c>
      <c r="K61" s="219">
        <f t="shared" si="8"/>
        <v>2.3316659777962374</v>
      </c>
      <c r="L61" s="219">
        <f t="shared" si="9"/>
        <v>2.3260382660202343</v>
      </c>
      <c r="M61" s="219">
        <f t="shared" si="10"/>
        <v>2.2072982047634868</v>
      </c>
      <c r="N61" s="219">
        <f t="shared" si="11"/>
        <v>1.7914885545633641</v>
      </c>
      <c r="P61" s="163"/>
      <c r="Q61" s="163"/>
      <c r="R61" s="163"/>
      <c r="S61" s="163"/>
      <c r="T61" s="163"/>
      <c r="U61" s="163"/>
    </row>
    <row r="62" spans="1:21" ht="12" customHeight="1">
      <c r="A62" s="28">
        <v>1969</v>
      </c>
      <c r="B62" s="219">
        <f>'Table A4'!B62/'Table A4'!P62</f>
        <v>1.5854279490029768</v>
      </c>
      <c r="C62" s="219">
        <f>'Table A4'!C62/'Table A4'!Q62</f>
        <v>1.6657579319333335</v>
      </c>
      <c r="D62" s="219">
        <f>'Table A4'!D62/'Table A4'!R62</f>
        <v>1.7207617897208638</v>
      </c>
      <c r="E62" s="219">
        <f>'Table A4'!E62/'Table A4'!S62</f>
        <v>1.6854217404575615</v>
      </c>
      <c r="F62" s="219">
        <f>'Table A4'!F62/'Table A4'!T62</f>
        <v>1.8356012719740282</v>
      </c>
      <c r="G62" s="219">
        <f>'Table A4'!G62/'Table A4'!U62</f>
        <v>2.3573510241852307</v>
      </c>
      <c r="H62" s="29"/>
      <c r="I62" s="219">
        <f t="shared" si="6"/>
        <v>2.7081521333292464</v>
      </c>
      <c r="J62" s="219">
        <f t="shared" si="7"/>
        <v>2.50204744402525</v>
      </c>
      <c r="K62" s="219">
        <f t="shared" si="8"/>
        <v>2.3874209402627731</v>
      </c>
      <c r="L62" s="219">
        <f t="shared" si="9"/>
        <v>2.4589557654422194</v>
      </c>
      <c r="M62" s="219">
        <f t="shared" si="10"/>
        <v>2.1967430322809292</v>
      </c>
      <c r="N62" s="219">
        <f t="shared" si="11"/>
        <v>1.7367291011551447</v>
      </c>
      <c r="P62" s="163"/>
      <c r="Q62" s="163"/>
      <c r="R62" s="163"/>
      <c r="S62" s="163"/>
      <c r="T62" s="163"/>
      <c r="U62" s="163"/>
    </row>
    <row r="63" spans="1:21" ht="12" customHeight="1">
      <c r="A63" s="28">
        <v>1970</v>
      </c>
      <c r="B63" s="219">
        <f>'Table A4'!B63/'Table A4'!P63</f>
        <v>1.5724724388078206</v>
      </c>
      <c r="C63" s="219">
        <f>'Table A4'!C63/'Table A4'!Q63</f>
        <v>1.6353717850344272</v>
      </c>
      <c r="D63" s="219">
        <f>'Table A4'!D63/'Table A4'!R63</f>
        <v>1.7053960950541704</v>
      </c>
      <c r="E63" s="219">
        <f>'Table A4'!E63/'Table A4'!S63</f>
        <v>1.6668122045445479</v>
      </c>
      <c r="F63" s="219">
        <f>'Table A4'!F63/'Table A4'!T63</f>
        <v>1.7473760109125902</v>
      </c>
      <c r="G63" s="219">
        <f>'Table A4'!G63/'Table A4'!U63</f>
        <v>2.1116089325980538</v>
      </c>
      <c r="H63" s="29"/>
      <c r="I63" s="219">
        <f t="shared" si="6"/>
        <v>2.7468089853941433</v>
      </c>
      <c r="J63" s="219">
        <f t="shared" si="7"/>
        <v>2.57388166039796</v>
      </c>
      <c r="K63" s="219">
        <f t="shared" si="8"/>
        <v>2.417643231953539</v>
      </c>
      <c r="L63" s="219">
        <f t="shared" si="9"/>
        <v>2.499672611245964</v>
      </c>
      <c r="M63" s="219">
        <f t="shared" si="10"/>
        <v>2.3380145808786943</v>
      </c>
      <c r="N63" s="219">
        <f t="shared" si="11"/>
        <v>1.8995969451799912</v>
      </c>
      <c r="P63" s="163"/>
      <c r="Q63" s="163"/>
      <c r="R63" s="163"/>
      <c r="S63" s="163"/>
      <c r="T63" s="163"/>
      <c r="U63" s="163"/>
    </row>
    <row r="64" spans="1:21" ht="12" customHeight="1">
      <c r="A64" s="28">
        <v>1971</v>
      </c>
      <c r="B64" s="219">
        <f>'Table A4'!B64/'Table A4'!P64</f>
        <v>1.5700877220383747</v>
      </c>
      <c r="C64" s="219">
        <f>'Table A4'!C64/'Table A4'!Q64</f>
        <v>1.6270281444437291</v>
      </c>
      <c r="D64" s="219">
        <f>'Table A4'!D64/'Table A4'!R64</f>
        <v>1.6803280825799676</v>
      </c>
      <c r="E64" s="219">
        <f>'Table A4'!E64/'Table A4'!S64</f>
        <v>1.667225579345027</v>
      </c>
      <c r="F64" s="219">
        <f>'Table A4'!F64/'Table A4'!T64</f>
        <v>1.7654697112328792</v>
      </c>
      <c r="G64" s="219">
        <f>'Table A4'!G64/'Table A4'!U64</f>
        <v>2.1624445030378441</v>
      </c>
      <c r="H64" s="29"/>
      <c r="I64" s="219">
        <f t="shared" si="6"/>
        <v>2.7541160094177339</v>
      </c>
      <c r="J64" s="219">
        <f t="shared" si="7"/>
        <v>2.5948247440904817</v>
      </c>
      <c r="K64" s="219">
        <f t="shared" si="8"/>
        <v>2.4698790563043636</v>
      </c>
      <c r="L64" s="219">
        <f t="shared" si="9"/>
        <v>2.4987434998844567</v>
      </c>
      <c r="M64" s="219">
        <f t="shared" si="10"/>
        <v>2.3063874185033164</v>
      </c>
      <c r="N64" s="219">
        <f t="shared" si="11"/>
        <v>1.8602561218076872</v>
      </c>
      <c r="P64" s="163"/>
      <c r="Q64" s="163"/>
      <c r="R64" s="163"/>
      <c r="S64" s="163"/>
      <c r="T64" s="163"/>
      <c r="U64" s="163"/>
    </row>
    <row r="65" spans="1:21" ht="12" customHeight="1">
      <c r="A65" s="28">
        <v>1972</v>
      </c>
      <c r="B65" s="219">
        <f>'Table A4'!B65/'Table A4'!P65</f>
        <v>1.5575258397502909</v>
      </c>
      <c r="C65" s="219">
        <f>'Table A4'!C65/'Table A4'!Q65</f>
        <v>1.6282419668174766</v>
      </c>
      <c r="D65" s="219">
        <f>'Table A4'!D65/'Table A4'!R65</f>
        <v>1.6773233026510681</v>
      </c>
      <c r="E65" s="219">
        <f>'Table A4'!E65/'Table A4'!S65</f>
        <v>1.6672477384379536</v>
      </c>
      <c r="F65" s="219">
        <f>'Table A4'!F65/'Table A4'!T65</f>
        <v>1.7738172703289192</v>
      </c>
      <c r="G65" s="219">
        <f>'Table A4'!G65/'Table A4'!U65</f>
        <v>2.1879690321017939</v>
      </c>
      <c r="H65" s="29"/>
      <c r="I65" s="219">
        <f t="shared" si="6"/>
        <v>2.7936388391395237</v>
      </c>
      <c r="J65" s="219">
        <f t="shared" si="7"/>
        <v>2.5917433931797977</v>
      </c>
      <c r="K65" s="219">
        <f t="shared" si="8"/>
        <v>2.4763998168761705</v>
      </c>
      <c r="L65" s="219">
        <f t="shared" si="9"/>
        <v>2.4986937270720904</v>
      </c>
      <c r="M65" s="219">
        <f t="shared" si="10"/>
        <v>2.2922947552914392</v>
      </c>
      <c r="N65" s="219">
        <f t="shared" si="11"/>
        <v>1.8417727844561462</v>
      </c>
      <c r="P65" s="163"/>
      <c r="Q65" s="163"/>
      <c r="R65" s="163"/>
      <c r="S65" s="163"/>
      <c r="T65" s="163"/>
      <c r="U65" s="163"/>
    </row>
    <row r="66" spans="1:21" ht="12" customHeight="1">
      <c r="A66" s="28">
        <v>1973</v>
      </c>
      <c r="B66" s="219">
        <f>'Table A4'!B66/'Table A4'!P66</f>
        <v>1.5724731375984831</v>
      </c>
      <c r="C66" s="219">
        <f>'Table A4'!C66/'Table A4'!Q66</f>
        <v>1.6278802053563017</v>
      </c>
      <c r="D66" s="219">
        <f>'Table A4'!D66/'Table A4'!R66</f>
        <v>1.6557587982316708</v>
      </c>
      <c r="E66" s="219">
        <f>'Table A4'!E66/'Table A4'!S66</f>
        <v>1.6510676091521697</v>
      </c>
      <c r="F66" s="219">
        <f>'Table A4'!F66/'Table A4'!T66</f>
        <v>1.728401467815182</v>
      </c>
      <c r="G66" s="219">
        <f>'Table A4'!G66/'Table A4'!U66</f>
        <v>1.9848649297819532</v>
      </c>
      <c r="H66" s="29"/>
      <c r="I66" s="219">
        <f t="shared" si="6"/>
        <v>2.7468068531477061</v>
      </c>
      <c r="J66" s="219">
        <f t="shared" si="7"/>
        <v>2.59266049712864</v>
      </c>
      <c r="K66" s="219">
        <f t="shared" si="8"/>
        <v>2.5249509464403914</v>
      </c>
      <c r="L66" s="219">
        <f t="shared" si="9"/>
        <v>2.5359387964365414</v>
      </c>
      <c r="M66" s="219">
        <f t="shared" si="10"/>
        <v>2.3728692818254054</v>
      </c>
      <c r="N66" s="219">
        <f t="shared" si="11"/>
        <v>2.0153676608440079</v>
      </c>
      <c r="P66" s="163"/>
      <c r="Q66" s="163"/>
      <c r="R66" s="163"/>
      <c r="S66" s="163"/>
      <c r="T66" s="163"/>
      <c r="U66" s="163"/>
    </row>
    <row r="67" spans="1:21" ht="12" customHeight="1">
      <c r="A67" s="28">
        <v>1974</v>
      </c>
      <c r="B67" s="219">
        <f>'Table A4'!B67/'Table A4'!P67</f>
        <v>1.5863167048444304</v>
      </c>
      <c r="C67" s="219">
        <f>'Table A4'!C67/'Table A4'!Q67</f>
        <v>1.6198109098187969</v>
      </c>
      <c r="D67" s="219">
        <f>'Table A4'!D67/'Table A4'!R67</f>
        <v>1.715046090439025</v>
      </c>
      <c r="E67" s="219">
        <f>'Table A4'!E67/'Table A4'!S67</f>
        <v>1.7189153225191218</v>
      </c>
      <c r="F67" s="219">
        <f>'Table A4'!F67/'Table A4'!T67</f>
        <v>1.7073546500618364</v>
      </c>
      <c r="G67" s="219">
        <f>'Table A4'!G67/'Table A4'!U67</f>
        <v>1.9015555886627953</v>
      </c>
      <c r="H67" s="29"/>
      <c r="I67" s="219">
        <f t="shared" si="6"/>
        <v>2.7055628668559488</v>
      </c>
      <c r="J67" s="219">
        <f t="shared" si="7"/>
        <v>2.6133952858176572</v>
      </c>
      <c r="K67" s="219">
        <f t="shared" si="8"/>
        <v>2.3985112475561099</v>
      </c>
      <c r="L67" s="219">
        <f t="shared" si="9"/>
        <v>2.3909844020237889</v>
      </c>
      <c r="M67" s="219">
        <f t="shared" si="10"/>
        <v>2.4137179983372992</v>
      </c>
      <c r="N67" s="219">
        <f t="shared" si="11"/>
        <v>2.1091939449715125</v>
      </c>
      <c r="P67" s="163"/>
      <c r="Q67" s="163"/>
      <c r="R67" s="163"/>
      <c r="S67" s="163"/>
      <c r="T67" s="163"/>
      <c r="U67" s="163"/>
    </row>
    <row r="68" spans="1:21" ht="12" customHeight="1">
      <c r="A68" s="28">
        <v>1975</v>
      </c>
      <c r="B68" s="219">
        <f>'Table A4'!B68/'Table A4'!P68</f>
        <v>1.5643046991761982</v>
      </c>
      <c r="C68" s="219">
        <f>'Table A4'!C68/'Table A4'!Q68</f>
        <v>1.6154224993238064</v>
      </c>
      <c r="D68" s="219">
        <f>'Table A4'!D68/'Table A4'!R68</f>
        <v>1.7018375592942931</v>
      </c>
      <c r="E68" s="219">
        <f>'Table A4'!E68/'Table A4'!S68</f>
        <v>1.6925337391704562</v>
      </c>
      <c r="F68" s="219">
        <f>'Table A4'!F68/'Table A4'!T68</f>
        <v>1.7465096203705774</v>
      </c>
      <c r="G68" s="219">
        <f>'Table A4'!G68/'Table A4'!U68</f>
        <v>1.999440687776626</v>
      </c>
      <c r="H68" s="29"/>
      <c r="I68" s="219">
        <f t="shared" si="6"/>
        <v>2.7720922782671362</v>
      </c>
      <c r="J68" s="219">
        <f t="shared" si="7"/>
        <v>2.6248999688811296</v>
      </c>
      <c r="K68" s="219">
        <f t="shared" si="8"/>
        <v>2.4248311261732889</v>
      </c>
      <c r="L68" s="219">
        <f t="shared" si="9"/>
        <v>2.4439729697470605</v>
      </c>
      <c r="M68" s="219">
        <f t="shared" si="10"/>
        <v>2.3395674653242735</v>
      </c>
      <c r="N68" s="219">
        <f t="shared" si="11"/>
        <v>2.0005596252286049</v>
      </c>
      <c r="P68" s="163"/>
      <c r="Q68" s="163"/>
      <c r="R68" s="163"/>
      <c r="S68" s="163"/>
      <c r="T68" s="163"/>
      <c r="U68" s="163"/>
    </row>
    <row r="69" spans="1:21" ht="12" customHeight="1">
      <c r="A69" s="28">
        <v>1976</v>
      </c>
      <c r="B69" s="219">
        <f>'Table A4'!B69/'Table A4'!P69</f>
        <v>1.5564090694671493</v>
      </c>
      <c r="C69" s="219">
        <f>'Table A4'!C69/'Table A4'!Q69</f>
        <v>1.6082021289816335</v>
      </c>
      <c r="D69" s="219">
        <f>'Table A4'!D69/'Table A4'!R69</f>
        <v>1.7005882364214877</v>
      </c>
      <c r="E69" s="219">
        <f>'Table A4'!E69/'Table A4'!S69</f>
        <v>1.7026187122696845</v>
      </c>
      <c r="F69" s="219">
        <f>'Table A4'!F69/'Table A4'!T69</f>
        <v>1.7660102435515432</v>
      </c>
      <c r="G69" s="219">
        <f>'Table A4'!G69/'Table A4'!U69</f>
        <v>2.0088874637378393</v>
      </c>
      <c r="H69" s="29"/>
      <c r="I69" s="219">
        <f t="shared" si="6"/>
        <v>2.7972388569396611</v>
      </c>
      <c r="J69" s="219">
        <f t="shared" si="7"/>
        <v>2.6441902327346143</v>
      </c>
      <c r="K69" s="219">
        <f t="shared" si="8"/>
        <v>2.4273719540423175</v>
      </c>
      <c r="L69" s="219">
        <f t="shared" si="9"/>
        <v>2.4232470364611816</v>
      </c>
      <c r="M69" s="219">
        <f t="shared" si="10"/>
        <v>2.3054655710132317</v>
      </c>
      <c r="N69" s="219">
        <f t="shared" si="11"/>
        <v>1.9911908274636381</v>
      </c>
      <c r="P69" s="163"/>
      <c r="Q69" s="163"/>
      <c r="R69" s="163"/>
      <c r="S69" s="163"/>
      <c r="T69" s="163"/>
      <c r="U69" s="163"/>
    </row>
    <row r="70" spans="1:21" ht="12" customHeight="1">
      <c r="A70" s="28">
        <v>1977</v>
      </c>
      <c r="B70" s="219">
        <f>'Table A4'!B70/'Table A4'!P70</f>
        <v>1.5556681639931569</v>
      </c>
      <c r="C70" s="219">
        <f>'Table A4'!C70/'Table A4'!Q70</f>
        <v>1.6023645874833077</v>
      </c>
      <c r="D70" s="219">
        <f>'Table A4'!D70/'Table A4'!R70</f>
        <v>1.7114753225480064</v>
      </c>
      <c r="E70" s="219">
        <f>'Table A4'!E70/'Table A4'!S70</f>
        <v>1.7154631035641787</v>
      </c>
      <c r="F70" s="219">
        <f>'Table A4'!F70/'Table A4'!T70</f>
        <v>1.7798206637121072</v>
      </c>
      <c r="G70" s="219">
        <f>'Table A4'!G70/'Table A4'!U70</f>
        <v>2.0408565316389424</v>
      </c>
      <c r="H70" s="29"/>
      <c r="I70" s="219">
        <f t="shared" ref="I70:I100" si="12">B70/(B70-1)</f>
        <v>2.799635222600795</v>
      </c>
      <c r="J70" s="219">
        <f t="shared" ref="J70:J100" si="13">C70/(C70-1)</f>
        <v>2.6601241520156784</v>
      </c>
      <c r="K70" s="219">
        <f t="shared" ref="K70:K100" si="14">D70/(D70-1)</f>
        <v>2.4055301263558944</v>
      </c>
      <c r="L70" s="219">
        <f t="shared" ref="L70:L100" si="15">E70/(E70-1)</f>
        <v>2.3976961146121458</v>
      </c>
      <c r="M70" s="219">
        <f t="shared" ref="M70:M100" si="16">F70/(F70-1)</f>
        <v>2.2823461169133346</v>
      </c>
      <c r="N70" s="219">
        <f t="shared" ref="N70:N100" si="17">G70/(G70-1)</f>
        <v>1.9607472015623428</v>
      </c>
      <c r="P70" s="163"/>
      <c r="Q70" s="163"/>
      <c r="R70" s="163"/>
      <c r="S70" s="163"/>
      <c r="T70" s="163"/>
      <c r="U70" s="163"/>
    </row>
    <row r="71" spans="1:21" ht="12" customHeight="1">
      <c r="A71" s="28">
        <v>1978</v>
      </c>
      <c r="B71" s="219">
        <f>'Table A4'!B71/'Table A4'!P71</f>
        <v>1.5591265805284797</v>
      </c>
      <c r="C71" s="219">
        <f>'Table A4'!C71/'Table A4'!Q71</f>
        <v>1.6123799672994232</v>
      </c>
      <c r="D71" s="219">
        <f>'Table A4'!D71/'Table A4'!R71</f>
        <v>1.7178680685866583</v>
      </c>
      <c r="E71" s="219">
        <f>'Table A4'!E71/'Table A4'!S71</f>
        <v>1.7289237379753961</v>
      </c>
      <c r="F71" s="219">
        <f>'Table A4'!F71/'Table A4'!T71</f>
        <v>1.7836003282766397</v>
      </c>
      <c r="G71" s="219">
        <f>'Table A4'!G71/'Table A4'!U71</f>
        <v>1.9647164884282984</v>
      </c>
      <c r="H71" s="29"/>
      <c r="I71" s="219">
        <f t="shared" si="12"/>
        <v>2.788503775039298</v>
      </c>
      <c r="J71" s="219">
        <f t="shared" si="13"/>
        <v>2.6329730778261236</v>
      </c>
      <c r="K71" s="219">
        <f t="shared" si="14"/>
        <v>2.3930136243123394</v>
      </c>
      <c r="L71" s="219">
        <f t="shared" si="15"/>
        <v>2.3718856279499483</v>
      </c>
      <c r="M71" s="219">
        <f t="shared" si="16"/>
        <v>2.2761607721621107</v>
      </c>
      <c r="N71" s="219">
        <f t="shared" si="17"/>
        <v>2.0365739696531828</v>
      </c>
      <c r="P71" s="163"/>
      <c r="Q71" s="163"/>
      <c r="R71" s="163"/>
      <c r="S71" s="163"/>
      <c r="T71" s="163"/>
      <c r="U71" s="163"/>
    </row>
    <row r="72" spans="1:21" ht="12" customHeight="1">
      <c r="A72" s="28">
        <v>1979</v>
      </c>
      <c r="B72" s="219">
        <f>'Table A4'!B72/'Table A4'!P72</f>
        <v>1.5574700989166759</v>
      </c>
      <c r="C72" s="219">
        <f>'Table A4'!C72/'Table A4'!Q72</f>
        <v>1.6177601444618797</v>
      </c>
      <c r="D72" s="219">
        <f>'Table A4'!D72/'Table A4'!R72</f>
        <v>1.7499938221685507</v>
      </c>
      <c r="E72" s="219">
        <f>'Table A4'!E72/'Table A4'!S72</f>
        <v>1.7595870083817271</v>
      </c>
      <c r="F72" s="219">
        <f>'Table A4'!F72/'Table A4'!T72</f>
        <v>1.8565513157329216</v>
      </c>
      <c r="G72" s="219">
        <f>'Table A4'!G72/'Table A4'!U72</f>
        <v>2.2117704007542627</v>
      </c>
      <c r="H72" s="29"/>
      <c r="I72" s="219">
        <f t="shared" si="12"/>
        <v>2.7938181831515028</v>
      </c>
      <c r="J72" s="219">
        <f t="shared" si="13"/>
        <v>2.6187512402100381</v>
      </c>
      <c r="K72" s="219">
        <f t="shared" si="14"/>
        <v>2.3333443162352663</v>
      </c>
      <c r="L72" s="219">
        <f t="shared" si="15"/>
        <v>2.3165048756303297</v>
      </c>
      <c r="M72" s="219">
        <f t="shared" si="16"/>
        <v>2.1674723762981256</v>
      </c>
      <c r="N72" s="219">
        <f t="shared" si="17"/>
        <v>1.8252388401115864</v>
      </c>
      <c r="P72" s="163"/>
      <c r="Q72" s="163"/>
      <c r="R72" s="163"/>
      <c r="S72" s="163"/>
      <c r="T72" s="163"/>
      <c r="U72" s="163"/>
    </row>
    <row r="73" spans="1:21" ht="12" customHeight="1">
      <c r="A73" s="28">
        <v>1980</v>
      </c>
      <c r="B73" s="219">
        <f>'Table A4'!B73/'Table A4'!P73</f>
        <v>1.5560424818842868</v>
      </c>
      <c r="C73" s="219">
        <f>'Table A4'!C73/'Table A4'!Q73</f>
        <v>1.619055388188732</v>
      </c>
      <c r="D73" s="219">
        <f>'Table A4'!D73/'Table A4'!R73</f>
        <v>1.7551925543816631</v>
      </c>
      <c r="E73" s="219">
        <f>'Table A4'!E73/'Table A4'!S73</f>
        <v>1.7846082568570112</v>
      </c>
      <c r="F73" s="219">
        <f>'Table A4'!F73/'Table A4'!T73</f>
        <v>1.8754171714406418</v>
      </c>
      <c r="G73" s="219">
        <f>'Table A4'!G73/'Table A4'!U73</f>
        <v>2.08985054137769</v>
      </c>
      <c r="H73" s="29"/>
      <c r="I73" s="219">
        <f t="shared" si="12"/>
        <v>2.7984237402351955</v>
      </c>
      <c r="J73" s="219">
        <f t="shared" si="13"/>
        <v>2.615364342318153</v>
      </c>
      <c r="K73" s="219">
        <f t="shared" si="14"/>
        <v>2.3241655974995417</v>
      </c>
      <c r="L73" s="219">
        <f t="shared" si="15"/>
        <v>2.2745213821809709</v>
      </c>
      <c r="M73" s="219">
        <f t="shared" si="16"/>
        <v>2.1423125255292135</v>
      </c>
      <c r="N73" s="219">
        <f t="shared" si="17"/>
        <v>1.9175570062440772</v>
      </c>
      <c r="P73" s="163"/>
      <c r="Q73" s="163"/>
      <c r="R73" s="163"/>
      <c r="S73" s="163"/>
      <c r="T73" s="163"/>
      <c r="U73" s="163"/>
    </row>
    <row r="74" spans="1:21" ht="12" customHeight="1">
      <c r="A74" s="28">
        <v>1981</v>
      </c>
      <c r="B74" s="219">
        <f>'Table A4'!B74/'Table A4'!P74</f>
        <v>1.5519496053876001</v>
      </c>
      <c r="C74" s="219">
        <f>'Table A4'!C74/'Table A4'!Q74</f>
        <v>1.6008956068087519</v>
      </c>
      <c r="D74" s="219">
        <f>'Table A4'!D74/'Table A4'!R74</f>
        <v>1.7703649535771753</v>
      </c>
      <c r="E74" s="219">
        <f>'Table A4'!E74/'Table A4'!S74</f>
        <v>1.8284406093470698</v>
      </c>
      <c r="F74" s="219">
        <f>'Table A4'!F74/'Table A4'!T74</f>
        <v>1.9063701281428902</v>
      </c>
      <c r="G74" s="219">
        <f>'Table A4'!G74/'Table A4'!U74</f>
        <v>2.1303484993676394</v>
      </c>
      <c r="H74" s="29"/>
      <c r="I74" s="219">
        <f t="shared" si="12"/>
        <v>2.8117596067448258</v>
      </c>
      <c r="J74" s="219">
        <f t="shared" si="13"/>
        <v>2.664182577920347</v>
      </c>
      <c r="K74" s="219">
        <f t="shared" si="14"/>
        <v>2.2980860504576679</v>
      </c>
      <c r="L74" s="219">
        <f t="shared" si="15"/>
        <v>2.2070871330029846</v>
      </c>
      <c r="M74" s="219">
        <f t="shared" si="16"/>
        <v>2.1033020274498155</v>
      </c>
      <c r="N74" s="219">
        <f t="shared" si="17"/>
        <v>1.8846829102347096</v>
      </c>
      <c r="P74" s="163"/>
      <c r="Q74" s="163"/>
      <c r="R74" s="163"/>
      <c r="S74" s="163"/>
      <c r="T74" s="163"/>
      <c r="U74" s="163"/>
    </row>
    <row r="75" spans="1:21" ht="12" customHeight="1">
      <c r="A75" s="28">
        <v>1982</v>
      </c>
      <c r="B75" s="219">
        <f>'Table A4'!B75/'Table A4'!P75</f>
        <v>1.5527152097717294</v>
      </c>
      <c r="C75" s="219">
        <f>'Table A4'!C75/'Table A4'!Q75</f>
        <v>1.624088260031737</v>
      </c>
      <c r="D75" s="219">
        <f>'Table A4'!D75/'Table A4'!R75</f>
        <v>1.812371226329996</v>
      </c>
      <c r="E75" s="219">
        <f>'Table A4'!E75/'Table A4'!S75</f>
        <v>1.897485102288788</v>
      </c>
      <c r="F75" s="219">
        <f>'Table A4'!F75/'Table A4'!T75</f>
        <v>2.038078841204642</v>
      </c>
      <c r="G75" s="219">
        <f>'Table A4'!G75/'Table A4'!U75</f>
        <v>2.2105903976517483</v>
      </c>
      <c r="H75" s="29"/>
      <c r="I75" s="219">
        <f t="shared" si="12"/>
        <v>2.8092500121590622</v>
      </c>
      <c r="J75" s="219">
        <f t="shared" si="13"/>
        <v>2.602337464173972</v>
      </c>
      <c r="K75" s="219">
        <f t="shared" si="14"/>
        <v>2.2309643271311366</v>
      </c>
      <c r="L75" s="219">
        <f t="shared" si="15"/>
        <v>2.1142246232831901</v>
      </c>
      <c r="M75" s="219">
        <f t="shared" si="16"/>
        <v>1.9633179680644937</v>
      </c>
      <c r="N75" s="219">
        <f t="shared" si="17"/>
        <v>1.8260432281139496</v>
      </c>
      <c r="P75" s="163"/>
      <c r="Q75" s="163"/>
      <c r="R75" s="163"/>
      <c r="S75" s="163"/>
      <c r="T75" s="163"/>
      <c r="U75" s="163"/>
    </row>
    <row r="76" spans="1:21" ht="12" customHeight="1">
      <c r="A76" s="28">
        <v>1983</v>
      </c>
      <c r="B76" s="219">
        <f>'Table A4'!B76/'Table A4'!P76</f>
        <v>1.5663606188356569</v>
      </c>
      <c r="C76" s="219">
        <f>'Table A4'!C76/'Table A4'!Q76</f>
        <v>1.6389204364170251</v>
      </c>
      <c r="D76" s="219">
        <f>'Table A4'!D76/'Table A4'!R76</f>
        <v>1.8583314417273653</v>
      </c>
      <c r="E76" s="219">
        <f>'Table A4'!E76/'Table A4'!S76</f>
        <v>1.9586424079643865</v>
      </c>
      <c r="F76" s="219">
        <f>'Table A4'!F76/'Table A4'!T76</f>
        <v>2.1494332228016768</v>
      </c>
      <c r="G76" s="219">
        <f>'Table A4'!G76/'Table A4'!U76</f>
        <v>2.2443685969116558</v>
      </c>
      <c r="H76" s="29"/>
      <c r="I76" s="219">
        <f t="shared" si="12"/>
        <v>2.7656594875113907</v>
      </c>
      <c r="J76" s="219">
        <f t="shared" si="13"/>
        <v>2.5651401066584403</v>
      </c>
      <c r="K76" s="219">
        <f t="shared" si="14"/>
        <v>2.1650511112438466</v>
      </c>
      <c r="L76" s="219">
        <f t="shared" si="15"/>
        <v>2.0431418344233627</v>
      </c>
      <c r="M76" s="219">
        <f t="shared" si="16"/>
        <v>1.8699939937028773</v>
      </c>
      <c r="N76" s="219">
        <f t="shared" si="17"/>
        <v>1.8036204083595941</v>
      </c>
      <c r="P76" s="163"/>
      <c r="Q76" s="163"/>
      <c r="R76" s="163"/>
      <c r="S76" s="163"/>
      <c r="T76" s="163"/>
      <c r="U76" s="163"/>
    </row>
    <row r="77" spans="1:21" ht="12" customHeight="1">
      <c r="A77" s="28">
        <v>1984</v>
      </c>
      <c r="B77" s="219">
        <f>'Table A4'!B77/'Table A4'!P77</f>
        <v>1.5873675481020735</v>
      </c>
      <c r="C77" s="219">
        <f>'Table A4'!C77/'Table A4'!Q77</f>
        <v>1.6576193536365202</v>
      </c>
      <c r="D77" s="219">
        <f>'Table A4'!D77/'Table A4'!R77</f>
        <v>1.9058582529154948</v>
      </c>
      <c r="E77" s="219">
        <f>'Table A4'!E77/'Table A4'!S77</f>
        <v>2.0313259365925647</v>
      </c>
      <c r="F77" s="219">
        <f>'Table A4'!F77/'Table A4'!T77</f>
        <v>2.2589448571688622</v>
      </c>
      <c r="G77" s="219">
        <f>'Table A4'!G77/'Table A4'!U77</f>
        <v>2.2797804220768945</v>
      </c>
      <c r="H77" s="29"/>
      <c r="I77" s="219">
        <f t="shared" si="12"/>
        <v>2.7025114908565202</v>
      </c>
      <c r="J77" s="219">
        <f t="shared" si="13"/>
        <v>2.5206365117908627</v>
      </c>
      <c r="K77" s="219">
        <f t="shared" si="14"/>
        <v>2.1039254726459808</v>
      </c>
      <c r="L77" s="219">
        <f t="shared" si="15"/>
        <v>1.9696255708490533</v>
      </c>
      <c r="M77" s="219">
        <f t="shared" si="16"/>
        <v>1.7943159657118088</v>
      </c>
      <c r="N77" s="219">
        <f t="shared" si="17"/>
        <v>1.7813840427228507</v>
      </c>
      <c r="P77" s="163"/>
      <c r="Q77" s="163"/>
      <c r="R77" s="163"/>
      <c r="S77" s="163"/>
      <c r="T77" s="163"/>
      <c r="U77" s="163"/>
    </row>
    <row r="78" spans="1:21" ht="12" customHeight="1">
      <c r="A78" s="28">
        <v>1985</v>
      </c>
      <c r="B78" s="219">
        <f>'Table A4'!B78/'Table A4'!P78</f>
        <v>1.60351757717813</v>
      </c>
      <c r="C78" s="219">
        <f>'Table A4'!C78/'Table A4'!Q78</f>
        <v>1.6748886214377734</v>
      </c>
      <c r="D78" s="219">
        <f>'Table A4'!D78/'Table A4'!R78</f>
        <v>1.9226353886959267</v>
      </c>
      <c r="E78" s="219">
        <f>'Table A4'!E78/'Table A4'!S78</f>
        <v>2.0819532499318854</v>
      </c>
      <c r="F78" s="219">
        <f>'Table A4'!F78/'Table A4'!T78</f>
        <v>2.1591168852430203</v>
      </c>
      <c r="G78" s="219">
        <f>'Table A4'!G78/'Table A4'!U78</f>
        <v>2.2762015975030332</v>
      </c>
      <c r="H78" s="29"/>
      <c r="I78" s="219">
        <f t="shared" si="12"/>
        <v>2.6569525690961724</v>
      </c>
      <c r="J78" s="219">
        <f t="shared" si="13"/>
        <v>2.4817259740868263</v>
      </c>
      <c r="K78" s="219">
        <f t="shared" si="14"/>
        <v>2.0838517709725206</v>
      </c>
      <c r="L78" s="219">
        <f t="shared" si="15"/>
        <v>1.9242543520831008</v>
      </c>
      <c r="M78" s="219">
        <f t="shared" si="16"/>
        <v>1.8627257636664831</v>
      </c>
      <c r="N78" s="219">
        <f t="shared" si="17"/>
        <v>1.783575261115925</v>
      </c>
      <c r="P78" s="163"/>
      <c r="Q78" s="163"/>
      <c r="R78" s="163"/>
      <c r="S78" s="163"/>
      <c r="T78" s="163"/>
      <c r="U78" s="163"/>
    </row>
    <row r="79" spans="1:21" ht="12" customHeight="1">
      <c r="A79" s="28">
        <v>1986</v>
      </c>
      <c r="B79" s="219">
        <f>'Table A4'!B79/'Table A4'!P79</f>
        <v>1.607012406383626</v>
      </c>
      <c r="C79" s="219">
        <f>'Table A4'!C79/'Table A4'!Q79</f>
        <v>1.6870566491336094</v>
      </c>
      <c r="D79" s="219">
        <f>'Table A4'!D79/'Table A4'!R79</f>
        <v>1.9290008366116569</v>
      </c>
      <c r="E79" s="219">
        <f>'Table A4'!E79/'Table A4'!S79</f>
        <v>2.0735687513306558</v>
      </c>
      <c r="F79" s="219">
        <f>'Table A4'!F79/'Table A4'!T79</f>
        <v>2.4298512003449959</v>
      </c>
      <c r="G79" s="219">
        <f>'Table A4'!G79/'Table A4'!U79</f>
        <v>2.4143441941641073</v>
      </c>
      <c r="H79" s="29"/>
      <c r="I79" s="219">
        <f t="shared" si="12"/>
        <v>2.6474127867627302</v>
      </c>
      <c r="J79" s="219">
        <f t="shared" si="13"/>
        <v>2.4554840583538748</v>
      </c>
      <c r="K79" s="219">
        <f t="shared" si="14"/>
        <v>2.0764252954252425</v>
      </c>
      <c r="L79" s="219">
        <f t="shared" si="15"/>
        <v>1.9314727154274287</v>
      </c>
      <c r="M79" s="219">
        <f t="shared" si="16"/>
        <v>1.6993734730989623</v>
      </c>
      <c r="N79" s="219">
        <f t="shared" si="17"/>
        <v>1.7070414713237543</v>
      </c>
      <c r="P79" s="163"/>
      <c r="Q79" s="163"/>
      <c r="R79" s="163"/>
      <c r="S79" s="163"/>
      <c r="T79" s="163"/>
      <c r="U79" s="163"/>
    </row>
    <row r="80" spans="1:21" ht="12" customHeight="1">
      <c r="A80" s="28">
        <v>1987</v>
      </c>
      <c r="B80" s="219">
        <f>'Table A4'!B80/'Table A4'!P80</f>
        <v>1.6982524402214718</v>
      </c>
      <c r="C80" s="219">
        <f>'Table A4'!C80/'Table A4'!Q80</f>
        <v>1.8226548841053869</v>
      </c>
      <c r="D80" s="219">
        <f>'Table A4'!D80/'Table A4'!R80</f>
        <v>2.1077909888084885</v>
      </c>
      <c r="E80" s="219">
        <f>'Table A4'!E80/'Table A4'!S80</f>
        <v>2.1976747285637002</v>
      </c>
      <c r="F80" s="219">
        <f>'Table A4'!F80/'Table A4'!T80</f>
        <v>2.2925047520032109</v>
      </c>
      <c r="G80" s="219">
        <f>'Table A4'!G80/'Table A4'!U80</f>
        <v>2.3423125225705186</v>
      </c>
      <c r="H80" s="29"/>
      <c r="I80" s="219">
        <f t="shared" si="12"/>
        <v>2.4321468030714217</v>
      </c>
      <c r="J80" s="219">
        <f t="shared" si="13"/>
        <v>2.2155765671864582</v>
      </c>
      <c r="K80" s="219">
        <f t="shared" si="14"/>
        <v>1.9026973590709331</v>
      </c>
      <c r="L80" s="219">
        <f t="shared" si="15"/>
        <v>1.8349512402246646</v>
      </c>
      <c r="M80" s="219">
        <f t="shared" si="16"/>
        <v>1.773691546162699</v>
      </c>
      <c r="N80" s="219">
        <f t="shared" si="17"/>
        <v>1.7449829925485665</v>
      </c>
      <c r="P80" s="163"/>
      <c r="Q80" s="163"/>
      <c r="R80" s="163"/>
      <c r="S80" s="163"/>
      <c r="T80" s="163"/>
      <c r="U80" s="163"/>
    </row>
    <row r="81" spans="1:21" ht="12" customHeight="1">
      <c r="A81" s="28">
        <v>1988</v>
      </c>
      <c r="B81" s="219">
        <f>'Table A4'!B81/'Table A4'!P81</f>
        <v>1.8557186325103887</v>
      </c>
      <c r="C81" s="219">
        <f>'Table A4'!C81/'Table A4'!Q81</f>
        <v>2.0333521254837166</v>
      </c>
      <c r="D81" s="219">
        <f>'Table A4'!D81/'Table A4'!R81</f>
        <v>2.4582972219364709</v>
      </c>
      <c r="E81" s="219">
        <f>'Table A4'!E81/'Table A4'!S81</f>
        <v>2.558354093108187</v>
      </c>
      <c r="F81" s="219">
        <f>'Table A4'!F81/'Table A4'!T81</f>
        <v>2.5758501341748468</v>
      </c>
      <c r="G81" s="219">
        <f>'Table A4'!G81/'Table A4'!U81</f>
        <v>2.4991713101526933</v>
      </c>
      <c r="H81" s="29"/>
      <c r="I81" s="219">
        <f t="shared" si="12"/>
        <v>2.1686084210487957</v>
      </c>
      <c r="J81" s="219">
        <f t="shared" si="13"/>
        <v>1.9677243364955539</v>
      </c>
      <c r="K81" s="219">
        <f t="shared" si="14"/>
        <v>1.685731265860948</v>
      </c>
      <c r="L81" s="219">
        <f t="shared" si="15"/>
        <v>1.641702681324158</v>
      </c>
      <c r="M81" s="219">
        <f t="shared" si="16"/>
        <v>1.6345781101345809</v>
      </c>
      <c r="N81" s="219">
        <f t="shared" si="17"/>
        <v>1.6670351768525695</v>
      </c>
      <c r="P81" s="163"/>
      <c r="Q81" s="163"/>
      <c r="R81" s="163"/>
      <c r="S81" s="163"/>
      <c r="T81" s="163"/>
      <c r="U81" s="163"/>
    </row>
    <row r="82" spans="1:21" ht="12" customHeight="1">
      <c r="A82" s="28">
        <v>1989</v>
      </c>
      <c r="B82" s="219">
        <f>'Table A4'!B82/'Table A4'!P82</f>
        <v>1.8330335715729116</v>
      </c>
      <c r="C82" s="219">
        <f>'Table A4'!C82/'Table A4'!Q82</f>
        <v>1.9693577552317885</v>
      </c>
      <c r="D82" s="219">
        <f>'Table A4'!D82/'Table A4'!R82</f>
        <v>2.3186982845785189</v>
      </c>
      <c r="E82" s="219">
        <f>'Table A4'!E82/'Table A4'!S82</f>
        <v>2.3727399901808823</v>
      </c>
      <c r="F82" s="219">
        <f>'Table A4'!F82/'Table A4'!T82</f>
        <v>2.4307657761090349</v>
      </c>
      <c r="G82" s="219">
        <f>'Table A4'!G82/'Table A4'!U82</f>
        <v>2.4622114084113131</v>
      </c>
      <c r="H82" s="29"/>
      <c r="I82" s="219">
        <f t="shared" si="12"/>
        <v>2.2004318122639726</v>
      </c>
      <c r="J82" s="219">
        <f t="shared" si="13"/>
        <v>2.0316108728720952</v>
      </c>
      <c r="K82" s="219">
        <f t="shared" si="14"/>
        <v>1.7583235768897805</v>
      </c>
      <c r="L82" s="219">
        <f t="shared" si="15"/>
        <v>1.7284700723756381</v>
      </c>
      <c r="M82" s="219">
        <f t="shared" si="16"/>
        <v>1.6989264187737969</v>
      </c>
      <c r="N82" s="219">
        <f t="shared" si="17"/>
        <v>1.6838956352327301</v>
      </c>
      <c r="P82" s="163"/>
      <c r="Q82" s="163"/>
      <c r="R82" s="163"/>
      <c r="S82" s="163"/>
      <c r="T82" s="163"/>
      <c r="U82" s="163"/>
    </row>
    <row r="83" spans="1:21" ht="12" customHeight="1">
      <c r="A83" s="28">
        <v>1990</v>
      </c>
      <c r="B83" s="219">
        <f>'Table A4'!B83/'Table A4'!P83</f>
        <v>1.8549841420461584</v>
      </c>
      <c r="C83" s="219">
        <f>'Table A4'!C83/'Table A4'!Q83</f>
        <v>2.0023455017278446</v>
      </c>
      <c r="D83" s="219">
        <f>'Table A4'!D83/'Table A4'!R83</f>
        <v>2.3734630692078147</v>
      </c>
      <c r="E83" s="219">
        <f>'Table A4'!E83/'Table A4'!S83</f>
        <v>2.4037505319754451</v>
      </c>
      <c r="F83" s="219">
        <f>'Table A4'!F83/'Table A4'!T83</f>
        <v>2.4333987792874692</v>
      </c>
      <c r="G83" s="219">
        <f>'Table A4'!G83/'Table A4'!U83</f>
        <v>2.4203704325785633</v>
      </c>
      <c r="H83" s="29"/>
      <c r="I83" s="219">
        <f t="shared" si="12"/>
        <v>2.1696123364426243</v>
      </c>
      <c r="J83" s="219">
        <f t="shared" si="13"/>
        <v>1.9976599867772127</v>
      </c>
      <c r="K83" s="219">
        <f t="shared" si="14"/>
        <v>1.728086559019588</v>
      </c>
      <c r="L83" s="219">
        <f t="shared" si="15"/>
        <v>1.7123772901391088</v>
      </c>
      <c r="M83" s="219">
        <f t="shared" si="16"/>
        <v>1.6976425642674902</v>
      </c>
      <c r="N83" s="219">
        <f t="shared" si="17"/>
        <v>1.7040416901558446</v>
      </c>
      <c r="P83" s="163"/>
      <c r="Q83" s="163"/>
      <c r="R83" s="163"/>
      <c r="S83" s="163"/>
      <c r="T83" s="163"/>
      <c r="U83" s="163"/>
    </row>
    <row r="84" spans="1:21" ht="12" customHeight="1">
      <c r="A84" s="28">
        <v>1991</v>
      </c>
      <c r="B84" s="219">
        <f>'Table A4'!B84/'Table A4'!P84</f>
        <v>1.783910115713959</v>
      </c>
      <c r="C84" s="219">
        <f>'Table A4'!C84/'Table A4'!Q84</f>
        <v>1.8852951055709239</v>
      </c>
      <c r="D84" s="219">
        <f>'Table A4'!D84/'Table A4'!R84</f>
        <v>2.2105628597415148</v>
      </c>
      <c r="E84" s="219">
        <f>'Table A4'!E84/'Table A4'!S84</f>
        <v>2.24112500831141</v>
      </c>
      <c r="F84" s="219">
        <f>'Table A4'!F84/'Table A4'!T84</f>
        <v>2.3455931952776603</v>
      </c>
      <c r="G84" s="219">
        <f>'Table A4'!G84/'Table A4'!U84</f>
        <v>2.2724079280985592</v>
      </c>
      <c r="H84" s="29"/>
      <c r="I84" s="219">
        <f t="shared" si="12"/>
        <v>2.2756564559563484</v>
      </c>
      <c r="J84" s="219">
        <f t="shared" si="13"/>
        <v>2.1295668457978238</v>
      </c>
      <c r="K84" s="219">
        <f t="shared" si="14"/>
        <v>1.8260620189632488</v>
      </c>
      <c r="L84" s="219">
        <f t="shared" si="15"/>
        <v>1.805720610980623</v>
      </c>
      <c r="M84" s="219">
        <f t="shared" si="16"/>
        <v>1.7431666595145439</v>
      </c>
      <c r="N84" s="219">
        <f t="shared" si="17"/>
        <v>1.7859114816223789</v>
      </c>
      <c r="P84" s="163"/>
      <c r="Q84" s="163"/>
      <c r="R84" s="163"/>
      <c r="S84" s="163"/>
      <c r="T84" s="163"/>
      <c r="U84" s="163"/>
    </row>
    <row r="85" spans="1:21" ht="12" customHeight="1">
      <c r="A85" s="28">
        <v>1992</v>
      </c>
      <c r="B85" s="219">
        <f>'Table A4'!B85/'Table A4'!P85</f>
        <v>1.8664584488028497</v>
      </c>
      <c r="C85" s="219">
        <f>'Table A4'!C85/'Table A4'!Q85</f>
        <v>2.0143658862214378</v>
      </c>
      <c r="D85" s="219">
        <f>'Table A4'!D85/'Table A4'!R85</f>
        <v>2.3733751094840105</v>
      </c>
      <c r="E85" s="219">
        <f>'Table A4'!E85/'Table A4'!S85</f>
        <v>2.402014714873578</v>
      </c>
      <c r="F85" s="219">
        <f>'Table A4'!F85/'Table A4'!T85</f>
        <v>2.5033388887824031</v>
      </c>
      <c r="G85" s="219">
        <f>'Table A4'!G85/'Table A4'!U85</f>
        <v>2.4032402190399162</v>
      </c>
      <c r="H85" s="29"/>
      <c r="I85" s="219">
        <f t="shared" si="12"/>
        <v>2.1541234335952972</v>
      </c>
      <c r="J85" s="219">
        <f t="shared" si="13"/>
        <v>1.9858375696417085</v>
      </c>
      <c r="K85" s="219">
        <f t="shared" si="14"/>
        <v>1.7281331903384423</v>
      </c>
      <c r="L85" s="219">
        <f t="shared" si="15"/>
        <v>1.7132592756632883</v>
      </c>
      <c r="M85" s="219">
        <f t="shared" si="16"/>
        <v>1.6651860119243829</v>
      </c>
      <c r="N85" s="219">
        <f t="shared" si="17"/>
        <v>1.7126363586444169</v>
      </c>
      <c r="P85" s="163"/>
      <c r="Q85" s="163"/>
      <c r="R85" s="163"/>
      <c r="S85" s="163"/>
      <c r="T85" s="163"/>
      <c r="U85" s="163"/>
    </row>
    <row r="86" spans="1:21" ht="12" customHeight="1">
      <c r="A86" s="28">
        <v>1993</v>
      </c>
      <c r="B86" s="219">
        <f>'Table A4'!B86/'Table A4'!P86</f>
        <v>1.8282544309220545</v>
      </c>
      <c r="C86" s="219">
        <f>'Table A4'!C86/'Table A4'!Q86</f>
        <v>1.9612198901305677</v>
      </c>
      <c r="D86" s="219">
        <f>'Table A4'!D86/'Table A4'!R86</f>
        <v>2.2226024456815341</v>
      </c>
      <c r="E86" s="219">
        <f>'Table A4'!E86/'Table A4'!S86</f>
        <v>2.3148056137976538</v>
      </c>
      <c r="F86" s="219">
        <f>'Table A4'!F86/'Table A4'!T86</f>
        <v>2.4090417220519162</v>
      </c>
      <c r="G86" s="219">
        <f>'Table A4'!G86/'Table A4'!U86</f>
        <v>2.4157765532566113</v>
      </c>
      <c r="H86" s="29"/>
      <c r="I86" s="219">
        <f t="shared" si="12"/>
        <v>2.2073584669951596</v>
      </c>
      <c r="J86" s="219">
        <f t="shared" si="13"/>
        <v>2.0403446810325208</v>
      </c>
      <c r="K86" s="219">
        <f t="shared" si="14"/>
        <v>1.8179273675855887</v>
      </c>
      <c r="L86" s="219">
        <f t="shared" si="15"/>
        <v>1.7605687027085497</v>
      </c>
      <c r="M86" s="219">
        <f t="shared" si="16"/>
        <v>1.7097021928802438</v>
      </c>
      <c r="N86" s="219">
        <f t="shared" si="17"/>
        <v>1.7063261485011674</v>
      </c>
      <c r="P86" s="163"/>
      <c r="Q86" s="163"/>
      <c r="R86" s="163"/>
      <c r="S86" s="163"/>
      <c r="T86" s="163"/>
      <c r="U86" s="163"/>
    </row>
    <row r="87" spans="1:21" ht="12" customHeight="1">
      <c r="A87" s="28">
        <v>1994</v>
      </c>
      <c r="B87" s="219">
        <f>'Table A4'!B87/'Table A4'!P87</f>
        <v>1.8367296202764962</v>
      </c>
      <c r="C87" s="219">
        <f>'Table A4'!C87/'Table A4'!Q87</f>
        <v>1.9537952248905546</v>
      </c>
      <c r="D87" s="219">
        <f>'Table A4'!D87/'Table A4'!R87</f>
        <v>2.2077786384037026</v>
      </c>
      <c r="E87" s="219">
        <f>'Table A4'!E87/'Table A4'!S87</f>
        <v>2.2914224495903652</v>
      </c>
      <c r="F87" s="219">
        <f>'Table A4'!F87/'Table A4'!T87</f>
        <v>2.394758746405421</v>
      </c>
      <c r="G87" s="219">
        <f>'Table A4'!G87/'Table A4'!U87</f>
        <v>2.3710188400694712</v>
      </c>
      <c r="H87" s="29"/>
      <c r="I87" s="219">
        <f t="shared" si="12"/>
        <v>2.1951291979714442</v>
      </c>
      <c r="J87" s="219">
        <f t="shared" si="13"/>
        <v>2.0484430765678736</v>
      </c>
      <c r="K87" s="219">
        <f t="shared" si="14"/>
        <v>1.8279662913410031</v>
      </c>
      <c r="L87" s="219">
        <f t="shared" si="15"/>
        <v>1.7743399538371016</v>
      </c>
      <c r="M87" s="219">
        <f t="shared" si="16"/>
        <v>1.7169698720851938</v>
      </c>
      <c r="N87" s="219">
        <f t="shared" si="17"/>
        <v>1.729384579390119</v>
      </c>
      <c r="P87" s="163"/>
      <c r="Q87" s="163"/>
      <c r="R87" s="163"/>
      <c r="S87" s="163"/>
      <c r="T87" s="163"/>
      <c r="U87" s="163"/>
    </row>
    <row r="88" spans="1:21" ht="12" customHeight="1">
      <c r="A88" s="28">
        <v>1995</v>
      </c>
      <c r="B88" s="219">
        <f>'Table A4'!B88/'Table A4'!P88</f>
        <v>1.8885124726211573</v>
      </c>
      <c r="C88" s="219">
        <f>'Table A4'!C88/'Table A4'!Q88</f>
        <v>2.0233108837746632</v>
      </c>
      <c r="D88" s="219">
        <f>'Table A4'!D88/'Table A4'!R88</f>
        <v>2.3032274075340604</v>
      </c>
      <c r="E88" s="219">
        <f>'Table A4'!E88/'Table A4'!S88</f>
        <v>2.3664383312371924</v>
      </c>
      <c r="F88" s="219">
        <f>'Table A4'!F88/'Table A4'!T88</f>
        <v>2.4653460477774178</v>
      </c>
      <c r="G88" s="219">
        <f>'Table A4'!G88/'Table A4'!U88</f>
        <v>2.3038010042153956</v>
      </c>
      <c r="H88" s="29"/>
      <c r="I88" s="219">
        <f t="shared" si="12"/>
        <v>2.1254766036653923</v>
      </c>
      <c r="J88" s="219">
        <f t="shared" si="13"/>
        <v>1.9772201350105094</v>
      </c>
      <c r="K88" s="219">
        <f t="shared" si="14"/>
        <v>1.7673257899725874</v>
      </c>
      <c r="L88" s="219">
        <f t="shared" si="15"/>
        <v>1.7318295872852059</v>
      </c>
      <c r="M88" s="219">
        <f t="shared" si="16"/>
        <v>1.6824326591775114</v>
      </c>
      <c r="N88" s="219">
        <f t="shared" si="17"/>
        <v>1.7669882112123256</v>
      </c>
      <c r="P88" s="163"/>
      <c r="Q88" s="163"/>
      <c r="R88" s="163"/>
      <c r="S88" s="163"/>
      <c r="T88" s="163"/>
      <c r="U88" s="163"/>
    </row>
    <row r="89" spans="1:21" ht="12" customHeight="1">
      <c r="A89" s="28">
        <v>1996</v>
      </c>
      <c r="B89" s="219">
        <f>'Table A4'!B89/'Table A4'!P89</f>
        <v>1.9780616687023223</v>
      </c>
      <c r="C89" s="219">
        <f>'Table A4'!C89/'Table A4'!Q89</f>
        <v>2.0708384383572471</v>
      </c>
      <c r="D89" s="219">
        <f>'Table A4'!D89/'Table A4'!R89</f>
        <v>2.3235089785100969</v>
      </c>
      <c r="E89" s="219">
        <f>'Table A4'!E89/'Table A4'!S89</f>
        <v>2.3510397200188078</v>
      </c>
      <c r="F89" s="219">
        <f>'Table A4'!F89/'Table A4'!T89</f>
        <v>2.384535279314862</v>
      </c>
      <c r="G89" s="219">
        <f>'Table A4'!G89/'Table A4'!U89</f>
        <v>2.192846832070551</v>
      </c>
      <c r="H89" s="29"/>
      <c r="I89" s="219">
        <f t="shared" si="12"/>
        <v>2.0224304172218357</v>
      </c>
      <c r="J89" s="219">
        <f t="shared" si="13"/>
        <v>1.9338476881107116</v>
      </c>
      <c r="K89" s="219">
        <f t="shared" si="14"/>
        <v>1.7555672203491373</v>
      </c>
      <c r="L89" s="219">
        <f t="shared" si="15"/>
        <v>1.740170688679737</v>
      </c>
      <c r="M89" s="219">
        <f t="shared" si="16"/>
        <v>1.7222640079600215</v>
      </c>
      <c r="N89" s="219">
        <f t="shared" si="17"/>
        <v>1.8383305996329753</v>
      </c>
      <c r="P89" s="163"/>
      <c r="Q89" s="163"/>
      <c r="R89" s="163"/>
      <c r="S89" s="163"/>
      <c r="T89" s="163"/>
      <c r="U89" s="163"/>
    </row>
    <row r="90" spans="1:21" ht="12" customHeight="1">
      <c r="A90" s="28">
        <v>1997</v>
      </c>
      <c r="B90" s="219">
        <f>'Table A4'!B90/'Table A4'!P90</f>
        <v>2.0206029144993951</v>
      </c>
      <c r="C90" s="219">
        <f>'Table A4'!C90/'Table A4'!Q90</f>
        <v>2.1422678791117651</v>
      </c>
      <c r="D90" s="219">
        <f>'Table A4'!D90/'Table A4'!R90</f>
        <v>2.4283437501134695</v>
      </c>
      <c r="E90" s="219">
        <f>'Table A4'!E90/'Table A4'!S90</f>
        <v>2.4658219774635626</v>
      </c>
      <c r="F90" s="219">
        <f>'Table A4'!F90/'Table A4'!T90</f>
        <v>2.4577150870380935</v>
      </c>
      <c r="G90" s="219">
        <f>'Table A4'!G90/'Table A4'!U90</f>
        <v>2.2323670532550763</v>
      </c>
      <c r="H90" s="29"/>
      <c r="I90" s="219">
        <f t="shared" si="12"/>
        <v>1.97981299660554</v>
      </c>
      <c r="J90" s="219">
        <f t="shared" si="13"/>
        <v>1.8754513877932089</v>
      </c>
      <c r="K90" s="219">
        <f t="shared" si="14"/>
        <v>1.7001115802274898</v>
      </c>
      <c r="L90" s="219">
        <f t="shared" si="15"/>
        <v>1.6822110838659861</v>
      </c>
      <c r="M90" s="219">
        <f t="shared" si="16"/>
        <v>1.6860051109382994</v>
      </c>
      <c r="N90" s="219">
        <f t="shared" si="17"/>
        <v>1.8114465551141437</v>
      </c>
      <c r="P90" s="163"/>
      <c r="Q90" s="163"/>
      <c r="R90" s="163"/>
      <c r="S90" s="163"/>
      <c r="T90" s="163"/>
      <c r="U90" s="163"/>
    </row>
    <row r="91" spans="1:21" ht="12" customHeight="1">
      <c r="A91" s="47">
        <v>1998</v>
      </c>
      <c r="B91" s="219">
        <f>'Table A4'!B91/'Table A4'!P91</f>
        <v>2.069752319956776</v>
      </c>
      <c r="C91" s="219">
        <f>'Table A4'!C91/'Table A4'!Q91</f>
        <v>2.1919368814665985</v>
      </c>
      <c r="D91" s="219">
        <f>'Table A4'!D91/'Table A4'!R91</f>
        <v>2.4874731035503124</v>
      </c>
      <c r="E91" s="219">
        <f>'Table A4'!E91/'Table A4'!S91</f>
        <v>2.5428025113153145</v>
      </c>
      <c r="F91" s="219">
        <f>'Table A4'!F91/'Table A4'!T91</f>
        <v>2.5784013921022675</v>
      </c>
      <c r="G91" s="219">
        <f>'Table A4'!G91/'Table A4'!U91</f>
        <v>2.254265504703802</v>
      </c>
      <c r="H91" s="29"/>
      <c r="I91" s="219">
        <f t="shared" si="12"/>
        <v>1.9347958226820257</v>
      </c>
      <c r="J91" s="219">
        <f t="shared" si="13"/>
        <v>1.8389705994914487</v>
      </c>
      <c r="K91" s="219">
        <f t="shared" si="14"/>
        <v>1.6722810635117988</v>
      </c>
      <c r="L91" s="219">
        <f t="shared" si="15"/>
        <v>1.6481710994542336</v>
      </c>
      <c r="M91" s="219">
        <f t="shared" si="16"/>
        <v>1.6335524062533318</v>
      </c>
      <c r="N91" s="219">
        <f t="shared" si="17"/>
        <v>1.7972793609086399</v>
      </c>
      <c r="P91" s="163"/>
      <c r="Q91" s="163"/>
      <c r="R91" s="163"/>
      <c r="S91" s="163"/>
      <c r="T91" s="163"/>
      <c r="U91" s="163"/>
    </row>
    <row r="92" spans="1:21" ht="12" customHeight="1">
      <c r="A92" s="47">
        <v>1999</v>
      </c>
      <c r="B92" s="219">
        <f>'Table A4'!B92/'Table A4'!P92</f>
        <v>2.1145545723294914</v>
      </c>
      <c r="C92" s="219">
        <f>'Table A4'!C92/'Table A4'!Q92</f>
        <v>2.2429794032837722</v>
      </c>
      <c r="D92" s="219">
        <f>'Table A4'!D92/'Table A4'!R92</f>
        <v>2.5666968165907269</v>
      </c>
      <c r="E92" s="219">
        <f>'Table A4'!E92/'Table A4'!S92</f>
        <v>2.6373792444057531</v>
      </c>
      <c r="F92" s="219">
        <f>'Table A4'!F92/'Table A4'!T92</f>
        <v>2.6533060815607556</v>
      </c>
      <c r="G92" s="219">
        <f>'Table A4'!G92/'Table A4'!U92</f>
        <v>2.3107641854703171</v>
      </c>
      <c r="H92" s="29"/>
      <c r="I92" s="219">
        <f t="shared" si="12"/>
        <v>1.897219413769875</v>
      </c>
      <c r="J92" s="219">
        <f t="shared" si="13"/>
        <v>1.8045185602900131</v>
      </c>
      <c r="K92" s="219">
        <f t="shared" si="14"/>
        <v>1.6382855887689169</v>
      </c>
      <c r="L92" s="219">
        <f t="shared" si="15"/>
        <v>1.6107320606491049</v>
      </c>
      <c r="M92" s="219">
        <f t="shared" si="16"/>
        <v>1.6048486793540244</v>
      </c>
      <c r="N92" s="219">
        <f t="shared" si="17"/>
        <v>1.7629137346632557</v>
      </c>
      <c r="P92" s="163"/>
      <c r="Q92" s="163"/>
      <c r="R92" s="163"/>
      <c r="S92" s="163"/>
      <c r="T92" s="163"/>
      <c r="U92" s="163"/>
    </row>
    <row r="93" spans="1:21" ht="12" customHeight="1">
      <c r="A93" s="47">
        <v>2000</v>
      </c>
      <c r="B93" s="219">
        <f>'Table A4'!B93/'Table A4'!P93</f>
        <v>2.1563508834829301</v>
      </c>
      <c r="C93" s="219">
        <f>'Table A4'!C93/'Table A4'!Q93</f>
        <v>2.2920330781125267</v>
      </c>
      <c r="D93" s="219">
        <f>'Table A4'!D93/'Table A4'!R93</f>
        <v>2.6742145123666501</v>
      </c>
      <c r="E93" s="219">
        <f>'Table A4'!E93/'Table A4'!S93</f>
        <v>2.7626844494826637</v>
      </c>
      <c r="F93" s="219">
        <f>'Table A4'!F93/'Table A4'!T93</f>
        <v>2.7225352653662394</v>
      </c>
      <c r="G93" s="219">
        <f>'Table A4'!G93/'Table A4'!U93</f>
        <v>2.2748742136077555</v>
      </c>
      <c r="H93" s="29"/>
      <c r="I93" s="219">
        <f t="shared" si="12"/>
        <v>1.8647894114872805</v>
      </c>
      <c r="J93" s="219">
        <f t="shared" si="13"/>
        <v>1.7739739925705735</v>
      </c>
      <c r="K93" s="219">
        <f t="shared" si="14"/>
        <v>1.5972950255857068</v>
      </c>
      <c r="L93" s="219">
        <f t="shared" si="15"/>
        <v>1.5673165156097528</v>
      </c>
      <c r="M93" s="219">
        <f t="shared" si="16"/>
        <v>1.5805396383495136</v>
      </c>
      <c r="N93" s="219">
        <f t="shared" si="17"/>
        <v>1.78439111037481</v>
      </c>
      <c r="P93" s="163"/>
      <c r="Q93" s="163"/>
      <c r="R93" s="163"/>
      <c r="S93" s="163"/>
      <c r="T93" s="163"/>
      <c r="U93" s="163"/>
    </row>
    <row r="94" spans="1:21" ht="12" customHeight="1">
      <c r="A94" s="47">
        <v>2001</v>
      </c>
      <c r="B94" s="219">
        <f>'Table A4'!B94/'Table A4'!P94</f>
        <v>2.0686194962628215</v>
      </c>
      <c r="C94" s="219">
        <f>'Table A4'!C94/'Table A4'!Q94</f>
        <v>2.1788173938916144</v>
      </c>
      <c r="D94" s="219">
        <f>'Table A4'!D94/'Table A4'!R94</f>
        <v>2.5038654203269251</v>
      </c>
      <c r="E94" s="219">
        <f>'Table A4'!E94/'Table A4'!S94</f>
        <v>2.5857048021833346</v>
      </c>
      <c r="F94" s="219">
        <f>'Table A4'!F94/'Table A4'!T94</f>
        <v>2.5392844011717934</v>
      </c>
      <c r="G94" s="219">
        <f>'Table A4'!G94/'Table A4'!U94</f>
        <v>2.2490117690134714</v>
      </c>
      <c r="H94" s="29"/>
      <c r="I94" s="219">
        <f t="shared" si="12"/>
        <v>1.9357867823834416</v>
      </c>
      <c r="J94" s="219">
        <f t="shared" si="13"/>
        <v>1.8483078084712621</v>
      </c>
      <c r="K94" s="219">
        <f t="shared" si="14"/>
        <v>1.6649531178013324</v>
      </c>
      <c r="L94" s="219">
        <f t="shared" si="15"/>
        <v>1.6306344022059553</v>
      </c>
      <c r="M94" s="219">
        <f t="shared" si="16"/>
        <v>1.6496525263549358</v>
      </c>
      <c r="N94" s="219">
        <f t="shared" si="17"/>
        <v>1.8006329682464459</v>
      </c>
      <c r="P94" s="163"/>
      <c r="Q94" s="163"/>
      <c r="R94" s="163"/>
      <c r="S94" s="163"/>
      <c r="T94" s="163"/>
      <c r="U94" s="163"/>
    </row>
    <row r="95" spans="1:21" ht="12" customHeight="1">
      <c r="A95" s="47">
        <v>2002</v>
      </c>
      <c r="B95" s="219">
        <f>'Table A4'!B95/'Table A4'!P95</f>
        <v>2.023742935553555</v>
      </c>
      <c r="C95" s="219">
        <f>'Table A4'!C95/'Table A4'!Q95</f>
        <v>2.1403589439937329</v>
      </c>
      <c r="D95" s="219">
        <f>'Table A4'!D95/'Table A4'!R95</f>
        <v>2.4540950071419414</v>
      </c>
      <c r="E95" s="219">
        <f>'Table A4'!E95/'Table A4'!S95</f>
        <v>2.5368513432271254</v>
      </c>
      <c r="F95" s="219">
        <f>'Table A4'!F95/'Table A4'!T95</f>
        <v>2.5528093310310771</v>
      </c>
      <c r="G95" s="219">
        <f>'Table A4'!G95/'Table A4'!U95</f>
        <v>2.4227144612843023</v>
      </c>
      <c r="H95" s="29"/>
      <c r="I95" s="219">
        <f t="shared" si="12"/>
        <v>1.9768077173194687</v>
      </c>
      <c r="J95" s="219">
        <f t="shared" si="13"/>
        <v>1.8769168736449142</v>
      </c>
      <c r="K95" s="219">
        <f t="shared" si="14"/>
        <v>1.6877129727345148</v>
      </c>
      <c r="L95" s="219">
        <f t="shared" si="15"/>
        <v>1.6506810202606654</v>
      </c>
      <c r="M95" s="219">
        <f t="shared" si="16"/>
        <v>1.6439940693401118</v>
      </c>
      <c r="N95" s="219">
        <f t="shared" si="17"/>
        <v>1.7028817287042175</v>
      </c>
      <c r="P95" s="163"/>
      <c r="Q95" s="163"/>
      <c r="R95" s="163"/>
      <c r="S95" s="163"/>
      <c r="T95" s="163"/>
      <c r="U95" s="163"/>
    </row>
    <row r="96" spans="1:21" ht="12" customHeight="1">
      <c r="A96" s="47">
        <f t="shared" ref="A96:A101" si="18">A95+1</f>
        <v>2003</v>
      </c>
      <c r="B96" s="219">
        <f>'Table A4'!B96/'Table A4'!P96</f>
        <v>2.0334961336029522</v>
      </c>
      <c r="C96" s="219">
        <f>'Table A4'!C96/'Table A4'!Q96</f>
        <v>2.1529379101015422</v>
      </c>
      <c r="D96" s="219">
        <f>'Table A4'!D96/'Table A4'!R96</f>
        <v>2.4806350706457612</v>
      </c>
      <c r="E96" s="219">
        <f>'Table A4'!E96/'Table A4'!S96</f>
        <v>2.5873945377320617</v>
      </c>
      <c r="F96" s="219">
        <f>'Table A4'!F96/'Table A4'!T96</f>
        <v>2.619658635734659</v>
      </c>
      <c r="G96" s="219">
        <f>'Table A4'!G96/'Table A4'!U96</f>
        <v>2.501739214803171</v>
      </c>
      <c r="H96" s="29"/>
      <c r="I96" s="219">
        <f t="shared" si="12"/>
        <v>1.9675894930674016</v>
      </c>
      <c r="J96" s="219">
        <f t="shared" si="13"/>
        <v>1.8673493960415677</v>
      </c>
      <c r="K96" s="219">
        <f t="shared" si="14"/>
        <v>1.675385866393035</v>
      </c>
      <c r="L96" s="219">
        <f t="shared" si="15"/>
        <v>1.6299631101343699</v>
      </c>
      <c r="M96" s="219">
        <f t="shared" si="16"/>
        <v>1.6174140512926116</v>
      </c>
      <c r="N96" s="219">
        <f t="shared" si="17"/>
        <v>1.6658945775289402</v>
      </c>
      <c r="P96" s="163"/>
      <c r="Q96" s="163"/>
      <c r="R96" s="163"/>
      <c r="S96" s="163"/>
      <c r="T96" s="163"/>
      <c r="U96" s="163"/>
    </row>
    <row r="97" spans="1:21" ht="12" customHeight="1">
      <c r="A97" s="47">
        <f t="shared" si="18"/>
        <v>2004</v>
      </c>
      <c r="B97" s="219">
        <f>'Table A4'!B97/'Table A4'!P97</f>
        <v>2.1190427769749904</v>
      </c>
      <c r="C97" s="219">
        <f>'Table A4'!C97/'Table A4'!Q97</f>
        <v>2.2528492804167928</v>
      </c>
      <c r="D97" s="219">
        <f>'Table A4'!D97/'Table A4'!R97</f>
        <v>2.5650837867052556</v>
      </c>
      <c r="E97" s="219">
        <f>'Table A4'!E97/'Table A4'!S97</f>
        <v>2.7346009069057424</v>
      </c>
      <c r="F97" s="219">
        <f>'Table A4'!F97/'Table A4'!T97</f>
        <v>2.751349135008486</v>
      </c>
      <c r="G97" s="219">
        <f>'Table A4'!G97/'Table A4'!U97</f>
        <v>2.5438705206175007</v>
      </c>
      <c r="H97" s="29"/>
      <c r="I97" s="219">
        <f t="shared" si="12"/>
        <v>1.8936208879371097</v>
      </c>
      <c r="J97" s="219">
        <f t="shared" si="13"/>
        <v>1.7981806077003326</v>
      </c>
      <c r="K97" s="219">
        <f t="shared" si="14"/>
        <v>1.6389434281375792</v>
      </c>
      <c r="L97" s="219">
        <f t="shared" si="15"/>
        <v>1.576501485741665</v>
      </c>
      <c r="M97" s="219">
        <f t="shared" si="16"/>
        <v>1.5709883769092989</v>
      </c>
      <c r="N97" s="219">
        <f t="shared" si="17"/>
        <v>1.6477227116170536</v>
      </c>
      <c r="P97" s="163"/>
      <c r="Q97" s="163"/>
      <c r="R97" s="163"/>
      <c r="S97" s="163"/>
      <c r="T97" s="163"/>
      <c r="U97" s="163"/>
    </row>
    <row r="98" spans="1:21" ht="12" customHeight="1">
      <c r="A98" s="47">
        <f t="shared" si="18"/>
        <v>2005</v>
      </c>
      <c r="B98" s="219">
        <f>'Table A4'!B98/'Table A4'!P98</f>
        <v>2.209639849953323</v>
      </c>
      <c r="C98" s="219">
        <f>'Table A4'!C98/'Table A4'!Q98</f>
        <v>2.3713406460303901</v>
      </c>
      <c r="D98" s="219">
        <f>'Table A4'!D98/'Table A4'!R98</f>
        <v>2.7022072660764236</v>
      </c>
      <c r="E98" s="219">
        <f>'Table A4'!E98/'Table A4'!S98</f>
        <v>2.8832225680982102</v>
      </c>
      <c r="F98" s="219">
        <f>'Table A4'!F98/'Table A4'!T98</f>
        <v>2.8447816607893985</v>
      </c>
      <c r="G98" s="219">
        <f>'Table A4'!G98/'Table A4'!U98</f>
        <v>2.5290179355249061</v>
      </c>
      <c r="H98" s="29"/>
      <c r="I98" s="219">
        <f t="shared" si="12"/>
        <v>1.8266923415581815</v>
      </c>
      <c r="J98" s="219">
        <f t="shared" si="13"/>
        <v>1.7292134181938621</v>
      </c>
      <c r="K98" s="219">
        <f t="shared" si="14"/>
        <v>1.5874725246033012</v>
      </c>
      <c r="L98" s="219">
        <f t="shared" si="15"/>
        <v>1.5310046815177345</v>
      </c>
      <c r="M98" s="219">
        <f t="shared" si="16"/>
        <v>1.5420695691283548</v>
      </c>
      <c r="N98" s="219">
        <f t="shared" si="17"/>
        <v>1.6540145650133946</v>
      </c>
      <c r="P98" s="163"/>
      <c r="Q98" s="163"/>
      <c r="R98" s="163"/>
      <c r="S98" s="163"/>
      <c r="T98" s="163"/>
      <c r="U98" s="163"/>
    </row>
    <row r="99" spans="1:21" ht="12" customHeight="1">
      <c r="A99" s="47">
        <f t="shared" si="18"/>
        <v>2006</v>
      </c>
      <c r="B99" s="219">
        <f>'Table A4'!B99/'Table A4'!P99</f>
        <v>2.2174804741657117</v>
      </c>
      <c r="C99" s="219">
        <f>'Table A4'!C99/'Table A4'!Q99</f>
        <v>2.3608428352435435</v>
      </c>
      <c r="D99" s="219">
        <f>'Table A4'!D99/'Table A4'!R99</f>
        <v>2.7006449420980232</v>
      </c>
      <c r="E99" s="219">
        <f>'Table A4'!E99/'Table A4'!S99</f>
        <v>2.802252246467821</v>
      </c>
      <c r="F99" s="219">
        <f>'Table A4'!F99/'Table A4'!T99</f>
        <v>2.7805508255809253</v>
      </c>
      <c r="G99" s="219">
        <f>'Table A4'!G99/'Table A4'!U99</f>
        <v>2.5230389284720718</v>
      </c>
      <c r="H99" s="29"/>
      <c r="I99" s="219">
        <f t="shared" si="12"/>
        <v>1.8213684089555999</v>
      </c>
      <c r="J99" s="219">
        <f t="shared" si="13"/>
        <v>1.7348387147300774</v>
      </c>
      <c r="K99" s="219">
        <f t="shared" si="14"/>
        <v>1.5880122153930243</v>
      </c>
      <c r="L99" s="219">
        <f t="shared" si="15"/>
        <v>1.5548612864596891</v>
      </c>
      <c r="M99" s="219">
        <f t="shared" si="16"/>
        <v>1.5616239568301784</v>
      </c>
      <c r="N99" s="219">
        <f t="shared" si="17"/>
        <v>1.656582035630048</v>
      </c>
      <c r="P99" s="163"/>
      <c r="Q99" s="163"/>
      <c r="R99" s="163"/>
      <c r="S99" s="163"/>
      <c r="T99" s="163"/>
      <c r="U99" s="163"/>
    </row>
    <row r="100" spans="1:21" ht="12" customHeight="1">
      <c r="A100" s="47">
        <f t="shared" si="18"/>
        <v>2007</v>
      </c>
      <c r="B100" s="219">
        <f>'Table A4'!B100/'Table A4'!P100</f>
        <v>2.2445560884234457</v>
      </c>
      <c r="C100" s="219">
        <f>'Table A4'!C100/'Table A4'!Q100</f>
        <v>2.3934340020951232</v>
      </c>
      <c r="D100" s="219">
        <f>'Table A4'!D100/'Table A4'!R100</f>
        <v>2.7341211185644432</v>
      </c>
      <c r="E100" s="219">
        <f>'Table A4'!E100/'Table A4'!S100</f>
        <v>2.8502827540795406</v>
      </c>
      <c r="F100" s="219">
        <f>'Table A4'!F100/'Table A4'!T100</f>
        <v>2.8528795998164789</v>
      </c>
      <c r="G100" s="219">
        <f>'Table A4'!G100/'Table A4'!U100</f>
        <v>2.6450352469995777</v>
      </c>
      <c r="H100" s="29"/>
      <c r="I100" s="219">
        <f t="shared" si="12"/>
        <v>1.8034993435022766</v>
      </c>
      <c r="J100" s="219">
        <f t="shared" si="13"/>
        <v>1.7176514987408313</v>
      </c>
      <c r="K100" s="219">
        <f t="shared" si="14"/>
        <v>1.5766609894168349</v>
      </c>
      <c r="L100" s="219">
        <f t="shared" si="15"/>
        <v>1.5404579369262239</v>
      </c>
      <c r="M100" s="219">
        <f t="shared" si="16"/>
        <v>1.5397004749251093</v>
      </c>
      <c r="N100" s="219">
        <f t="shared" si="17"/>
        <v>1.6078897104629981</v>
      </c>
      <c r="P100" s="163"/>
      <c r="Q100" s="163"/>
      <c r="R100" s="163"/>
      <c r="S100" s="163"/>
      <c r="T100" s="163"/>
      <c r="U100" s="163"/>
    </row>
    <row r="101" spans="1:21" ht="12" customHeight="1">
      <c r="A101" s="47">
        <f t="shared" si="18"/>
        <v>2008</v>
      </c>
      <c r="B101" s="219">
        <f>'Table A4'!B101/'Table A4'!P101</f>
        <v>2.1896307033263858</v>
      </c>
      <c r="C101" s="219">
        <f>'Table A4'!C101/'Table A4'!Q101</f>
        <v>2.3196147440530233</v>
      </c>
      <c r="D101" s="219">
        <f>'Table A4'!D101/'Table A4'!R101</f>
        <v>2.6405903124787864</v>
      </c>
      <c r="E101" s="219">
        <f>'Table A4'!E101/'Table A4'!S101</f>
        <v>2.7735188722072928</v>
      </c>
      <c r="F101" s="219">
        <f>'Table A4'!F101/'Table A4'!T101</f>
        <v>2.819118123425941</v>
      </c>
      <c r="G101" s="219">
        <f>'Table A4'!G101/'Table A4'!U101</f>
        <v>2.6385109701120548</v>
      </c>
      <c r="H101" s="29"/>
      <c r="I101" s="219">
        <f t="shared" ref="I101:N101" si="19">B101/(B101-1)</f>
        <v>1.8405969997276046</v>
      </c>
      <c r="J101" s="219">
        <f t="shared" si="19"/>
        <v>1.7577969286161743</v>
      </c>
      <c r="K101" s="219">
        <f t="shared" si="19"/>
        <v>1.6095366968789964</v>
      </c>
      <c r="L101" s="219">
        <f t="shared" si="19"/>
        <v>1.5638507803164317</v>
      </c>
      <c r="M101" s="219">
        <f t="shared" si="19"/>
        <v>1.5497169134441375</v>
      </c>
      <c r="N101" s="219">
        <f t="shared" si="19"/>
        <v>1.6103102257115873</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B186"/>
  <sheetViews>
    <sheetView topLeftCell="A76" zoomScale="125" zoomScaleNormal="125" workbookViewId="0">
      <selection activeCell="P111" sqref="P111:U111"/>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c r="A1" s="271" t="s">
        <v>417</v>
      </c>
      <c r="B1" s="272"/>
      <c r="C1" s="272"/>
      <c r="D1" s="272"/>
      <c r="E1" s="272"/>
      <c r="F1" s="272"/>
      <c r="G1" s="272"/>
      <c r="H1" s="272"/>
      <c r="I1" s="272"/>
      <c r="J1" s="272"/>
      <c r="K1" s="272"/>
      <c r="L1" s="272"/>
      <c r="M1" s="272"/>
      <c r="N1" s="272"/>
      <c r="O1" s="273"/>
      <c r="P1" s="273"/>
      <c r="Q1" s="273"/>
      <c r="R1" s="273"/>
      <c r="S1" s="273"/>
      <c r="T1" s="273"/>
      <c r="U1" s="273"/>
    </row>
    <row r="2" spans="1:28" ht="12" customHeight="1">
      <c r="A2" s="268" t="s">
        <v>416</v>
      </c>
      <c r="B2" s="269"/>
      <c r="C2" s="269"/>
      <c r="D2" s="269"/>
      <c r="E2" s="269"/>
      <c r="F2" s="269"/>
      <c r="G2" s="269"/>
      <c r="H2" s="269"/>
      <c r="I2" s="269"/>
      <c r="J2" s="269"/>
      <c r="K2" s="269"/>
      <c r="L2" s="269"/>
      <c r="M2" s="269"/>
      <c r="N2" s="269"/>
      <c r="O2" s="270"/>
      <c r="P2" s="270"/>
      <c r="Q2" s="270"/>
      <c r="R2" s="270"/>
      <c r="S2" s="270"/>
      <c r="T2" s="270"/>
      <c r="U2" s="270"/>
    </row>
    <row r="3" spans="1:28" ht="12" customHeight="1">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A3'!D6*'Table A0'!$J6/(1)</f>
        <v>305850.99469185871</v>
      </c>
      <c r="E6" s="29">
        <f>'Table A3'!E6*'Table A0'!$J6/(0.5)</f>
        <v>501569.15395003953</v>
      </c>
      <c r="F6" s="29">
        <f>'Table A3'!F6*'Table A0'!$J6/(0.1)</f>
        <v>1467367.5041399365</v>
      </c>
      <c r="G6" s="29">
        <f>'Table A3'!G6*'Table A0'!$J6/(0.01)</f>
        <v>4691661.9310244871</v>
      </c>
      <c r="H6" s="29"/>
      <c r="I6" s="29"/>
      <c r="J6" s="29"/>
      <c r="K6" s="29"/>
      <c r="L6" s="29">
        <f>'Table A3'!K6*'Table A0'!$J6/(0.5)</f>
        <v>110132.83543367783</v>
      </c>
      <c r="M6" s="29">
        <f>'Table A3'!L6*'Table A0'!$J6/(0.4)</f>
        <v>260119.56640256528</v>
      </c>
      <c r="N6" s="29">
        <f>'Table A3'!M6*'Table A0'!$J6/(0.09)</f>
        <v>1109112.567819431</v>
      </c>
      <c r="O6" s="29"/>
      <c r="P6" s="29"/>
      <c r="Q6" s="29"/>
      <c r="R6" s="29">
        <f>'Table Thresholds_nominal'!R6*'Table A0'!$L6</f>
        <v>87589.712340199592</v>
      </c>
      <c r="S6" s="29">
        <f>'Table Thresholds_nominal'!S6*'Table A0'!$L6</f>
        <v>143639.54564693346</v>
      </c>
      <c r="T6" s="29">
        <f>'Table Thresholds_nominal'!T6*'Table A0'!$L6</f>
        <v>454098.60782787536</v>
      </c>
      <c r="U6" s="29">
        <f>'Table Thresholds_nominal'!U6*'Table A0'!$L6</f>
        <v>1910016.6070032185</v>
      </c>
      <c r="W6" s="163"/>
      <c r="X6" s="163"/>
      <c r="Y6" s="163"/>
      <c r="Z6" s="163"/>
      <c r="AA6" s="163"/>
      <c r="AB6" s="163"/>
    </row>
    <row r="7" spans="1:28" ht="12" customHeight="1">
      <c r="A7" s="28">
        <v>1914</v>
      </c>
      <c r="B7" s="29"/>
      <c r="C7" s="29"/>
      <c r="D7" s="29">
        <f>'Table A3'!D7*'Table A0'!$J7/(1)</f>
        <v>302103.97400043992</v>
      </c>
      <c r="E7" s="29">
        <f>'Table A3'!E7*'Table A0'!$J7/(0.5)</f>
        <v>501797.76856062538</v>
      </c>
      <c r="F7" s="29">
        <f>'Table A3'!F7*'Table A0'!$J7/(0.1)</f>
        <v>1431386.6668572908</v>
      </c>
      <c r="G7" s="29">
        <f>'Table A3'!G7*'Table A0'!$J7/(0.01)</f>
        <v>4540739.0798209365</v>
      </c>
      <c r="H7" s="29"/>
      <c r="I7" s="29"/>
      <c r="J7" s="29"/>
      <c r="K7" s="29"/>
      <c r="L7" s="29">
        <f>'Table A3'!K7*'Table A0'!$J7/(0.5)</f>
        <v>102410.17944025443</v>
      </c>
      <c r="M7" s="29">
        <f>'Table A3'!L7*'Table A0'!$J7/(0.4)</f>
        <v>269400.54398645903</v>
      </c>
      <c r="N7" s="29">
        <f>'Table A3'!M7*'Table A0'!$J7/(0.09)</f>
        <v>1085903.0654168858</v>
      </c>
      <c r="O7" s="29"/>
      <c r="P7" s="29"/>
      <c r="Q7" s="29"/>
      <c r="R7" s="29">
        <f>'Table Thresholds_nominal'!R7*'Table A0'!$L7</f>
        <v>80945.468936754143</v>
      </c>
      <c r="S7" s="29">
        <f>'Table Thresholds_nominal'!S7*'Table A0'!$L7</f>
        <v>134451.24587304334</v>
      </c>
      <c r="T7" s="29">
        <f>'Table Thresholds_nominal'!T7*'Table A0'!$L7</f>
        <v>434921.38548164157</v>
      </c>
      <c r="U7" s="29">
        <f>'Table Thresholds_nominal'!U7*'Table A0'!$L7</f>
        <v>1897763.6148754184</v>
      </c>
      <c r="W7" s="163"/>
      <c r="X7" s="163"/>
      <c r="Y7" s="163"/>
      <c r="Z7" s="163"/>
      <c r="AA7" s="163"/>
      <c r="AB7" s="163"/>
    </row>
    <row r="8" spans="1:28" ht="12" customHeight="1">
      <c r="A8" s="28">
        <v>1915</v>
      </c>
      <c r="B8" s="29"/>
      <c r="C8" s="29"/>
      <c r="D8" s="29">
        <f>'Table A3'!D8*'Table A0'!$J8/(1)</f>
        <v>295276.40030853648</v>
      </c>
      <c r="E8" s="29">
        <f>'Table A3'!E8*'Table A0'!$J8/(0.5)</f>
        <v>489777.50783389376</v>
      </c>
      <c r="F8" s="29">
        <f>'Table A3'!F8*'Table A0'!$J8/(0.1)</f>
        <v>1548702.7197865164</v>
      </c>
      <c r="G8" s="29">
        <f>'Table A3'!G8*'Table A0'!$J8/(0.01)</f>
        <v>7324158.7916504536</v>
      </c>
      <c r="H8" s="29"/>
      <c r="I8" s="29"/>
      <c r="J8" s="29"/>
      <c r="K8" s="29"/>
      <c r="L8" s="29">
        <f>'Table A3'!K8*'Table A0'!$J8/(0.5)</f>
        <v>100775.29278317923</v>
      </c>
      <c r="M8" s="29">
        <f>'Table A3'!L8*'Table A0'!$J8/(0.4)</f>
        <v>225046.20484573804</v>
      </c>
      <c r="N8" s="29">
        <f>'Table A3'!M8*'Table A0'!$J8/(0.09)</f>
        <v>906985.37846830138</v>
      </c>
      <c r="O8" s="29"/>
      <c r="P8" s="29"/>
      <c r="Q8" s="29"/>
      <c r="R8" s="29">
        <f>'Table Thresholds_nominal'!R8*'Table A0'!$L8</f>
        <v>68236.500391440466</v>
      </c>
      <c r="S8" s="29">
        <f>'Table Thresholds_nominal'!S8*'Table A0'!$L8</f>
        <v>129837.65526302006</v>
      </c>
      <c r="T8" s="29">
        <f>'Table Thresholds_nominal'!T8*'Table A0'!$L8</f>
        <v>478505.36804551672</v>
      </c>
      <c r="U8" s="29">
        <f>'Table Thresholds_nominal'!U8*'Table A0'!$L8</f>
        <v>2427870.3874774002</v>
      </c>
      <c r="W8" s="163"/>
      <c r="X8" s="163"/>
      <c r="Y8" s="163"/>
      <c r="Z8" s="163"/>
      <c r="AA8" s="163"/>
      <c r="AB8" s="163"/>
    </row>
    <row r="9" spans="1:28" ht="12" customHeight="1">
      <c r="A9" s="28">
        <v>1916</v>
      </c>
      <c r="B9" s="29"/>
      <c r="C9" s="29"/>
      <c r="D9" s="29">
        <f>'Table A3'!D9*'Table A0'!$J9/(1)</f>
        <v>358552.54212215019</v>
      </c>
      <c r="E9" s="29">
        <f>'Table A3'!E9*'Table A0'!$J9/(0.5)</f>
        <v>607970.45017445809</v>
      </c>
      <c r="F9" s="29">
        <f>'Table A3'!F9*'Table A0'!$J9/(0.1)</f>
        <v>1952310.4344539682</v>
      </c>
      <c r="G9" s="29">
        <f>'Table A3'!G9*'Table A0'!$J9/(0.01)</f>
        <v>8877558.6872149389</v>
      </c>
      <c r="H9" s="29"/>
      <c r="I9" s="29"/>
      <c r="J9" s="29"/>
      <c r="K9" s="29"/>
      <c r="L9" s="29">
        <f>'Table A3'!K9*'Table A0'!$J9/(0.5)</f>
        <v>109134.63406984234</v>
      </c>
      <c r="M9" s="29">
        <f>'Table A3'!L9*'Table A0'!$J9/(0.4)</f>
        <v>271885.45410458057</v>
      </c>
      <c r="N9" s="29">
        <f>'Table A3'!M9*'Table A0'!$J9/(0.09)</f>
        <v>1182838.4063694158</v>
      </c>
      <c r="O9" s="29"/>
      <c r="P9" s="29"/>
      <c r="Q9" s="29"/>
      <c r="R9" s="29">
        <f>'Table Thresholds_nominal'!R9*'Table A0'!$L9</f>
        <v>82336.745896045803</v>
      </c>
      <c r="S9" s="29">
        <f>'Table Thresholds_nominal'!S9*'Table A0'!$L9</f>
        <v>151762.42117359248</v>
      </c>
      <c r="T9" s="29">
        <f>'Table Thresholds_nominal'!T9*'Table A0'!$L9</f>
        <v>585684.06219813484</v>
      </c>
      <c r="U9" s="29">
        <f>'Table Thresholds_nominal'!U9*'Table A0'!$L9</f>
        <v>3316586.2283679219</v>
      </c>
      <c r="W9" s="163"/>
      <c r="X9" s="163"/>
      <c r="Y9" s="163"/>
      <c r="Z9" s="163"/>
      <c r="AA9" s="163"/>
      <c r="AB9" s="163"/>
    </row>
    <row r="10" spans="1:28" ht="12" customHeight="1">
      <c r="A10" s="28">
        <v>1917</v>
      </c>
      <c r="B10" s="29">
        <f>'Table A3'!B10*'Table A0'!$J10/(10)</f>
        <v>76053.892154000263</v>
      </c>
      <c r="C10" s="29">
        <f>'Table A3'!C10*'Table A0'!$J10/(5)</f>
        <v>115060.13781837276</v>
      </c>
      <c r="D10" s="29">
        <f>'Table A3'!D10*'Table A0'!$J10/(1)</f>
        <v>333018.30657578807</v>
      </c>
      <c r="E10" s="29">
        <f>'Table A3'!E10*'Table A0'!$J10/(0.5)</f>
        <v>538569.67483239144</v>
      </c>
      <c r="F10" s="29">
        <f>'Table A3'!F10*'Table A0'!$J10/(0.1)</f>
        <v>1577404.43889107</v>
      </c>
      <c r="G10" s="29">
        <f>'Table A3'!G10*'Table A0'!$J10/(0.01)</f>
        <v>6318232.2411916535</v>
      </c>
      <c r="H10" s="29"/>
      <c r="I10" s="29">
        <f>(100-'Table A3'!B10)*'Table A0'!$J10/(90)</f>
        <v>12410.888566369707</v>
      </c>
      <c r="J10" s="29">
        <f>'Table A3'!I10*'Table A0'!$J10/(5)</f>
        <v>37047.646489627776</v>
      </c>
      <c r="K10" s="29">
        <f>'Table A3'!J10*'Table A0'!$J10/(4)</f>
        <v>60570.595629018928</v>
      </c>
      <c r="L10" s="29">
        <f>'Table A3'!K10*'Table A0'!$J10/(0.5)</f>
        <v>127466.93831918466</v>
      </c>
      <c r="M10" s="29">
        <f>'Table A3'!L10*'Table A0'!$J10/(0.4)</f>
        <v>278860.98381772183</v>
      </c>
      <c r="N10" s="29">
        <f>'Table A3'!M10*'Table A0'!$J10/(0.09)</f>
        <v>1050645.7941910049</v>
      </c>
      <c r="O10" s="29"/>
      <c r="P10" s="29">
        <f>'Table Thresholds_nominal'!P10*'Table A0'!$L10</f>
        <v>29538.719156334631</v>
      </c>
      <c r="Q10" s="29">
        <f>'Table Thresholds_nominal'!Q10*'Table A0'!$L10</f>
        <v>41815.266091279089</v>
      </c>
      <c r="R10" s="29">
        <f>'Table Thresholds_nominal'!R10*'Table A0'!$L10</f>
        <v>102760.76791497362</v>
      </c>
      <c r="S10" s="29">
        <f>'Table Thresholds_nominal'!S10*'Table A0'!$L10</f>
        <v>166972.94551669239</v>
      </c>
      <c r="T10" s="29">
        <f>'Table Thresholds_nominal'!T10*'Table A0'!$L10</f>
        <v>574251.75314970408</v>
      </c>
      <c r="U10" s="29">
        <f>'Table Thresholds_nominal'!U10*'Table A0'!$L10</f>
        <v>2641978.7692371691</v>
      </c>
      <c r="W10" s="163"/>
      <c r="X10" s="163"/>
      <c r="Y10" s="163"/>
      <c r="Z10" s="163"/>
      <c r="AA10" s="163"/>
      <c r="AB10" s="163"/>
    </row>
    <row r="11" spans="1:28" ht="12" customHeight="1">
      <c r="A11" s="28">
        <v>1918</v>
      </c>
      <c r="B11" s="29">
        <f>'Table A3'!B11*'Table A0'!$J11/(10)</f>
        <v>71172.863138317247</v>
      </c>
      <c r="C11" s="29">
        <f>'Table A3'!C11*'Table A0'!$J11/(5)</f>
        <v>104676.33200183469</v>
      </c>
      <c r="D11" s="29">
        <f>'Table A3'!D11*'Table A0'!$J11/(1)</f>
        <v>283247.91731156223</v>
      </c>
      <c r="E11" s="29">
        <f>'Table A3'!E11*'Table A0'!$J11/(0.5)</f>
        <v>441141.63713362551</v>
      </c>
      <c r="F11" s="29">
        <f>'Table A3'!F11*'Table A0'!$J11/(0.1)</f>
        <v>1191888.5231574047</v>
      </c>
      <c r="G11" s="29">
        <f>'Table A3'!G11*'Table A0'!$J11/(0.01)</f>
        <v>4355204.0786319319</v>
      </c>
      <c r="H11" s="29"/>
      <c r="I11" s="29">
        <f>(100-'Table A3'!B11)*'Table A0'!$J11/(90)</f>
        <v>11809.377213430849</v>
      </c>
      <c r="J11" s="29">
        <f>'Table A3'!I11*'Table A0'!$J11/(5)</f>
        <v>37669.394274799808</v>
      </c>
      <c r="K11" s="29">
        <f>'Table A3'!J11*'Table A0'!$J11/(4)</f>
        <v>60033.435674402797</v>
      </c>
      <c r="L11" s="29">
        <f>'Table A3'!K11*'Table A0'!$J11/(0.5)</f>
        <v>125354.19748949901</v>
      </c>
      <c r="M11" s="29">
        <f>'Table A3'!L11*'Table A0'!$J11/(0.4)</f>
        <v>253454.91562768063</v>
      </c>
      <c r="N11" s="29">
        <f>'Table A3'!M11*'Table A0'!$J11/(0.09)</f>
        <v>840409.01699356863</v>
      </c>
      <c r="O11" s="29"/>
      <c r="P11" s="29">
        <f>'Table Thresholds_nominal'!P11*'Table A0'!$L11</f>
        <v>31515.682417366388</v>
      </c>
      <c r="Q11" s="29">
        <f>'Table Thresholds_nominal'!Q11*'Table A0'!$L11</f>
        <v>42442.034962767415</v>
      </c>
      <c r="R11" s="29">
        <f>'Table Thresholds_nominal'!R11*'Table A0'!$L11</f>
        <v>102598.32321823832</v>
      </c>
      <c r="S11" s="29">
        <f>'Table Thresholds_nominal'!S11*'Table A0'!$L11</f>
        <v>159712.11192552259</v>
      </c>
      <c r="T11" s="29">
        <f>'Table Thresholds_nominal'!T11*'Table A0'!$L11</f>
        <v>484282.93294159049</v>
      </c>
      <c r="U11" s="29">
        <f>'Table Thresholds_nominal'!U11*'Table A0'!$L11</f>
        <v>1978718.6085964064</v>
      </c>
      <c r="W11" s="163"/>
      <c r="X11" s="163"/>
      <c r="Y11" s="163"/>
      <c r="Z11" s="163"/>
      <c r="AA11" s="163"/>
      <c r="AB11" s="163"/>
    </row>
    <row r="12" spans="1:28" ht="12" customHeight="1">
      <c r="A12" s="28">
        <v>1919</v>
      </c>
      <c r="B12" s="29">
        <f>'Table A3'!B12*'Table A0'!$J12/(10)</f>
        <v>70961.343986764667</v>
      </c>
      <c r="C12" s="29">
        <f>'Table A3'!C12*'Table A0'!$J12/(5)</f>
        <v>106199.01310304148</v>
      </c>
      <c r="D12" s="29">
        <f>'Table A3'!D12*'Table A0'!$J12/(1)</f>
        <v>288853.39466367202</v>
      </c>
      <c r="E12" s="29">
        <f>'Table A3'!E12*'Table A0'!$J12/(0.5)</f>
        <v>444904.41356630006</v>
      </c>
      <c r="F12" s="29">
        <f>'Table A3'!F12*'Table A0'!$J12/(0.1)</f>
        <v>1166925.9869092861</v>
      </c>
      <c r="G12" s="29">
        <f>'Table A3'!G12*'Table A0'!$J12/(0.01)</f>
        <v>4024622.4502809318</v>
      </c>
      <c r="H12" s="29"/>
      <c r="I12" s="29">
        <f>(100-'Table A3'!B12)*'Table A0'!$J12/(90)</f>
        <v>11672.566151014837</v>
      </c>
      <c r="J12" s="29">
        <f>'Table A3'!I12*'Table A0'!$J12/(5)</f>
        <v>35723.674870487856</v>
      </c>
      <c r="K12" s="29">
        <f>'Table A3'!J12*'Table A0'!$J12/(4)</f>
        <v>60535.417712883849</v>
      </c>
      <c r="L12" s="29">
        <f>'Table A3'!K12*'Table A0'!$J12/(0.5)</f>
        <v>132802.37576104392</v>
      </c>
      <c r="M12" s="29">
        <f>'Table A3'!L12*'Table A0'!$J12/(0.4)</f>
        <v>264399.02023055352</v>
      </c>
      <c r="N12" s="29">
        <f>'Table A3'!M12*'Table A0'!$J12/(0.09)</f>
        <v>849404.15764577012</v>
      </c>
      <c r="O12" s="29"/>
      <c r="P12" s="29">
        <f>'Table Thresholds_nominal'!P12*'Table A0'!$L12</f>
        <v>30115.152529763156</v>
      </c>
      <c r="Q12" s="29">
        <f>'Table Thresholds_nominal'!Q12*'Table A0'!$L12</f>
        <v>42682.149680370916</v>
      </c>
      <c r="R12" s="29">
        <f>'Table Thresholds_nominal'!R12*'Table A0'!$L12</f>
        <v>108614.38567605989</v>
      </c>
      <c r="S12" s="29">
        <f>'Table Thresholds_nominal'!S12*'Table A0'!$L12</f>
        <v>169134.59204744484</v>
      </c>
      <c r="T12" s="29">
        <f>'Table Thresholds_nominal'!T12*'Table A0'!$L12</f>
        <v>532220.59362775378</v>
      </c>
      <c r="U12" s="29">
        <f>'Table Thresholds_nominal'!U12*'Table A0'!$L12</f>
        <v>1901586.645517769</v>
      </c>
      <c r="W12" s="163"/>
      <c r="X12" s="163"/>
      <c r="Y12" s="163"/>
      <c r="Z12" s="163"/>
      <c r="AA12" s="163"/>
      <c r="AB12" s="163"/>
    </row>
    <row r="13" spans="1:28" ht="12" customHeight="1">
      <c r="A13" s="28">
        <v>1920</v>
      </c>
      <c r="B13" s="29">
        <f>'Table A3'!B13*'Table A0'!$J13/(10)</f>
        <v>61245.1188476069</v>
      </c>
      <c r="C13" s="29">
        <f>'Table A3'!C13*'Table A0'!$J13/(5)</f>
        <v>88927.200288769469</v>
      </c>
      <c r="D13" s="29">
        <f>'Table A3'!D13*'Table A0'!$J13/(1)</f>
        <v>232801.40565308474</v>
      </c>
      <c r="E13" s="29">
        <f>'Table A3'!E13*'Table A0'!$J13/(0.5)</f>
        <v>349849.82440914091</v>
      </c>
      <c r="F13" s="29">
        <f>'Table A3'!F13*'Table A0'!$J13/(0.1)</f>
        <v>840987.64358249051</v>
      </c>
      <c r="G13" s="29">
        <f>'Table A3'!G13*'Table A0'!$J13/(0.01)</f>
        <v>2610450.0581733291</v>
      </c>
      <c r="H13" s="29"/>
      <c r="I13" s="29">
        <f>(100-'Table A3'!B13)*'Table A0'!$J13/(90)</f>
        <v>10637.426389820201</v>
      </c>
      <c r="J13" s="29">
        <f>'Table A3'!I13*'Table A0'!$J13/(5)</f>
        <v>33563.037406444346</v>
      </c>
      <c r="K13" s="29">
        <f>'Table A3'!J13*'Table A0'!$J13/(4)</f>
        <v>52958.648947690635</v>
      </c>
      <c r="L13" s="29">
        <f>'Table A3'!K13*'Table A0'!$J13/(0.5)</f>
        <v>115752.9868970286</v>
      </c>
      <c r="M13" s="29">
        <f>'Table A3'!L13*'Table A0'!$J13/(0.4)</f>
        <v>227065.3696158035</v>
      </c>
      <c r="N13" s="29">
        <f>'Table A3'!M13*'Table A0'!$J13/(0.09)</f>
        <v>644380.70862795284</v>
      </c>
      <c r="O13" s="29"/>
      <c r="P13" s="29">
        <f>'Table Thresholds_nominal'!P13*'Table A0'!$L13</f>
        <v>30812.395278416527</v>
      </c>
      <c r="Q13" s="29">
        <f>'Table Thresholds_nominal'!Q13*'Table A0'!$L13</f>
        <v>38496.945300523112</v>
      </c>
      <c r="R13" s="29">
        <f>'Table Thresholds_nominal'!R13*'Table A0'!$L13</f>
        <v>94413.608243813607</v>
      </c>
      <c r="S13" s="29">
        <f>'Table Thresholds_nominal'!S13*'Table A0'!$L13</f>
        <v>148621.12810809881</v>
      </c>
      <c r="T13" s="29">
        <f>'Table Thresholds_nominal'!T13*'Table A0'!$L13</f>
        <v>410153.88013829489</v>
      </c>
      <c r="U13" s="29">
        <f>'Table Thresholds_nominal'!U13*'Table A0'!$L13</f>
        <v>1326040.5598521777</v>
      </c>
      <c r="W13" s="163"/>
      <c r="X13" s="163"/>
      <c r="Y13" s="163"/>
      <c r="Z13" s="163"/>
      <c r="AA13" s="163"/>
      <c r="AB13" s="163"/>
    </row>
    <row r="14" spans="1:28" ht="12" customHeight="1">
      <c r="A14" s="28">
        <v>1921</v>
      </c>
      <c r="B14" s="29">
        <f>'Table A3'!B14*'Table A0'!$J14/(10)</f>
        <v>59204.570721943179</v>
      </c>
      <c r="C14" s="29">
        <f>'Table A3'!C14*'Table A0'!$J14/(5)</f>
        <v>84469.676852792443</v>
      </c>
      <c r="D14" s="29">
        <f>'Table A3'!D14*'Table A0'!$J14/(1)</f>
        <v>214407.92988090179</v>
      </c>
      <c r="E14" s="29">
        <f>'Table A3'!E14*'Table A0'!$J14/(0.5)</f>
        <v>320780.00171347725</v>
      </c>
      <c r="F14" s="29">
        <f>'Table A3'!F14*'Table A0'!$J14/(0.1)</f>
        <v>768071.07255036046</v>
      </c>
      <c r="G14" s="29">
        <f>'Table A3'!G14*'Table A0'!$J14/(0.01)</f>
        <v>2314923.5502437293</v>
      </c>
      <c r="H14" s="29"/>
      <c r="I14" s="29">
        <f>(100-'Table A3'!B14)*'Table A0'!$J14/(90)</f>
        <v>8655.9076517821595</v>
      </c>
      <c r="J14" s="29">
        <f>'Table A3'!I14*'Table A0'!$J14/(5)</f>
        <v>33939.4645910939</v>
      </c>
      <c r="K14" s="29">
        <f>'Table A3'!J14*'Table A0'!$J14/(4)</f>
        <v>51985.113595765106</v>
      </c>
      <c r="L14" s="29">
        <f>'Table A3'!K14*'Table A0'!$J14/(0.5)</f>
        <v>108035.85804832634</v>
      </c>
      <c r="M14" s="29">
        <f>'Table A3'!L14*'Table A0'!$J14/(0.4)</f>
        <v>208957.23400425646</v>
      </c>
      <c r="N14" s="29">
        <f>'Table A3'!M14*'Table A0'!$J14/(0.09)</f>
        <v>596198.57502887514</v>
      </c>
      <c r="O14" s="29"/>
      <c r="P14" s="29">
        <f>'Table Thresholds_nominal'!P14*'Table A0'!$L14</f>
        <v>29682.362782379372</v>
      </c>
      <c r="Q14" s="29">
        <f>'Table Thresholds_nominal'!Q14*'Table A0'!$L14</f>
        <v>37553.459502398087</v>
      </c>
      <c r="R14" s="29">
        <f>'Table Thresholds_nominal'!R14*'Table A0'!$L14</f>
        <v>89020.023895687482</v>
      </c>
      <c r="S14" s="29">
        <f>'Table Thresholds_nominal'!S14*'Table A0'!$L14</f>
        <v>137308.46640674322</v>
      </c>
      <c r="T14" s="29">
        <f>'Table Thresholds_nominal'!T14*'Table A0'!$L14</f>
        <v>379462.2644606409</v>
      </c>
      <c r="U14" s="29">
        <f>'Table Thresholds_nominal'!U14*'Table A0'!$L14</f>
        <v>1212912.4717056926</v>
      </c>
      <c r="W14" s="163"/>
      <c r="X14" s="163"/>
      <c r="Y14" s="163"/>
      <c r="Z14" s="163"/>
      <c r="AA14" s="163"/>
      <c r="AB14" s="163"/>
    </row>
    <row r="15" spans="1:28" ht="12" customHeight="1">
      <c r="A15" s="28">
        <v>1922</v>
      </c>
      <c r="B15" s="29">
        <f>'Table A3'!B15*'Table A0'!$J15/(10)</f>
        <v>68464.921078920219</v>
      </c>
      <c r="C15" s="29">
        <f>'Table A3'!C15*'Table A0'!$J15/(5)</f>
        <v>100047.43568863126</v>
      </c>
      <c r="D15" s="29">
        <f>'Table A3'!D15*'Table A0'!$J15/(1)</f>
        <v>267111.09638359613</v>
      </c>
      <c r="E15" s="29">
        <f>'Table A3'!E15*'Table A0'!$J15/(0.5)</f>
        <v>408953.00575993769</v>
      </c>
      <c r="F15" s="29">
        <f>'Table A3'!F15*'Table A0'!$J15/(0.1)</f>
        <v>1039067.1335243132</v>
      </c>
      <c r="G15" s="29">
        <f>'Table A3'!G15*'Table A0'!$J15/(0.01)</f>
        <v>3561184.2034468767</v>
      </c>
      <c r="H15" s="29"/>
      <c r="I15" s="29">
        <f>(100-'Table A3'!B15)*'Table A0'!$J15/(90)</f>
        <v>9792.0462701353626</v>
      </c>
      <c r="J15" s="29">
        <f>'Table A3'!I15*'Table A0'!$J15/(5)</f>
        <v>36882.406469209178</v>
      </c>
      <c r="K15" s="29">
        <f>'Table A3'!J15*'Table A0'!$J15/(4)</f>
        <v>58281.520514890042</v>
      </c>
      <c r="L15" s="29">
        <f>'Table A3'!K15*'Table A0'!$J15/(0.5)</f>
        <v>125269.18700725453</v>
      </c>
      <c r="M15" s="29">
        <f>'Table A3'!L15*'Table A0'!$J15/(0.4)</f>
        <v>251424.47381884375</v>
      </c>
      <c r="N15" s="29">
        <f>'Table A3'!M15*'Table A0'!$J15/(0.09)</f>
        <v>758831.90353291738</v>
      </c>
      <c r="O15" s="29"/>
      <c r="P15" s="29">
        <f>'Table Thresholds_nominal'!P15*'Table A0'!$L15</f>
        <v>31709.261797423143</v>
      </c>
      <c r="Q15" s="29">
        <f>'Table Thresholds_nominal'!Q15*'Table A0'!$L15</f>
        <v>41975.191943214937</v>
      </c>
      <c r="R15" s="29">
        <f>'Table Thresholds_nominal'!R15*'Table A0'!$L15</f>
        <v>101305.8779993533</v>
      </c>
      <c r="S15" s="29">
        <f>'Table Thresholds_nominal'!S15*'Table A0'!$L15</f>
        <v>160692.1688212422</v>
      </c>
      <c r="T15" s="29">
        <f>'Table Thresholds_nominal'!T15*'Table A0'!$L15</f>
        <v>468924.85983813583</v>
      </c>
      <c r="U15" s="29">
        <f>'Table Thresholds_nominal'!U15*'Table A0'!$L15</f>
        <v>1607971.513136334</v>
      </c>
      <c r="W15" s="163"/>
      <c r="X15" s="163"/>
      <c r="Y15" s="163"/>
      <c r="Z15" s="163"/>
      <c r="AA15" s="163"/>
      <c r="AB15" s="163"/>
    </row>
    <row r="16" spans="1:28" ht="12" customHeight="1">
      <c r="A16" s="28">
        <v>1923</v>
      </c>
      <c r="B16" s="29">
        <f>'Table A3'!B16*'Table A0'!$J16/(10)</f>
        <v>72266.651213694233</v>
      </c>
      <c r="C16" s="29">
        <f>'Table A3'!C16*'Table A0'!$J16/(5)</f>
        <v>103801.67331639194</v>
      </c>
      <c r="D16" s="29">
        <f>'Table A3'!D16*'Table A0'!$J16/(1)</f>
        <v>272647.4904866775</v>
      </c>
      <c r="E16" s="29">
        <f>'Table A3'!E16*'Table A0'!$J16/(0.5)</f>
        <v>415106.33662993979</v>
      </c>
      <c r="F16" s="29">
        <f>'Table A3'!F16*'Table A0'!$J16/(0.1)</f>
        <v>1029482.9666368512</v>
      </c>
      <c r="G16" s="29">
        <f>'Table A3'!G16*'Table A0'!$J16/(0.01)</f>
        <v>3482441.129017659</v>
      </c>
      <c r="H16" s="29"/>
      <c r="I16" s="29">
        <f>(100-'Table A3'!B16)*'Table A0'!$J16/(90)</f>
        <v>11336.956067198837</v>
      </c>
      <c r="J16" s="29">
        <f>'Table A3'!I16*'Table A0'!$J16/(5)</f>
        <v>40731.629110996524</v>
      </c>
      <c r="K16" s="29">
        <f>'Table A3'!J16*'Table A0'!$J16/(4)</f>
        <v>61590.219023820544</v>
      </c>
      <c r="L16" s="29">
        <f>'Table A3'!K16*'Table A0'!$J16/(0.5)</f>
        <v>130188.64434341528</v>
      </c>
      <c r="M16" s="29">
        <f>'Table A3'!L16*'Table A0'!$J16/(0.4)</f>
        <v>261512.17912821192</v>
      </c>
      <c r="N16" s="29">
        <f>'Table A3'!M16*'Table A0'!$J16/(0.09)</f>
        <v>756932.05970565032</v>
      </c>
      <c r="O16" s="29"/>
      <c r="P16" s="29">
        <f>'Table Thresholds_nominal'!P16*'Table A0'!$L16</f>
        <v>34569.866299531233</v>
      </c>
      <c r="Q16" s="29">
        <f>'Table Thresholds_nominal'!Q16*'Table A0'!$L16</f>
        <v>47470.446101869748</v>
      </c>
      <c r="R16" s="29">
        <f>'Table Thresholds_nominal'!R16*'Table A0'!$L16</f>
        <v>104356.73806414254</v>
      </c>
      <c r="S16" s="29">
        <f>'Table Thresholds_nominal'!S16*'Table A0'!$L16</f>
        <v>167532.23853598363</v>
      </c>
      <c r="T16" s="29">
        <f>'Table Thresholds_nominal'!T16*'Table A0'!$L16</f>
        <v>477018.69305740186</v>
      </c>
      <c r="U16" s="29">
        <f>'Table Thresholds_nominal'!U16*'Table A0'!$L16</f>
        <v>1595152.7128532599</v>
      </c>
      <c r="W16" s="163"/>
      <c r="X16" s="163"/>
      <c r="Y16" s="163"/>
      <c r="Z16" s="163"/>
      <c r="AA16" s="163"/>
      <c r="AB16" s="163"/>
    </row>
    <row r="17" spans="1:28" ht="12" customHeight="1">
      <c r="A17" s="28">
        <v>1924</v>
      </c>
      <c r="B17" s="29">
        <f>'Table A3'!B17*'Table A0'!$J17/(10)</f>
        <v>77037.625185544515</v>
      </c>
      <c r="C17" s="29">
        <f>'Table A3'!C17*'Table A0'!$J17/(5)</f>
        <v>111416.47380412047</v>
      </c>
      <c r="D17" s="29">
        <f>'Table A3'!D17*'Table A0'!$J17/(1)</f>
        <v>302256.72420331259</v>
      </c>
      <c r="E17" s="29">
        <f>'Table A3'!E17*'Table A0'!$J17/(0.5)</f>
        <v>464950.78266398329</v>
      </c>
      <c r="F17" s="29">
        <f>'Table A3'!F17*'Table A0'!$J17/(0.1)</f>
        <v>1177417.0091020367</v>
      </c>
      <c r="G17" s="29">
        <f>'Table A3'!G17*'Table A0'!$J17/(0.01)</f>
        <v>4033338.6627907073</v>
      </c>
      <c r="H17" s="29"/>
      <c r="I17" s="29">
        <f>(100-'Table A3'!B17)*'Table A0'!$J17/(90)</f>
        <v>10715.891340994112</v>
      </c>
      <c r="J17" s="29">
        <f>'Table A3'!I17*'Table A0'!$J17/(5)</f>
        <v>42658.776566968561</v>
      </c>
      <c r="K17" s="29">
        <f>'Table A3'!J17*'Table A0'!$J17/(4)</f>
        <v>63706.411204322445</v>
      </c>
      <c r="L17" s="29">
        <f>'Table A3'!K17*'Table A0'!$J17/(0.5)</f>
        <v>139562.66574264187</v>
      </c>
      <c r="M17" s="29">
        <f>'Table A3'!L17*'Table A0'!$J17/(0.4)</f>
        <v>286834.22605446994</v>
      </c>
      <c r="N17" s="29">
        <f>'Table A3'!M17*'Table A0'!$J17/(0.09)</f>
        <v>860092.38091440662</v>
      </c>
      <c r="O17" s="29"/>
      <c r="P17" s="29">
        <f>'Table Thresholds_nominal'!P17*'Table A0'!$L17</f>
        <v>35944.333323028914</v>
      </c>
      <c r="Q17" s="29">
        <f>'Table Thresholds_nominal'!Q17*'Table A0'!$L17</f>
        <v>48541.041170769233</v>
      </c>
      <c r="R17" s="29">
        <f>'Table Thresholds_nominal'!R17*'Table A0'!$L17</f>
        <v>111900.2179065958</v>
      </c>
      <c r="S17" s="29">
        <f>'Table Thresholds_nominal'!S17*'Table A0'!$L17</f>
        <v>181119.47032795631</v>
      </c>
      <c r="T17" s="29">
        <f>'Table Thresholds_nominal'!T17*'Table A0'!$L17</f>
        <v>527158.12254826108</v>
      </c>
      <c r="U17" s="29">
        <f>'Table Thresholds_nominal'!U17*'Table A0'!$L17</f>
        <v>1862008.5850634717</v>
      </c>
      <c r="W17" s="163"/>
      <c r="X17" s="163"/>
      <c r="Y17" s="163"/>
      <c r="Z17" s="163"/>
      <c r="AA17" s="163"/>
      <c r="AB17" s="163"/>
    </row>
    <row r="18" spans="1:28" ht="12" customHeight="1">
      <c r="A18" s="28">
        <v>1925</v>
      </c>
      <c r="B18" s="29">
        <f>'Table A3'!B18*'Table A0'!$J18/(10)</f>
        <v>83491.588219605706</v>
      </c>
      <c r="C18" s="29">
        <f>'Table A3'!C18*'Table A0'!$J18/(5)</f>
        <v>126116.22912520271</v>
      </c>
      <c r="D18" s="29">
        <f>'Table A3'!D18*'Table A0'!$J18/(1)</f>
        <v>364638.01576643379</v>
      </c>
      <c r="E18" s="29">
        <f>'Table A3'!E18*'Table A0'!$J18/(0.5)</f>
        <v>571354.68610173615</v>
      </c>
      <c r="F18" s="29">
        <f>'Table A3'!F18*'Table A0'!$J18/(0.1)</f>
        <v>1535300.3328323974</v>
      </c>
      <c r="G18" s="29">
        <f>'Table A3'!G18*'Table A0'!$J18/(0.01)</f>
        <v>5963402.0685175601</v>
      </c>
      <c r="H18" s="29"/>
      <c r="I18" s="29">
        <f>(100-'Table A3'!B18)*'Table A0'!$J18/(90)</f>
        <v>10736.16057882709</v>
      </c>
      <c r="J18" s="29">
        <f>'Table A3'!I18*'Table A0'!$J18/(5)</f>
        <v>40866.947314008699</v>
      </c>
      <c r="K18" s="29">
        <f>'Table A3'!J18*'Table A0'!$J18/(4)</f>
        <v>66485.782464894946</v>
      </c>
      <c r="L18" s="29">
        <f>'Table A3'!K18*'Table A0'!$J18/(0.5)</f>
        <v>157921.34543113143</v>
      </c>
      <c r="M18" s="29">
        <f>'Table A3'!L18*'Table A0'!$J18/(0.4)</f>
        <v>330368.27441907069</v>
      </c>
      <c r="N18" s="29">
        <f>'Table A3'!M18*'Table A0'!$J18/(0.09)</f>
        <v>1043289.0288673796</v>
      </c>
      <c r="O18" s="29"/>
      <c r="P18" s="29">
        <f>'Table Thresholds_nominal'!P18*'Table A0'!$L18</f>
        <v>36840.536861918852</v>
      </c>
      <c r="Q18" s="29">
        <f>'Table Thresholds_nominal'!Q18*'Table A0'!$L18</f>
        <v>49251.904673546254</v>
      </c>
      <c r="R18" s="29">
        <f>'Table Thresholds_nominal'!R18*'Table A0'!$L18</f>
        <v>125273.18149425664</v>
      </c>
      <c r="S18" s="29">
        <f>'Table Thresholds_nominal'!S18*'Table A0'!$L18</f>
        <v>207320.50084576968</v>
      </c>
      <c r="T18" s="29">
        <f>'Table Thresholds_nominal'!T18*'Table A0'!$L18</f>
        <v>619761.76396589365</v>
      </c>
      <c r="U18" s="29">
        <f>'Table Thresholds_nominal'!U18*'Table A0'!$L18</f>
        <v>2461199.1866823928</v>
      </c>
      <c r="W18" s="163"/>
      <c r="X18" s="163"/>
      <c r="Y18" s="163"/>
      <c r="Z18" s="163"/>
      <c r="AA18" s="163"/>
      <c r="AB18" s="163"/>
    </row>
    <row r="19" spans="1:28" ht="12" customHeight="1">
      <c r="A19" s="28">
        <v>1926</v>
      </c>
      <c r="B19" s="29">
        <f>'Table A3'!B19*'Table A0'!$J19/(10)</f>
        <v>82284.580307807293</v>
      </c>
      <c r="C19" s="29">
        <f>'Table A3'!C19*'Table A0'!$J19/(5)</f>
        <v>124618.40737966192</v>
      </c>
      <c r="D19" s="29">
        <f>'Table A3'!D19*'Table A0'!$J19/(1)</f>
        <v>358388.16900415474</v>
      </c>
      <c r="E19" s="29">
        <f>'Table A3'!E19*'Table A0'!$J19/(0.5)</f>
        <v>559758.52252684417</v>
      </c>
      <c r="F19" s="29">
        <f>'Table A3'!F19*'Table A0'!$J19/(0.1)</f>
        <v>1522728.1132315367</v>
      </c>
      <c r="G19" s="29">
        <f>'Table A3'!G19*'Table A0'!$J19/(0.01)</f>
        <v>6055658.2817098731</v>
      </c>
      <c r="H19" s="29"/>
      <c r="I19" s="29">
        <f>(100-'Table A3'!B19)*'Table A0'!$J19/(90)</f>
        <v>10858.677705104008</v>
      </c>
      <c r="J19" s="29">
        <f>'Table A3'!I19*'Table A0'!$J19/(5)</f>
        <v>39950.753235952674</v>
      </c>
      <c r="K19" s="29">
        <f>'Table A3'!J19*'Table A0'!$J19/(4)</f>
        <v>66175.9669735387</v>
      </c>
      <c r="L19" s="29">
        <f>'Table A3'!K19*'Table A0'!$J19/(0.5)</f>
        <v>157017.81548146537</v>
      </c>
      <c r="M19" s="29">
        <f>'Table A3'!L19*'Table A0'!$J19/(0.4)</f>
        <v>319016.12485067092</v>
      </c>
      <c r="N19" s="29">
        <f>'Table A3'!M19*'Table A0'!$J19/(0.09)</f>
        <v>1019069.2056228328</v>
      </c>
      <c r="O19" s="29"/>
      <c r="P19" s="29">
        <f>'Table Thresholds_nominal'!P19*'Table A0'!$L19</f>
        <v>35926.813728054389</v>
      </c>
      <c r="Q19" s="29">
        <f>'Table Thresholds_nominal'!Q19*'Table A0'!$L19</f>
        <v>47456.755375511944</v>
      </c>
      <c r="R19" s="29">
        <f>'Table Thresholds_nominal'!R19*'Table A0'!$L19</f>
        <v>125751.0245564839</v>
      </c>
      <c r="S19" s="29">
        <f>'Table Thresholds_nominal'!S19*'Table A0'!$L19</f>
        <v>203190.1388948884</v>
      </c>
      <c r="T19" s="29">
        <f>'Table Thresholds_nominal'!T19*'Table A0'!$L19</f>
        <v>600154.20767825516</v>
      </c>
      <c r="U19" s="29">
        <f>'Table Thresholds_nominal'!U19*'Table A0'!$L19</f>
        <v>2432745.0083817327</v>
      </c>
      <c r="W19" s="163"/>
      <c r="X19" s="163"/>
      <c r="Y19" s="163"/>
      <c r="Z19" s="163"/>
      <c r="AA19" s="163"/>
      <c r="AB19" s="163"/>
    </row>
    <row r="20" spans="1:28" ht="12" customHeight="1">
      <c r="A20" s="28">
        <v>1927</v>
      </c>
      <c r="B20" s="29">
        <f>'Table A3'!B20*'Table A0'!$J20/(10)</f>
        <v>85413.120989820425</v>
      </c>
      <c r="C20" s="29">
        <f>'Table A3'!C20*'Table A0'!$J20/(5)</f>
        <v>130644.22421120045</v>
      </c>
      <c r="D20" s="29">
        <f>'Table A3'!D20*'Table A0'!$J20/(1)</f>
        <v>384802.47953417315</v>
      </c>
      <c r="E20" s="29">
        <f>'Table A3'!E20*'Table A0'!$J20/(0.5)</f>
        <v>607517.39825073269</v>
      </c>
      <c r="F20" s="29">
        <f>'Table A3'!F20*'Table A0'!$J20/(0.1)</f>
        <v>1693666.5932893816</v>
      </c>
      <c r="G20" s="29">
        <f>'Table A3'!G20*'Table A0'!$J20/(0.01)</f>
        <v>6871003.7304314794</v>
      </c>
      <c r="H20" s="29"/>
      <c r="I20" s="29">
        <f>(100-'Table A3'!B20)*'Table A0'!$J20/(90)</f>
        <v>10845.330826474734</v>
      </c>
      <c r="J20" s="29">
        <f>'Table A3'!I20*'Table A0'!$J20/(5)</f>
        <v>40182.017768440404</v>
      </c>
      <c r="K20" s="29">
        <f>'Table A3'!J20*'Table A0'!$J20/(4)</f>
        <v>67104.660380457251</v>
      </c>
      <c r="L20" s="29">
        <f>'Table A3'!K20*'Table A0'!$J20/(0.5)</f>
        <v>162087.56081761364</v>
      </c>
      <c r="M20" s="29">
        <f>'Table A3'!L20*'Table A0'!$J20/(0.4)</f>
        <v>335980.09949107032</v>
      </c>
      <c r="N20" s="29">
        <f>'Table A3'!M20*'Table A0'!$J20/(0.09)</f>
        <v>1118406.9113847041</v>
      </c>
      <c r="O20" s="29"/>
      <c r="P20" s="29">
        <f>'Table Thresholds_nominal'!P20*'Table A0'!$L20</f>
        <v>36798.141096288695</v>
      </c>
      <c r="Q20" s="29">
        <f>'Table Thresholds_nominal'!Q20*'Table A0'!$L20</f>
        <v>48946.733145701823</v>
      </c>
      <c r="R20" s="29">
        <f>'Table Thresholds_nominal'!R20*'Table A0'!$L20</f>
        <v>129279.60423968149</v>
      </c>
      <c r="S20" s="29">
        <f>'Table Thresholds_nominal'!S20*'Table A0'!$L20</f>
        <v>210465.70120749358</v>
      </c>
      <c r="T20" s="29">
        <f>'Table Thresholds_nominal'!T20*'Table A0'!$L20</f>
        <v>642934.68195365311</v>
      </c>
      <c r="U20" s="29">
        <f>'Table Thresholds_nominal'!U20*'Table A0'!$L20</f>
        <v>2803152.8047023932</v>
      </c>
      <c r="W20" s="163"/>
      <c r="X20" s="163"/>
      <c r="Y20" s="163"/>
      <c r="Z20" s="163"/>
      <c r="AA20" s="163"/>
      <c r="AB20" s="163"/>
    </row>
    <row r="21" spans="1:28" ht="12" customHeight="1">
      <c r="A21" s="28">
        <v>1928</v>
      </c>
      <c r="B21" s="29">
        <f>'Table A3'!B21*'Table A0'!$J21/(10)</f>
        <v>94962.690858582966</v>
      </c>
      <c r="C21" s="29">
        <f>'Table A3'!C21*'Table A0'!$J21/(5)</f>
        <v>148598.36990556741</v>
      </c>
      <c r="D21" s="29">
        <f>'Table A3'!D21*'Table A0'!$J21/(1)</f>
        <v>461247.7054312987</v>
      </c>
      <c r="E21" s="29">
        <f>'Table A3'!E21*'Table A0'!$J21/(0.5)</f>
        <v>747506.80012346851</v>
      </c>
      <c r="F21" s="29">
        <f>'Table A3'!F21*'Table A0'!$J21/(0.1)</f>
        <v>2223541.3415583991</v>
      </c>
      <c r="G21" s="29">
        <f>'Table A3'!G21*'Table A0'!$J21/(0.01)</f>
        <v>9680543.0431208014</v>
      </c>
      <c r="H21" s="29"/>
      <c r="I21" s="29">
        <f>(100-'Table A3'!B21)*'Table A0'!$J21/(90)</f>
        <v>10855.946179802106</v>
      </c>
      <c r="J21" s="29">
        <f>'Table A3'!I21*'Table A0'!$J21/(5)</f>
        <v>41327.011811598531</v>
      </c>
      <c r="K21" s="29">
        <f>'Table A3'!J21*'Table A0'!$J21/(4)</f>
        <v>70436.036024134577</v>
      </c>
      <c r="L21" s="29">
        <f>'Table A3'!K21*'Table A0'!$J21/(0.5)</f>
        <v>174988.6107391289</v>
      </c>
      <c r="M21" s="29">
        <f>'Table A3'!L21*'Table A0'!$J21/(0.4)</f>
        <v>378498.16476473573</v>
      </c>
      <c r="N21" s="29">
        <f>'Table A3'!M21*'Table A0'!$J21/(0.09)</f>
        <v>1394985.5969403547</v>
      </c>
      <c r="O21" s="29"/>
      <c r="P21" s="29">
        <f>'Table Thresholds_nominal'!P21*'Table A0'!$L21</f>
        <v>37842.150942582848</v>
      </c>
      <c r="Q21" s="29">
        <f>'Table Thresholds_nominal'!Q21*'Table A0'!$L21</f>
        <v>50669.255338375551</v>
      </c>
      <c r="R21" s="29">
        <f>'Table Thresholds_nominal'!R21*'Table A0'!$L21</f>
        <v>138271.76485420458</v>
      </c>
      <c r="S21" s="29">
        <f>'Table Thresholds_nominal'!S21*'Table A0'!$L21</f>
        <v>229968.55240802691</v>
      </c>
      <c r="T21" s="29">
        <f>'Table Thresholds_nominal'!T21*'Table A0'!$L21</f>
        <v>760977.54058599239</v>
      </c>
      <c r="U21" s="29">
        <f>'Table Thresholds_nominal'!U21*'Table A0'!$L21</f>
        <v>3768210.6673610946</v>
      </c>
      <c r="W21" s="163"/>
      <c r="X21" s="163"/>
      <c r="Y21" s="163"/>
      <c r="Z21" s="163"/>
      <c r="AA21" s="163"/>
      <c r="AB21" s="163"/>
    </row>
    <row r="22" spans="1:28" ht="12" customHeight="1">
      <c r="A22" s="28">
        <v>1929</v>
      </c>
      <c r="B22" s="29">
        <f>'Table A3'!B22*'Table A0'!$J22/(10)</f>
        <v>92795.736178579769</v>
      </c>
      <c r="C22" s="29">
        <f>'Table A3'!C22*'Table A0'!$J22/(5)</f>
        <v>144958.23664420866</v>
      </c>
      <c r="D22" s="29">
        <f>'Table A3'!D22*'Table A0'!$J22/(1)</f>
        <v>444074.20004669466</v>
      </c>
      <c r="E22" s="29">
        <f>'Table A3'!E22*'Table A0'!$J22/(0.5)</f>
        <v>717837.22942302038</v>
      </c>
      <c r="F22" s="29">
        <f>'Table A3'!F22*'Table A0'!$J22/(0.1)</f>
        <v>2168170.3422299763</v>
      </c>
      <c r="G22" s="29">
        <f>'Table A3'!G22*'Table A0'!$J22/(0.01)</f>
        <v>9913921.4439219385</v>
      </c>
      <c r="H22" s="29"/>
      <c r="I22" s="29">
        <f>(100-'Table A3'!B22)*'Table A0'!$J22/(90)</f>
        <v>11763.283264858632</v>
      </c>
      <c r="J22" s="29">
        <f>'Table A3'!I22*'Table A0'!$J22/(5)</f>
        <v>40633.235712950896</v>
      </c>
      <c r="K22" s="29">
        <f>'Table A3'!J22*'Table A0'!$J22/(4)</f>
        <v>70179.245793587164</v>
      </c>
      <c r="L22" s="29">
        <f>'Table A3'!K22*'Table A0'!$J22/(0.5)</f>
        <v>170311.17067036885</v>
      </c>
      <c r="M22" s="29">
        <f>'Table A3'!L22*'Table A0'!$J22/(0.4)</f>
        <v>355253.95122128137</v>
      </c>
      <c r="N22" s="29">
        <f>'Table A3'!M22*'Table A0'!$J22/(0.09)</f>
        <v>1307531.3309308698</v>
      </c>
      <c r="O22" s="29"/>
      <c r="P22" s="29">
        <f>'Table Thresholds_nominal'!P22*'Table A0'!$L22</f>
        <v>36830.059351782365</v>
      </c>
      <c r="Q22" s="29">
        <f>'Table Thresholds_nominal'!Q22*'Table A0'!$L22</f>
        <v>49699.484265699379</v>
      </c>
      <c r="R22" s="29">
        <f>'Table Thresholds_nominal'!R22*'Table A0'!$L22</f>
        <v>136649.24491267008</v>
      </c>
      <c r="S22" s="29">
        <f>'Table Thresholds_nominal'!S22*'Table A0'!$L22</f>
        <v>220683.90169128292</v>
      </c>
      <c r="T22" s="29">
        <f>'Table Thresholds_nominal'!T22*'Table A0'!$L22</f>
        <v>692984.71203328995</v>
      </c>
      <c r="U22" s="29">
        <f>'Table Thresholds_nominal'!U22*'Table A0'!$L22</f>
        <v>3576097.1211512783</v>
      </c>
      <c r="W22" s="163"/>
      <c r="X22" s="163"/>
      <c r="Y22" s="163"/>
      <c r="Z22" s="163"/>
      <c r="AA22" s="163"/>
      <c r="AB22" s="163"/>
    </row>
    <row r="23" spans="1:28" ht="12" customHeight="1">
      <c r="A23" s="28">
        <v>1930</v>
      </c>
      <c r="B23" s="29">
        <f>'Table A3'!B23*'Table A0'!$J23/(10)</f>
        <v>75224.553061397382</v>
      </c>
      <c r="C23" s="29">
        <f>'Table A3'!C23*'Table A0'!$J23/(5)</f>
        <v>109969.48556343136</v>
      </c>
      <c r="D23" s="29">
        <f>'Table A3'!D23*'Table A0'!$J23/(1)</f>
        <v>295360.67155786004</v>
      </c>
      <c r="E23" s="29">
        <f>'Table A3'!E23*'Table A0'!$J23/(0.5)</f>
        <v>452876.02760889445</v>
      </c>
      <c r="F23" s="29">
        <f>'Table A3'!F23*'Table A0'!$J23/(0.1)</f>
        <v>1213159.0715948546</v>
      </c>
      <c r="G23" s="29">
        <f>'Table A3'!G23*'Table A0'!$J23/(0.01)</f>
        <v>4878102.2138428241</v>
      </c>
      <c r="H23" s="29"/>
      <c r="I23" s="29">
        <f>(100-'Table A3'!B23)*'Table A0'!$J23/(90)</f>
        <v>10696.080806383941</v>
      </c>
      <c r="J23" s="29">
        <f>'Table A3'!I23*'Table A0'!$J23/(5)</f>
        <v>40479.620559363422</v>
      </c>
      <c r="K23" s="29">
        <f>'Table A3'!J23*'Table A0'!$J23/(4)</f>
        <v>63621.68906482419</v>
      </c>
      <c r="L23" s="29">
        <f>'Table A3'!K23*'Table A0'!$J23/(0.5)</f>
        <v>137845.31550682563</v>
      </c>
      <c r="M23" s="29">
        <f>'Table A3'!L23*'Table A0'!$J23/(0.4)</f>
        <v>262805.26661240438</v>
      </c>
      <c r="N23" s="29">
        <f>'Table A3'!M23*'Table A0'!$J23/(0.09)</f>
        <v>805943.16690063593</v>
      </c>
      <c r="O23" s="29"/>
      <c r="P23" s="29">
        <f>'Table Thresholds_nominal'!P23*'Table A0'!$L23</f>
        <v>35929.500825962736</v>
      </c>
      <c r="Q23" s="29">
        <f>'Table Thresholds_nominal'!Q23*'Table A0'!$L23</f>
        <v>46558.685261768595</v>
      </c>
      <c r="R23" s="29">
        <f>'Table Thresholds_nominal'!R23*'Table A0'!$L23</f>
        <v>113393.77395107897</v>
      </c>
      <c r="S23" s="29">
        <f>'Table Thresholds_nominal'!S23*'Table A0'!$L23</f>
        <v>172862.84403555907</v>
      </c>
      <c r="T23" s="29">
        <f>'Table Thresholds_nominal'!T23*'Table A0'!$L23</f>
        <v>477875.97529989458</v>
      </c>
      <c r="U23" s="29">
        <f>'Table Thresholds_nominal'!U23*'Table A0'!$L23</f>
        <v>1924657.2086021262</v>
      </c>
      <c r="W23" s="163"/>
      <c r="X23" s="163"/>
      <c r="Y23" s="163"/>
      <c r="Z23" s="163"/>
      <c r="AA23" s="163"/>
      <c r="AB23" s="163"/>
    </row>
    <row r="24" spans="1:28" ht="12" customHeight="1">
      <c r="A24" s="28">
        <v>1931</v>
      </c>
      <c r="B24" s="29">
        <f>'Table A3'!B24*'Table A0'!$J24/(10)</f>
        <v>68281.385284026852</v>
      </c>
      <c r="C24" s="29">
        <f>'Table A3'!C24*'Table A0'!$J24/(5)</f>
        <v>95749.154213280737</v>
      </c>
      <c r="D24" s="29">
        <f>'Table A3'!D24*'Table A0'!$J24/(1)</f>
        <v>237579.75030503864</v>
      </c>
      <c r="E24" s="29">
        <f>'Table A3'!E24*'Table A0'!$J24/(0.5)</f>
        <v>354589.4255172679</v>
      </c>
      <c r="F24" s="29">
        <f>'Table A3'!F24*'Table A0'!$J24/(0.1)</f>
        <v>903413.53777245793</v>
      </c>
      <c r="G24" s="29">
        <f>'Table A3'!G24*'Table A0'!$J24/(0.01)</f>
        <v>3448930.1060912772</v>
      </c>
      <c r="H24" s="29"/>
      <c r="I24" s="29">
        <f>(100-'Table A3'!B24)*'Table A0'!$J24/(90)</f>
        <v>9445.6795139038313</v>
      </c>
      <c r="J24" s="29">
        <f>'Table A3'!I24*'Table A0'!$J24/(5)</f>
        <v>40813.616354772959</v>
      </c>
      <c r="K24" s="29">
        <f>'Table A3'!J24*'Table A0'!$J24/(4)</f>
        <v>60291.505190341253</v>
      </c>
      <c r="L24" s="29">
        <f>'Table A3'!K24*'Table A0'!$J24/(0.5)</f>
        <v>120570.07509280938</v>
      </c>
      <c r="M24" s="29">
        <f>'Table A3'!L24*'Table A0'!$J24/(0.4)</f>
        <v>217383.39745347042</v>
      </c>
      <c r="N24" s="29">
        <f>'Table A3'!M24*'Table A0'!$J24/(0.09)</f>
        <v>620578.36351481138</v>
      </c>
      <c r="O24" s="29"/>
      <c r="P24" s="29">
        <f>'Table Thresholds_nominal'!P24*'Table A0'!$L24</f>
        <v>35047.34820222573</v>
      </c>
      <c r="Q24" s="29">
        <f>'Table Thresholds_nominal'!Q24*'Table A0'!$L24</f>
        <v>44217.915455390394</v>
      </c>
      <c r="R24" s="29">
        <f>'Table Thresholds_nominal'!R24*'Table A0'!$L24</f>
        <v>100510.95999314396</v>
      </c>
      <c r="S24" s="29">
        <f>'Table Thresholds_nominal'!S24*'Table A0'!$L24</f>
        <v>149312.5230412657</v>
      </c>
      <c r="T24" s="29">
        <f>'Table Thresholds_nominal'!T24*'Table A0'!$L24</f>
        <v>376744.61972750112</v>
      </c>
      <c r="U24" s="29">
        <f>'Table Thresholds_nominal'!U24*'Table A0'!$L24</f>
        <v>1423684.3211983345</v>
      </c>
      <c r="W24" s="163"/>
      <c r="X24" s="163"/>
      <c r="Y24" s="163"/>
      <c r="Z24" s="163"/>
      <c r="AA24" s="163"/>
      <c r="AB24" s="163"/>
    </row>
    <row r="25" spans="1:28" ht="12" customHeight="1">
      <c r="A25" s="28">
        <v>1932</v>
      </c>
      <c r="B25" s="29">
        <f>'Table A3'!B25*'Table A0'!$J25/(10)</f>
        <v>59352.960983257872</v>
      </c>
      <c r="C25" s="29">
        <f>'Table A3'!C25*'Table A0'!$J25/(5)</f>
        <v>83629.11334621752</v>
      </c>
      <c r="D25" s="29">
        <f>'Table A3'!D25*'Table A0'!$J25/(1)</f>
        <v>199112.85148558143</v>
      </c>
      <c r="E25" s="29">
        <f>'Table A3'!E25*'Table A0'!$J25/(0.5)</f>
        <v>297544.40688915458</v>
      </c>
      <c r="F25" s="29">
        <f>'Table A3'!F25*'Table A0'!$J25/(0.1)</f>
        <v>764085.44777331734</v>
      </c>
      <c r="G25" s="29">
        <f>'Table A3'!G25*'Table A0'!$J25/(0.01)</f>
        <v>2546480.6022040928</v>
      </c>
      <c r="H25" s="29"/>
      <c r="I25" s="29">
        <f>(100-'Table A3'!B25)*'Table A0'!$J25/(90)</f>
        <v>7627.230705816246</v>
      </c>
      <c r="J25" s="29">
        <f>'Table A3'!I25*'Table A0'!$J25/(5)</f>
        <v>35076.808620298209</v>
      </c>
      <c r="K25" s="29">
        <f>'Table A3'!J25*'Table A0'!$J25/(4)</f>
        <v>54758.178811376551</v>
      </c>
      <c r="L25" s="29">
        <f>'Table A3'!K25*'Table A0'!$J25/(0.5)</f>
        <v>100681.29608200827</v>
      </c>
      <c r="M25" s="29">
        <f>'Table A3'!L25*'Table A0'!$J25/(0.4)</f>
        <v>180909.14666811388</v>
      </c>
      <c r="N25" s="29">
        <f>'Table A3'!M25*'Table A0'!$J25/(0.09)</f>
        <v>566041.54172545357</v>
      </c>
      <c r="O25" s="29"/>
      <c r="P25" s="29">
        <f>'Table Thresholds_nominal'!P25*'Table A0'!$L25</f>
        <v>23996.212894788776</v>
      </c>
      <c r="Q25" s="29">
        <f>'Table Thresholds_nominal'!Q25*'Table A0'!$L25</f>
        <v>41004.431693468221</v>
      </c>
      <c r="R25" s="29">
        <f>'Table Thresholds_nominal'!R25*'Table A0'!$L25</f>
        <v>85744.339740949959</v>
      </c>
      <c r="S25" s="29">
        <f>'Table Thresholds_nominal'!S25*'Table A0'!$L25</f>
        <v>123051.79713852557</v>
      </c>
      <c r="T25" s="29">
        <f>'Table Thresholds_nominal'!T25*'Table A0'!$L25</f>
        <v>325228.10550574941</v>
      </c>
      <c r="U25" s="29">
        <f>'Table Thresholds_nominal'!U25*'Table A0'!$L25</f>
        <v>1263428.7349517578</v>
      </c>
      <c r="W25" s="163"/>
      <c r="X25" s="163"/>
      <c r="Y25" s="163"/>
      <c r="Z25" s="163"/>
      <c r="AA25" s="163"/>
      <c r="AB25" s="163"/>
    </row>
    <row r="26" spans="1:28" ht="12" customHeight="1">
      <c r="A26" s="28">
        <v>1933</v>
      </c>
      <c r="B26" s="29">
        <f>'Table A3'!B26*'Table A0'!$J26/(10)</f>
        <v>57621.450787441012</v>
      </c>
      <c r="C26" s="29">
        <f>'Table A3'!C26*'Table A0'!$J26/(5)</f>
        <v>83868.046801529388</v>
      </c>
      <c r="D26" s="29">
        <f>'Table A3'!D26*'Table A0'!$J26/(1)</f>
        <v>207986.04727458509</v>
      </c>
      <c r="E26" s="29">
        <f>'Table A3'!E26*'Table A0'!$J26/(0.5)</f>
        <v>315001.39711326337</v>
      </c>
      <c r="F26" s="29">
        <f>'Table A3'!F26*'Table A0'!$J26/(0.1)</f>
        <v>835081.8993254368</v>
      </c>
      <c r="G26" s="29">
        <f>'Table A3'!G26*'Table A0'!$J26/(0.01)</f>
        <v>2962157.8688870259</v>
      </c>
      <c r="H26" s="29"/>
      <c r="I26" s="29">
        <f>(100-'Table A3'!B26)*'Table A0'!$J26/(90)</f>
        <v>7637.3724546236126</v>
      </c>
      <c r="J26" s="29">
        <f>'Table A3'!I26*'Table A0'!$J26/(5)</f>
        <v>31374.854773352628</v>
      </c>
      <c r="K26" s="29">
        <f>'Table A3'!J26*'Table A0'!$J26/(4)</f>
        <v>52838.546683265478</v>
      </c>
      <c r="L26" s="29">
        <f>'Table A3'!K26*'Table A0'!$J26/(0.5)</f>
        <v>100970.69743590677</v>
      </c>
      <c r="M26" s="29">
        <f>'Table A3'!L26*'Table A0'!$J26/(0.4)</f>
        <v>184981.27156022005</v>
      </c>
      <c r="N26" s="29">
        <f>'Table A3'!M26*'Table A0'!$J26/(0.09)</f>
        <v>598740.1249297047</v>
      </c>
      <c r="O26" s="29"/>
      <c r="P26" s="29">
        <f>'Table Thresholds_nominal'!P26*'Table A0'!$L26</f>
        <v>23435.118199108863</v>
      </c>
      <c r="Q26" s="29">
        <f>'Table Thresholds_nominal'!Q26*'Table A0'!$L26</f>
        <v>38197.658236860399</v>
      </c>
      <c r="R26" s="29">
        <f>'Table Thresholds_nominal'!R26*'Table A0'!$L26</f>
        <v>84534.418737409142</v>
      </c>
      <c r="S26" s="29">
        <f>'Table Thresholds_nominal'!S26*'Table A0'!$L26</f>
        <v>124119.28092533894</v>
      </c>
      <c r="T26" s="29">
        <f>'Table Thresholds_nominal'!T26*'Table A0'!$L26</f>
        <v>337927.83722021716</v>
      </c>
      <c r="U26" s="29">
        <f>'Table Thresholds_nominal'!U26*'Table A0'!$L26</f>
        <v>1363728.0922387582</v>
      </c>
      <c r="W26" s="163"/>
      <c r="X26" s="163"/>
      <c r="Y26" s="163"/>
      <c r="Z26" s="163"/>
      <c r="AA26" s="163"/>
      <c r="AB26" s="163"/>
    </row>
    <row r="27" spans="1:28" ht="12" customHeight="1">
      <c r="A27" s="28">
        <v>1934</v>
      </c>
      <c r="B27" s="29">
        <f>'Table A3'!B27*'Table A0'!$J27/(10)</f>
        <v>63162.673005838202</v>
      </c>
      <c r="C27" s="29">
        <f>'Table A3'!C27*'Table A0'!$J27/(5)</f>
        <v>93021.781164131244</v>
      </c>
      <c r="D27" s="29">
        <f>'Table A3'!D27*'Table A0'!$J27/(1)</f>
        <v>226211.78140914708</v>
      </c>
      <c r="E27" s="29">
        <f>'Table A3'!E27*'Table A0'!$J27/(0.5)</f>
        <v>339243.59832125873</v>
      </c>
      <c r="F27" s="29">
        <f>'Table A3'!F27*'Table A0'!$J27/(0.1)</f>
        <v>845568.62079785101</v>
      </c>
      <c r="G27" s="29">
        <f>'Table A3'!G27*'Table A0'!$J27/(0.01)</f>
        <v>2860232.8754545692</v>
      </c>
      <c r="H27" s="29"/>
      <c r="I27" s="29">
        <f>(100-'Table A3'!B27)*'Table A0'!$J27/(90)</f>
        <v>8310.7409403235524</v>
      </c>
      <c r="J27" s="29">
        <f>'Table A3'!I27*'Table A0'!$J27/(5)</f>
        <v>33303.564847545153</v>
      </c>
      <c r="K27" s="29">
        <f>'Table A3'!J27*'Table A0'!$J27/(4)</f>
        <v>59724.281102877292</v>
      </c>
      <c r="L27" s="29">
        <f>'Table A3'!K27*'Table A0'!$J27/(0.5)</f>
        <v>113179.96449703538</v>
      </c>
      <c r="M27" s="29">
        <f>'Table A3'!L27*'Table A0'!$J27/(0.4)</f>
        <v>212662.34270211068</v>
      </c>
      <c r="N27" s="29">
        <f>'Table A3'!M27*'Table A0'!$J27/(0.09)</f>
        <v>621717.03694710461</v>
      </c>
      <c r="O27" s="29"/>
      <c r="P27" s="29">
        <f>'Table Thresholds_nominal'!P27*'Table A0'!$L27</f>
        <v>28295.828726782725</v>
      </c>
      <c r="Q27" s="29">
        <f>'Table Thresholds_nominal'!Q27*'Table A0'!$L27</f>
        <v>40856.400613040954</v>
      </c>
      <c r="R27" s="29">
        <f>'Table Thresholds_nominal'!R27*'Table A0'!$L27</f>
        <v>94130.964930970542</v>
      </c>
      <c r="S27" s="29">
        <f>'Table Thresholds_nominal'!S27*'Table A0'!$L27</f>
        <v>142610.82604477479</v>
      </c>
      <c r="T27" s="29">
        <f>'Table Thresholds_nominal'!T27*'Table A0'!$L27</f>
        <v>388207.01454585337</v>
      </c>
      <c r="U27" s="29">
        <f>'Table Thresholds_nominal'!U27*'Table A0'!$L27</f>
        <v>1371693.1600629494</v>
      </c>
      <c r="W27" s="163"/>
      <c r="X27" s="163"/>
      <c r="Y27" s="163"/>
      <c r="Z27" s="163"/>
      <c r="AA27" s="163"/>
      <c r="AB27" s="163"/>
    </row>
    <row r="28" spans="1:28" ht="12" customHeight="1">
      <c r="A28" s="28">
        <v>1935</v>
      </c>
      <c r="B28" s="29">
        <f>'Table A3'!B28*'Table A0'!$J28/(10)</f>
        <v>67138.418144371361</v>
      </c>
      <c r="C28" s="29">
        <f>'Table A3'!C28*'Table A0'!$J28/(5)</f>
        <v>97431.076193235014</v>
      </c>
      <c r="D28" s="29">
        <f>'Table A3'!D28*'Table A0'!$J28/(1)</f>
        <v>251633.89252729688</v>
      </c>
      <c r="E28" s="29">
        <f>'Table A3'!E28*'Table A0'!$J28/(0.5)</f>
        <v>381281.11198810063</v>
      </c>
      <c r="F28" s="29">
        <f>'Table A3'!F28*'Table A0'!$J28/(0.1)</f>
        <v>964553.07449056942</v>
      </c>
      <c r="G28" s="29">
        <f>'Table A3'!G28*'Table A0'!$J28/(0.01)</f>
        <v>3301465.8127496955</v>
      </c>
      <c r="H28" s="29"/>
      <c r="I28" s="29">
        <f>(100-'Table A3'!B28)*'Table A0'!$J28/(90)</f>
        <v>9306.0928217517394</v>
      </c>
      <c r="J28" s="29">
        <f>'Table A3'!I28*'Table A0'!$J28/(5)</f>
        <v>36845.760095507714</v>
      </c>
      <c r="K28" s="29">
        <f>'Table A3'!J28*'Table A0'!$J28/(4)</f>
        <v>58880.372109719538</v>
      </c>
      <c r="L28" s="29">
        <f>'Table A3'!K28*'Table A0'!$J28/(0.5)</f>
        <v>121986.67306649311</v>
      </c>
      <c r="M28" s="29">
        <f>'Table A3'!L28*'Table A0'!$J28/(0.4)</f>
        <v>235463.12136248345</v>
      </c>
      <c r="N28" s="29">
        <f>'Table A3'!M28*'Table A0'!$J28/(0.09)</f>
        <v>704896.10357288865</v>
      </c>
      <c r="O28" s="29"/>
      <c r="P28" s="29">
        <f>'Table Thresholds_nominal'!P28*'Table A0'!$L28</f>
        <v>31133.572092782637</v>
      </c>
      <c r="Q28" s="29">
        <f>'Table Thresholds_nominal'!Q28*'Table A0'!$L28</f>
        <v>45601.590030598352</v>
      </c>
      <c r="R28" s="29">
        <f>'Table Thresholds_nominal'!R28*'Table A0'!$L28</f>
        <v>101053.72999004781</v>
      </c>
      <c r="S28" s="29">
        <f>'Table Thresholds_nominal'!S28*'Table A0'!$L28</f>
        <v>154973.68828976396</v>
      </c>
      <c r="T28" s="29">
        <f>'Table Thresholds_nominal'!T28*'Table A0'!$L28</f>
        <v>431918.98726042878</v>
      </c>
      <c r="U28" s="29">
        <f>'Table Thresholds_nominal'!U28*'Table A0'!$L28</f>
        <v>1574309.1739605272</v>
      </c>
      <c r="W28" s="163"/>
      <c r="X28" s="163"/>
      <c r="Y28" s="163"/>
      <c r="Z28" s="163"/>
      <c r="AA28" s="163"/>
      <c r="AB28" s="163"/>
    </row>
    <row r="29" spans="1:28" ht="12" customHeight="1">
      <c r="A29" s="28">
        <v>1936</v>
      </c>
      <c r="B29" s="29">
        <f>'Table A3'!B29*'Table A0'!$J29/(10)</f>
        <v>78400.611682975621</v>
      </c>
      <c r="C29" s="29">
        <f>'Table A3'!C29*'Table A0'!$J29/(5)</f>
        <v>116569.07937418755</v>
      </c>
      <c r="D29" s="29">
        <f>'Table A3'!D29*'Table A0'!$J29/(1)</f>
        <v>324551.96835906396</v>
      </c>
      <c r="E29" s="29">
        <f>'Table A3'!E29*'Table A0'!$J29/(0.5)</f>
        <v>500022.61666917347</v>
      </c>
      <c r="F29" s="29">
        <f>'Table A3'!F29*'Table A0'!$J29/(0.1)</f>
        <v>1272957.2965171763</v>
      </c>
      <c r="G29" s="29">
        <f>'Table A3'!G29*'Table A0'!$J29/(0.01)</f>
        <v>4268722.7758368989</v>
      </c>
      <c r="H29" s="29"/>
      <c r="I29" s="29">
        <f>(100-'Table A3'!B29)*'Table A0'!$J29/(90)</f>
        <v>9984.8356990979992</v>
      </c>
      <c r="J29" s="29">
        <f>'Table A3'!I29*'Table A0'!$J29/(5)</f>
        <v>40232.143991763667</v>
      </c>
      <c r="K29" s="29">
        <f>'Table A3'!J29*'Table A0'!$J29/(4)</f>
        <v>64573.357127968455</v>
      </c>
      <c r="L29" s="29">
        <f>'Table A3'!K29*'Table A0'!$J29/(0.5)</f>
        <v>149081.32004895443</v>
      </c>
      <c r="M29" s="29">
        <f>'Table A3'!L29*'Table A0'!$J29/(0.4)</f>
        <v>306788.94670717273</v>
      </c>
      <c r="N29" s="29">
        <f>'Table A3'!M29*'Table A0'!$J29/(0.09)</f>
        <v>940094.46548165183</v>
      </c>
      <c r="O29" s="29"/>
      <c r="P29" s="29">
        <f>'Table Thresholds_nominal'!P29*'Table A0'!$L29</f>
        <v>34232.625129490749</v>
      </c>
      <c r="Q29" s="29">
        <f>'Table Thresholds_nominal'!Q29*'Table A0'!$L29</f>
        <v>50562.301749773644</v>
      </c>
      <c r="R29" s="29">
        <f>'Table Thresholds_nominal'!R29*'Table A0'!$L29</f>
        <v>121495.166233503</v>
      </c>
      <c r="S29" s="29">
        <f>'Table Thresholds_nominal'!S29*'Table A0'!$L29</f>
        <v>195035.15438655799</v>
      </c>
      <c r="T29" s="29">
        <f>'Table Thresholds_nominal'!T29*'Table A0'!$L29</f>
        <v>571367.97859082301</v>
      </c>
      <c r="U29" s="29">
        <f>'Table Thresholds_nominal'!U29*'Table A0'!$L29</f>
        <v>2079466.8407209865</v>
      </c>
      <c r="W29" s="163"/>
      <c r="X29" s="163"/>
      <c r="Y29" s="163"/>
      <c r="Z29" s="163"/>
      <c r="AA29" s="163"/>
      <c r="AB29" s="163"/>
    </row>
    <row r="30" spans="1:28" ht="12" customHeight="1">
      <c r="A30" s="28">
        <v>1937</v>
      </c>
      <c r="B30" s="29">
        <f>'Table A3'!B30*'Table A0'!$J30/(10)</f>
        <v>76199.84811589829</v>
      </c>
      <c r="C30" s="29">
        <f>'Table A3'!C30*'Table A0'!$J30/(5)</f>
        <v>111182.08995935896</v>
      </c>
      <c r="D30" s="29">
        <f>'Table A3'!D30*'Table A0'!$J30/(1)</f>
        <v>295440.993951332</v>
      </c>
      <c r="E30" s="29">
        <f>'Table A3'!E30*'Table A0'!$J30/(0.5)</f>
        <v>448730.88929558737</v>
      </c>
      <c r="F30" s="29">
        <f>'Table A3'!F30*'Table A0'!$J30/(0.1)</f>
        <v>1118835.9917683275</v>
      </c>
      <c r="G30" s="29">
        <f>'Table A3'!G30*'Table A0'!$J30/(0.01)</f>
        <v>3745925.858103727</v>
      </c>
      <c r="H30" s="29"/>
      <c r="I30" s="29">
        <f>(100-'Table A3'!B30)*'Table A0'!$J30/(90)</f>
        <v>10675.062973306187</v>
      </c>
      <c r="J30" s="29">
        <f>'Table A3'!I30*'Table A0'!$J30/(5)</f>
        <v>41217.606272437653</v>
      </c>
      <c r="K30" s="29">
        <f>'Table A3'!J30*'Table A0'!$J30/(4)</f>
        <v>65117.363961365685</v>
      </c>
      <c r="L30" s="29">
        <f>'Table A3'!K30*'Table A0'!$J30/(0.5)</f>
        <v>142151.09860707662</v>
      </c>
      <c r="M30" s="29">
        <f>'Table A3'!L30*'Table A0'!$J30/(0.4)</f>
        <v>281204.61367740232</v>
      </c>
      <c r="N30" s="29">
        <f>'Table A3'!M30*'Table A0'!$J30/(0.09)</f>
        <v>826937.11773106107</v>
      </c>
      <c r="O30" s="29"/>
      <c r="P30" s="29">
        <f>'Table Thresholds_nominal'!P30*'Table A0'!$L30</f>
        <v>35882.363254872747</v>
      </c>
      <c r="Q30" s="29">
        <f>'Table Thresholds_nominal'!Q30*'Table A0'!$L30</f>
        <v>48815.768648269237</v>
      </c>
      <c r="R30" s="29">
        <f>'Table Thresholds_nominal'!R30*'Table A0'!$L30</f>
        <v>116831.85775214013</v>
      </c>
      <c r="S30" s="29">
        <f>'Table Thresholds_nominal'!S30*'Table A0'!$L30</f>
        <v>182861.6281072635</v>
      </c>
      <c r="T30" s="29">
        <f>'Table Thresholds_nominal'!T30*'Table A0'!$L30</f>
        <v>511662.05284226296</v>
      </c>
      <c r="U30" s="29">
        <f>'Table Thresholds_nominal'!U30*'Table A0'!$L30</f>
        <v>1807833.3058463281</v>
      </c>
      <c r="W30" s="163"/>
      <c r="X30" s="163"/>
      <c r="Y30" s="163"/>
      <c r="Z30" s="163"/>
      <c r="AA30" s="163"/>
      <c r="AB30" s="163"/>
    </row>
    <row r="31" spans="1:28" ht="12" customHeight="1">
      <c r="A31" s="28">
        <v>1938</v>
      </c>
      <c r="B31" s="29">
        <f>'Table A3'!B31*'Table A0'!$J31/(10)</f>
        <v>70159.881533033767</v>
      </c>
      <c r="C31" s="29">
        <f>'Table A3'!C31*'Table A0'!$J31/(5)</f>
        <v>99791.247964860944</v>
      </c>
      <c r="D31" s="29">
        <f>'Table A3'!D31*'Table A0'!$J31/(1)</f>
        <v>250792.42597460025</v>
      </c>
      <c r="E31" s="29">
        <f>'Table A3'!E31*'Table A0'!$J31/(0.5)</f>
        <v>374905.17125393281</v>
      </c>
      <c r="F31" s="29">
        <f>'Table A3'!F31*'Table A0'!$J31/(0.1)</f>
        <v>936614.0842413489</v>
      </c>
      <c r="G31" s="29">
        <f>'Table A3'!G31*'Table A0'!$J31/(0.01)</f>
        <v>3493301.8811228182</v>
      </c>
      <c r="H31" s="29"/>
      <c r="I31" s="29">
        <f>(100-'Table A3'!B31)*'Table A0'!$J31/(90)</f>
        <v>9891.5163062772899</v>
      </c>
      <c r="J31" s="29">
        <f>'Table A3'!I31*'Table A0'!$J31/(5)</f>
        <v>40528.515101206569</v>
      </c>
      <c r="K31" s="29">
        <f>'Table A3'!J31*'Table A0'!$J31/(4)</f>
        <v>62040.953462426114</v>
      </c>
      <c r="L31" s="29">
        <f>'Table A3'!K31*'Table A0'!$J31/(0.5)</f>
        <v>126679.68069526771</v>
      </c>
      <c r="M31" s="29">
        <f>'Table A3'!L31*'Table A0'!$J31/(0.4)</f>
        <v>234477.94300707878</v>
      </c>
      <c r="N31" s="29">
        <f>'Table A3'!M31*'Table A0'!$J31/(0.09)</f>
        <v>652537.66236563015</v>
      </c>
      <c r="O31" s="29"/>
      <c r="P31" s="29">
        <f>'Table Thresholds_nominal'!P31*'Table A0'!$L31</f>
        <v>35082.182160946708</v>
      </c>
      <c r="Q31" s="29">
        <f>'Table Thresholds_nominal'!Q31*'Table A0'!$L31</f>
        <v>47339.262472328614</v>
      </c>
      <c r="R31" s="29">
        <f>'Table Thresholds_nominal'!R31*'Table A0'!$L31</f>
        <v>106131.60888150427</v>
      </c>
      <c r="S31" s="29">
        <f>'Table Thresholds_nominal'!S31*'Table A0'!$L31</f>
        <v>159310.98338428602</v>
      </c>
      <c r="T31" s="29">
        <f>'Table Thresholds_nominal'!T31*'Table A0'!$L31</f>
        <v>413012.70105646289</v>
      </c>
      <c r="U31" s="29">
        <f>'Table Thresholds_nominal'!U31*'Table A0'!$L31</f>
        <v>1546995.7290572571</v>
      </c>
      <c r="W31" s="163"/>
      <c r="X31" s="163"/>
      <c r="Y31" s="163"/>
      <c r="Z31" s="163"/>
      <c r="AA31" s="163"/>
      <c r="AB31" s="163"/>
    </row>
    <row r="32" spans="1:28" ht="12" customHeight="1">
      <c r="A32" s="28">
        <v>1939</v>
      </c>
      <c r="B32" s="29">
        <f>'Table A3'!B32*'Table A0'!$J32/(10)</f>
        <v>76976.675715832316</v>
      </c>
      <c r="C32" s="29">
        <f>'Table A3'!C32*'Table A0'!$J32/(5)</f>
        <v>109175.02019734545</v>
      </c>
      <c r="D32" s="29">
        <f>'Table A3'!D32*'Table A0'!$J32/(1)</f>
        <v>273548.06199446548</v>
      </c>
      <c r="E32" s="29">
        <f>'Table A3'!E32*'Table A0'!$J32/(0.5)</f>
        <v>407825.01614530606</v>
      </c>
      <c r="F32" s="29">
        <f>'Table A3'!F32*'Table A0'!$J32/(0.1)</f>
        <v>992969.41442018165</v>
      </c>
      <c r="G32" s="29">
        <f>'Table A3'!G32*'Table A0'!$J32/(0.01)</f>
        <v>3320434.8169617709</v>
      </c>
      <c r="H32" s="29"/>
      <c r="I32" s="29">
        <f>(100-'Table A3'!B32)*'Table A0'!$J32/(90)</f>
        <v>10237.372726343237</v>
      </c>
      <c r="J32" s="29">
        <f>'Table A3'!I32*'Table A0'!$J32/(5)</f>
        <v>44778.331234319201</v>
      </c>
      <c r="K32" s="29">
        <f>'Table A3'!J32*'Table A0'!$J32/(4)</f>
        <v>68081.759748065451</v>
      </c>
      <c r="L32" s="29">
        <f>'Table A3'!K32*'Table A0'!$J32/(0.5)</f>
        <v>139271.10784362484</v>
      </c>
      <c r="M32" s="29">
        <f>'Table A3'!L32*'Table A0'!$J32/(0.4)</f>
        <v>261538.91657658713</v>
      </c>
      <c r="N32" s="29">
        <f>'Table A3'!M32*'Table A0'!$J32/(0.09)</f>
        <v>734362.14747111627</v>
      </c>
      <c r="O32" s="29"/>
      <c r="P32" s="29">
        <f>'Table Thresholds_nominal'!P32*'Table A0'!$L32</f>
        <v>39592.698791564289</v>
      </c>
      <c r="Q32" s="29">
        <f>'Table Thresholds_nominal'!Q32*'Table A0'!$L32</f>
        <v>53143.659390367582</v>
      </c>
      <c r="R32" s="29">
        <f>'Table Thresholds_nominal'!R32*'Table A0'!$L32</f>
        <v>116396.45156666753</v>
      </c>
      <c r="S32" s="29">
        <f>'Table Thresholds_nominal'!S32*'Table A0'!$L32</f>
        <v>175345.94263517199</v>
      </c>
      <c r="T32" s="29">
        <f>'Table Thresholds_nominal'!T32*'Table A0'!$L32</f>
        <v>459939.72782334115</v>
      </c>
      <c r="U32" s="29">
        <f>'Table Thresholds_nominal'!U32*'Table A0'!$L32</f>
        <v>1620062.4950621165</v>
      </c>
      <c r="W32" s="163"/>
      <c r="X32" s="163"/>
      <c r="Y32" s="163"/>
      <c r="Z32" s="163"/>
      <c r="AA32" s="163"/>
      <c r="AB32" s="163"/>
    </row>
    <row r="33" spans="1:28" ht="12" customHeight="1">
      <c r="A33" s="28">
        <v>1940</v>
      </c>
      <c r="B33" s="29">
        <f>'Table A3'!B33*'Table A0'!$J33/(10)</f>
        <v>80106.102174373067</v>
      </c>
      <c r="C33" s="29">
        <f>'Table A3'!C33*'Table A0'!$J33/(5)</f>
        <v>113977.46240883705</v>
      </c>
      <c r="D33" s="29">
        <f>'Table A3'!D33*'Table A0'!$J33/(1)</f>
        <v>291433.6428097302</v>
      </c>
      <c r="E33" s="29">
        <f>'Table A3'!E33*'Table A0'!$J33/(0.5)</f>
        <v>436257.80004059273</v>
      </c>
      <c r="F33" s="29">
        <f>'Table A3'!F33*'Table A0'!$J33/(0.1)</f>
        <v>1062084.3957048485</v>
      </c>
      <c r="G33" s="29">
        <f>'Table A3'!G33*'Table A0'!$J33/(0.01)</f>
        <v>3614365.408100571</v>
      </c>
      <c r="H33" s="29"/>
      <c r="I33" s="29">
        <f>(100-'Table A3'!B33)*'Table A0'!$J33/(90)</f>
        <v>10750.597001894814</v>
      </c>
      <c r="J33" s="29">
        <f>'Table A3'!I33*'Table A0'!$J33/(5)</f>
        <v>46234.741939909094</v>
      </c>
      <c r="K33" s="29">
        <f>'Table A3'!J33*'Table A0'!$J33/(4)</f>
        <v>69613.41730861376</v>
      </c>
      <c r="L33" s="29">
        <f>'Table A3'!K33*'Table A0'!$J33/(0.5)</f>
        <v>146609.48557886764</v>
      </c>
      <c r="M33" s="29">
        <f>'Table A3'!L33*'Table A0'!$J33/(0.4)</f>
        <v>279801.15112452878</v>
      </c>
      <c r="N33" s="29">
        <f>'Table A3'!M33*'Table A0'!$J33/(0.09)</f>
        <v>778497.61654976825</v>
      </c>
      <c r="O33" s="29"/>
      <c r="P33" s="29">
        <f>'Table Thresholds_nominal'!P33*'Table A0'!$L33</f>
        <v>43796.093766900332</v>
      </c>
      <c r="Q33" s="29">
        <f>'Table Thresholds_nominal'!Q33*'Table A0'!$L33</f>
        <v>52492.895931809398</v>
      </c>
      <c r="R33" s="29">
        <f>'Table Thresholds_nominal'!R33*'Table A0'!$L33</f>
        <v>121581.44309682446</v>
      </c>
      <c r="S33" s="29">
        <f>'Table Thresholds_nominal'!S33*'Table A0'!$L33</f>
        <v>188849.30092061023</v>
      </c>
      <c r="T33" s="29">
        <f>'Table Thresholds_nominal'!T33*'Table A0'!$L33</f>
        <v>494541.67225032026</v>
      </c>
      <c r="U33" s="29">
        <f>'Table Thresholds_nominal'!U33*'Table A0'!$L33</f>
        <v>1746256.689410141</v>
      </c>
      <c r="W33" s="163"/>
      <c r="X33" s="163"/>
      <c r="Y33" s="163"/>
      <c r="Z33" s="163"/>
      <c r="AA33" s="163"/>
      <c r="AB33" s="163"/>
    </row>
    <row r="34" spans="1:28" ht="12" customHeight="1">
      <c r="A34" s="28">
        <v>1941</v>
      </c>
      <c r="B34" s="29">
        <f>'Table A3'!B34*'Table A0'!$J34/(10)</f>
        <v>86698.304382188231</v>
      </c>
      <c r="C34" s="29">
        <f>'Table A3'!C34*'Table A0'!$J34/(5)</f>
        <v>124027.12489819821</v>
      </c>
      <c r="D34" s="29">
        <f>'Table A3'!D34*'Table A0'!$J34/(1)</f>
        <v>326394.1835824601</v>
      </c>
      <c r="E34" s="29">
        <f>'Table A3'!E34*'Table A0'!$J34/(0.5)</f>
        <v>490530.63313056622</v>
      </c>
      <c r="F34" s="29">
        <f>'Table A3'!F34*'Table A0'!$J34/(0.1)</f>
        <v>1200595.5476010561</v>
      </c>
      <c r="G34" s="29">
        <f>'Table A3'!G34*'Table A0'!$J34/(0.01)</f>
        <v>4088161.6765241357</v>
      </c>
      <c r="H34" s="29"/>
      <c r="I34" s="29">
        <f>(100-'Table A3'!B34)*'Table A0'!$J34/(90)</f>
        <v>13341.018963014836</v>
      </c>
      <c r="J34" s="29">
        <f>'Table A3'!I34*'Table A0'!$J34/(5)</f>
        <v>49369.483866178271</v>
      </c>
      <c r="K34" s="29">
        <f>'Table A3'!J34*'Table A0'!$J34/(4)</f>
        <v>73435.360227132725</v>
      </c>
      <c r="L34" s="29">
        <f>'Table A3'!K34*'Table A0'!$J34/(0.5)</f>
        <v>162257.73403435393</v>
      </c>
      <c r="M34" s="29">
        <f>'Table A3'!L34*'Table A0'!$J34/(0.4)</f>
        <v>313014.40451294376</v>
      </c>
      <c r="N34" s="29">
        <f>'Table A3'!M34*'Table A0'!$J34/(0.09)</f>
        <v>879754.86660960293</v>
      </c>
      <c r="O34" s="29"/>
      <c r="P34" s="29">
        <f>'Table Thresholds_nominal'!P34*'Table A0'!$L34</f>
        <v>45217.287020560289</v>
      </c>
      <c r="Q34" s="29">
        <f>'Table Thresholds_nominal'!Q34*'Table A0'!$L34</f>
        <v>57034.881989159068</v>
      </c>
      <c r="R34" s="29">
        <f>'Table Thresholds_nominal'!R34*'Table A0'!$L34</f>
        <v>132665.14757709921</v>
      </c>
      <c r="S34" s="29">
        <f>'Table Thresholds_nominal'!S34*'Table A0'!$L34</f>
        <v>209520.85957710553</v>
      </c>
      <c r="T34" s="29">
        <f>'Table Thresholds_nominal'!T34*'Table A0'!$L34</f>
        <v>559279.47145780828</v>
      </c>
      <c r="U34" s="29">
        <f>'Table Thresholds_nominal'!U34*'Table A0'!$L34</f>
        <v>2018795.4077486179</v>
      </c>
      <c r="W34" s="163"/>
      <c r="X34" s="163"/>
      <c r="Y34" s="163"/>
      <c r="Z34" s="163"/>
      <c r="AA34" s="163"/>
      <c r="AB34" s="163"/>
    </row>
    <row r="35" spans="1:28" ht="12" customHeight="1">
      <c r="A35" s="28">
        <v>1942</v>
      </c>
      <c r="B35" s="29">
        <f>'Table A3'!B35*'Table A0'!$J35/(10)</f>
        <v>86374.882424181851</v>
      </c>
      <c r="C35" s="29">
        <f>'Table A3'!C35*'Table A0'!$J35/(5)</f>
        <v>123379.96321240145</v>
      </c>
      <c r="D35" s="29">
        <f>'Table A3'!D35*'Table A0'!$J35/(1)</f>
        <v>321054.04574325605</v>
      </c>
      <c r="E35" s="29">
        <f>'Table A3'!E35*'Table A0'!$J35/(0.5)</f>
        <v>481354.68427193625</v>
      </c>
      <c r="F35" s="29">
        <f>'Table A3'!F35*'Table A0'!$J35/(0.1)</f>
        <v>1150360.820857597</v>
      </c>
      <c r="G35" s="29">
        <f>'Table A3'!G35*'Table A0'!$J35/(0.01)</f>
        <v>3695646.9621530864</v>
      </c>
      <c r="H35" s="29"/>
      <c r="I35" s="29">
        <f>(100-'Table A3'!B35)*'Table A0'!$J35/(90)</f>
        <v>16967.354726137124</v>
      </c>
      <c r="J35" s="29">
        <f>'Table A3'!I35*'Table A0'!$J35/(5)</f>
        <v>49369.801635962256</v>
      </c>
      <c r="K35" s="29">
        <f>'Table A3'!J35*'Table A0'!$J35/(4)</f>
        <v>73961.442579687806</v>
      </c>
      <c r="L35" s="29">
        <f>'Table A3'!K35*'Table A0'!$J35/(0.5)</f>
        <v>160753.40721457585</v>
      </c>
      <c r="M35" s="29">
        <f>'Table A3'!L35*'Table A0'!$J35/(0.4)</f>
        <v>314103.150125521</v>
      </c>
      <c r="N35" s="29">
        <f>'Table A3'!M35*'Table A0'!$J35/(0.09)</f>
        <v>867551.24960254284</v>
      </c>
      <c r="O35" s="29"/>
      <c r="P35" s="29">
        <f>'Table Thresholds_nominal'!P35*'Table A0'!$L35</f>
        <v>45846.859516519704</v>
      </c>
      <c r="Q35" s="29">
        <f>'Table Thresholds_nominal'!Q35*'Table A0'!$L35</f>
        <v>56738.381858948676</v>
      </c>
      <c r="R35" s="29">
        <f>'Table Thresholds_nominal'!R35*'Table A0'!$L35</f>
        <v>130413.36062262395</v>
      </c>
      <c r="S35" s="29">
        <f>'Table Thresholds_nominal'!S35*'Table A0'!$L35</f>
        <v>207304.46400791814</v>
      </c>
      <c r="T35" s="29">
        <f>'Table Thresholds_nominal'!T35*'Table A0'!$L35</f>
        <v>552069.1626426609</v>
      </c>
      <c r="U35" s="29">
        <f>'Table Thresholds_nominal'!U35*'Table A0'!$L35</f>
        <v>1914001.688560179</v>
      </c>
      <c r="W35" s="163"/>
      <c r="X35" s="163"/>
      <c r="Y35" s="163"/>
      <c r="Z35" s="163"/>
      <c r="AA35" s="163"/>
      <c r="AB35" s="163"/>
    </row>
    <row r="36" spans="1:28" ht="12" customHeight="1">
      <c r="A36" s="28">
        <v>1943</v>
      </c>
      <c r="B36" s="29">
        <f>'Table A3'!B36*'Table A0'!$J36/(10)</f>
        <v>93729.907242897592</v>
      </c>
      <c r="C36" s="29">
        <f>'Table A3'!C36*'Table A0'!$J36/(5)</f>
        <v>134002.1535879458</v>
      </c>
      <c r="D36" s="29">
        <f>'Table A3'!D36*'Table A0'!$J36/(1)</f>
        <v>342466.37989127077</v>
      </c>
      <c r="E36" s="29">
        <f>'Table A3'!E36*'Table A0'!$J36/(0.5)</f>
        <v>509010.13141388068</v>
      </c>
      <c r="F36" s="29">
        <f>'Table A3'!F36*'Table A0'!$J36/(0.1)</f>
        <v>1185989.4464124157</v>
      </c>
      <c r="G36" s="29">
        <f>'Table A3'!G36*'Table A0'!$J36/(0.01)</f>
        <v>3436285.8580568642</v>
      </c>
      <c r="H36" s="29"/>
      <c r="I36" s="29">
        <f>(100-'Table A3'!B36)*'Table A0'!$J36/(90)</f>
        <v>20498.193932380567</v>
      </c>
      <c r="J36" s="29">
        <f>'Table A3'!I36*'Table A0'!$J36/(5)</f>
        <v>53457.660897849397</v>
      </c>
      <c r="K36" s="29">
        <f>'Table A3'!J36*'Table A0'!$J36/(4)</f>
        <v>81886.097012114536</v>
      </c>
      <c r="L36" s="29">
        <f>'Table A3'!K36*'Table A0'!$J36/(0.5)</f>
        <v>175922.62836866087</v>
      </c>
      <c r="M36" s="29">
        <f>'Table A3'!L36*'Table A0'!$J36/(0.4)</f>
        <v>339765.30266424688</v>
      </c>
      <c r="N36" s="29">
        <f>'Table A3'!M36*'Table A0'!$J36/(0.09)</f>
        <v>935956.51178525481</v>
      </c>
      <c r="O36" s="29"/>
      <c r="P36" s="29">
        <f>'Table Thresholds_nominal'!P36*'Table A0'!$L36</f>
        <v>47192.671737561759</v>
      </c>
      <c r="Q36" s="29">
        <f>'Table Thresholds_nominal'!Q36*'Table A0'!$L36</f>
        <v>62671.905894426811</v>
      </c>
      <c r="R36" s="29">
        <f>'Table Thresholds_nominal'!R36*'Table A0'!$L36</f>
        <v>142828.77082588596</v>
      </c>
      <c r="S36" s="29">
        <f>'Table Thresholds_nominal'!S36*'Table A0'!$L36</f>
        <v>229019.26647998713</v>
      </c>
      <c r="T36" s="29">
        <f>'Table Thresholds_nominal'!T36*'Table A0'!$L36</f>
        <v>598717.21874460194</v>
      </c>
      <c r="U36" s="29">
        <f>'Table Thresholds_nominal'!U36*'Table A0'!$L36</f>
        <v>1831610.8489912036</v>
      </c>
      <c r="W36" s="163"/>
      <c r="X36" s="163"/>
      <c r="Y36" s="163"/>
      <c r="Z36" s="163"/>
      <c r="AA36" s="163"/>
      <c r="AB36" s="163"/>
    </row>
    <row r="37" spans="1:28" ht="12" customHeight="1">
      <c r="A37" s="28">
        <v>1944</v>
      </c>
      <c r="B37" s="29">
        <f>'Table A3'!B37*'Table A0'!$J37/(10)</f>
        <v>89399.046532958455</v>
      </c>
      <c r="C37" s="29">
        <f>'Table A3'!C37*'Table A0'!$J37/(5)</f>
        <v>125193.47884324745</v>
      </c>
      <c r="D37" s="29">
        <f>'Table A3'!D37*'Table A0'!$J37/(1)</f>
        <v>310189.56174058042</v>
      </c>
      <c r="E37" s="29">
        <f>'Table A3'!E37*'Table A0'!$J37/(0.5)</f>
        <v>454109.2692400738</v>
      </c>
      <c r="F37" s="29">
        <f>'Table A3'!F37*'Table A0'!$J37/(0.1)</f>
        <v>1032672.0683977151</v>
      </c>
      <c r="G37" s="29">
        <f>'Table A3'!G37*'Table A0'!$J37/(0.01)</f>
        <v>3201279.0799900428</v>
      </c>
      <c r="H37" s="29"/>
      <c r="I37" s="29">
        <f>(100-'Table A3'!B37)*'Table A0'!$J37/(90)</f>
        <v>20618.769303722263</v>
      </c>
      <c r="J37" s="29">
        <f>'Table A3'!I37*'Table A0'!$J37/(5)</f>
        <v>53604.614222669472</v>
      </c>
      <c r="K37" s="29">
        <f>'Table A3'!J37*'Table A0'!$J37/(4)</f>
        <v>78944.45811891419</v>
      </c>
      <c r="L37" s="29">
        <f>'Table A3'!K37*'Table A0'!$J37/(0.5)</f>
        <v>166269.85424108704</v>
      </c>
      <c r="M37" s="29">
        <f>'Table A3'!L37*'Table A0'!$J37/(0.4)</f>
        <v>309468.56945066346</v>
      </c>
      <c r="N37" s="29">
        <f>'Table A3'!M37*'Table A0'!$J37/(0.09)</f>
        <v>791715.7337763455</v>
      </c>
      <c r="O37" s="29"/>
      <c r="P37" s="29">
        <f>'Table Thresholds_nominal'!P37*'Table A0'!$L37</f>
        <v>51467.530998311857</v>
      </c>
      <c r="Q37" s="29">
        <f>'Table Thresholds_nominal'!Q37*'Table A0'!$L37</f>
        <v>62751.263734381508</v>
      </c>
      <c r="R37" s="29">
        <f>'Table Thresholds_nominal'!R37*'Table A0'!$L37</f>
        <v>146213.09194747417</v>
      </c>
      <c r="S37" s="29">
        <f>'Table Thresholds_nominal'!S37*'Table A0'!$L37</f>
        <v>226161.89611570232</v>
      </c>
      <c r="T37" s="29">
        <f>'Table Thresholds_nominal'!T37*'Table A0'!$L37</f>
        <v>567038.78938117193</v>
      </c>
      <c r="U37" s="29">
        <f>'Table Thresholds_nominal'!U37*'Table A0'!$L37</f>
        <v>1838095.8994136157</v>
      </c>
      <c r="W37" s="163"/>
      <c r="X37" s="163"/>
      <c r="Y37" s="163"/>
      <c r="Z37" s="163"/>
      <c r="AA37" s="163"/>
      <c r="AB37" s="163"/>
    </row>
    <row r="38" spans="1:28" ht="12" customHeight="1">
      <c r="A38" s="28">
        <v>1945</v>
      </c>
      <c r="B38" s="29">
        <f>'Table A3'!B38*'Table A0'!$J38/(10)</f>
        <v>94430.215367692959</v>
      </c>
      <c r="C38" s="29">
        <f>'Table A3'!C38*'Table A0'!$J38/(5)</f>
        <v>136033.27261467892</v>
      </c>
      <c r="D38" s="29">
        <f>'Table A3'!D38*'Table A0'!$J38/(1)</f>
        <v>343333.87268384319</v>
      </c>
      <c r="E38" s="29">
        <f>'Table A3'!E38*'Table A0'!$J38/(0.5)</f>
        <v>501351.69150448689</v>
      </c>
      <c r="F38" s="29">
        <f>'Table A3'!F38*'Table A0'!$J38/(0.1)</f>
        <v>1140948.8582230592</v>
      </c>
      <c r="G38" s="29">
        <f>'Table A3'!G38*'Table A0'!$J38/(0.01)</f>
        <v>3465742.4508147109</v>
      </c>
      <c r="H38" s="29"/>
      <c r="I38" s="29">
        <f>(100-'Table A3'!B38)*'Table A0'!$J38/(90)</f>
        <v>19987.815228426029</v>
      </c>
      <c r="J38" s="29">
        <f>'Table A3'!I38*'Table A0'!$J38/(5)</f>
        <v>52827.158120706968</v>
      </c>
      <c r="K38" s="29">
        <f>'Table A3'!J38*'Table A0'!$J38/(4)</f>
        <v>84208.122597387861</v>
      </c>
      <c r="L38" s="29">
        <f>'Table A3'!K38*'Table A0'!$J38/(0.5)</f>
        <v>185316.05386319952</v>
      </c>
      <c r="M38" s="29">
        <f>'Table A3'!L38*'Table A0'!$J38/(0.4)</f>
        <v>341452.3998248438</v>
      </c>
      <c r="N38" s="29">
        <f>'Table A3'!M38*'Table A0'!$J38/(0.09)</f>
        <v>882638.45904620911</v>
      </c>
      <c r="O38" s="29"/>
      <c r="P38" s="29">
        <f>'Table Thresholds_nominal'!P38*'Table A0'!$L38</f>
        <v>50124.241767907079</v>
      </c>
      <c r="Q38" s="29">
        <f>'Table Thresholds_nominal'!Q38*'Table A0'!$L38</f>
        <v>64204.767989336891</v>
      </c>
      <c r="R38" s="29">
        <f>'Table Thresholds_nominal'!R38*'Table A0'!$L38</f>
        <v>162743.32098499013</v>
      </c>
      <c r="S38" s="29">
        <f>'Table Thresholds_nominal'!S38*'Table A0'!$L38</f>
        <v>258175.29577739947</v>
      </c>
      <c r="T38" s="29">
        <f>'Table Thresholds_nominal'!T38*'Table A0'!$L38</f>
        <v>622735.61679026322</v>
      </c>
      <c r="U38" s="29">
        <f>'Table Thresholds_nominal'!U38*'Table A0'!$L38</f>
        <v>1943504.2683112591</v>
      </c>
      <c r="W38" s="163"/>
      <c r="X38" s="163"/>
      <c r="Y38" s="163"/>
      <c r="Z38" s="163"/>
      <c r="AA38" s="163"/>
      <c r="AB38" s="163"/>
    </row>
    <row r="39" spans="1:28" ht="12" customHeight="1">
      <c r="A39" s="28">
        <v>1946</v>
      </c>
      <c r="B39" s="29">
        <f>'Table A3'!B39*'Table A0'!$J39/(10)</f>
        <v>102480.92354881449</v>
      </c>
      <c r="C39" s="29">
        <f>'Table A3'!C39*'Table A0'!$J39/(5)</f>
        <v>149480.9296547657</v>
      </c>
      <c r="D39" s="29">
        <f>'Table A3'!D39*'Table A0'!$J39/(1)</f>
        <v>370752.38255502464</v>
      </c>
      <c r="E39" s="29">
        <f>'Table A3'!E39*'Table A0'!$J39/(0.5)</f>
        <v>536840.84653380327</v>
      </c>
      <c r="F39" s="29">
        <f>'Table A3'!F39*'Table A0'!$J39/(0.1)</f>
        <v>1226362.6961007896</v>
      </c>
      <c r="G39" s="29">
        <f>'Table A3'!G39*'Table A0'!$J39/(0.01)</f>
        <v>4112795.2330657737</v>
      </c>
      <c r="H39" s="29"/>
      <c r="I39" s="29">
        <f>(100-'Table A3'!B39)*'Table A0'!$J39/(90)</f>
        <v>19640.229419502688</v>
      </c>
      <c r="J39" s="29">
        <f>'Table A3'!I39*'Table A0'!$J39/(5)</f>
        <v>55480.917442863283</v>
      </c>
      <c r="K39" s="29">
        <f>'Table A3'!J39*'Table A0'!$J39/(4)</f>
        <v>94163.066429700964</v>
      </c>
      <c r="L39" s="29">
        <f>'Table A3'!K39*'Table A0'!$J39/(0.5)</f>
        <v>204663.91857624592</v>
      </c>
      <c r="M39" s="29">
        <f>'Table A3'!L39*'Table A0'!$J39/(0.4)</f>
        <v>364460.38414205669</v>
      </c>
      <c r="N39" s="29">
        <f>'Table A3'!M39*'Table A0'!$J39/(0.09)</f>
        <v>905647.96977134724</v>
      </c>
      <c r="O39" s="29"/>
      <c r="P39" s="29">
        <f>'Table Thresholds_nominal'!P39*'Table A0'!$L39</f>
        <v>49957.935444002273</v>
      </c>
      <c r="Q39" s="29">
        <f>'Table Thresholds_nominal'!Q39*'Table A0'!$L39</f>
        <v>66988.723808125666</v>
      </c>
      <c r="R39" s="29">
        <f>'Table Thresholds_nominal'!R39*'Table A0'!$L39</f>
        <v>169952.32163018157</v>
      </c>
      <c r="S39" s="29">
        <f>'Table Thresholds_nominal'!S39*'Table A0'!$L39</f>
        <v>259622.90960736907</v>
      </c>
      <c r="T39" s="29">
        <f>'Table Thresholds_nominal'!T39*'Table A0'!$L39</f>
        <v>623881.64780740708</v>
      </c>
      <c r="U39" s="29">
        <f>'Table Thresholds_nominal'!U39*'Table A0'!$L39</f>
        <v>2095430.8602844956</v>
      </c>
      <c r="W39" s="163"/>
      <c r="X39" s="163"/>
      <c r="Y39" s="163"/>
      <c r="Z39" s="163"/>
      <c r="AA39" s="163"/>
      <c r="AB39" s="163"/>
    </row>
    <row r="40" spans="1:28" ht="12" customHeight="1">
      <c r="A40" s="28">
        <v>1947</v>
      </c>
      <c r="B40" s="29">
        <f>'Table A3'!B40*'Table A0'!$J40/(10)</f>
        <v>91102.954797339422</v>
      </c>
      <c r="C40" s="29">
        <f>'Table A3'!C40*'Table A0'!$J40/(5)</f>
        <v>130911.35825896422</v>
      </c>
      <c r="D40" s="29">
        <f>'Table A3'!D40*'Table A0'!$J40/(1)</f>
        <v>317091.13731529395</v>
      </c>
      <c r="E40" s="29">
        <f>'Table A3'!E40*'Table A0'!$J40/(0.5)</f>
        <v>456930.64456780214</v>
      </c>
      <c r="F40" s="29">
        <f>'Table A3'!F40*'Table A0'!$J40/(0.1)</f>
        <v>1039250.615462497</v>
      </c>
      <c r="G40" s="29">
        <f>'Table A3'!G40*'Table A0'!$J40/(0.01)</f>
        <v>3457394.6345460289</v>
      </c>
      <c r="H40" s="29"/>
      <c r="I40" s="29">
        <f>(100-'Table A3'!B40)*'Table A0'!$J40/(90)</f>
        <v>19348.119398503542</v>
      </c>
      <c r="J40" s="29">
        <f>'Table A3'!I40*'Table A0'!$J40/(5)</f>
        <v>51294.551335714597</v>
      </c>
      <c r="K40" s="29">
        <f>'Table A3'!J40*'Table A0'!$J40/(4)</f>
        <v>84366.413494881795</v>
      </c>
      <c r="L40" s="29">
        <f>'Table A3'!K40*'Table A0'!$J40/(0.5)</f>
        <v>177251.63006278576</v>
      </c>
      <c r="M40" s="29">
        <f>'Table A3'!L40*'Table A0'!$J40/(0.4)</f>
        <v>311350.65184412838</v>
      </c>
      <c r="N40" s="29">
        <f>'Table A3'!M40*'Table A0'!$J40/(0.09)</f>
        <v>770567.94667543808</v>
      </c>
      <c r="O40" s="29"/>
      <c r="P40" s="29">
        <f>'Table Thresholds_nominal'!P40*'Table A0'!$L40</f>
        <v>45362.255607403466</v>
      </c>
      <c r="Q40" s="29">
        <f>'Table Thresholds_nominal'!Q40*'Table A0'!$L40</f>
        <v>59246.507953046574</v>
      </c>
      <c r="R40" s="29">
        <f>'Table Thresholds_nominal'!R40*'Table A0'!$L40</f>
        <v>147005.41730971946</v>
      </c>
      <c r="S40" s="29">
        <f>'Table Thresholds_nominal'!S40*'Table A0'!$L40</f>
        <v>222015.95477089059</v>
      </c>
      <c r="T40" s="29">
        <f>'Table Thresholds_nominal'!T40*'Table A0'!$L40</f>
        <v>523891.46908711176</v>
      </c>
      <c r="U40" s="29">
        <f>'Table Thresholds_nominal'!U40*'Table A0'!$L40</f>
        <v>1732926.4140215504</v>
      </c>
      <c r="W40" s="163"/>
      <c r="X40" s="163"/>
      <c r="Y40" s="163"/>
      <c r="Z40" s="163"/>
      <c r="AA40" s="163"/>
      <c r="AB40" s="163"/>
    </row>
    <row r="41" spans="1:28" ht="12" customHeight="1">
      <c r="A41" s="28">
        <v>1948</v>
      </c>
      <c r="B41" s="29">
        <f>'Table A3'!B41*'Table A0'!$J41/(10)</f>
        <v>94294.192634012099</v>
      </c>
      <c r="C41" s="29">
        <f>'Table A3'!C41*'Table A0'!$J41/(5)</f>
        <v>134951.43456371731</v>
      </c>
      <c r="D41" s="29">
        <f>'Table A3'!D41*'Table A0'!$J41/(1)</f>
        <v>329703.06013556785</v>
      </c>
      <c r="E41" s="29">
        <f>'Table A3'!E41*'Table A0'!$J41/(0.5)</f>
        <v>479384.78387208522</v>
      </c>
      <c r="F41" s="29">
        <f>'Table A3'!F41*'Table A0'!$J41/(0.1)</f>
        <v>1092082.5589742092</v>
      </c>
      <c r="G41" s="29">
        <f>'Table A3'!G41*'Table A0'!$J41/(0.01)</f>
        <v>3515814.3811271032</v>
      </c>
      <c r="H41" s="29"/>
      <c r="I41" s="29">
        <f>(100-'Table A3'!B41)*'Table A0'!$J41/(90)</f>
        <v>19445.982915981032</v>
      </c>
      <c r="J41" s="29">
        <f>'Table A3'!I41*'Table A0'!$J41/(5)</f>
        <v>53636.950704306873</v>
      </c>
      <c r="K41" s="29">
        <f>'Table A3'!J41*'Table A0'!$J41/(4)</f>
        <v>86263.528170754682</v>
      </c>
      <c r="L41" s="29">
        <f>'Table A3'!K41*'Table A0'!$J41/(0.5)</f>
        <v>180021.33639905052</v>
      </c>
      <c r="M41" s="29">
        <f>'Table A3'!L41*'Table A0'!$J41/(0.4)</f>
        <v>326210.34009655414</v>
      </c>
      <c r="N41" s="29">
        <f>'Table A3'!M41*'Table A0'!$J41/(0.09)</f>
        <v>822779.02317944355</v>
      </c>
      <c r="O41" s="29"/>
      <c r="P41" s="29">
        <f>'Table Thresholds_nominal'!P41*'Table A0'!$L41</f>
        <v>47530.220911019191</v>
      </c>
      <c r="Q41" s="29">
        <f>'Table Thresholds_nominal'!Q41*'Table A0'!$L41</f>
        <v>64428.680184194294</v>
      </c>
      <c r="R41" s="29">
        <f>'Table Thresholds_nominal'!R41*'Table A0'!$L41</f>
        <v>149629.49703938395</v>
      </c>
      <c r="S41" s="29">
        <f>'Table Thresholds_nominal'!S41*'Table A0'!$L41</f>
        <v>230754.58874468404</v>
      </c>
      <c r="T41" s="29">
        <f>'Table Thresholds_nominal'!T41*'Table A0'!$L41</f>
        <v>551353.11882295366</v>
      </c>
      <c r="U41" s="29">
        <f>'Table Thresholds_nominal'!U41*'Table A0'!$L41</f>
        <v>1845155.7345024685</v>
      </c>
      <c r="W41" s="163"/>
      <c r="X41" s="163"/>
      <c r="Y41" s="163"/>
      <c r="Z41" s="163"/>
      <c r="AA41" s="163"/>
      <c r="AB41" s="163"/>
    </row>
    <row r="42" spans="1:28" ht="12" customHeight="1">
      <c r="A42" s="28">
        <v>1949</v>
      </c>
      <c r="B42" s="29">
        <f>'Table A3'!B42*'Table A0'!$J42/(10)</f>
        <v>91777.633581429138</v>
      </c>
      <c r="C42" s="29">
        <f>'Table A3'!C42*'Table A0'!$J42/(5)</f>
        <v>129437.93303432266</v>
      </c>
      <c r="D42" s="29">
        <f>'Table A3'!D42*'Table A0'!$J42/(1)</f>
        <v>309709.86782292475</v>
      </c>
      <c r="E42" s="29">
        <f>'Table A3'!E42*'Table A0'!$J42/(0.5)</f>
        <v>447712.09709405189</v>
      </c>
      <c r="F42" s="29">
        <f>'Table A3'!F42*'Table A0'!$J42/(0.1)</f>
        <v>1011867.4837498856</v>
      </c>
      <c r="G42" s="29">
        <f>'Table A3'!G42*'Table A0'!$J42/(0.01)</f>
        <v>3281451.8970506671</v>
      </c>
      <c r="H42" s="29"/>
      <c r="I42" s="29">
        <f>(100-'Table A3'!B42)*'Table A0'!$J42/(90)</f>
        <v>19147.0103364555</v>
      </c>
      <c r="J42" s="29">
        <f>'Table A3'!I42*'Table A0'!$J42/(5)</f>
        <v>54117.334128535629</v>
      </c>
      <c r="K42" s="29">
        <f>'Table A3'!J42*'Table A0'!$J42/(4)</f>
        <v>84369.949337172133</v>
      </c>
      <c r="L42" s="29">
        <f>'Table A3'!K42*'Table A0'!$J42/(0.5)</f>
        <v>171707.63855179763</v>
      </c>
      <c r="M42" s="29">
        <f>'Table A3'!L42*'Table A0'!$J42/(0.4)</f>
        <v>306673.25043009344</v>
      </c>
      <c r="N42" s="29">
        <f>'Table A3'!M42*'Table A0'!$J42/(0.09)</f>
        <v>759691.43782757642</v>
      </c>
      <c r="O42" s="29"/>
      <c r="P42" s="29">
        <f>'Table Thresholds_nominal'!P42*'Table A0'!$L42</f>
        <v>48037.731125125611</v>
      </c>
      <c r="Q42" s="29">
        <f>'Table Thresholds_nominal'!Q42*'Table A0'!$L42</f>
        <v>64494.711232516107</v>
      </c>
      <c r="R42" s="29">
        <f>'Table Thresholds_nominal'!R42*'Table A0'!$L42</f>
        <v>142217.23295859684</v>
      </c>
      <c r="S42" s="29">
        <f>'Table Thresholds_nominal'!S42*'Table A0'!$L42</f>
        <v>215580.96090728874</v>
      </c>
      <c r="T42" s="29">
        <f>'Table Thresholds_nominal'!T42*'Table A0'!$L42</f>
        <v>511644.67214911437</v>
      </c>
      <c r="U42" s="29">
        <f>'Table Thresholds_nominal'!U42*'Table A0'!$L42</f>
        <v>1683300.4141254944</v>
      </c>
      <c r="W42" s="163"/>
      <c r="X42" s="163"/>
      <c r="Y42" s="163"/>
      <c r="Z42" s="163"/>
      <c r="AA42" s="163"/>
      <c r="AB42" s="163"/>
    </row>
    <row r="43" spans="1:28" ht="12" customHeight="1">
      <c r="A43" s="28">
        <v>1950</v>
      </c>
      <c r="B43" s="29">
        <f>'Table A3'!B43*'Table A0'!$J43/(10)</f>
        <v>102649.76929467342</v>
      </c>
      <c r="C43" s="29">
        <f>'Table A3'!C43*'Table A0'!$J43/(5)</f>
        <v>147398.98250135905</v>
      </c>
      <c r="D43" s="29">
        <f>'Table A3'!D43*'Table A0'!$J43/(1)</f>
        <v>370021.85866250121</v>
      </c>
      <c r="E43" s="29">
        <f>'Table A3'!E43*'Table A0'!$J43/(0.5)</f>
        <v>540905.63298915187</v>
      </c>
      <c r="F43" s="29">
        <f>'Table A3'!F43*'Table A0'!$J43/(0.1)</f>
        <v>1267254.5105194107</v>
      </c>
      <c r="G43" s="29">
        <f>'Table A3'!G43*'Table A0'!$J43/(0.01)</f>
        <v>3520779.3375108731</v>
      </c>
      <c r="H43" s="29"/>
      <c r="I43" s="29">
        <f>(100-'Table A3'!B43)*'Table A0'!$J43/(90)</f>
        <v>20665.477118152012</v>
      </c>
      <c r="J43" s="29">
        <f>'Table A3'!I43*'Table A0'!$J43/(5)</f>
        <v>57900.556087987788</v>
      </c>
      <c r="K43" s="29">
        <f>'Table A3'!J43*'Table A0'!$J43/(4)</f>
        <v>91743.263461073511</v>
      </c>
      <c r="L43" s="29">
        <f>'Table A3'!K43*'Table A0'!$J43/(0.5)</f>
        <v>199138.08433585049</v>
      </c>
      <c r="M43" s="29">
        <f>'Table A3'!L43*'Table A0'!$J43/(0.4)</f>
        <v>359318.41360658716</v>
      </c>
      <c r="N43" s="29">
        <f>'Table A3'!M43*'Table A0'!$J43/(0.09)</f>
        <v>1016862.8630759149</v>
      </c>
      <c r="O43" s="29"/>
      <c r="P43" s="29">
        <f>'Table Thresholds_nominal'!P43*'Table A0'!$L43</f>
        <v>53004.611014450871</v>
      </c>
      <c r="Q43" s="29">
        <f>'Table Thresholds_nominal'!Q43*'Table A0'!$L43</f>
        <v>66805.205341370922</v>
      </c>
      <c r="R43" s="29">
        <f>'Table Thresholds_nominal'!R43*'Table A0'!$L43</f>
        <v>161848.15661542528</v>
      </c>
      <c r="S43" s="29">
        <f>'Table Thresholds_nominal'!S43*'Table A0'!$L43</f>
        <v>252389.70320835622</v>
      </c>
      <c r="T43" s="29">
        <f>'Table Thresholds_nominal'!T43*'Table A0'!$L43</f>
        <v>618476.51647055498</v>
      </c>
      <c r="U43" s="29">
        <f>'Table Thresholds_nominal'!U43*'Table A0'!$L43</f>
        <v>1730282.7489241555</v>
      </c>
      <c r="W43" s="163"/>
      <c r="X43" s="163"/>
      <c r="Y43" s="163"/>
      <c r="Z43" s="163"/>
      <c r="AA43" s="163"/>
      <c r="AB43" s="163"/>
    </row>
    <row r="44" spans="1:28" ht="12" customHeight="1">
      <c r="A44" s="28">
        <v>1951</v>
      </c>
      <c r="B44" s="29">
        <f>'Table A3'!B44*'Table A0'!$J44/(10)</f>
        <v>101467.12676646208</v>
      </c>
      <c r="C44" s="29">
        <f>'Table A3'!C44*'Table A0'!$J44/(5)</f>
        <v>143528.8514978716</v>
      </c>
      <c r="D44" s="29">
        <f>'Table A3'!D44*'Table A0'!$J44/(1)</f>
        <v>349529.30293534958</v>
      </c>
      <c r="E44" s="29">
        <f>'Table A3'!E44*'Table A0'!$J44/(0.5)</f>
        <v>505833.75874384068</v>
      </c>
      <c r="F44" s="29">
        <f>'Table A3'!F44*'Table A0'!$J44/(0.1)</f>
        <v>1153642.7842232941</v>
      </c>
      <c r="G44" s="29">
        <f>'Table A3'!G44*'Table A0'!$J44/(0.01)</f>
        <v>3798824.3517884635</v>
      </c>
      <c r="H44" s="29"/>
      <c r="I44" s="29">
        <f>(100-'Table A3'!B44)*'Table A0'!$J44/(90)</f>
        <v>21674.24400680399</v>
      </c>
      <c r="J44" s="29">
        <f>'Table A3'!I44*'Table A0'!$J44/(5)</f>
        <v>59405.402035052583</v>
      </c>
      <c r="K44" s="29">
        <f>'Table A3'!J44*'Table A0'!$J44/(4)</f>
        <v>92028.738638502095</v>
      </c>
      <c r="L44" s="29">
        <f>'Table A3'!K44*'Table A0'!$J44/(0.5)</f>
        <v>193224.84712685848</v>
      </c>
      <c r="M44" s="29">
        <f>'Table A3'!L44*'Table A0'!$J44/(0.4)</f>
        <v>343881.50237397716</v>
      </c>
      <c r="N44" s="29">
        <f>'Table A3'!M44*'Table A0'!$J44/(0.09)</f>
        <v>859733.72116049775</v>
      </c>
      <c r="O44" s="29"/>
      <c r="P44" s="29">
        <f>'Table Thresholds_nominal'!P44*'Table A0'!$L44</f>
        <v>53213.037062964591</v>
      </c>
      <c r="Q44" s="29">
        <f>'Table Thresholds_nominal'!Q44*'Table A0'!$L44</f>
        <v>67771.955474419985</v>
      </c>
      <c r="R44" s="29">
        <f>'Table Thresholds_nominal'!R44*'Table A0'!$L44</f>
        <v>162655.53560102967</v>
      </c>
      <c r="S44" s="29">
        <f>'Table Thresholds_nominal'!S44*'Table A0'!$L44</f>
        <v>243096.42397004706</v>
      </c>
      <c r="T44" s="29">
        <f>'Table Thresholds_nominal'!T44*'Table A0'!$L44</f>
        <v>580091.44917173544</v>
      </c>
      <c r="U44" s="29">
        <f>'Table Thresholds_nominal'!U44*'Table A0'!$L44</f>
        <v>1947021.0738032293</v>
      </c>
      <c r="W44" s="163"/>
      <c r="X44" s="163"/>
      <c r="Y44" s="163"/>
      <c r="Z44" s="163"/>
      <c r="AA44" s="163"/>
      <c r="AB44" s="163"/>
    </row>
    <row r="45" spans="1:28" ht="12" customHeight="1">
      <c r="A45" s="28">
        <v>1952</v>
      </c>
      <c r="B45" s="29">
        <f>'Table A3'!B45*'Table A0'!$J45/(10)</f>
        <v>101018.04867262837</v>
      </c>
      <c r="C45" s="29">
        <f>'Table A3'!C45*'Table A0'!$J45/(5)</f>
        <v>140336.27433145521</v>
      </c>
      <c r="D45" s="29">
        <f>'Table A3'!D45*'Table A0'!$J45/(1)</f>
        <v>328221.53144600685</v>
      </c>
      <c r="E45" s="29">
        <f>'Table A3'!E45*'Table A0'!$J45/(0.5)</f>
        <v>470627.82169493864</v>
      </c>
      <c r="F45" s="29">
        <f>'Table A3'!F45*'Table A0'!$J45/(0.1)</f>
        <v>1042731.6216143187</v>
      </c>
      <c r="G45" s="29">
        <f>'Table A3'!G45*'Table A0'!$J45/(0.01)</f>
        <v>3310751.1781815011</v>
      </c>
      <c r="H45" s="29"/>
      <c r="I45" s="29">
        <f>(100-'Table A3'!B45)*'Table A0'!$J45/(90)</f>
        <v>22571.97121272513</v>
      </c>
      <c r="J45" s="29">
        <f>'Table A3'!I45*'Table A0'!$J45/(5)</f>
        <v>61699.823013801521</v>
      </c>
      <c r="K45" s="29">
        <f>'Table A3'!J45*'Table A0'!$J45/(4)</f>
        <v>93364.960052817289</v>
      </c>
      <c r="L45" s="29">
        <f>'Table A3'!K45*'Table A0'!$J45/(0.5)</f>
        <v>185815.24119707511</v>
      </c>
      <c r="M45" s="29">
        <f>'Table A3'!L45*'Table A0'!$J45/(0.4)</f>
        <v>327601.87171509356</v>
      </c>
      <c r="N45" s="29">
        <f>'Table A3'!M45*'Table A0'!$J45/(0.09)</f>
        <v>790729.44866240968</v>
      </c>
      <c r="O45" s="29"/>
      <c r="P45" s="29">
        <f>'Table Thresholds_nominal'!P45*'Table A0'!$L45</f>
        <v>56791.882661080395</v>
      </c>
      <c r="Q45" s="29">
        <f>'Table Thresholds_nominal'!Q45*'Table A0'!$L45</f>
        <v>71436.545746266536</v>
      </c>
      <c r="R45" s="29">
        <f>'Table Thresholds_nominal'!R45*'Table A0'!$L45</f>
        <v>157990.22048542477</v>
      </c>
      <c r="S45" s="29">
        <f>'Table Thresholds_nominal'!S45*'Table A0'!$L45</f>
        <v>239199.6873211255</v>
      </c>
      <c r="T45" s="29">
        <f>'Table Thresholds_nominal'!T45*'Table A0'!$L45</f>
        <v>543864.10294276546</v>
      </c>
      <c r="U45" s="29">
        <f>'Table Thresholds_nominal'!U45*'Table A0'!$L45</f>
        <v>1705359.2004693756</v>
      </c>
      <c r="W45" s="163"/>
      <c r="X45" s="163"/>
      <c r="Y45" s="163"/>
      <c r="Z45" s="163"/>
      <c r="AA45" s="163"/>
      <c r="AB45" s="163"/>
    </row>
    <row r="46" spans="1:28" ht="12" customHeight="1">
      <c r="A46" s="28">
        <v>1953</v>
      </c>
      <c r="B46" s="29">
        <f>'Table A3'!B46*'Table A0'!$J46/(10)</f>
        <v>102127.93456652242</v>
      </c>
      <c r="C46" s="29">
        <f>'Table A3'!C46*'Table A0'!$J46/(5)</f>
        <v>139174.2111605205</v>
      </c>
      <c r="D46" s="29">
        <f>'Table A3'!D46*'Table A0'!$J46/(1)</f>
        <v>313015.94044906949</v>
      </c>
      <c r="E46" s="29">
        <f>'Table A3'!E46*'Table A0'!$J46/(0.5)</f>
        <v>443970.73353278713</v>
      </c>
      <c r="F46" s="29">
        <f>'Table A3'!F46*'Table A0'!$J46/(0.1)</f>
        <v>965788.01722937275</v>
      </c>
      <c r="G46" s="29">
        <f>'Table A3'!G46*'Table A0'!$J46/(0.01)</f>
        <v>3056085.2479572329</v>
      </c>
      <c r="H46" s="29"/>
      <c r="I46" s="29">
        <f>(100-'Table A3'!B46)*'Table A0'!$J46/(90)</f>
        <v>23776.621319578764</v>
      </c>
      <c r="J46" s="29">
        <f>'Table A3'!I46*'Table A0'!$J46/(5)</f>
        <v>65081.657972524335</v>
      </c>
      <c r="K46" s="29">
        <f>'Table A3'!J46*'Table A0'!$J46/(4)</f>
        <v>95713.778838383252</v>
      </c>
      <c r="L46" s="29">
        <f>'Table A3'!K46*'Table A0'!$J46/(0.5)</f>
        <v>182061.14736535185</v>
      </c>
      <c r="M46" s="29">
        <f>'Table A3'!L46*'Table A0'!$J46/(0.4)</f>
        <v>313516.41260864073</v>
      </c>
      <c r="N46" s="29">
        <f>'Table A3'!M46*'Table A0'!$J46/(0.09)</f>
        <v>733532.76937072165</v>
      </c>
      <c r="O46" s="29"/>
      <c r="P46" s="29">
        <f>'Table Thresholds_nominal'!P46*'Table A0'!$L46</f>
        <v>58278.624742922046</v>
      </c>
      <c r="Q46" s="29">
        <f>'Table Thresholds_nominal'!Q46*'Table A0'!$L46</f>
        <v>73131.365319602031</v>
      </c>
      <c r="R46" s="29">
        <f>'Table Thresholds_nominal'!R46*'Table A0'!$L46</f>
        <v>155948.9862548942</v>
      </c>
      <c r="S46" s="29">
        <f>'Table Thresholds_nominal'!S46*'Table A0'!$L46</f>
        <v>231704.45966215563</v>
      </c>
      <c r="T46" s="29">
        <f>'Table Thresholds_nominal'!T46*'Table A0'!$L46</f>
        <v>508746.13531007152</v>
      </c>
      <c r="U46" s="29">
        <f>'Table Thresholds_nominal'!U46*'Table A0'!$L46</f>
        <v>1532040.545196231</v>
      </c>
      <c r="W46" s="163"/>
      <c r="X46" s="163"/>
      <c r="Y46" s="163"/>
      <c r="Z46" s="163"/>
      <c r="AA46" s="163"/>
      <c r="AB46" s="163"/>
    </row>
    <row r="47" spans="1:28" ht="12" customHeight="1">
      <c r="A47" s="28">
        <v>1954</v>
      </c>
      <c r="B47" s="29">
        <f>'Table A3'!B47*'Table A0'!$J47/(10)</f>
        <v>106181.43837673191</v>
      </c>
      <c r="C47" s="29">
        <f>'Table A3'!C47*'Table A0'!$J47/(5)</f>
        <v>147090.80933347772</v>
      </c>
      <c r="D47" s="29">
        <f>'Table A3'!D47*'Table A0'!$J47/(1)</f>
        <v>340096.4822416699</v>
      </c>
      <c r="E47" s="29">
        <f>'Table A3'!E47*'Table A0'!$J47/(0.5)</f>
        <v>486953.24007396278</v>
      </c>
      <c r="F47" s="29">
        <f>'Table A3'!F47*'Table A0'!$J47/(0.1)</f>
        <v>1102006.3827442657</v>
      </c>
      <c r="G47" s="29">
        <f>'Table A3'!G47*'Table A0'!$J47/(0.01)</f>
        <v>3689469.0753454566</v>
      </c>
      <c r="H47" s="29"/>
      <c r="I47" s="29">
        <f>(100-'Table A3'!B47)*'Table A0'!$J47/(90)</f>
        <v>23277.2758870045</v>
      </c>
      <c r="J47" s="29">
        <f>'Table A3'!I47*'Table A0'!$J47/(5)</f>
        <v>65272.06741998608</v>
      </c>
      <c r="K47" s="29">
        <f>'Table A3'!J47*'Table A0'!$J47/(4)</f>
        <v>98839.391106429684</v>
      </c>
      <c r="L47" s="29">
        <f>'Table A3'!K47*'Table A0'!$J47/(0.5)</f>
        <v>193239.72440937697</v>
      </c>
      <c r="M47" s="29">
        <f>'Table A3'!L47*'Table A0'!$J47/(0.4)</f>
        <v>333189.954406387</v>
      </c>
      <c r="N47" s="29">
        <f>'Table A3'!M47*'Table A0'!$J47/(0.09)</f>
        <v>814510.52801080013</v>
      </c>
      <c r="O47" s="29"/>
      <c r="P47" s="29">
        <f>'Table Thresholds_nominal'!P47*'Table A0'!$L47</f>
        <v>58446.689051071829</v>
      </c>
      <c r="Q47" s="29">
        <f>'Table Thresholds_nominal'!Q47*'Table A0'!$L47</f>
        <v>74966.147457183135</v>
      </c>
      <c r="R47" s="29">
        <f>'Table Thresholds_nominal'!R47*'Table A0'!$L47</f>
        <v>164550.05762468633</v>
      </c>
      <c r="S47" s="29">
        <f>'Table Thresholds_nominal'!S47*'Table A0'!$L47</f>
        <v>243562.36312324769</v>
      </c>
      <c r="T47" s="29">
        <f>'Table Thresholds_nominal'!T47*'Table A0'!$L47</f>
        <v>568157.83399759547</v>
      </c>
      <c r="U47" s="29">
        <f>'Table Thresholds_nominal'!U47*'Table A0'!$L47</f>
        <v>1807668.2350003247</v>
      </c>
      <c r="W47" s="163"/>
      <c r="X47" s="163"/>
      <c r="Y47" s="163"/>
      <c r="Z47" s="163"/>
      <c r="AA47" s="163"/>
      <c r="AB47" s="163"/>
    </row>
    <row r="48" spans="1:28" ht="12" customHeight="1">
      <c r="A48" s="28">
        <v>1955</v>
      </c>
      <c r="B48" s="29">
        <f>'Table A3'!B48*'Table A0'!$J48/(10)</f>
        <v>115505.6215099267</v>
      </c>
      <c r="C48" s="29">
        <f>'Table A3'!C48*'Table A0'!$J48/(5)</f>
        <v>160616.26720886311</v>
      </c>
      <c r="D48" s="29">
        <f>'Table A3'!D48*'Table A0'!$J48/(1)</f>
        <v>376338.10291809944</v>
      </c>
      <c r="E48" s="29">
        <f>'Table A3'!E48*'Table A0'!$J48/(0.5)</f>
        <v>541993.53812990407</v>
      </c>
      <c r="F48" s="29">
        <f>'Table A3'!F48*'Table A0'!$J48/(0.1)</f>
        <v>1264371.2732112287</v>
      </c>
      <c r="G48" s="29">
        <f>'Table A3'!G48*'Table A0'!$J48/(0.01)</f>
        <v>4480774.5543327807</v>
      </c>
      <c r="H48" s="29"/>
      <c r="I48" s="29">
        <f>(100-'Table A3'!B48)*'Table A0'!$J48/(90)</f>
        <v>24982.160190748709</v>
      </c>
      <c r="J48" s="29">
        <f>'Table A3'!I48*'Table A0'!$J48/(5)</f>
        <v>70394.975810990247</v>
      </c>
      <c r="K48" s="29">
        <f>'Table A3'!J48*'Table A0'!$J48/(4)</f>
        <v>106685.80828155405</v>
      </c>
      <c r="L48" s="29">
        <f>'Table A3'!K48*'Table A0'!$J48/(0.5)</f>
        <v>210682.66770629474</v>
      </c>
      <c r="M48" s="29">
        <f>'Table A3'!L48*'Table A0'!$J48/(0.4)</f>
        <v>361399.10435957299</v>
      </c>
      <c r="N48" s="29">
        <f>'Table A3'!M48*'Table A0'!$J48/(0.09)</f>
        <v>906993.13086438971</v>
      </c>
      <c r="O48" s="29"/>
      <c r="P48" s="29">
        <f>'Table Thresholds_nominal'!P48*'Table A0'!$L48</f>
        <v>63981.979079803903</v>
      </c>
      <c r="Q48" s="29">
        <f>'Table Thresholds_nominal'!Q48*'Table A0'!$L48</f>
        <v>82565.34109921442</v>
      </c>
      <c r="R48" s="29">
        <f>'Table Thresholds_nominal'!R48*'Table A0'!$L48</f>
        <v>177921.19820556583</v>
      </c>
      <c r="S48" s="29">
        <f>'Table Thresholds_nominal'!S48*'Table A0'!$L48</f>
        <v>265568.26146448427</v>
      </c>
      <c r="T48" s="29">
        <f>'Table Thresholds_nominal'!T48*'Table A0'!$L48</f>
        <v>625975.8840514865</v>
      </c>
      <c r="U48" s="29">
        <f>'Table Thresholds_nominal'!U48*'Table A0'!$L48</f>
        <v>2069496.0230483767</v>
      </c>
      <c r="W48" s="163"/>
      <c r="X48" s="163"/>
      <c r="Y48" s="163"/>
      <c r="Z48" s="163"/>
      <c r="AA48" s="163"/>
      <c r="AB48" s="163"/>
    </row>
    <row r="49" spans="1:28" ht="12" customHeight="1">
      <c r="A49" s="28">
        <v>1956</v>
      </c>
      <c r="B49" s="29">
        <f>'Table A3'!B49*'Table A0'!$J49/(10)</f>
        <v>119269.4097614083</v>
      </c>
      <c r="C49" s="29">
        <f>'Table A3'!C49*'Table A0'!$J49/(5)</f>
        <v>164862.86676470944</v>
      </c>
      <c r="D49" s="29">
        <f>'Table A3'!D49*'Table A0'!$J49/(1)</f>
        <v>380385.98118697398</v>
      </c>
      <c r="E49" s="29">
        <f>'Table A3'!E49*'Table A0'!$J49/(0.5)</f>
        <v>549193.95155798283</v>
      </c>
      <c r="F49" s="29">
        <f>'Table A3'!F49*'Table A0'!$J49/(0.1)</f>
        <v>1242628.4642281253</v>
      </c>
      <c r="G49" s="29">
        <f>'Table A3'!G49*'Table A0'!$J49/(0.01)</f>
        <v>4268638.3331335457</v>
      </c>
      <c r="H49" s="29"/>
      <c r="I49" s="29">
        <f>(100-'Table A3'!B49)*'Table A0'!$J49/(90)</f>
        <v>26351.277962592427</v>
      </c>
      <c r="J49" s="29">
        <f>'Table A3'!I49*'Table A0'!$J49/(5)</f>
        <v>73675.952758107145</v>
      </c>
      <c r="K49" s="29">
        <f>'Table A3'!J49*'Table A0'!$J49/(4)</f>
        <v>110982.08815914333</v>
      </c>
      <c r="L49" s="29">
        <f>'Table A3'!K49*'Table A0'!$J49/(0.5)</f>
        <v>211578.01081596513</v>
      </c>
      <c r="M49" s="29">
        <f>'Table A3'!L49*'Table A0'!$J49/(0.4)</f>
        <v>375835.32339044719</v>
      </c>
      <c r="N49" s="29">
        <f>'Table A3'!M49*'Table A0'!$J49/(0.09)</f>
        <v>906405.14546085638</v>
      </c>
      <c r="O49" s="29"/>
      <c r="P49" s="29">
        <f>'Table Thresholds_nominal'!P49*'Table A0'!$L49</f>
        <v>65905.1642438524</v>
      </c>
      <c r="Q49" s="29">
        <f>'Table Thresholds_nominal'!Q49*'Table A0'!$L49</f>
        <v>84759.188057280204</v>
      </c>
      <c r="R49" s="29">
        <f>'Table Thresholds_nominal'!R49*'Table A0'!$L49</f>
        <v>178686.73677691829</v>
      </c>
      <c r="S49" s="29">
        <f>'Table Thresholds_nominal'!S49*'Table A0'!$L49</f>
        <v>269869.44399994781</v>
      </c>
      <c r="T49" s="29">
        <f>'Table Thresholds_nominal'!T49*'Table A0'!$L49</f>
        <v>639863.86269336333</v>
      </c>
      <c r="U49" s="29">
        <f>'Table Thresholds_nominal'!U49*'Table A0'!$L49</f>
        <v>1997340.8028308237</v>
      </c>
      <c r="W49" s="163"/>
      <c r="X49" s="163"/>
      <c r="Y49" s="163"/>
      <c r="Z49" s="163"/>
      <c r="AA49" s="163"/>
      <c r="AB49" s="163"/>
    </row>
    <row r="50" spans="1:28" ht="12" customHeight="1">
      <c r="A50" s="28">
        <v>1957</v>
      </c>
      <c r="B50" s="29">
        <f>'Table A3'!B50*'Table A0'!$J50/(10)</f>
        <v>117141.76825126199</v>
      </c>
      <c r="C50" s="29">
        <f>'Table A3'!C50*'Table A0'!$J50/(5)</f>
        <v>160536.06158773735</v>
      </c>
      <c r="D50" s="29">
        <f>'Table A3'!D50*'Table A0'!$J50/(1)</f>
        <v>360813.82889100385</v>
      </c>
      <c r="E50" s="29">
        <f>'Table A3'!E50*'Table A0'!$J50/(0.5)</f>
        <v>513396.92586703121</v>
      </c>
      <c r="F50" s="29">
        <f>'Table A3'!F50*'Table A0'!$J50/(0.1)</f>
        <v>1130387.2864725227</v>
      </c>
      <c r="G50" s="29">
        <f>'Table A3'!G50*'Table A0'!$J50/(0.01)</f>
        <v>3738709.0546787721</v>
      </c>
      <c r="H50" s="29"/>
      <c r="I50" s="29">
        <f>(100-'Table A3'!B50)*'Table A0'!$J50/(90)</f>
        <v>26439.563118087106</v>
      </c>
      <c r="J50" s="29">
        <f>'Table A3'!I50*'Table A0'!$J50/(5)</f>
        <v>73747.474914786668</v>
      </c>
      <c r="K50" s="29">
        <f>'Table A3'!J50*'Table A0'!$J50/(4)</f>
        <v>110466.61976192071</v>
      </c>
      <c r="L50" s="29">
        <f>'Table A3'!K50*'Table A0'!$J50/(0.5)</f>
        <v>208230.73191497655</v>
      </c>
      <c r="M50" s="29">
        <f>'Table A3'!L50*'Table A0'!$J50/(0.4)</f>
        <v>359149.33571565826</v>
      </c>
      <c r="N50" s="29">
        <f>'Table A3'!M50*'Table A0'!$J50/(0.09)</f>
        <v>840573.75667182857</v>
      </c>
      <c r="O50" s="29"/>
      <c r="P50" s="29">
        <f>'Table Thresholds_nominal'!P50*'Table A0'!$L50</f>
        <v>66740.89214314842</v>
      </c>
      <c r="Q50" s="29">
        <f>'Table Thresholds_nominal'!Q50*'Table A0'!$L50</f>
        <v>85737.584104645517</v>
      </c>
      <c r="R50" s="29">
        <f>'Table Thresholds_nominal'!R50*'Table A0'!$L50</f>
        <v>175776.14923105133</v>
      </c>
      <c r="S50" s="29">
        <f>'Table Thresholds_nominal'!S50*'Table A0'!$L50</f>
        <v>259931.68320402186</v>
      </c>
      <c r="T50" s="29">
        <f>'Table Thresholds_nominal'!T50*'Table A0'!$L50</f>
        <v>600783.79418797523</v>
      </c>
      <c r="U50" s="29">
        <f>'Table Thresholds_nominal'!U50*'Table A0'!$L50</f>
        <v>1821013.3498492662</v>
      </c>
      <c r="W50" s="163"/>
      <c r="X50" s="163"/>
      <c r="Y50" s="163"/>
      <c r="Z50" s="163"/>
      <c r="AA50" s="163"/>
      <c r="AB50" s="163"/>
    </row>
    <row r="51" spans="1:28" ht="12" customHeight="1">
      <c r="A51" s="28">
        <v>1958</v>
      </c>
      <c r="B51" s="29">
        <f>'Table A3'!B51*'Table A0'!$J51/(10)</f>
        <v>116176.92523595205</v>
      </c>
      <c r="C51" s="29">
        <f>'Table A3'!C51*'Table A0'!$J51/(5)</f>
        <v>158726.40689877581</v>
      </c>
      <c r="D51" s="29">
        <f>'Table A3'!D51*'Table A0'!$J51/(1)</f>
        <v>353283.03922912298</v>
      </c>
      <c r="E51" s="29">
        <f>'Table A3'!E51*'Table A0'!$J51/(0.5)</f>
        <v>503197.85831796372</v>
      </c>
      <c r="F51" s="29">
        <f>'Table A3'!F51*'Table A0'!$J51/(0.1)</f>
        <v>1114101.4397652908</v>
      </c>
      <c r="G51" s="29">
        <f>'Table A3'!G51*'Table A0'!$J51/(0.01)</f>
        <v>3743605.0481979158</v>
      </c>
      <c r="H51" s="29"/>
      <c r="I51" s="29">
        <f>(100-'Table A3'!B51)*'Table A0'!$J51/(90)</f>
        <v>25553.778903035694</v>
      </c>
      <c r="J51" s="29">
        <f>'Table A3'!I51*'Table A0'!$J51/(5)</f>
        <v>73627.443573128287</v>
      </c>
      <c r="K51" s="29">
        <f>'Table A3'!J51*'Table A0'!$J51/(4)</f>
        <v>110087.24881618902</v>
      </c>
      <c r="L51" s="29">
        <f>'Table A3'!K51*'Table A0'!$J51/(0.5)</f>
        <v>203368.2201402823</v>
      </c>
      <c r="M51" s="29">
        <f>'Table A3'!L51*'Table A0'!$J51/(0.4)</f>
        <v>350471.9629561319</v>
      </c>
      <c r="N51" s="29">
        <f>'Table A3'!M51*'Table A0'!$J51/(0.09)</f>
        <v>821934.37216166593</v>
      </c>
      <c r="O51" s="29"/>
      <c r="P51" s="29">
        <f>'Table Thresholds_nominal'!P51*'Table A0'!$L51</f>
        <v>66634.733213611165</v>
      </c>
      <c r="Q51" s="29">
        <f>'Table Thresholds_nominal'!Q51*'Table A0'!$L51</f>
        <v>86809.890490509672</v>
      </c>
      <c r="R51" s="29">
        <f>'Table Thresholds_nominal'!R51*'Table A0'!$L51</f>
        <v>172925.95901087229</v>
      </c>
      <c r="S51" s="29">
        <f>'Table Thresholds_nominal'!S51*'Table A0'!$L51</f>
        <v>255222.36310161804</v>
      </c>
      <c r="T51" s="29">
        <f>'Table Thresholds_nominal'!T51*'Table A0'!$L51</f>
        <v>587750.34636833589</v>
      </c>
      <c r="U51" s="29">
        <f>'Table Thresholds_nominal'!U51*'Table A0'!$L51</f>
        <v>1832301.1874175456</v>
      </c>
      <c r="W51" s="163"/>
      <c r="X51" s="163"/>
      <c r="Y51" s="163"/>
      <c r="Z51" s="163"/>
      <c r="AA51" s="163"/>
      <c r="AB51" s="163"/>
    </row>
    <row r="52" spans="1:28" ht="12" customHeight="1">
      <c r="A52" s="28">
        <v>1959</v>
      </c>
      <c r="B52" s="29">
        <f>'Table A3'!B52*'Table A0'!$J52/(10)</f>
        <v>126046.77099422652</v>
      </c>
      <c r="C52" s="29">
        <f>'Table A3'!C52*'Table A0'!$J52/(5)</f>
        <v>173405.59507955695</v>
      </c>
      <c r="D52" s="29">
        <f>'Table A3'!D52*'Table A0'!$J52/(1)</f>
        <v>394686.14631001686</v>
      </c>
      <c r="E52" s="29">
        <f>'Table A3'!E52*'Table A0'!$J52/(0.5)</f>
        <v>572023.89939474303</v>
      </c>
      <c r="F52" s="29">
        <f>'Table A3'!F52*'Table A0'!$J52/(0.1)</f>
        <v>1278797.0842556115</v>
      </c>
      <c r="G52" s="29">
        <f>'Table A3'!G52*'Table A0'!$J52/(0.01)</f>
        <v>4426457.1191760981</v>
      </c>
      <c r="H52" s="29"/>
      <c r="I52" s="29">
        <f>(100-'Table A3'!B52)*'Table A0'!$J52/(90)</f>
        <v>27182.165897202322</v>
      </c>
      <c r="J52" s="29">
        <f>'Table A3'!I52*'Table A0'!$J52/(5)</f>
        <v>78687.946908896061</v>
      </c>
      <c r="K52" s="29">
        <f>'Table A3'!J52*'Table A0'!$J52/(4)</f>
        <v>118085.45727194197</v>
      </c>
      <c r="L52" s="29">
        <f>'Table A3'!K52*'Table A0'!$J52/(0.5)</f>
        <v>217348.3932252907</v>
      </c>
      <c r="M52" s="29">
        <f>'Table A3'!L52*'Table A0'!$J52/(0.4)</f>
        <v>395330.60317952599</v>
      </c>
      <c r="N52" s="29">
        <f>'Table A3'!M52*'Table A0'!$J52/(0.09)</f>
        <v>929057.08037555765</v>
      </c>
      <c r="O52" s="29"/>
      <c r="P52" s="29">
        <f>'Table Thresholds_nominal'!P52*'Table A0'!$L52</f>
        <v>70112.037205829416</v>
      </c>
      <c r="Q52" s="29">
        <f>'Table Thresholds_nominal'!Q52*'Table A0'!$L52</f>
        <v>95494.831409789447</v>
      </c>
      <c r="R52" s="29">
        <f>'Table Thresholds_nominal'!R52*'Table A0'!$L52</f>
        <v>189082.12318927728</v>
      </c>
      <c r="S52" s="29">
        <f>'Table Thresholds_nominal'!S52*'Table A0'!$L52</f>
        <v>296977.24319104216</v>
      </c>
      <c r="T52" s="29">
        <f>'Table Thresholds_nominal'!T52*'Table A0'!$L52</f>
        <v>671645.89113364264</v>
      </c>
      <c r="U52" s="29">
        <f>'Table Thresholds_nominal'!U52*'Table A0'!$L52</f>
        <v>2091454.9278625355</v>
      </c>
      <c r="W52" s="163"/>
      <c r="X52" s="163"/>
      <c r="Y52" s="163"/>
      <c r="Z52" s="163"/>
      <c r="AA52" s="163"/>
      <c r="AB52" s="163"/>
    </row>
    <row r="53" spans="1:28" ht="12" customHeight="1">
      <c r="A53" s="28">
        <v>1960</v>
      </c>
      <c r="B53" s="29">
        <f>'Table A3'!B53*'Table A0'!$J53/(10)</f>
        <v>124590.5257427271</v>
      </c>
      <c r="C53" s="29">
        <f>'Table A3'!C53*'Table A0'!$J53/(5)</f>
        <v>168038.08017266606</v>
      </c>
      <c r="D53" s="29">
        <f>'Table A3'!D53*'Table A0'!$J53/(1)</f>
        <v>373475.73009478586</v>
      </c>
      <c r="E53" s="29">
        <f>'Table A3'!E53*'Table A0'!$J53/(0.5)</f>
        <v>530685.65493773331</v>
      </c>
      <c r="F53" s="29">
        <f>'Table A3'!F53*'Table A0'!$J53/(0.1)</f>
        <v>1209258.0637714511</v>
      </c>
      <c r="G53" s="29">
        <f>'Table A3'!G53*'Table A0'!$J53/(0.01)</f>
        <v>4372934.2867143629</v>
      </c>
      <c r="H53" s="29"/>
      <c r="I53" s="29">
        <f>(100-'Table A3'!B53)*'Table A0'!$J53/(90)</f>
        <v>27510.908602062678</v>
      </c>
      <c r="J53" s="29">
        <f>'Table A3'!I53*'Table A0'!$J53/(5)</f>
        <v>81142.971312788126</v>
      </c>
      <c r="K53" s="29">
        <f>'Table A3'!J53*'Table A0'!$J53/(4)</f>
        <v>116678.66769213614</v>
      </c>
      <c r="L53" s="29">
        <f>'Table A3'!K53*'Table A0'!$J53/(0.5)</f>
        <v>216265.80525183832</v>
      </c>
      <c r="M53" s="29">
        <f>'Table A3'!L53*'Table A0'!$J53/(0.4)</f>
        <v>361042.55272930383</v>
      </c>
      <c r="N53" s="29">
        <f>'Table A3'!M53*'Table A0'!$J53/(0.09)</f>
        <v>857738.48344446113</v>
      </c>
      <c r="O53" s="29"/>
      <c r="P53" s="29">
        <f>'Table Thresholds_nominal'!P53*'Table A0'!$L53</f>
        <v>71809.891658043489</v>
      </c>
      <c r="Q53" s="29">
        <f>'Table Thresholds_nominal'!Q53*'Table A0'!$L53</f>
        <v>86798.329079621937</v>
      </c>
      <c r="R53" s="29">
        <f>'Table Thresholds_nominal'!R53*'Table A0'!$L53</f>
        <v>184961.21428534656</v>
      </c>
      <c r="S53" s="29">
        <f>'Table Thresholds_nominal'!S53*'Table A0'!$L53</f>
        <v>269004.73102566076</v>
      </c>
      <c r="T53" s="29">
        <f>'Table Thresholds_nominal'!T53*'Table A0'!$L53</f>
        <v>615834.19994874392</v>
      </c>
      <c r="U53" s="29">
        <f>'Table Thresholds_nominal'!U53*'Table A0'!$L53</f>
        <v>2069010.6490239429</v>
      </c>
      <c r="W53" s="163"/>
      <c r="X53" s="163"/>
      <c r="Y53" s="163"/>
      <c r="Z53" s="163"/>
      <c r="AA53" s="163"/>
      <c r="AB53" s="163"/>
    </row>
    <row r="54" spans="1:28" ht="12" customHeight="1">
      <c r="A54" s="28">
        <v>1961</v>
      </c>
      <c r="B54" s="29">
        <f>'Table A3'!B54*'Table A0'!$J54/(10)</f>
        <v>130565.4595921711</v>
      </c>
      <c r="C54" s="29">
        <f>'Table A3'!C54*'Table A0'!$J54/(5)</f>
        <v>179155.57488660468</v>
      </c>
      <c r="D54" s="29">
        <f>'Table A3'!D54*'Table A0'!$J54/(1)</f>
        <v>405579.14918675623</v>
      </c>
      <c r="E54" s="29">
        <f>'Table A3'!E54*'Table A0'!$J54/(0.5)</f>
        <v>583658.0566111271</v>
      </c>
      <c r="F54" s="29">
        <f>'Table A3'!F54*'Table A0'!$J54/(0.1)</f>
        <v>1391722.2281886884</v>
      </c>
      <c r="G54" s="29">
        <f>'Table A3'!G54*'Table A0'!$J54/(0.01)</f>
        <v>5268746.3912206125</v>
      </c>
      <c r="H54" s="29"/>
      <c r="I54" s="29">
        <f>(100-'Table A3'!B54)*'Table A0'!$J54/(90)</f>
        <v>27843.827302790753</v>
      </c>
      <c r="J54" s="29">
        <f>'Table A3'!I54*'Table A0'!$J54/(5)</f>
        <v>81975.344297737553</v>
      </c>
      <c r="K54" s="29">
        <f>'Table A3'!J54*'Table A0'!$J54/(4)</f>
        <v>122549.68131156679</v>
      </c>
      <c r="L54" s="29">
        <f>'Table A3'!K54*'Table A0'!$J54/(0.5)</f>
        <v>227500.24176238538</v>
      </c>
      <c r="M54" s="29">
        <f>'Table A3'!L54*'Table A0'!$J54/(0.4)</f>
        <v>381642.01371673669</v>
      </c>
      <c r="N54" s="29">
        <f>'Table A3'!M54*'Table A0'!$J54/(0.09)</f>
        <v>960941.76562958572</v>
      </c>
      <c r="O54" s="29"/>
      <c r="P54" s="29">
        <f>'Table Thresholds_nominal'!P54*'Table A0'!$L54</f>
        <v>73194.864884356502</v>
      </c>
      <c r="Q54" s="29">
        <f>'Table Thresholds_nominal'!Q54*'Table A0'!$L54</f>
        <v>95408.408380507797</v>
      </c>
      <c r="R54" s="29">
        <f>'Table Thresholds_nominal'!R54*'Table A0'!$L54</f>
        <v>191950.27670483128</v>
      </c>
      <c r="S54" s="29">
        <f>'Table Thresholds_nominal'!S54*'Table A0'!$L54</f>
        <v>280360.33556023898</v>
      </c>
      <c r="T54" s="29">
        <f>'Table Thresholds_nominal'!T54*'Table A0'!$L54</f>
        <v>676924.34495799255</v>
      </c>
      <c r="U54" s="29">
        <f>'Table Thresholds_nominal'!U54*'Table A0'!$L54</f>
        <v>2451758.6043819608</v>
      </c>
      <c r="W54" s="163"/>
      <c r="X54" s="163"/>
      <c r="Y54" s="163"/>
      <c r="Z54" s="163"/>
      <c r="AA54" s="163"/>
      <c r="AB54" s="163"/>
    </row>
    <row r="55" spans="1:28" ht="12" customHeight="1">
      <c r="A55" s="28">
        <v>1962</v>
      </c>
      <c r="B55" s="29">
        <f>'Table A3'!B55*'Table A0'!$J55/(10)</f>
        <v>131404.96783309471</v>
      </c>
      <c r="C55" s="29">
        <f>'Table A3'!C55*'Table A0'!$J55/(5)</f>
        <v>177847.25501727744</v>
      </c>
      <c r="D55" s="29">
        <f>'Table A3'!D55*'Table A0'!$J55/(1)</f>
        <v>387962.01691205375</v>
      </c>
      <c r="E55" s="29">
        <f>'Table A3'!E55*'Table A0'!$J55/(0.5)</f>
        <v>550223.09914581245</v>
      </c>
      <c r="F55" s="29">
        <f>'Table A3'!F55*'Table A0'!$J55/(0.1)</f>
        <v>1245497.6319678221</v>
      </c>
      <c r="G55" s="29">
        <f>'Table A3'!G55*'Table A0'!$J55/(0.01)</f>
        <v>4525902.9604720082</v>
      </c>
      <c r="H55" s="29"/>
      <c r="I55" s="29">
        <f>(100-'Table A3'!B55)*'Table A0'!$J55/(90)</f>
        <v>28723.364539085131</v>
      </c>
      <c r="J55" s="29">
        <f>'Table A3'!I55*'Table A0'!$J55/(5)</f>
        <v>84962.680648912006</v>
      </c>
      <c r="K55" s="29">
        <f>'Table A3'!J55*'Table A0'!$J55/(4)</f>
        <v>125318.56454358336</v>
      </c>
      <c r="L55" s="29">
        <f>'Table A3'!K55*'Table A0'!$J55/(0.5)</f>
        <v>225700.93467829505</v>
      </c>
      <c r="M55" s="29">
        <f>'Table A3'!L55*'Table A0'!$J55/(0.4)</f>
        <v>376404.46594030992</v>
      </c>
      <c r="N55" s="29">
        <f>'Table A3'!M55*'Table A0'!$J55/(0.09)</f>
        <v>881008.15102291259</v>
      </c>
      <c r="O55" s="29"/>
      <c r="P55" s="29">
        <f>'Table Thresholds_nominal'!P55*'Table A0'!$L55</f>
        <v>76557.584354874925</v>
      </c>
      <c r="Q55" s="29">
        <f>'Table Thresholds_nominal'!Q55*'Table A0'!$L55</f>
        <v>97010.085452976477</v>
      </c>
      <c r="R55" s="29">
        <f>'Table Thresholds_nominal'!R55*'Table A0'!$L55</f>
        <v>192935.13243501386</v>
      </c>
      <c r="S55" s="29">
        <f>'Table Thresholds_nominal'!S55*'Table A0'!$L55</f>
        <v>282037.74831845996</v>
      </c>
      <c r="T55" s="29">
        <f>'Table Thresholds_nominal'!T55*'Table A0'!$L55</f>
        <v>644471.92738915887</v>
      </c>
      <c r="U55" s="29">
        <f>'Table Thresholds_nominal'!U55*'Table A0'!$L55</f>
        <v>2100820.323568658</v>
      </c>
      <c r="W55" s="163"/>
      <c r="X55" s="163"/>
      <c r="Y55" s="163"/>
      <c r="Z55" s="163"/>
      <c r="AA55" s="163"/>
      <c r="AB55" s="163"/>
    </row>
    <row r="56" spans="1:28" ht="12" customHeight="1">
      <c r="A56" s="28">
        <v>1963</v>
      </c>
      <c r="B56" s="29">
        <f>'Table A3'!B56*'Table A0'!$J56/(10)</f>
        <v>135341.3228661271</v>
      </c>
      <c r="C56" s="29">
        <f>'Table A3'!C56*'Table A0'!$J56/(5)</f>
        <v>183024.29859843844</v>
      </c>
      <c r="D56" s="29">
        <f>'Table A3'!D56*'Table A0'!$J56/(1)</f>
        <v>397253.53121413529</v>
      </c>
      <c r="E56" s="29">
        <f>'Table A3'!E56*'Table A0'!$J56/(0.5)</f>
        <v>560659.43006148213</v>
      </c>
      <c r="F56" s="29">
        <f>'Table A3'!F56*'Table A0'!$J56/(0.1)</f>
        <v>1260242.5175468351</v>
      </c>
      <c r="G56" s="29">
        <f>'Table A3'!G56*'Table A0'!$J56/(0.01)</f>
        <v>4592055.544985367</v>
      </c>
      <c r="H56" s="29"/>
      <c r="I56" s="29">
        <f>(100-'Table A3'!B56)*'Table A0'!$J56/(90)</f>
        <v>29472.976682004224</v>
      </c>
      <c r="J56" s="29">
        <f>'Table A3'!I56*'Table A0'!$J56/(5)</f>
        <v>87658.347133815783</v>
      </c>
      <c r="K56" s="29">
        <f>'Table A3'!J56*'Table A0'!$J56/(4)</f>
        <v>129466.9904445142</v>
      </c>
      <c r="L56" s="29">
        <f>'Table A3'!K56*'Table A0'!$J56/(0.5)</f>
        <v>233847.63236678854</v>
      </c>
      <c r="M56" s="29">
        <f>'Table A3'!L56*'Table A0'!$J56/(0.4)</f>
        <v>385763.65819014382</v>
      </c>
      <c r="N56" s="29">
        <f>'Table A3'!M56*'Table A0'!$J56/(0.09)</f>
        <v>890041.0700536652</v>
      </c>
      <c r="O56" s="29"/>
      <c r="P56" s="29">
        <f>'Table Thresholds_nominal'!P56*'Table A0'!$L56</f>
        <v>79368.799795215658</v>
      </c>
      <c r="Q56" s="29">
        <f>'Table Thresholds_nominal'!Q56*'Table A0'!$L56</f>
        <v>101396.0012756826</v>
      </c>
      <c r="R56" s="29">
        <f>'Table Thresholds_nominal'!R56*'Table A0'!$L56</f>
        <v>199884.17392096712</v>
      </c>
      <c r="S56" s="29">
        <f>'Table Thresholds_nominal'!S56*'Table A0'!$L56</f>
        <v>289296.85985989042</v>
      </c>
      <c r="T56" s="29">
        <f>'Table Thresholds_nominal'!T56*'Table A0'!$L56</f>
        <v>655916.15093995235</v>
      </c>
      <c r="U56" s="29">
        <f>'Table Thresholds_nominal'!U56*'Table A0'!$L56</f>
        <v>2095322.0676026482</v>
      </c>
      <c r="W56" s="163"/>
      <c r="X56" s="163"/>
      <c r="Y56" s="163"/>
      <c r="Z56" s="163"/>
      <c r="AA56" s="163"/>
      <c r="AB56" s="163"/>
    </row>
    <row r="57" spans="1:28" ht="12" customHeight="1">
      <c r="A57" s="28">
        <v>1964</v>
      </c>
      <c r="B57" s="29">
        <f>'Table A3'!B57*'Table A0'!$J57/(10)</f>
        <v>145279.6159754571</v>
      </c>
      <c r="C57" s="29">
        <f>'Table A3'!C57*'Table A0'!$J57/(5)</f>
        <v>198369.43027322376</v>
      </c>
      <c r="D57" s="29">
        <f>'Table A3'!D57*'Table A0'!$J57/(1)</f>
        <v>442260.435145917</v>
      </c>
      <c r="E57" s="29">
        <f>'Table A3'!E57*'Table A0'!$J57/(0.5)</f>
        <v>623375.39418539661</v>
      </c>
      <c r="F57" s="29">
        <f>'Table A3'!F57*'Table A0'!$J57/(0.1)</f>
        <v>1423318.945076847</v>
      </c>
      <c r="G57" s="29">
        <f>'Table A3'!G57*'Table A0'!$J57/(0.01)</f>
        <v>5495666.1735693207</v>
      </c>
      <c r="H57" s="29"/>
      <c r="I57" s="29">
        <f>(100-'Table A3'!B57)*'Table A0'!$J57/(90)</f>
        <v>30751.190863605465</v>
      </c>
      <c r="J57" s="29">
        <f>'Table A3'!I57*'Table A0'!$J57/(5)</f>
        <v>92189.801677690455</v>
      </c>
      <c r="K57" s="29">
        <f>'Table A3'!J57*'Table A0'!$J57/(4)</f>
        <v>137396.67905505045</v>
      </c>
      <c r="L57" s="29">
        <f>'Table A3'!K57*'Table A0'!$J57/(0.5)</f>
        <v>261145.47610643736</v>
      </c>
      <c r="M57" s="29">
        <f>'Table A3'!L57*'Table A0'!$J57/(0.4)</f>
        <v>423389.50646253396</v>
      </c>
      <c r="N57" s="29">
        <f>'Table A3'!M57*'Table A0'!$J57/(0.09)</f>
        <v>970835.91968879465</v>
      </c>
      <c r="O57" s="29"/>
      <c r="P57" s="29">
        <f>'Table Thresholds_nominal'!P57*'Table A0'!$L57</f>
        <v>83826.76207261582</v>
      </c>
      <c r="Q57" s="29">
        <f>'Table Thresholds_nominal'!Q57*'Table A0'!$L57</f>
        <v>104604.75529634698</v>
      </c>
      <c r="R57" s="29">
        <f>'Table Thresholds_nominal'!R57*'Table A0'!$L57</f>
        <v>225819.68949467997</v>
      </c>
      <c r="S57" s="29">
        <f>'Table Thresholds_nominal'!S57*'Table A0'!$L57</f>
        <v>315879.71610912506</v>
      </c>
      <c r="T57" s="29">
        <f>'Table Thresholds_nominal'!T57*'Table A0'!$L57</f>
        <v>676402.81721680134</v>
      </c>
      <c r="U57" s="29">
        <f>'Table Thresholds_nominal'!U57*'Table A0'!$L57</f>
        <v>2464932.5732434536</v>
      </c>
      <c r="W57" s="163"/>
      <c r="X57" s="163"/>
      <c r="Y57" s="163"/>
      <c r="Z57" s="163"/>
      <c r="AA57" s="163"/>
      <c r="AB57" s="163"/>
    </row>
    <row r="58" spans="1:28" ht="12" customHeight="1">
      <c r="A58" s="28">
        <v>1965</v>
      </c>
      <c r="B58" s="29">
        <f>'Table A3'!B58*'Table A0'!$J58/(10)</f>
        <v>153954.15247409555</v>
      </c>
      <c r="C58" s="29">
        <f>'Table A3'!C58*'Table A0'!$J58/(5)</f>
        <v>211372.09919841454</v>
      </c>
      <c r="D58" s="29">
        <f>'Table A3'!D58*'Table A0'!$J58/(1)</f>
        <v>482117.83256524242</v>
      </c>
      <c r="E58" s="29">
        <f>'Table A3'!E58*'Table A0'!$J58/(0.5)</f>
        <v>683879.77303391101</v>
      </c>
      <c r="F58" s="29">
        <f>'Table A3'!F58*'Table A0'!$J58/(0.1)</f>
        <v>1617906.7734754593</v>
      </c>
      <c r="G58" s="29">
        <f>'Table A3'!G58*'Table A0'!$J58/(0.01)</f>
        <v>6592440.7852166649</v>
      </c>
      <c r="H58" s="29"/>
      <c r="I58" s="29">
        <f>(100-'Table A3'!B58)*'Table A0'!$J58/(90)</f>
        <v>32076.022316802711</v>
      </c>
      <c r="J58" s="29">
        <f>'Table A3'!I58*'Table A0'!$J58/(5)</f>
        <v>96536.205749776622</v>
      </c>
      <c r="K58" s="29">
        <f>'Table A3'!J58*'Table A0'!$J58/(4)</f>
        <v>143685.66585670752</v>
      </c>
      <c r="L58" s="29">
        <f>'Table A3'!K58*'Table A0'!$J58/(0.5)</f>
        <v>280355.89209657384</v>
      </c>
      <c r="M58" s="29">
        <f>'Table A3'!L58*'Table A0'!$J58/(0.4)</f>
        <v>450373.02292352385</v>
      </c>
      <c r="N58" s="29">
        <f>'Table A3'!M58*'Table A0'!$J58/(0.09)</f>
        <v>1065180.7721708813</v>
      </c>
      <c r="O58" s="29"/>
      <c r="P58" s="29">
        <f>'Table Thresholds_nominal'!P58*'Table A0'!$L58</f>
        <v>88418.292846065655</v>
      </c>
      <c r="Q58" s="29">
        <f>'Table Thresholds_nominal'!Q58*'Table A0'!$L58</f>
        <v>110240.94580734821</v>
      </c>
      <c r="R58" s="29">
        <f>'Table Thresholds_nominal'!R58*'Table A0'!$L58</f>
        <v>241445.5883861591</v>
      </c>
      <c r="S58" s="29">
        <f>'Table Thresholds_nominal'!S58*'Table A0'!$L58</f>
        <v>335803.40455426223</v>
      </c>
      <c r="T58" s="29">
        <f>'Table Thresholds_nominal'!T58*'Table A0'!$L58</f>
        <v>703469.93660303217</v>
      </c>
      <c r="U58" s="29">
        <f>'Table Thresholds_nominal'!U58*'Table A0'!$L58</f>
        <v>2832270.9707501917</v>
      </c>
      <c r="W58" s="163"/>
      <c r="X58" s="163"/>
      <c r="Y58" s="163"/>
      <c r="Z58" s="163"/>
      <c r="AA58" s="163"/>
      <c r="AB58" s="163"/>
    </row>
    <row r="59" spans="1:28" ht="12" customHeight="1">
      <c r="A59" s="28">
        <v>1966</v>
      </c>
      <c r="B59" s="29">
        <f>'Table A3'!B59*'Table A0'!$J59/(10)</f>
        <v>154935.76274835324</v>
      </c>
      <c r="C59" s="29">
        <f>'Table A3'!C59*'Table A0'!$J59/(5)</f>
        <v>210924.87614154382</v>
      </c>
      <c r="D59" s="29">
        <f>'Table A3'!D59*'Table A0'!$J59/(1)</f>
        <v>468196.21637042338</v>
      </c>
      <c r="E59" s="29">
        <f>'Table A3'!E59*'Table A0'!$J59/(0.5)</f>
        <v>664330.43162584607</v>
      </c>
      <c r="F59" s="29">
        <f>'Table A3'!F59*'Table A0'!$J59/(0.1)</f>
        <v>1557679.1692150927</v>
      </c>
      <c r="G59" s="29">
        <f>'Table A3'!G59*'Table A0'!$J59/(0.01)</f>
        <v>5935147.5768418936</v>
      </c>
      <c r="H59" s="29"/>
      <c r="I59" s="29">
        <f>(100-'Table A3'!B59)*'Table A0'!$J59/(90)</f>
        <v>33910.702813449432</v>
      </c>
      <c r="J59" s="29">
        <f>'Table A3'!I59*'Table A0'!$J59/(5)</f>
        <v>98946.649355162663</v>
      </c>
      <c r="K59" s="29">
        <f>'Table A3'!J59*'Table A0'!$J59/(4)</f>
        <v>146607.04108432392</v>
      </c>
      <c r="L59" s="29">
        <f>'Table A3'!K59*'Table A0'!$J59/(0.5)</f>
        <v>272062.00111500075</v>
      </c>
      <c r="M59" s="29">
        <f>'Table A3'!L59*'Table A0'!$J59/(0.4)</f>
        <v>440993.24722853431</v>
      </c>
      <c r="N59" s="29">
        <f>'Table A3'!M59*'Table A0'!$J59/(0.09)</f>
        <v>1071293.790589893</v>
      </c>
      <c r="O59" s="29"/>
      <c r="P59" s="29">
        <f>'Table Thresholds_nominal'!P59*'Table A0'!$L59</f>
        <v>89175.04770700488</v>
      </c>
      <c r="Q59" s="29">
        <f>'Table Thresholds_nominal'!Q59*'Table A0'!$L59</f>
        <v>113596.76447036768</v>
      </c>
      <c r="R59" s="29">
        <f>'Table Thresholds_nominal'!R59*'Table A0'!$L59</f>
        <v>231794.10239924616</v>
      </c>
      <c r="S59" s="29">
        <f>'Table Thresholds_nominal'!S59*'Table A0'!$L59</f>
        <v>335703.92356130132</v>
      </c>
      <c r="T59" s="29">
        <f>'Table Thresholds_nominal'!T59*'Table A0'!$L59</f>
        <v>732396.6719463144</v>
      </c>
      <c r="U59" s="29">
        <f>'Table Thresholds_nominal'!U59*'Table A0'!$L59</f>
        <v>2690979.9452888863</v>
      </c>
      <c r="W59" s="163"/>
      <c r="X59" s="163"/>
      <c r="Y59" s="163"/>
      <c r="Z59" s="163"/>
      <c r="AA59" s="163"/>
      <c r="AB59" s="163"/>
    </row>
    <row r="60" spans="1:28" ht="12" customHeight="1">
      <c r="A60" s="28">
        <v>1967</v>
      </c>
      <c r="B60" s="29">
        <f>'Table A3'!B60*'Table A0'!$J60/(10)</f>
        <v>164216.70655183456</v>
      </c>
      <c r="C60" s="29">
        <f>'Table A3'!C60*'Table A0'!$J60/(5)</f>
        <v>226003.55599541654</v>
      </c>
      <c r="D60" s="29">
        <f>'Table A3'!D60*'Table A0'!$J60/(1)</f>
        <v>511919.3096748477</v>
      </c>
      <c r="E60" s="29">
        <f>'Table A3'!E60*'Table A0'!$J60/(0.5)</f>
        <v>731804.11383048701</v>
      </c>
      <c r="F60" s="29">
        <f>'Table A3'!F60*'Table A0'!$J60/(0.1)</f>
        <v>1753036.3400274753</v>
      </c>
      <c r="G60" s="29">
        <f>'Table A3'!G60*'Table A0'!$J60/(0.01)</f>
        <v>6752530.4827896059</v>
      </c>
      <c r="H60" s="29"/>
      <c r="I60" s="29">
        <f>(100-'Table A3'!B60)*'Table A0'!$J60/(90)</f>
        <v>34726.64573204059</v>
      </c>
      <c r="J60" s="29">
        <f>'Table A3'!I60*'Table A0'!$J60/(5)</f>
        <v>102429.85710825256</v>
      </c>
      <c r="K60" s="29">
        <f>'Table A3'!J60*'Table A0'!$J60/(4)</f>
        <v>154524.61757555878</v>
      </c>
      <c r="L60" s="29">
        <f>'Table A3'!K60*'Table A0'!$J60/(0.5)</f>
        <v>292034.50551920838</v>
      </c>
      <c r="M60" s="29">
        <f>'Table A3'!L60*'Table A0'!$J60/(0.4)</f>
        <v>476496.05728123989</v>
      </c>
      <c r="N60" s="29">
        <f>'Table A3'!M60*'Table A0'!$J60/(0.09)</f>
        <v>1197536.9908316832</v>
      </c>
      <c r="O60" s="29"/>
      <c r="P60" s="29">
        <f>'Table Thresholds_nominal'!P60*'Table A0'!$L60</f>
        <v>91703.710127112936</v>
      </c>
      <c r="Q60" s="29">
        <f>'Table Thresholds_nominal'!Q60*'Table A0'!$L60</f>
        <v>118961.10198155283</v>
      </c>
      <c r="R60" s="29">
        <f>'Table Thresholds_nominal'!R60*'Table A0'!$L60</f>
        <v>249402.93798452558</v>
      </c>
      <c r="S60" s="29">
        <f>'Table Thresholds_nominal'!S60*'Table A0'!$L60</f>
        <v>358018.62514751253</v>
      </c>
      <c r="T60" s="29">
        <f>'Table Thresholds_nominal'!T60*'Table A0'!$L60</f>
        <v>810715.62693143962</v>
      </c>
      <c r="U60" s="29">
        <f>'Table Thresholds_nominal'!U60*'Table A0'!$L60</f>
        <v>3101267.8743158067</v>
      </c>
      <c r="W60" s="163"/>
      <c r="X60" s="163"/>
      <c r="Y60" s="163"/>
      <c r="Z60" s="163"/>
      <c r="AA60" s="163"/>
      <c r="AB60" s="163"/>
    </row>
    <row r="61" spans="1:28" ht="12" customHeight="1">
      <c r="A61" s="28">
        <v>1968</v>
      </c>
      <c r="B61" s="29">
        <f>'Table A3'!B61*'Table A0'!$J61/(10)</f>
        <v>173425.79890725511</v>
      </c>
      <c r="C61" s="29">
        <f>'Table A3'!C61*'Table A0'!$J61/(5)</f>
        <v>240386.03209275464</v>
      </c>
      <c r="D61" s="29">
        <f>'Table A3'!D61*'Table A0'!$J61/(1)</f>
        <v>558035.41663440457</v>
      </c>
      <c r="E61" s="29">
        <f>'Table A3'!E61*'Table A0'!$J61/(0.5)</f>
        <v>810117.06234194303</v>
      </c>
      <c r="F61" s="29">
        <f>'Table A3'!F61*'Table A0'!$J61/(0.1)</f>
        <v>2002078.8377614035</v>
      </c>
      <c r="G61" s="29">
        <f>'Table A3'!G61*'Table A0'!$J61/(0.01)</f>
        <v>8037102.4938868135</v>
      </c>
      <c r="H61" s="29"/>
      <c r="I61" s="29">
        <f>(100-'Table A3'!B61)*'Table A0'!$J61/(90)</f>
        <v>36027.735869374686</v>
      </c>
      <c r="J61" s="29">
        <f>'Table A3'!I61*'Table A0'!$J61/(5)</f>
        <v>106465.56572175564</v>
      </c>
      <c r="K61" s="29">
        <f>'Table A3'!J61*'Table A0'!$J61/(4)</f>
        <v>160973.68595734215</v>
      </c>
      <c r="L61" s="29">
        <f>'Table A3'!K61*'Table A0'!$J61/(0.5)</f>
        <v>305953.77092686598</v>
      </c>
      <c r="M61" s="29">
        <f>'Table A3'!L61*'Table A0'!$J61/(0.4)</f>
        <v>512126.61848707782</v>
      </c>
      <c r="N61" s="29">
        <f>'Table A3'!M61*'Table A0'!$J61/(0.09)</f>
        <v>1331520.6537474694</v>
      </c>
      <c r="O61" s="29"/>
      <c r="P61" s="29">
        <f>'Table Thresholds_nominal'!P61*'Table A0'!$L61</f>
        <v>95737.105280311458</v>
      </c>
      <c r="Q61" s="29">
        <f>'Table Thresholds_nominal'!Q61*'Table A0'!$L61</f>
        <v>124241.66733972504</v>
      </c>
      <c r="R61" s="29">
        <f>'Table Thresholds_nominal'!R61*'Table A0'!$L61</f>
        <v>263138.20692732377</v>
      </c>
      <c r="S61" s="29">
        <f>'Table Thresholds_nominal'!S61*'Table A0'!$L61</f>
        <v>379576.37075067573</v>
      </c>
      <c r="T61" s="29">
        <f>'Table Thresholds_nominal'!T61*'Table A0'!$L61</f>
        <v>899323.30332307727</v>
      </c>
      <c r="U61" s="29">
        <f>'Table Thresholds_nominal'!U61*'Table A0'!$L61</f>
        <v>3551293.2951499647</v>
      </c>
      <c r="W61" s="163"/>
      <c r="X61" s="163"/>
      <c r="Y61" s="163"/>
      <c r="Z61" s="163"/>
      <c r="AA61" s="163"/>
      <c r="AB61" s="163"/>
    </row>
    <row r="62" spans="1:28" ht="12" customHeight="1">
      <c r="A62" s="28">
        <v>1969</v>
      </c>
      <c r="B62" s="29">
        <f>'Table A3'!B62*'Table A0'!$J62/(10)</f>
        <v>168692.02764119743</v>
      </c>
      <c r="C62" s="29">
        <f>'Table A3'!C62*'Table A0'!$J62/(5)</f>
        <v>229541.15252390498</v>
      </c>
      <c r="D62" s="29">
        <f>'Table A3'!D62*'Table A0'!$J62/(1)</f>
        <v>514662.58466962731</v>
      </c>
      <c r="E62" s="29">
        <f>'Table A3'!E62*'Table A0'!$J62/(0.5)</f>
        <v>740390.33893474564</v>
      </c>
      <c r="F62" s="29">
        <f>'Table A3'!F62*'Table A0'!$J62/(0.1)</f>
        <v>1836456.3334665333</v>
      </c>
      <c r="G62" s="29">
        <f>'Table A3'!G62*'Table A0'!$J62/(0.01)</f>
        <v>7747013.8976817932</v>
      </c>
      <c r="H62" s="29"/>
      <c r="I62" s="29">
        <f>(100-'Table A3'!B62)*'Table A0'!$J62/(90)</f>
        <v>36499.398076380785</v>
      </c>
      <c r="J62" s="29">
        <f>'Table A3'!I62*'Table A0'!$J62/(5)</f>
        <v>107842.90275848986</v>
      </c>
      <c r="K62" s="29">
        <f>'Table A3'!J62*'Table A0'!$J62/(4)</f>
        <v>158260.79448747443</v>
      </c>
      <c r="L62" s="29">
        <f>'Table A3'!K62*'Table A0'!$J62/(0.5)</f>
        <v>288934.83040450898</v>
      </c>
      <c r="M62" s="29">
        <f>'Table A3'!L62*'Table A0'!$J62/(0.4)</f>
        <v>466373.8403017986</v>
      </c>
      <c r="N62" s="29">
        <f>'Table A3'!M62*'Table A0'!$J62/(0.09)</f>
        <v>1179727.7152203934</v>
      </c>
      <c r="O62" s="29"/>
      <c r="P62" s="29">
        <f>'Table Thresholds_nominal'!P62*'Table A0'!$L62</f>
        <v>97151.564315570111</v>
      </c>
      <c r="Q62" s="29">
        <f>'Table Thresholds_nominal'!Q62*'Table A0'!$L62</f>
        <v>124142.67689056078</v>
      </c>
      <c r="R62" s="29">
        <f>'Table Thresholds_nominal'!R62*'Table A0'!$L62</f>
        <v>248049.84889721216</v>
      </c>
      <c r="S62" s="29">
        <f>'Table Thresholds_nominal'!S62*'Table A0'!$L62</f>
        <v>355544.2844722945</v>
      </c>
      <c r="T62" s="29">
        <f>'Table Thresholds_nominal'!T62*'Table A0'!$L62</f>
        <v>796152.24268552067</v>
      </c>
      <c r="U62" s="29">
        <f>'Table Thresholds_nominal'!U62*'Table A0'!$L62</f>
        <v>3286635.2948809639</v>
      </c>
      <c r="W62" s="163"/>
      <c r="X62" s="163"/>
      <c r="Y62" s="163"/>
      <c r="Z62" s="163"/>
      <c r="AA62" s="163"/>
      <c r="AB62" s="163"/>
    </row>
    <row r="63" spans="1:28" ht="12" customHeight="1">
      <c r="A63" s="28">
        <v>1970</v>
      </c>
      <c r="B63" s="29">
        <f>'Table A3'!B63*'Table A0'!$J63/(10)</f>
        <v>159800.7853289487</v>
      </c>
      <c r="C63" s="29">
        <f>'Table A3'!C63*'Table A0'!$J63/(5)</f>
        <v>212199.02407979904</v>
      </c>
      <c r="D63" s="29">
        <f>'Table A3'!D63*'Table A0'!$J63/(1)</f>
        <v>442038.66816634539</v>
      </c>
      <c r="E63" s="29">
        <f>'Table A3'!E63*'Table A0'!$J63/(0.5)</f>
        <v>612323.91615368845</v>
      </c>
      <c r="F63" s="29">
        <f>'Table A3'!F63*'Table A0'!$J63/(0.1)</f>
        <v>1359302.7594349643</v>
      </c>
      <c r="G63" s="29">
        <f>'Table A3'!G63*'Table A0'!$J63/(0.01)</f>
        <v>4879536.3299318748</v>
      </c>
      <c r="H63" s="29"/>
      <c r="I63" s="29">
        <f>(100-'Table A3'!B63)*'Table A0'!$J63/(90)</f>
        <v>36664.133897330568</v>
      </c>
      <c r="J63" s="29">
        <f>'Table A3'!I63*'Table A0'!$J63/(5)</f>
        <v>107402.54657809829</v>
      </c>
      <c r="K63" s="29">
        <f>'Table A3'!J63*'Table A0'!$J63/(4)</f>
        <v>154739.11305816247</v>
      </c>
      <c r="L63" s="29">
        <f>'Table A3'!K63*'Table A0'!$J63/(0.5)</f>
        <v>271753.42017900234</v>
      </c>
      <c r="M63" s="29">
        <f>'Table A3'!L63*'Table A0'!$J63/(0.4)</f>
        <v>425579.20533336943</v>
      </c>
      <c r="N63" s="29">
        <f>'Table A3'!M63*'Table A0'!$J63/(0.09)</f>
        <v>968165.69604641886</v>
      </c>
      <c r="O63" s="29"/>
      <c r="P63" s="29">
        <f>'Table Thresholds_nominal'!P63*'Table A0'!$L63</f>
        <v>96735.419628785749</v>
      </c>
      <c r="Q63" s="29">
        <f>'Table Thresholds_nominal'!Q63*'Table A0'!$L63</f>
        <v>122645.29955881184</v>
      </c>
      <c r="R63" s="29">
        <f>'Table Thresholds_nominal'!R63*'Table A0'!$L63</f>
        <v>234839.21348557554</v>
      </c>
      <c r="S63" s="29">
        <f>'Table Thresholds_nominal'!S63*'Table A0'!$L63</f>
        <v>327264.49941453134</v>
      </c>
      <c r="T63" s="29">
        <f>'Table Thresholds_nominal'!T63*'Table A0'!$L63</f>
        <v>684169.01370497129</v>
      </c>
      <c r="U63" s="29">
        <f>'Table Thresholds_nominal'!U63*'Table A0'!$L63</f>
        <v>2310935.3232911378</v>
      </c>
      <c r="W63" s="163"/>
      <c r="X63" s="163"/>
      <c r="Y63" s="163"/>
      <c r="Z63" s="163"/>
      <c r="AA63" s="163"/>
      <c r="AB63" s="163"/>
    </row>
    <row r="64" spans="1:28" ht="12" customHeight="1">
      <c r="A64" s="28">
        <v>1971</v>
      </c>
      <c r="B64" s="29">
        <f>'Table A3'!B64*'Table A0'!$J64/(10)</f>
        <v>164418.40418030991</v>
      </c>
      <c r="C64" s="29">
        <f>'Table A3'!C64*'Table A0'!$J64/(5)</f>
        <v>219549.64374277042</v>
      </c>
      <c r="D64" s="29">
        <f>'Table A3'!D64*'Table A0'!$J64/(1)</f>
        <v>463562.94544694258</v>
      </c>
      <c r="E64" s="29">
        <f>'Table A3'!E64*'Table A0'!$J64/(0.5)</f>
        <v>647447.24212638149</v>
      </c>
      <c r="F64" s="29">
        <f>'Table A3'!F64*'Table A0'!$J64/(0.1)</f>
        <v>1473555.942891374</v>
      </c>
      <c r="G64" s="29">
        <f>'Table A3'!G64*'Table A0'!$J64/(0.01)</f>
        <v>5492844.3398090722</v>
      </c>
      <c r="H64" s="29"/>
      <c r="I64" s="29">
        <f>(100-'Table A3'!B64)*'Table A0'!$J64/(90)</f>
        <v>36531.46548258407</v>
      </c>
      <c r="J64" s="29">
        <f>'Table A3'!I64*'Table A0'!$J64/(5)</f>
        <v>109287.16461784943</v>
      </c>
      <c r="K64" s="29">
        <f>'Table A3'!J64*'Table A0'!$J64/(4)</f>
        <v>158546.31831672738</v>
      </c>
      <c r="L64" s="29">
        <f>'Table A3'!K64*'Table A0'!$J64/(0.5)</f>
        <v>279678.64876750368</v>
      </c>
      <c r="M64" s="29">
        <f>'Table A3'!L64*'Table A0'!$J64/(0.4)</f>
        <v>440920.06693513325</v>
      </c>
      <c r="N64" s="29">
        <f>'Table A3'!M64*'Table A0'!$J64/(0.09)</f>
        <v>1026968.3432338521</v>
      </c>
      <c r="O64" s="29"/>
      <c r="P64" s="29">
        <f>'Table Thresholds_nominal'!P64*'Table A0'!$L64</f>
        <v>98171.41718729811</v>
      </c>
      <c r="Q64" s="29">
        <f>'Table Thresholds_nominal'!Q64*'Table A0'!$L64</f>
        <v>125720.50591710967</v>
      </c>
      <c r="R64" s="29">
        <f>'Table Thresholds_nominal'!R64*'Table A0'!$L64</f>
        <v>243329.13885395505</v>
      </c>
      <c r="S64" s="29">
        <f>'Table Thresholds_nominal'!S64*'Table A0'!$L64</f>
        <v>337829.33200404735</v>
      </c>
      <c r="T64" s="29">
        <f>'Table Thresholds_nominal'!T64*'Table A0'!$L64</f>
        <v>717800.64131158206</v>
      </c>
      <c r="U64" s="29">
        <f>'Table Thresholds_nominal'!U64*'Table A0'!$L64</f>
        <v>2540278.1512579895</v>
      </c>
      <c r="W64" s="163"/>
      <c r="X64" s="163"/>
      <c r="Y64" s="163"/>
      <c r="Z64" s="163"/>
      <c r="AA64" s="163"/>
      <c r="AB64" s="163"/>
    </row>
    <row r="65" spans="1:28" ht="12" customHeight="1">
      <c r="A65" s="28">
        <v>1972</v>
      </c>
      <c r="B65" s="29">
        <f>'Table A3'!B65*'Table A0'!$J65/(10)</f>
        <v>173720.87521651757</v>
      </c>
      <c r="C65" s="29">
        <f>'Table A3'!C65*'Table A0'!$J65/(5)</f>
        <v>232950.63341829478</v>
      </c>
      <c r="D65" s="29">
        <f>'Table A3'!D65*'Table A0'!$J65/(1)</f>
        <v>498503.62406891619</v>
      </c>
      <c r="E65" s="29">
        <f>'Table A3'!E65*'Table A0'!$J65/(0.5)</f>
        <v>701389.44014575973</v>
      </c>
      <c r="F65" s="29">
        <f>'Table A3'!F65*'Table A0'!$J65/(0.1)</f>
        <v>1616815.3397214392</v>
      </c>
      <c r="G65" s="29">
        <f>'Table A3'!G65*'Table A0'!$J65/(0.01)</f>
        <v>6093935.5837068064</v>
      </c>
      <c r="H65" s="29"/>
      <c r="I65" s="29">
        <f>(100-'Table A3'!B65)*'Table A0'!$J65/(90)</f>
        <v>38169.114174619375</v>
      </c>
      <c r="J65" s="29">
        <f>'Table A3'!I65*'Table A0'!$J65/(5)</f>
        <v>114491.11701474036</v>
      </c>
      <c r="K65" s="29">
        <f>'Table A3'!J65*'Table A0'!$J65/(4)</f>
        <v>166562.38575563941</v>
      </c>
      <c r="L65" s="29">
        <f>'Table A3'!K65*'Table A0'!$J65/(0.5)</f>
        <v>295617.80799207272</v>
      </c>
      <c r="M65" s="29">
        <f>'Table A3'!L65*'Table A0'!$J65/(0.4)</f>
        <v>472532.96525183978</v>
      </c>
      <c r="N65" s="29">
        <f>'Table A3'!M65*'Table A0'!$J65/(0.09)</f>
        <v>1119357.5348341763</v>
      </c>
      <c r="O65" s="29"/>
      <c r="P65" s="29">
        <f>'Table Thresholds_nominal'!P65*'Table A0'!$L65</f>
        <v>103285.46441061092</v>
      </c>
      <c r="Q65" s="29">
        <f>'Table Thresholds_nominal'!Q65*'Table A0'!$L65</f>
        <v>132148.6109598022</v>
      </c>
      <c r="R65" s="29">
        <f>'Table Thresholds_nominal'!R65*'Table A0'!$L65</f>
        <v>257371.08884211222</v>
      </c>
      <c r="S65" s="29">
        <f>'Table Thresholds_nominal'!S65*'Table A0'!$L65</f>
        <v>363205.10839544237</v>
      </c>
      <c r="T65" s="29">
        <f>'Table Thresholds_nominal'!T65*'Table A0'!$L65</f>
        <v>779864.15721123479</v>
      </c>
      <c r="U65" s="29">
        <f>'Table Thresholds_nominal'!U65*'Table A0'!$L65</f>
        <v>2785409.2518358445</v>
      </c>
      <c r="W65" s="163"/>
      <c r="X65" s="163"/>
      <c r="Y65" s="163"/>
      <c r="Z65" s="163"/>
      <c r="AA65" s="163"/>
      <c r="AB65" s="163"/>
    </row>
    <row r="66" spans="1:28" ht="12" customHeight="1">
      <c r="A66" s="28">
        <v>1973</v>
      </c>
      <c r="B66" s="29">
        <f>'Table A3'!B66*'Table A0'!$J66/(10)</f>
        <v>175120.50636286411</v>
      </c>
      <c r="C66" s="29">
        <f>'Table A3'!C66*'Table A0'!$J66/(5)</f>
        <v>233408.06966808927</v>
      </c>
      <c r="D66" s="29">
        <f>'Table A3'!D66*'Table A0'!$J66/(1)</f>
        <v>481369.61470197141</v>
      </c>
      <c r="E66" s="29">
        <f>'Table A3'!E66*'Table A0'!$J66/(0.5)</f>
        <v>662372.54530885443</v>
      </c>
      <c r="F66" s="29">
        <f>'Table A3'!F66*'Table A0'!$J66/(0.1)</f>
        <v>1450070.1917521341</v>
      </c>
      <c r="G66" s="29">
        <f>'Table A3'!G66*'Table A0'!$J66/(0.01)</f>
        <v>4945824.4454238312</v>
      </c>
      <c r="H66" s="29"/>
      <c r="I66" s="29">
        <f>(100-'Table A3'!B66)*'Table A0'!$J66/(90)</f>
        <v>38916.771746760729</v>
      </c>
      <c r="J66" s="29">
        <f>'Table A3'!I66*'Table A0'!$J66/(5)</f>
        <v>116832.94305763899</v>
      </c>
      <c r="K66" s="29">
        <f>'Table A3'!J66*'Table A0'!$J66/(4)</f>
        <v>171417.68340961874</v>
      </c>
      <c r="L66" s="29">
        <f>'Table A3'!K66*'Table A0'!$J66/(0.5)</f>
        <v>300366.68409508839</v>
      </c>
      <c r="M66" s="29">
        <f>'Table A3'!L66*'Table A0'!$J66/(0.4)</f>
        <v>465448.13369803457</v>
      </c>
      <c r="N66" s="29">
        <f>'Table A3'!M66*'Table A0'!$J66/(0.09)</f>
        <v>1061653.0524552788</v>
      </c>
      <c r="O66" s="29"/>
      <c r="P66" s="29">
        <f>'Table Thresholds_nominal'!P66*'Table A0'!$L66</f>
        <v>104885.23755288389</v>
      </c>
      <c r="Q66" s="29">
        <f>'Table Thresholds_nominal'!Q66*'Table A0'!$L66</f>
        <v>135087.69883602485</v>
      </c>
      <c r="R66" s="29">
        <f>'Table Thresholds_nominal'!R66*'Table A0'!$L66</f>
        <v>262877.21173206787</v>
      </c>
      <c r="S66" s="29">
        <f>'Table Thresholds_nominal'!S66*'Table A0'!$L66</f>
        <v>359152.21170662175</v>
      </c>
      <c r="T66" s="29">
        <f>'Table Thresholds_nominal'!T66*'Table A0'!$L66</f>
        <v>749653.99754992092</v>
      </c>
      <c r="U66" s="29">
        <f>'Table Thresholds_nominal'!U66*'Table A0'!$L66</f>
        <v>2491917.7220897134</v>
      </c>
      <c r="W66" s="163"/>
      <c r="X66" s="163"/>
      <c r="Y66" s="163"/>
      <c r="Z66" s="163"/>
      <c r="AA66" s="163"/>
      <c r="AB66" s="163"/>
    </row>
    <row r="67" spans="1:28" ht="12" customHeight="1">
      <c r="A67" s="28">
        <v>1974</v>
      </c>
      <c r="B67" s="29">
        <f>'Table A3'!B67*'Table A0'!$J67/(10)</f>
        <v>168017.84888498005</v>
      </c>
      <c r="C67" s="29">
        <f>'Table A3'!C67*'Table A0'!$J67/(5)</f>
        <v>223136.32180959545</v>
      </c>
      <c r="D67" s="29">
        <f>'Table A3'!D67*'Table A0'!$J67/(1)</f>
        <v>460159.04380667367</v>
      </c>
      <c r="E67" s="29">
        <f>'Table A3'!E67*'Table A0'!$J67/(0.5)</f>
        <v>636268.59204902151</v>
      </c>
      <c r="F67" s="29">
        <f>'Table A3'!F67*'Table A0'!$J67/(0.1)</f>
        <v>1376191.6155726875</v>
      </c>
      <c r="G67" s="29">
        <f>'Table A3'!G67*'Table A0'!$J67/(0.01)</f>
        <v>4433169.1906800689</v>
      </c>
      <c r="H67" s="29"/>
      <c r="I67" s="29">
        <f>(100-'Table A3'!B67)*'Table A0'!$J67/(90)</f>
        <v>37378.682942480082</v>
      </c>
      <c r="J67" s="29">
        <f>'Table A3'!I67*'Table A0'!$J67/(5)</f>
        <v>112899.37596036463</v>
      </c>
      <c r="K67" s="29">
        <f>'Table A3'!J67*'Table A0'!$J67/(4)</f>
        <v>163880.64131032594</v>
      </c>
      <c r="L67" s="29">
        <f>'Table A3'!K67*'Table A0'!$J67/(0.5)</f>
        <v>284049.49556432577</v>
      </c>
      <c r="M67" s="29">
        <f>'Table A3'!L67*'Table A0'!$J67/(0.4)</f>
        <v>451287.83616810496</v>
      </c>
      <c r="N67" s="29">
        <f>'Table A3'!M67*'Table A0'!$J67/(0.09)</f>
        <v>1036527.4405607565</v>
      </c>
      <c r="O67" s="29"/>
      <c r="P67" s="29">
        <f>'Table Thresholds_nominal'!P67*'Table A0'!$L67</f>
        <v>101702.16673906433</v>
      </c>
      <c r="Q67" s="29">
        <f>'Table Thresholds_nominal'!Q67*'Table A0'!$L67</f>
        <v>131862.69276968847</v>
      </c>
      <c r="R67" s="29">
        <f>'Table Thresholds_nominal'!R67*'Table A0'!$L67</f>
        <v>247839.31524436711</v>
      </c>
      <c r="S67" s="29">
        <f>'Table Thresholds_nominal'!S67*'Table A0'!$L67</f>
        <v>344052.75368339953</v>
      </c>
      <c r="T67" s="29">
        <f>'Table Thresholds_nominal'!T67*'Table A0'!$L67</f>
        <v>745649.11716418376</v>
      </c>
      <c r="U67" s="29">
        <f>'Table Thresholds_nominal'!U67*'Table A0'!$L67</f>
        <v>2331439.2946674782</v>
      </c>
      <c r="W67" s="163"/>
      <c r="X67" s="163"/>
      <c r="Y67" s="163"/>
      <c r="Z67" s="163"/>
      <c r="AA67" s="163"/>
      <c r="AB67" s="163"/>
    </row>
    <row r="68" spans="1:28" ht="12" customHeight="1">
      <c r="A68" s="28">
        <v>1975</v>
      </c>
      <c r="B68" s="29">
        <f>'Table A3'!B68*'Table A0'!$J68/(10)</f>
        <v>159653.76826532793</v>
      </c>
      <c r="C68" s="29">
        <f>'Table A3'!C68*'Table A0'!$J68/(5)</f>
        <v>209936.43079646473</v>
      </c>
      <c r="D68" s="29">
        <f>'Table A3'!D68*'Table A0'!$J68/(1)</f>
        <v>423700.89384348103</v>
      </c>
      <c r="E68" s="29">
        <f>'Table A3'!E68*'Table A0'!$J68/(0.5)</f>
        <v>579526.62985825737</v>
      </c>
      <c r="F68" s="29">
        <f>'Table A3'!F68*'Table A0'!$J68/(0.1)</f>
        <v>1224643.6962643624</v>
      </c>
      <c r="G68" s="29">
        <f>'Table A3'!G68*'Table A0'!$J68/(0.01)</f>
        <v>4042719.9705237071</v>
      </c>
      <c r="H68" s="29"/>
      <c r="I68" s="29">
        <f>(100-'Table A3'!B68)*'Table A0'!$J68/(90)</f>
        <v>35320.102130364328</v>
      </c>
      <c r="J68" s="29">
        <f>'Table A3'!I68*'Table A0'!$J68/(5)</f>
        <v>109371.10573419111</v>
      </c>
      <c r="K68" s="29">
        <f>'Table A3'!J68*'Table A0'!$J68/(4)</f>
        <v>156495.31503471066</v>
      </c>
      <c r="L68" s="29">
        <f>'Table A3'!K68*'Table A0'!$J68/(0.5)</f>
        <v>267875.15782870475</v>
      </c>
      <c r="M68" s="29">
        <f>'Table A3'!L68*'Table A0'!$J68/(0.4)</f>
        <v>418247.36325673101</v>
      </c>
      <c r="N68" s="29">
        <f>'Table A3'!M68*'Table A0'!$J68/(0.09)</f>
        <v>911524.11023554648</v>
      </c>
      <c r="O68" s="29"/>
      <c r="P68" s="29">
        <f>'Table Thresholds_nominal'!P68*'Table A0'!$L68</f>
        <v>98347.649255499404</v>
      </c>
      <c r="Q68" s="29">
        <f>'Table Thresholds_nominal'!Q68*'Table A0'!$L68</f>
        <v>125162.6150850667</v>
      </c>
      <c r="R68" s="29">
        <f>'Table Thresholds_nominal'!R68*'Table A0'!$L68</f>
        <v>233593.73416046557</v>
      </c>
      <c r="S68" s="29">
        <f>'Table Thresholds_nominal'!S68*'Table A0'!$L68</f>
        <v>320898.92411730665</v>
      </c>
      <c r="T68" s="29">
        <f>'Table Thresholds_nominal'!T68*'Table A0'!$L68</f>
        <v>647588.32273456501</v>
      </c>
      <c r="U68" s="29">
        <f>'Table Thresholds_nominal'!U68*'Table A0'!$L68</f>
        <v>2022008.5875722663</v>
      </c>
      <c r="W68" s="163"/>
      <c r="X68" s="163"/>
      <c r="Y68" s="163"/>
      <c r="Z68" s="163"/>
      <c r="AA68" s="163"/>
      <c r="AB68" s="163"/>
    </row>
    <row r="69" spans="1:28" ht="12" customHeight="1">
      <c r="A69" s="28">
        <v>1976</v>
      </c>
      <c r="B69" s="29">
        <f>'Table A3'!B69*'Table A0'!$J69/(10)</f>
        <v>164287.55244497547</v>
      </c>
      <c r="C69" s="29">
        <f>'Table A3'!C69*'Table A0'!$J69/(5)</f>
        <v>216088.33958487786</v>
      </c>
      <c r="D69" s="29">
        <f>'Table A3'!D69*'Table A0'!$J69/(1)</f>
        <v>435670.67045296676</v>
      </c>
      <c r="E69" s="29">
        <f>'Table A3'!E69*'Table A0'!$J69/(0.5)</f>
        <v>596789.34976711473</v>
      </c>
      <c r="F69" s="29">
        <f>'Table A3'!F69*'Table A0'!$J69/(0.1)</f>
        <v>1275780.091631823</v>
      </c>
      <c r="G69" s="29">
        <f>'Table A3'!G69*'Table A0'!$J69/(0.01)</f>
        <v>4228136.879230733</v>
      </c>
      <c r="H69" s="29"/>
      <c r="I69" s="29">
        <f>(100-'Table A3'!B69)*'Table A0'!$J69/(90)</f>
        <v>36376.771835305131</v>
      </c>
      <c r="J69" s="29">
        <f>'Table A3'!I69*'Table A0'!$J69/(5)</f>
        <v>112486.76530507307</v>
      </c>
      <c r="K69" s="29">
        <f>'Table A3'!J69*'Table A0'!$J69/(4)</f>
        <v>161192.75686785564</v>
      </c>
      <c r="L69" s="29">
        <f>'Table A3'!K69*'Table A0'!$J69/(0.5)</f>
        <v>274551.99113881867</v>
      </c>
      <c r="M69" s="29">
        <f>'Table A3'!L69*'Table A0'!$J69/(0.4)</f>
        <v>427041.66430093767</v>
      </c>
      <c r="N69" s="29">
        <f>'Table A3'!M69*'Table A0'!$J69/(0.09)</f>
        <v>947740.44856527762</v>
      </c>
      <c r="O69" s="29"/>
      <c r="P69" s="29">
        <f>'Table Thresholds_nominal'!P69*'Table A0'!$L69</f>
        <v>101239.1760785946</v>
      </c>
      <c r="Q69" s="29">
        <f>'Table Thresholds_nominal'!Q69*'Table A0'!$L69</f>
        <v>129015.36533030345</v>
      </c>
      <c r="R69" s="29">
        <f>'Table Thresholds_nominal'!R69*'Table A0'!$L69</f>
        <v>239564.44051040799</v>
      </c>
      <c r="S69" s="29">
        <f>'Table Thresholds_nominal'!S69*'Table A0'!$L69</f>
        <v>326820.60316144343</v>
      </c>
      <c r="T69" s="29">
        <f>'Table Thresholds_nominal'!T69*'Table A0'!$L69</f>
        <v>669268.47891853657</v>
      </c>
      <c r="U69" s="29">
        <f>'Table Thresholds_nominal'!U69*'Table A0'!$L69</f>
        <v>2104812.6602483671</v>
      </c>
      <c r="W69" s="163"/>
      <c r="X69" s="163"/>
      <c r="Y69" s="163"/>
      <c r="Z69" s="163"/>
      <c r="AA69" s="163"/>
      <c r="AB69" s="163"/>
    </row>
    <row r="70" spans="1:28" ht="12" customHeight="1">
      <c r="A70" s="28">
        <v>1977</v>
      </c>
      <c r="B70" s="29">
        <f>'Table A3'!B70*'Table A0'!$J70/(10)</f>
        <v>166916.06351004564</v>
      </c>
      <c r="C70" s="29">
        <f>'Table A3'!C70*'Table A0'!$J70/(5)</f>
        <v>219925.49194886451</v>
      </c>
      <c r="D70" s="29">
        <f>'Table A3'!D70*'Table A0'!$J70/(1)</f>
        <v>448566.61129849218</v>
      </c>
      <c r="E70" s="29">
        <f>'Table A3'!E70*'Table A0'!$J70/(0.5)</f>
        <v>618001.0385182125</v>
      </c>
      <c r="F70" s="29">
        <f>'Table A3'!F70*'Table A0'!$J70/(0.1)</f>
        <v>1345897.1250616724</v>
      </c>
      <c r="G70" s="29">
        <f>'Table A3'!G70*'Table A0'!$J70/(0.01)</f>
        <v>4590625.013401038</v>
      </c>
      <c r="H70" s="29"/>
      <c r="I70" s="29">
        <f>(100-'Table A3'!B70)*'Table A0'!$J70/(90)</f>
        <v>36678.240058479147</v>
      </c>
      <c r="J70" s="29">
        <f>'Table A3'!I70*'Table A0'!$J70/(5)</f>
        <v>113906.63507122677</v>
      </c>
      <c r="K70" s="29">
        <f>'Table A3'!J70*'Table A0'!$J70/(4)</f>
        <v>162765.2121114576</v>
      </c>
      <c r="L70" s="29">
        <f>'Table A3'!K70*'Table A0'!$J70/(0.5)</f>
        <v>279132.1840787718</v>
      </c>
      <c r="M70" s="29">
        <f>'Table A3'!L70*'Table A0'!$J70/(0.4)</f>
        <v>436027.01688234758</v>
      </c>
      <c r="N70" s="29">
        <f>'Table A3'!M70*'Table A0'!$J70/(0.09)</f>
        <v>985371.80413507635</v>
      </c>
      <c r="O70" s="29"/>
      <c r="P70" s="29">
        <f>'Table Thresholds_nominal'!P70*'Table A0'!$L70</f>
        <v>102357.32053470997</v>
      </c>
      <c r="Q70" s="29">
        <f>'Table Thresholds_nominal'!Q70*'Table A0'!$L70</f>
        <v>130897.65265767924</v>
      </c>
      <c r="R70" s="29">
        <f>'Table Thresholds_nominal'!R70*'Table A0'!$L70</f>
        <v>243313.8297138901</v>
      </c>
      <c r="S70" s="29">
        <f>'Table Thresholds_nominal'!S70*'Table A0'!$L70</f>
        <v>332679.60129691218</v>
      </c>
      <c r="T70" s="29">
        <f>'Table Thresholds_nominal'!T70*'Table A0'!$L70</f>
        <v>689519.93455705803</v>
      </c>
      <c r="U70" s="29">
        <f>'Table Thresholds_nominal'!U70*'Table A0'!$L70</f>
        <v>2249460.4411027147</v>
      </c>
      <c r="W70" s="163"/>
      <c r="X70" s="163"/>
      <c r="Y70" s="163"/>
      <c r="Z70" s="163"/>
      <c r="AA70" s="163"/>
      <c r="AB70" s="163"/>
    </row>
    <row r="71" spans="1:28" ht="12" customHeight="1">
      <c r="A71" s="28">
        <v>1978</v>
      </c>
      <c r="B71" s="29">
        <f>'Table A3'!B71*'Table A0'!$J71/(10)</f>
        <v>169605.47930629834</v>
      </c>
      <c r="C71" s="29">
        <f>'Table A3'!C71*'Table A0'!$J71/(5)</f>
        <v>223222.46329567357</v>
      </c>
      <c r="D71" s="29">
        <f>'Table A3'!D71*'Table A0'!$J71/(1)</f>
        <v>453339.92614240578</v>
      </c>
      <c r="E71" s="29">
        <f>'Table A3'!E71*'Table A0'!$J71/(0.5)</f>
        <v>624132.33807877684</v>
      </c>
      <c r="F71" s="29">
        <f>'Table A3'!F71*'Table A0'!$J71/(0.1)</f>
        <v>1341183.5172645184</v>
      </c>
      <c r="G71" s="29">
        <f>'Table A3'!G71*'Table A0'!$J71/(0.01)</f>
        <v>4337508.619509968</v>
      </c>
      <c r="H71" s="29"/>
      <c r="I71" s="29">
        <f>(100-'Table A3'!B71)*'Table A0'!$J71/(90)</f>
        <v>37432.230658271539</v>
      </c>
      <c r="J71" s="29">
        <f>'Table A3'!I71*'Table A0'!$J71/(5)</f>
        <v>115988.4953169231</v>
      </c>
      <c r="K71" s="29">
        <f>'Table A3'!J71*'Table A0'!$J71/(4)</f>
        <v>165693.09758399051</v>
      </c>
      <c r="L71" s="29">
        <f>'Table A3'!K71*'Table A0'!$J71/(0.5)</f>
        <v>282547.5142060346</v>
      </c>
      <c r="M71" s="29">
        <f>'Table A3'!L71*'Table A0'!$J71/(0.4)</f>
        <v>444869.54328234144</v>
      </c>
      <c r="N71" s="29">
        <f>'Table A3'!M71*'Table A0'!$J71/(0.09)</f>
        <v>1008258.5059039131</v>
      </c>
      <c r="O71" s="29"/>
      <c r="P71" s="29">
        <f>'Table Thresholds_nominal'!P71*'Table A0'!$L71</f>
        <v>104222.74243534204</v>
      </c>
      <c r="Q71" s="29">
        <f>'Table Thresholds_nominal'!Q71*'Table A0'!$L71</f>
        <v>132859.71476192135</v>
      </c>
      <c r="R71" s="29">
        <f>'Table Thresholds_nominal'!R71*'Table A0'!$L71</f>
        <v>246756.3414065211</v>
      </c>
      <c r="S71" s="29">
        <f>'Table Thresholds_nominal'!S71*'Table A0'!$L71</f>
        <v>338665.93679608614</v>
      </c>
      <c r="T71" s="29">
        <f>'Table Thresholds_nominal'!T71*'Table A0'!$L71</f>
        <v>705875.63843288459</v>
      </c>
      <c r="U71" s="29">
        <f>'Table Thresholds_nominal'!U71*'Table A0'!$L71</f>
        <v>2207789.0066114771</v>
      </c>
      <c r="W71" s="163"/>
      <c r="X71" s="163"/>
      <c r="Y71" s="163"/>
      <c r="Z71" s="163"/>
      <c r="AA71" s="163"/>
      <c r="AB71" s="163"/>
    </row>
    <row r="72" spans="1:28" ht="12" customHeight="1">
      <c r="A72" s="28">
        <v>1979</v>
      </c>
      <c r="B72" s="29">
        <f>'Table A3'!B72*'Table A0'!$J72/(10)</f>
        <v>175217.25737176719</v>
      </c>
      <c r="C72" s="29">
        <f>'Table A3'!C72*'Table A0'!$J72/(5)</f>
        <v>234884.38345509753</v>
      </c>
      <c r="D72" s="29">
        <f>'Table A3'!D72*'Table A0'!$J72/(1)</f>
        <v>509980.78972619213</v>
      </c>
      <c r="E72" s="29">
        <f>'Table A3'!E72*'Table A0'!$J72/(0.5)</f>
        <v>728125.19303975289</v>
      </c>
      <c r="F72" s="29">
        <f>'Table A3'!F72*'Table A0'!$J72/(0.1)</f>
        <v>1761409.8947869586</v>
      </c>
      <c r="G72" s="29">
        <f>'Table A3'!G72*'Table A0'!$J72/(0.01)</f>
        <v>7031047.4319137819</v>
      </c>
      <c r="H72" s="29"/>
      <c r="I72" s="29">
        <f>(100-'Table A3'!B72)*'Table A0'!$J72/(90)</f>
        <v>37436.665948393529</v>
      </c>
      <c r="J72" s="29">
        <f>'Table A3'!I72*'Table A0'!$J72/(5)</f>
        <v>115550.13128843685</v>
      </c>
      <c r="K72" s="29">
        <f>'Table A3'!J72*'Table A0'!$J72/(4)</f>
        <v>166110.28188732389</v>
      </c>
      <c r="L72" s="29">
        <f>'Table A3'!K72*'Table A0'!$J72/(0.5)</f>
        <v>291836.38641263131</v>
      </c>
      <c r="M72" s="29">
        <f>'Table A3'!L72*'Table A0'!$J72/(0.4)</f>
        <v>469804.01760295138</v>
      </c>
      <c r="N72" s="29">
        <f>'Table A3'!M72*'Table A0'!$J72/(0.09)</f>
        <v>1175894.6128839785</v>
      </c>
      <c r="O72" s="29"/>
      <c r="P72" s="29">
        <f>'Table Thresholds_nominal'!P72*'Table A0'!$L72</f>
        <v>104197.06336070229</v>
      </c>
      <c r="Q72" s="29">
        <f>'Table Thresholds_nominal'!Q72*'Table A0'!$L72</f>
        <v>133703.12244189627</v>
      </c>
      <c r="R72" s="29">
        <f>'Table Thresholds_nominal'!R72*'Table A0'!$L72</f>
        <v>252986.01480288635</v>
      </c>
      <c r="S72" s="29">
        <f>'Table Thresholds_nominal'!S72*'Table A0'!$L72</f>
        <v>356430.87475001469</v>
      </c>
      <c r="T72" s="29">
        <f>'Table Thresholds_nominal'!T72*'Table A0'!$L72</f>
        <v>797442.17144572013</v>
      </c>
      <c r="U72" s="29">
        <f>'Table Thresholds_nominal'!U72*'Table A0'!$L72</f>
        <v>3178978.7777555375</v>
      </c>
      <c r="W72" s="163"/>
      <c r="X72" s="163"/>
      <c r="Y72" s="163"/>
      <c r="Z72" s="163"/>
      <c r="AA72" s="163"/>
      <c r="AB72" s="163"/>
    </row>
    <row r="73" spans="1:28" ht="12" customHeight="1">
      <c r="A73" s="28">
        <v>1980</v>
      </c>
      <c r="B73" s="29">
        <f>'Table A3'!B73*'Table A0'!$J73/(10)</f>
        <v>172071.0738425233</v>
      </c>
      <c r="C73" s="29">
        <f>'Table A3'!C73*'Table A0'!$J73/(5)</f>
        <v>230213.32586520887</v>
      </c>
      <c r="D73" s="29">
        <f>'Table A3'!D73*'Table A0'!$J73/(1)</f>
        <v>497884.36070258747</v>
      </c>
      <c r="E73" s="29">
        <f>'Table A3'!E73*'Table A0'!$J73/(0.5)</f>
        <v>710385.79013521539</v>
      </c>
      <c r="F73" s="29">
        <f>'Table A3'!F73*'Table A0'!$J73/(0.1)</f>
        <v>1693983.4867084683</v>
      </c>
      <c r="G73" s="29">
        <f>'Table A3'!G73*'Table A0'!$J73/(0.01)</f>
        <v>6342051.5238904161</v>
      </c>
      <c r="H73" s="29"/>
      <c r="I73" s="29">
        <f>(100-'Table A3'!B73)*'Table A0'!$J73/(90)</f>
        <v>36085.414054801455</v>
      </c>
      <c r="J73" s="29">
        <f>'Table A3'!I73*'Table A0'!$J73/(5)</f>
        <v>113928.8218198377</v>
      </c>
      <c r="K73" s="29">
        <f>'Table A3'!J73*'Table A0'!$J73/(4)</f>
        <v>163295.56715586424</v>
      </c>
      <c r="L73" s="29">
        <f>'Table A3'!K73*'Table A0'!$J73/(0.5)</f>
        <v>285382.93126995955</v>
      </c>
      <c r="M73" s="29">
        <f>'Table A3'!L73*'Table A0'!$J73/(0.4)</f>
        <v>464486.36599190213</v>
      </c>
      <c r="N73" s="29">
        <f>'Table A3'!M73*'Table A0'!$J73/(0.09)</f>
        <v>1177531.4825771409</v>
      </c>
      <c r="O73" s="29"/>
      <c r="P73" s="29">
        <f>'Table Thresholds_nominal'!P73*'Table A0'!$L73</f>
        <v>102867.68663843822</v>
      </c>
      <c r="Q73" s="29">
        <f>'Table Thresholds_nominal'!Q73*'Table A0'!$L73</f>
        <v>131463.6498371936</v>
      </c>
      <c r="R73" s="29">
        <f>'Table Thresholds_nominal'!R73*'Table A0'!$L73</f>
        <v>248913.34135004933</v>
      </c>
      <c r="S73" s="29">
        <f>'Table Thresholds_nominal'!S73*'Table A0'!$L73</f>
        <v>350064.63624185842</v>
      </c>
      <c r="T73" s="29">
        <f>'Table Thresholds_nominal'!T73*'Table A0'!$L73</f>
        <v>799820.68790707446</v>
      </c>
      <c r="U73" s="29">
        <f>'Table Thresholds_nominal'!U73*'Table A0'!$L73</f>
        <v>3034653.0971797784</v>
      </c>
      <c r="W73" s="163"/>
      <c r="X73" s="163"/>
      <c r="Y73" s="163"/>
      <c r="Z73" s="163"/>
      <c r="AA73" s="163"/>
      <c r="AB73" s="163"/>
    </row>
    <row r="74" spans="1:28" ht="12" customHeight="1">
      <c r="A74" s="28">
        <v>1981</v>
      </c>
      <c r="B74" s="29">
        <f>'Table A3'!B74*'Table A0'!$J74/(10)</f>
        <v>169712.95123358228</v>
      </c>
      <c r="C74" s="29">
        <f>'Table A3'!C74*'Table A0'!$J74/(5)</f>
        <v>226356.15517598033</v>
      </c>
      <c r="D74" s="29">
        <f>'Table A3'!D74*'Table A0'!$J74/(1)</f>
        <v>492139.12187447707</v>
      </c>
      <c r="E74" s="29">
        <f>'Table A3'!E74*'Table A0'!$J74/(0.5)</f>
        <v>710752.36908625404</v>
      </c>
      <c r="F74" s="29">
        <f>'Table A3'!F74*'Table A0'!$J74/(0.1)</f>
        <v>1752080.0553906283</v>
      </c>
      <c r="G74" s="29">
        <f>'Table A3'!G74*'Table A0'!$J74/(0.01)</f>
        <v>6710533.7769301254</v>
      </c>
      <c r="H74" s="29"/>
      <c r="I74" s="29">
        <f>(100-'Table A3'!B74)*'Table A0'!$J74/(90)</f>
        <v>35732.19302811013</v>
      </c>
      <c r="J74" s="29">
        <f>'Table A3'!I74*'Table A0'!$J74/(5)</f>
        <v>113069.74729118422</v>
      </c>
      <c r="K74" s="29">
        <f>'Table A3'!J74*'Table A0'!$J74/(4)</f>
        <v>159910.41350135615</v>
      </c>
      <c r="L74" s="29">
        <f>'Table A3'!K74*'Table A0'!$J74/(0.5)</f>
        <v>273525.87466270011</v>
      </c>
      <c r="M74" s="29">
        <f>'Table A3'!L74*'Table A0'!$J74/(0.4)</f>
        <v>450420.44751016045</v>
      </c>
      <c r="N74" s="29">
        <f>'Table A3'!M74*'Table A0'!$J74/(0.09)</f>
        <v>1201140.7529973506</v>
      </c>
      <c r="O74" s="29"/>
      <c r="P74" s="29">
        <f>'Table Thresholds_nominal'!P74*'Table A0'!$L74</f>
        <v>101467.14222019268</v>
      </c>
      <c r="Q74" s="29">
        <f>'Table Thresholds_nominal'!Q74*'Table A0'!$L74</f>
        <v>129488.78131955855</v>
      </c>
      <c r="R74" s="29">
        <f>'Table Thresholds_nominal'!R74*'Table A0'!$L74</f>
        <v>238237.68548228432</v>
      </c>
      <c r="S74" s="29">
        <f>'Table Thresholds_nominal'!S74*'Table A0'!$L74</f>
        <v>334284.7001492526</v>
      </c>
      <c r="T74" s="29">
        <f>'Table Thresholds_nominal'!T74*'Table A0'!$L74</f>
        <v>804232.63748882117</v>
      </c>
      <c r="U74" s="29">
        <f>'Table Thresholds_nominal'!U74*'Table A0'!$L74</f>
        <v>3150576.2969137728</v>
      </c>
      <c r="W74" s="163"/>
      <c r="X74" s="163"/>
      <c r="Y74" s="163"/>
      <c r="Z74" s="163"/>
      <c r="AA74" s="163"/>
      <c r="AB74" s="163"/>
    </row>
    <row r="75" spans="1:28" ht="12" customHeight="1">
      <c r="A75" s="28">
        <v>1982</v>
      </c>
      <c r="B75" s="29">
        <f>'Table A3'!B75*'Table A0'!$J75/(10)</f>
        <v>170527.40315709027</v>
      </c>
      <c r="C75" s="29">
        <f>'Table A3'!C75*'Table A0'!$J75/(5)</f>
        <v>230034.84470447316</v>
      </c>
      <c r="D75" s="29">
        <f>'Table A3'!D75*'Table A0'!$J75/(1)</f>
        <v>521049.07193152892</v>
      </c>
      <c r="E75" s="29">
        <f>'Table A3'!E75*'Table A0'!$J75/(0.5)</f>
        <v>768850.17953039811</v>
      </c>
      <c r="F75" s="29">
        <f>'Table A3'!F75*'Table A0'!$J75/(0.1)</f>
        <v>2015396.1747277954</v>
      </c>
      <c r="G75" s="29">
        <f>'Table A3'!G75*'Table A0'!$J75/(0.01)</f>
        <v>8367989.5997601338</v>
      </c>
      <c r="H75" s="29"/>
      <c r="I75" s="29">
        <f>(100-'Table A3'!B75)*'Table A0'!$J75/(90)</f>
        <v>34679.252208830389</v>
      </c>
      <c r="J75" s="29">
        <f>'Table A3'!I75*'Table A0'!$J75/(5)</f>
        <v>111019.96160970742</v>
      </c>
      <c r="K75" s="29">
        <f>'Table A3'!J75*'Table A0'!$J75/(4)</f>
        <v>157281.2878977092</v>
      </c>
      <c r="L75" s="29">
        <f>'Table A3'!K75*'Table A0'!$J75/(0.5)</f>
        <v>273247.96433265973</v>
      </c>
      <c r="M75" s="29">
        <f>'Table A3'!L75*'Table A0'!$J75/(0.4)</f>
        <v>457213.68073104869</v>
      </c>
      <c r="N75" s="29">
        <f>'Table A3'!M75*'Table A0'!$J75/(0.09)</f>
        <v>1309552.4608353137</v>
      </c>
      <c r="O75" s="29"/>
      <c r="P75" s="29">
        <f>'Table Thresholds_nominal'!P75*'Table A0'!$L75</f>
        <v>100437.79940004734</v>
      </c>
      <c r="Q75" s="29">
        <f>'Table Thresholds_nominal'!Q75*'Table A0'!$L75</f>
        <v>127437.29521675824</v>
      </c>
      <c r="R75" s="29">
        <f>'Table Thresholds_nominal'!R75*'Table A0'!$L75</f>
        <v>237923.10662085374</v>
      </c>
      <c r="S75" s="29">
        <f>'Table Thresholds_nominal'!S75*'Table A0'!$L75</f>
        <v>336655.96822593239</v>
      </c>
      <c r="T75" s="29">
        <f>'Table Thresholds_nominal'!T75*'Table A0'!$L75</f>
        <v>845570.4016491794</v>
      </c>
      <c r="U75" s="29">
        <f>'Table Thresholds_nominal'!U75*'Table A0'!$L75</f>
        <v>3784956.2989951572</v>
      </c>
      <c r="W75" s="163"/>
      <c r="X75" s="163"/>
      <c r="Y75" s="163"/>
      <c r="Z75" s="163"/>
      <c r="AA75" s="163"/>
      <c r="AB75" s="163"/>
    </row>
    <row r="76" spans="1:28" ht="12" customHeight="1">
      <c r="A76" s="28">
        <v>1983</v>
      </c>
      <c r="B76" s="29">
        <f>'Table A3'!B76*'Table A0'!$J76/(10)</f>
        <v>176547.81646079503</v>
      </c>
      <c r="C76" s="29">
        <f>'Table A3'!C76*'Table A0'!$J76/(5)</f>
        <v>241191.26022352284</v>
      </c>
      <c r="D76" s="29">
        <f>'Table A3'!D76*'Table A0'!$J76/(1)</f>
        <v>560732.47740732576</v>
      </c>
      <c r="E76" s="29">
        <f>'Table A3'!E76*'Table A0'!$J76/(0.5)</f>
        <v>837616.2773858849</v>
      </c>
      <c r="F76" s="29">
        <f>'Table A3'!F76*'Table A0'!$J76/(0.1)</f>
        <v>2242338.3206590461</v>
      </c>
      <c r="G76" s="29">
        <f>'Table A3'!G76*'Table A0'!$J76/(0.01)</f>
        <v>9143164.0922620296</v>
      </c>
      <c r="H76" s="29"/>
      <c r="I76" s="29">
        <f>(100-'Table A3'!B76)*'Table A0'!$J76/(90)</f>
        <v>34301.68822002165</v>
      </c>
      <c r="J76" s="29">
        <f>'Table A3'!I76*'Table A0'!$J76/(5)</f>
        <v>111904.37269806725</v>
      </c>
      <c r="K76" s="29">
        <f>'Table A3'!J76*'Table A0'!$J76/(4)</f>
        <v>161305.9559275721</v>
      </c>
      <c r="L76" s="29">
        <f>'Table A3'!K76*'Table A0'!$J76/(0.5)</f>
        <v>283848.67742876662</v>
      </c>
      <c r="M76" s="29">
        <f>'Table A3'!L76*'Table A0'!$J76/(0.4)</f>
        <v>486435.76656759443</v>
      </c>
      <c r="N76" s="29">
        <f>'Table A3'!M76*'Table A0'!$J76/(0.09)</f>
        <v>1475579.9015920481</v>
      </c>
      <c r="O76" s="29"/>
      <c r="P76" s="29">
        <f>'Table Thresholds_nominal'!P76*'Table A0'!$L76</f>
        <v>101075.83376264684</v>
      </c>
      <c r="Q76" s="29">
        <f>'Table Thresholds_nominal'!Q76*'Table A0'!$L76</f>
        <v>129999.37866775613</v>
      </c>
      <c r="R76" s="29">
        <f>'Table Thresholds_nominal'!R76*'Table A0'!$L76</f>
        <v>247009.4020978472</v>
      </c>
      <c r="S76" s="29">
        <f>'Table Thresholds_nominal'!S76*'Table A0'!$L76</f>
        <v>354358.3098644932</v>
      </c>
      <c r="T76" s="29">
        <f>'Table Thresholds_nominal'!T76*'Table A0'!$L76</f>
        <v>927686.7711413753</v>
      </c>
      <c r="U76" s="29">
        <f>'Table Thresholds_nominal'!U76*'Table A0'!$L76</f>
        <v>4073195.4732504408</v>
      </c>
      <c r="W76" s="163"/>
      <c r="X76" s="163"/>
      <c r="Y76" s="163"/>
      <c r="Z76" s="163"/>
      <c r="AA76" s="163"/>
      <c r="AB76" s="163"/>
    </row>
    <row r="77" spans="1:28" ht="12" customHeight="1">
      <c r="A77" s="28">
        <v>1984</v>
      </c>
      <c r="B77" s="29">
        <f>'Table A3'!B77*'Table A0'!$J77/(10)</f>
        <v>184496.07661672813</v>
      </c>
      <c r="C77" s="29">
        <f>'Table A3'!C77*'Table A0'!$J77/(5)</f>
        <v>253991.73294185288</v>
      </c>
      <c r="D77" s="29">
        <f>'Table A3'!D77*'Table A0'!$J77/(1)</f>
        <v>602138.32324245118</v>
      </c>
      <c r="E77" s="29">
        <f>'Table A3'!E77*'Table A0'!$J77/(0.5)</f>
        <v>907944.00058360072</v>
      </c>
      <c r="F77" s="29">
        <f>'Table A3'!F77*'Table A0'!$J77/(0.1)</f>
        <v>2501648.5084130294</v>
      </c>
      <c r="G77" s="29">
        <f>'Table A3'!G77*'Table A0'!$J77/(0.01)</f>
        <v>10815667.098722441</v>
      </c>
      <c r="H77" s="29"/>
      <c r="I77" s="29">
        <f>(100-'Table A3'!B77)*'Table A0'!$J77/(90)</f>
        <v>35303.523747592546</v>
      </c>
      <c r="J77" s="29">
        <f>'Table A3'!I77*'Table A0'!$J77/(5)</f>
        <v>115000.42029160338</v>
      </c>
      <c r="K77" s="29">
        <f>'Table A3'!J77*'Table A0'!$J77/(4)</f>
        <v>166955.08536670328</v>
      </c>
      <c r="L77" s="29">
        <f>'Table A3'!K77*'Table A0'!$J77/(0.5)</f>
        <v>296332.64590130158</v>
      </c>
      <c r="M77" s="29">
        <f>'Table A3'!L77*'Table A0'!$J77/(0.4)</f>
        <v>509517.8736262435</v>
      </c>
      <c r="N77" s="29">
        <f>'Table A3'!M77*'Table A0'!$J77/(0.09)</f>
        <v>1577868.6650453173</v>
      </c>
      <c r="O77" s="29"/>
      <c r="P77" s="29">
        <f>'Table Thresholds_nominal'!P77*'Table A0'!$L77</f>
        <v>103733.93712781409</v>
      </c>
      <c r="Q77" s="29">
        <f>'Table Thresholds_nominal'!Q77*'Table A0'!$L77</f>
        <v>134733.42159041349</v>
      </c>
      <c r="R77" s="29">
        <f>'Table Thresholds_nominal'!R77*'Table A0'!$L77</f>
        <v>258689.39434265959</v>
      </c>
      <c r="S77" s="29">
        <f>'Table Thresholds_nominal'!S77*'Table A0'!$L77</f>
        <v>368206.13261568837</v>
      </c>
      <c r="T77" s="29">
        <f>'Table Thresholds_nominal'!T77*'Table A0'!$L77</f>
        <v>961835.58707011794</v>
      </c>
      <c r="U77" s="29">
        <f>'Table Thresholds_nominal'!U77*'Table A0'!$L77</f>
        <v>4742618.3578606844</v>
      </c>
      <c r="W77" s="163"/>
      <c r="X77" s="163"/>
      <c r="Y77" s="163"/>
      <c r="Z77" s="163"/>
      <c r="AA77" s="163"/>
      <c r="AB77" s="163"/>
    </row>
    <row r="78" spans="1:28" ht="12" customHeight="1">
      <c r="A78" s="28">
        <v>1985</v>
      </c>
      <c r="B78" s="29">
        <f>'Table A3'!B78*'Table A0'!$J78/(10)</f>
        <v>193857.44050003384</v>
      </c>
      <c r="C78" s="29">
        <f>'Table A3'!C78*'Table A0'!$J78/(5)</f>
        <v>269588.08332769497</v>
      </c>
      <c r="D78" s="29">
        <f>'Table A3'!D78*'Table A0'!$J78/(1)</f>
        <v>653864.83038509835</v>
      </c>
      <c r="E78" s="29">
        <f>'Table A3'!E78*'Table A0'!$J78/(0.5)</f>
        <v>993538.27911005111</v>
      </c>
      <c r="F78" s="29">
        <f>'Table A3'!F78*'Table A0'!$J78/(0.1)</f>
        <v>2744717.3604738144</v>
      </c>
      <c r="G78" s="29">
        <f>'Table A3'!G78*'Table A0'!$J78/(0.01)</f>
        <v>11541282.880474167</v>
      </c>
      <c r="H78" s="29"/>
      <c r="I78" s="29">
        <f>(100-'Table A3'!B78)*'Table A0'!$J78/(90)</f>
        <v>35806.455462271057</v>
      </c>
      <c r="J78" s="29">
        <f>'Table A3'!I78*'Table A0'!$J78/(5)</f>
        <v>118126.79767237269</v>
      </c>
      <c r="K78" s="29">
        <f>'Table A3'!J78*'Table A0'!$J78/(4)</f>
        <v>173518.89656334417</v>
      </c>
      <c r="L78" s="29">
        <f>'Table A3'!K78*'Table A0'!$J78/(0.5)</f>
        <v>314191.38166014565</v>
      </c>
      <c r="M78" s="29">
        <f>'Table A3'!L78*'Table A0'!$J78/(0.4)</f>
        <v>555743.50876911019</v>
      </c>
      <c r="N78" s="29">
        <f>'Table A3'!M78*'Table A0'!$J78/(0.09)</f>
        <v>1767321.1915848872</v>
      </c>
      <c r="O78" s="29"/>
      <c r="P78" s="29">
        <f>'Table Thresholds_nominal'!P78*'Table A0'!$L78</f>
        <v>106201.73420730054</v>
      </c>
      <c r="Q78" s="29">
        <f>'Table Thresholds_nominal'!Q78*'Table A0'!$L78</f>
        <v>139570.68527970868</v>
      </c>
      <c r="R78" s="29">
        <f>'Table Thresholds_nominal'!R78*'Table A0'!$L78</f>
        <v>275151.00365113321</v>
      </c>
      <c r="S78" s="29">
        <f>'Table Thresholds_nominal'!S78*'Table A0'!$L78</f>
        <v>391794.95135831425</v>
      </c>
      <c r="T78" s="29">
        <f>'Table Thresholds_nominal'!T78*'Table A0'!$L78</f>
        <v>1104687.3730797872</v>
      </c>
      <c r="U78" s="29">
        <f>'Table Thresholds_nominal'!U78*'Table A0'!$L78</f>
        <v>5068334.9845334766</v>
      </c>
      <c r="W78" s="163"/>
      <c r="X78" s="163"/>
      <c r="Y78" s="163"/>
      <c r="Z78" s="163"/>
      <c r="AA78" s="163"/>
      <c r="AB78" s="163"/>
    </row>
    <row r="79" spans="1:28" ht="12" customHeight="1">
      <c r="A79" s="28">
        <v>1986</v>
      </c>
      <c r="B79" s="29">
        <f>'Table A3'!B79*'Table A0'!$J79/(10)</f>
        <v>224698.739816288</v>
      </c>
      <c r="C79" s="29">
        <f>'Table A3'!C79*'Table A0'!$J79/(5)</f>
        <v>326162.46770866693</v>
      </c>
      <c r="D79" s="29">
        <f>'Table A3'!D79*'Table A0'!$J79/(1)</f>
        <v>880295.04503780813</v>
      </c>
      <c r="E79" s="29">
        <f>'Table A3'!E79*'Table A0'!$J79/(0.5)</f>
        <v>1396126.7408586391</v>
      </c>
      <c r="F79" s="29">
        <f>'Table A3'!F79*'Table A0'!$J79/(0.1)</f>
        <v>4091416.5012240796</v>
      </c>
      <c r="G79" s="29">
        <f>'Table A3'!G79*'Table A0'!$J79/(0.01)</f>
        <v>18496627.830567434</v>
      </c>
      <c r="H79" s="29"/>
      <c r="I79" s="29">
        <f>(100-'Table A3'!B79)*'Table A0'!$J79/(90)</f>
        <v>36483.624070293998</v>
      </c>
      <c r="J79" s="29">
        <f>'Table A3'!I79*'Table A0'!$J79/(5)</f>
        <v>123235.01192390911</v>
      </c>
      <c r="K79" s="29">
        <f>'Table A3'!J79*'Table A0'!$J79/(4)</f>
        <v>187629.3233763816</v>
      </c>
      <c r="L79" s="29">
        <f>'Table A3'!K79*'Table A0'!$J79/(0.5)</f>
        <v>364463.34921697708</v>
      </c>
      <c r="M79" s="29">
        <f>'Table A3'!L79*'Table A0'!$J79/(0.4)</f>
        <v>722304.30076727888</v>
      </c>
      <c r="N79" s="29">
        <f>'Table A3'!M79*'Table A0'!$J79/(0.09)</f>
        <v>2490837.4646303738</v>
      </c>
      <c r="O79" s="29"/>
      <c r="P79" s="29">
        <f>'Table Thresholds_nominal'!P79*'Table A0'!$L79</f>
        <v>110554.94286744746</v>
      </c>
      <c r="Q79" s="29">
        <f>'Table Thresholds_nominal'!Q79*'Table A0'!$L79</f>
        <v>149210.41126618613</v>
      </c>
      <c r="R79" s="29">
        <f>'Table Thresholds_nominal'!R79*'Table A0'!$L79</f>
        <v>313466.39247414586</v>
      </c>
      <c r="S79" s="29">
        <f>'Table Thresholds_nominal'!S79*'Table A0'!$L79</f>
        <v>505787.58858451771</v>
      </c>
      <c r="T79" s="29">
        <f>'Table Thresholds_nominal'!T79*'Table A0'!$L79</f>
        <v>1413214.6799358027</v>
      </c>
      <c r="U79" s="29">
        <f>'Table Thresholds_nominal'!U79*'Table A0'!$L79</f>
        <v>7655326.8168311259</v>
      </c>
      <c r="W79" s="163"/>
      <c r="X79" s="163"/>
      <c r="Y79" s="163"/>
      <c r="Z79" s="163"/>
      <c r="AA79" s="163"/>
      <c r="AB79" s="163"/>
    </row>
    <row r="80" spans="1:28" ht="12" customHeight="1">
      <c r="A80" s="28">
        <v>1987</v>
      </c>
      <c r="B80" s="29">
        <f>'Table A3'!B80*'Table A0'!$J80/(10)</f>
        <v>201526.39315034595</v>
      </c>
      <c r="C80" s="29">
        <f>'Table A3'!C80*'Table A0'!$J80/(5)</f>
        <v>279679.91601671843</v>
      </c>
      <c r="D80" s="29">
        <f>'Table A3'!D80*'Table A0'!$J80/(1)</f>
        <v>667199.87236820185</v>
      </c>
      <c r="E80" s="29">
        <f>'Table A3'!E80*'Table A0'!$J80/(0.5)</f>
        <v>995719.64949362853</v>
      </c>
      <c r="F80" s="29">
        <f>'Table A3'!F80*'Table A0'!$J80/(0.1)</f>
        <v>2581417.7877659076</v>
      </c>
      <c r="G80" s="29">
        <f>'Table A3'!G80*'Table A0'!$J80/(0.01)</f>
        <v>10052662.386371251</v>
      </c>
      <c r="H80" s="29"/>
      <c r="I80" s="29">
        <f>(100-'Table A3'!B80)*'Table A0'!$J80/(90)</f>
        <v>36155.35019483589</v>
      </c>
      <c r="J80" s="29">
        <f>'Table A3'!I80*'Table A0'!$J80/(5)</f>
        <v>123372.87028397348</v>
      </c>
      <c r="K80" s="29">
        <f>'Table A3'!J80*'Table A0'!$J80/(4)</f>
        <v>182799.92692884753</v>
      </c>
      <c r="L80" s="29">
        <f>'Table A3'!K80*'Table A0'!$J80/(0.5)</f>
        <v>338680.09524277528</v>
      </c>
      <c r="M80" s="29">
        <f>'Table A3'!L80*'Table A0'!$J80/(0.4)</f>
        <v>599295.11492555868</v>
      </c>
      <c r="N80" s="29">
        <f>'Table A3'!M80*'Table A0'!$J80/(0.09)</f>
        <v>1751279.4990319808</v>
      </c>
      <c r="O80" s="29"/>
      <c r="P80" s="29">
        <f>'Table Thresholds_nominal'!P80*'Table A0'!$L80</f>
        <v>110440.54011729389</v>
      </c>
      <c r="Q80" s="29">
        <f>'Table Thresholds_nominal'!Q80*'Table A0'!$L80</f>
        <v>142907.96423925427</v>
      </c>
      <c r="R80" s="29">
        <f>'Table Thresholds_nominal'!R80*'Table A0'!$L80</f>
        <v>289193.05356821878</v>
      </c>
      <c r="S80" s="29">
        <f>'Table Thresholds_nominal'!S80*'Table A0'!$L80</f>
        <v>419361.98898805998</v>
      </c>
      <c r="T80" s="29">
        <f>'Table Thresholds_nominal'!T80*'Table A0'!$L80</f>
        <v>1055885.9457701407</v>
      </c>
      <c r="U80" s="29">
        <f>'Table Thresholds_nominal'!U80*'Table A0'!$L80</f>
        <v>4289803.8323090542</v>
      </c>
      <c r="W80" s="163"/>
      <c r="X80" s="163"/>
      <c r="Y80" s="163"/>
      <c r="Z80" s="163"/>
      <c r="AA80" s="163"/>
      <c r="AB80" s="163"/>
    </row>
    <row r="81" spans="1:28" ht="12" customHeight="1">
      <c r="A81" s="28">
        <v>1988</v>
      </c>
      <c r="B81" s="29">
        <f>'Table A3'!B81*'Table A0'!$J81/(10)</f>
        <v>224893.53029697071</v>
      </c>
      <c r="C81" s="29">
        <f>'Table A3'!C81*'Table A0'!$J81/(5)</f>
        <v>324252.93869434728</v>
      </c>
      <c r="D81" s="29">
        <f>'Table A3'!D81*'Table A0'!$J81/(1)</f>
        <v>857607.6298966246</v>
      </c>
      <c r="E81" s="29">
        <f>'Table A3'!E81*'Table A0'!$J81/(0.5)</f>
        <v>1338604.7298045408</v>
      </c>
      <c r="F81" s="29">
        <f>'Table A3'!F81*'Table A0'!$J81/(0.1)</f>
        <v>3763488.6449658545</v>
      </c>
      <c r="G81" s="29">
        <f>'Table A3'!G81*'Table A0'!$J81/(0.01)</f>
        <v>15845272.257707248</v>
      </c>
      <c r="H81" s="29"/>
      <c r="I81" s="29">
        <f>(100-'Table A3'!B81)*'Table A0'!$J81/(90)</f>
        <v>36515.510444826941</v>
      </c>
      <c r="J81" s="29">
        <f>'Table A3'!I81*'Table A0'!$J81/(5)</f>
        <v>125534.12189959423</v>
      </c>
      <c r="K81" s="29">
        <f>'Table A3'!J81*'Table A0'!$J81/(4)</f>
        <v>190914.26589377792</v>
      </c>
      <c r="L81" s="29">
        <f>'Table A3'!K81*'Table A0'!$J81/(0.5)</f>
        <v>376610.52998870856</v>
      </c>
      <c r="M81" s="29">
        <f>'Table A3'!L81*'Table A0'!$J81/(0.4)</f>
        <v>732383.75101421215</v>
      </c>
      <c r="N81" s="29">
        <f>'Table A3'!M81*'Table A0'!$J81/(0.09)</f>
        <v>2421068.2435501446</v>
      </c>
      <c r="O81" s="29"/>
      <c r="P81" s="29">
        <f>'Table Thresholds_nominal'!P81*'Table A0'!$L81</f>
        <v>111825.96748607991</v>
      </c>
      <c r="Q81" s="29">
        <f>'Table Thresholds_nominal'!Q81*'Table A0'!$L81</f>
        <v>146796.02431634863</v>
      </c>
      <c r="R81" s="29">
        <f>'Table Thresholds_nominal'!R81*'Table A0'!$L81</f>
        <v>314709.92874326557</v>
      </c>
      <c r="S81" s="29">
        <f>'Table Thresholds_nominal'!S81*'Table A0'!$L81</f>
        <v>480195.07113017573</v>
      </c>
      <c r="T81" s="29">
        <f>'Table Thresholds_nominal'!T81*'Table A0'!$L81</f>
        <v>1367722.3521903201</v>
      </c>
      <c r="U81" s="29">
        <f>'Table Thresholds_nominal'!U81*'Table A0'!$L81</f>
        <v>6337422.3060857728</v>
      </c>
      <c r="W81" s="163"/>
      <c r="X81" s="163"/>
      <c r="Y81" s="163"/>
      <c r="Z81" s="163"/>
      <c r="AA81" s="163"/>
      <c r="AB81" s="163"/>
    </row>
    <row r="82" spans="1:28" ht="12" customHeight="1">
      <c r="A82" s="28">
        <v>1989</v>
      </c>
      <c r="B82" s="29">
        <f>'Table A3'!B82*'Table A0'!$J82/(10)</f>
        <v>219976.1273782716</v>
      </c>
      <c r="C82" s="29">
        <f>'Table A3'!C82*'Table A0'!$J82/(5)</f>
        <v>313330.39262887789</v>
      </c>
      <c r="D82" s="29">
        <f>'Table A3'!D82*'Table A0'!$J82/(1)</f>
        <v>794990.13987864926</v>
      </c>
      <c r="E82" s="29">
        <f>'Table A3'!E82*'Table A0'!$J82/(0.5)</f>
        <v>1215983.3785980374</v>
      </c>
      <c r="F82" s="29">
        <f>'Table A3'!F82*'Table A0'!$J82/(0.1)</f>
        <v>3292367.5523428572</v>
      </c>
      <c r="G82" s="29">
        <f>'Table A3'!G82*'Table A0'!$J82/(0.01)</f>
        <v>13470928.521213369</v>
      </c>
      <c r="H82" s="29"/>
      <c r="I82" s="29">
        <f>(100-'Table A3'!B82)*'Table A0'!$J82/(90)</f>
        <v>36533.998947890679</v>
      </c>
      <c r="J82" s="29">
        <f>'Table A3'!I82*'Table A0'!$J82/(5)</f>
        <v>126621.86212766539</v>
      </c>
      <c r="K82" s="29">
        <f>'Table A3'!J82*'Table A0'!$J82/(4)</f>
        <v>192915.45581643502</v>
      </c>
      <c r="L82" s="29">
        <f>'Table A3'!K82*'Table A0'!$J82/(0.5)</f>
        <v>373996.90115926106</v>
      </c>
      <c r="M82" s="29">
        <f>'Table A3'!L82*'Table A0'!$J82/(0.4)</f>
        <v>696887.33516183251</v>
      </c>
      <c r="N82" s="29">
        <f>'Table A3'!M82*'Table A0'!$J82/(0.09)</f>
        <v>2161416.3335794676</v>
      </c>
      <c r="O82" s="29"/>
      <c r="P82" s="29">
        <f>'Table Thresholds_nominal'!P82*'Table A0'!$L82</f>
        <v>112487.9749461195</v>
      </c>
      <c r="Q82" s="29">
        <f>'Table Thresholds_nominal'!Q82*'Table A0'!$L82</f>
        <v>148637.78826067809</v>
      </c>
      <c r="R82" s="29">
        <f>'Table Thresholds_nominal'!R82*'Table A0'!$L82</f>
        <v>313823.71994600416</v>
      </c>
      <c r="S82" s="29">
        <f>'Table Thresholds_nominal'!S82*'Table A0'!$L82</f>
        <v>475168.11833632266</v>
      </c>
      <c r="T82" s="29">
        <f>'Table Thresholds_nominal'!T82*'Table A0'!$L82</f>
        <v>1264159.9566186497</v>
      </c>
      <c r="U82" s="29">
        <f>'Table Thresholds_nominal'!U82*'Table A0'!$L82</f>
        <v>5468767.3984313095</v>
      </c>
      <c r="W82" s="163"/>
      <c r="X82" s="163"/>
      <c r="Y82" s="163"/>
      <c r="Z82" s="163"/>
      <c r="AA82" s="163"/>
      <c r="AB82" s="163"/>
    </row>
    <row r="83" spans="1:28" ht="12" customHeight="1">
      <c r="A83" s="28">
        <v>1990</v>
      </c>
      <c r="B83" s="29">
        <f>'Table A3'!B83*'Table A0'!$J83/(10)</f>
        <v>215320.87012931152</v>
      </c>
      <c r="C83" s="29">
        <f>'Table A3'!C83*'Table A0'!$J83/(5)</f>
        <v>306007.82578832557</v>
      </c>
      <c r="D83" s="29">
        <f>'Table A3'!D83*'Table A0'!$J83/(1)</f>
        <v>771837.50818017684</v>
      </c>
      <c r="E83" s="29">
        <f>'Table A3'!E83*'Table A0'!$J83/(0.5)</f>
        <v>1178982.6754965277</v>
      </c>
      <c r="F83" s="29">
        <f>'Table A3'!F83*'Table A0'!$J83/(0.1)</f>
        <v>3137258.0898065725</v>
      </c>
      <c r="G83" s="29">
        <f>'Table A3'!G83*'Table A0'!$J83/(0.01)</f>
        <v>12569069.107989782</v>
      </c>
      <c r="H83" s="29"/>
      <c r="I83" s="29">
        <f>(100-'Table A3'!B83)*'Table A0'!$J83/(90)</f>
        <v>35923.239811217274</v>
      </c>
      <c r="J83" s="29">
        <f>'Table A3'!I83*'Table A0'!$J83/(5)</f>
        <v>124633.9144702974</v>
      </c>
      <c r="K83" s="29">
        <f>'Table A3'!J83*'Table A0'!$J83/(4)</f>
        <v>189550.40519036277</v>
      </c>
      <c r="L83" s="29">
        <f>'Table A3'!K83*'Table A0'!$J83/(0.5)</f>
        <v>364692.34086382599</v>
      </c>
      <c r="M83" s="29">
        <f>'Table A3'!L83*'Table A0'!$J83/(0.4)</f>
        <v>689413.82191901642</v>
      </c>
      <c r="N83" s="29">
        <f>'Table A3'!M83*'Table A0'!$J83/(0.09)</f>
        <v>2089279.0877862161</v>
      </c>
      <c r="O83" s="29"/>
      <c r="P83" s="29">
        <f>'Table Thresholds_nominal'!P83*'Table A0'!$L83</f>
        <v>110697.8641227137</v>
      </c>
      <c r="Q83" s="29">
        <f>'Table Thresholds_nominal'!Q83*'Table A0'!$L83</f>
        <v>145553.11343781796</v>
      </c>
      <c r="R83" s="29">
        <f>'Table Thresholds_nominal'!R83*'Table A0'!$L83</f>
        <v>305100.99508418288</v>
      </c>
      <c r="S83" s="29">
        <f>'Table Thresholds_nominal'!S83*'Table A0'!$L83</f>
        <v>462730.23915356968</v>
      </c>
      <c r="T83" s="29">
        <f>'Table Thresholds_nominal'!T83*'Table A0'!$L83</f>
        <v>1231501.9820074879</v>
      </c>
      <c r="U83" s="29">
        <f>'Table Thresholds_nominal'!U83*'Table A0'!$L83</f>
        <v>5191607.5612351717</v>
      </c>
      <c r="W83" s="163"/>
      <c r="X83" s="163"/>
      <c r="Y83" s="163"/>
      <c r="Z83" s="163"/>
      <c r="AA83" s="163"/>
      <c r="AB83" s="163"/>
    </row>
    <row r="84" spans="1:28" ht="12" customHeight="1">
      <c r="A84" s="28">
        <v>1991</v>
      </c>
      <c r="B84" s="29">
        <f>'Table A3'!B84*'Table A0'!$J84/(10)</f>
        <v>205892.8839753003</v>
      </c>
      <c r="C84" s="29">
        <f>'Table A3'!C84*'Table A0'!$J84/(5)</f>
        <v>288677.60110086825</v>
      </c>
      <c r="D84" s="29">
        <f>'Table A3'!D84*'Table A0'!$J84/(1)</f>
        <v>695621.75786859239</v>
      </c>
      <c r="E84" s="29">
        <f>'Table A3'!E84*'Table A0'!$J84/(0.5)</f>
        <v>1039801.6944330352</v>
      </c>
      <c r="F84" s="29">
        <f>'Table A3'!F84*'Table A0'!$J84/(0.1)</f>
        <v>2667187.116362297</v>
      </c>
      <c r="G84" s="29">
        <f>'Table A3'!G84*'Table A0'!$J84/(0.01)</f>
        <v>10189232.76708873</v>
      </c>
      <c r="H84" s="29"/>
      <c r="I84" s="29">
        <f>(100-'Table A3'!B84)*'Table A0'!$J84/(90)</f>
        <v>34972.79828373596</v>
      </c>
      <c r="J84" s="29">
        <f>'Table A3'!I84*'Table A0'!$J84/(5)</f>
        <v>123108.16684973233</v>
      </c>
      <c r="K84" s="29">
        <f>'Table A3'!J84*'Table A0'!$J84/(4)</f>
        <v>186941.56190893723</v>
      </c>
      <c r="L84" s="29">
        <f>'Table A3'!K84*'Table A0'!$J84/(0.5)</f>
        <v>351441.82130414958</v>
      </c>
      <c r="M84" s="29">
        <f>'Table A3'!L84*'Table A0'!$J84/(0.4)</f>
        <v>632955.33895071968</v>
      </c>
      <c r="N84" s="29">
        <f>'Table A3'!M84*'Table A0'!$J84/(0.09)</f>
        <v>1831404.2662815826</v>
      </c>
      <c r="O84" s="29"/>
      <c r="P84" s="29">
        <f>'Table Thresholds_nominal'!P84*'Table A0'!$L84</f>
        <v>110769.81954276103</v>
      </c>
      <c r="Q84" s="29">
        <f>'Table Thresholds_nominal'!Q84*'Table A0'!$L84</f>
        <v>146944.63006927204</v>
      </c>
      <c r="R84" s="29">
        <f>'Table Thresholds_nominal'!R84*'Table A0'!$L84</f>
        <v>295986.97429965716</v>
      </c>
      <c r="S84" s="29">
        <f>'Table Thresholds_nominal'!S84*'Table A0'!$L84</f>
        <v>442435.49590786395</v>
      </c>
      <c r="T84" s="29">
        <f>'Table Thresholds_nominal'!T84*'Table A0'!$L84</f>
        <v>1113286.3042897882</v>
      </c>
      <c r="U84" s="29">
        <f>'Table Thresholds_nominal'!U84*'Table A0'!$L84</f>
        <v>4482193.1666810485</v>
      </c>
      <c r="W84" s="163"/>
      <c r="X84" s="163"/>
      <c r="Y84" s="163"/>
      <c r="Z84" s="163"/>
      <c r="AA84" s="163"/>
      <c r="AB84" s="163"/>
    </row>
    <row r="85" spans="1:28" ht="12" customHeight="1">
      <c r="A85" s="28">
        <v>1992</v>
      </c>
      <c r="B85" s="29">
        <f>'Table A3'!B85*'Table A0'!$J85/(10)</f>
        <v>214926.84986831044</v>
      </c>
      <c r="C85" s="29">
        <f>'Table A3'!C85*'Table A0'!$J85/(5)</f>
        <v>306044.61499532755</v>
      </c>
      <c r="D85" s="29">
        <f>'Table A3'!D85*'Table A0'!$J85/(1)</f>
        <v>772404.37748977472</v>
      </c>
      <c r="E85" s="29">
        <f>'Table A3'!E85*'Table A0'!$J85/(0.5)</f>
        <v>1179237.0529883625</v>
      </c>
      <c r="F85" s="29">
        <f>'Table A3'!F85*'Table A0'!$J85/(0.1)</f>
        <v>3175523.3626430761</v>
      </c>
      <c r="G85" s="29">
        <f>'Table A3'!G85*'Table A0'!$J85/(0.01)</f>
        <v>12967867.843823165</v>
      </c>
      <c r="H85" s="29"/>
      <c r="I85" s="29">
        <f>(100-'Table A3'!B85)*'Table A0'!$J85/(90)</f>
        <v>34618.062212899975</v>
      </c>
      <c r="J85" s="29">
        <f>'Table A3'!I85*'Table A0'!$J85/(5)</f>
        <v>123809.08474129329</v>
      </c>
      <c r="K85" s="29">
        <f>'Table A3'!J85*'Table A0'!$J85/(4)</f>
        <v>189454.67437171575</v>
      </c>
      <c r="L85" s="29">
        <f>'Table A3'!K85*'Table A0'!$J85/(0.5)</f>
        <v>365571.70199118694</v>
      </c>
      <c r="M85" s="29">
        <f>'Table A3'!L85*'Table A0'!$J85/(0.4)</f>
        <v>680165.47557468421</v>
      </c>
      <c r="N85" s="29">
        <f>'Table A3'!M85*'Table A0'!$J85/(0.09)</f>
        <v>2087485.0869563995</v>
      </c>
      <c r="O85" s="29"/>
      <c r="P85" s="29">
        <f>'Table Thresholds_nominal'!P85*'Table A0'!$L85</f>
        <v>110576.60125122734</v>
      </c>
      <c r="Q85" s="29">
        <f>'Table Thresholds_nominal'!Q85*'Table A0'!$L85</f>
        <v>145599.90265633984</v>
      </c>
      <c r="R85" s="29">
        <f>'Table Thresholds_nominal'!R85*'Table A0'!$L85</f>
        <v>308091.73126843164</v>
      </c>
      <c r="S85" s="29">
        <f>'Table Thresholds_nominal'!S85*'Table A0'!$L85</f>
        <v>467449.52330382733</v>
      </c>
      <c r="T85" s="29">
        <f>'Table Thresholds_nominal'!T85*'Table A0'!$L85</f>
        <v>1223336.6501917208</v>
      </c>
      <c r="U85" s="29">
        <f>'Table Thresholds_nominal'!U85*'Table A0'!$L85</f>
        <v>5393375.939331281</v>
      </c>
      <c r="W85" s="163"/>
      <c r="X85" s="163"/>
      <c r="Y85" s="163"/>
      <c r="Z85" s="163"/>
      <c r="AA85" s="163"/>
      <c r="AB85" s="163"/>
    </row>
    <row r="86" spans="1:28" ht="12" customHeight="1">
      <c r="A86" s="28">
        <v>1993</v>
      </c>
      <c r="B86" s="29">
        <f>'Table A3'!B86*'Table A0'!$J86/(10)</f>
        <v>212302.17368513913</v>
      </c>
      <c r="C86" s="29">
        <f>'Table A3'!C86*'Table A0'!$J86/(5)</f>
        <v>300912.21729859873</v>
      </c>
      <c r="D86" s="29">
        <f>'Table A3'!D86*'Table A0'!$J86/(1)</f>
        <v>742911.06333632942</v>
      </c>
      <c r="E86" s="29">
        <f>'Table A3'!E86*'Table A0'!$J86/(0.5)</f>
        <v>1124702.2466176832</v>
      </c>
      <c r="F86" s="29">
        <f>'Table A3'!F86*'Table A0'!$J86/(0.1)</f>
        <v>2990393.4372048373</v>
      </c>
      <c r="G86" s="29">
        <f>'Table A3'!G86*'Table A0'!$J86/(0.01)</f>
        <v>12095939.775800604</v>
      </c>
      <c r="H86" s="29"/>
      <c r="I86" s="29">
        <f>(100-'Table A3'!B86)*'Table A0'!$J86/(90)</f>
        <v>34390.947230856946</v>
      </c>
      <c r="J86" s="29">
        <f>'Table A3'!I86*'Table A0'!$J86/(5)</f>
        <v>123692.13007167957</v>
      </c>
      <c r="K86" s="29">
        <f>'Table A3'!J86*'Table A0'!$J86/(4)</f>
        <v>190412.50578916605</v>
      </c>
      <c r="L86" s="29">
        <f>'Table A3'!K86*'Table A0'!$J86/(0.5)</f>
        <v>361119.88005497574</v>
      </c>
      <c r="M86" s="29">
        <f>'Table A3'!L86*'Table A0'!$J86/(0.4)</f>
        <v>658279.44897089456</v>
      </c>
      <c r="N86" s="29">
        <f>'Table A3'!M86*'Table A0'!$J86/(0.09)</f>
        <v>1978666.0662497524</v>
      </c>
      <c r="O86" s="29"/>
      <c r="P86" s="29">
        <f>'Table Thresholds_nominal'!P86*'Table A0'!$L86</f>
        <v>110593.70727866895</v>
      </c>
      <c r="Q86" s="29">
        <f>'Table Thresholds_nominal'!Q86*'Table A0'!$L86</f>
        <v>145845.4514737447</v>
      </c>
      <c r="R86" s="29">
        <f>'Table Thresholds_nominal'!R86*'Table A0'!$L86</f>
        <v>308971.16970978136</v>
      </c>
      <c r="S86" s="29">
        <f>'Table Thresholds_nominal'!S86*'Table A0'!$L86</f>
        <v>453779.80517778848</v>
      </c>
      <c r="T86" s="29">
        <f>'Table Thresholds_nominal'!T86*'Table A0'!$L86</f>
        <v>1169874.0598071702</v>
      </c>
      <c r="U86" s="29">
        <f>'Table Thresholds_nominal'!U86*'Table A0'!$L86</f>
        <v>5004365.2543597696</v>
      </c>
      <c r="W86" s="163"/>
      <c r="X86" s="163"/>
      <c r="Y86" s="163"/>
      <c r="Z86" s="163"/>
      <c r="AA86" s="163"/>
      <c r="AB86" s="163"/>
    </row>
    <row r="87" spans="1:28" ht="12" customHeight="1">
      <c r="A87" s="28">
        <v>1994</v>
      </c>
      <c r="B87" s="29">
        <f>'Table A3'!B87*'Table A0'!$J87/(10)</f>
        <v>216100.9682672577</v>
      </c>
      <c r="C87" s="29">
        <f>'Table A3'!C87*'Table A0'!$J87/(5)</f>
        <v>306199.57469434134</v>
      </c>
      <c r="D87" s="29">
        <f>'Table A3'!D87*'Table A0'!$J87/(1)</f>
        <v>754140.55475967994</v>
      </c>
      <c r="E87" s="29">
        <f>'Table A3'!E87*'Table A0'!$J87/(0.5)</f>
        <v>1137600.1303659175</v>
      </c>
      <c r="F87" s="29">
        <f>'Table A3'!F87*'Table A0'!$J87/(0.1)</f>
        <v>3022509.7838891726</v>
      </c>
      <c r="G87" s="29">
        <f>'Table A3'!G87*'Table A0'!$J87/(0.01)</f>
        <v>12159689.653973538</v>
      </c>
      <c r="H87" s="29"/>
      <c r="I87" s="29">
        <f>(100-'Table A3'!B87)*'Table A0'!$J87/(90)</f>
        <v>34865.826430868321</v>
      </c>
      <c r="J87" s="29">
        <f>'Table A3'!I87*'Table A0'!$J87/(5)</f>
        <v>126002.36184017404</v>
      </c>
      <c r="K87" s="29">
        <f>'Table A3'!J87*'Table A0'!$J87/(4)</f>
        <v>194214.32967800664</v>
      </c>
      <c r="L87" s="29">
        <f>'Table A3'!K87*'Table A0'!$J87/(0.5)</f>
        <v>370680.97915344243</v>
      </c>
      <c r="M87" s="29">
        <f>'Table A3'!L87*'Table A0'!$J87/(0.4)</f>
        <v>666372.71698510356</v>
      </c>
      <c r="N87" s="29">
        <f>'Table A3'!M87*'Table A0'!$J87/(0.09)</f>
        <v>2007267.5761020209</v>
      </c>
      <c r="O87" s="29"/>
      <c r="P87" s="29">
        <f>'Table Thresholds_nominal'!P87*'Table A0'!$L87</f>
        <v>112243.4782177083</v>
      </c>
      <c r="Q87" s="29">
        <f>'Table Thresholds_nominal'!Q87*'Table A0'!$L87</f>
        <v>149201.07755850049</v>
      </c>
      <c r="R87" s="29">
        <f>'Table Thresholds_nominal'!R87*'Table A0'!$L87</f>
        <v>316779.42292107636</v>
      </c>
      <c r="S87" s="29">
        <f>'Table Thresholds_nominal'!S87*'Table A0'!$L87</f>
        <v>463154.53020031308</v>
      </c>
      <c r="T87" s="29">
        <f>'Table Thresholds_nominal'!T87*'Table A0'!$L87</f>
        <v>1193337.8688244822</v>
      </c>
      <c r="U87" s="29">
        <f>'Table Thresholds_nominal'!U87*'Table A0'!$L87</f>
        <v>5125667.0514313048</v>
      </c>
      <c r="W87" s="163"/>
      <c r="X87" s="163"/>
      <c r="Y87" s="163"/>
      <c r="Z87" s="163"/>
      <c r="AA87" s="163"/>
      <c r="AB87" s="163"/>
    </row>
    <row r="88" spans="1:28" ht="12" customHeight="1">
      <c r="A88" s="28">
        <v>1995</v>
      </c>
      <c r="B88" s="29">
        <f>'Table A3'!B88*'Table A0'!$J88/(10)</f>
        <v>230621.61715376229</v>
      </c>
      <c r="C88" s="29">
        <f>'Table A3'!C88*'Table A0'!$J88/(5)</f>
        <v>331020.93160731875</v>
      </c>
      <c r="D88" s="29">
        <f>'Table A3'!D88*'Table A0'!$J88/(1)</f>
        <v>834233.20409374905</v>
      </c>
      <c r="E88" s="29">
        <f>'Table A3'!E88*'Table A0'!$J88/(0.5)</f>
        <v>1267175.8134914897</v>
      </c>
      <c r="F88" s="29">
        <f>'Table A3'!F88*'Table A0'!$J88/(0.1)</f>
        <v>3398484.485102932</v>
      </c>
      <c r="G88" s="29">
        <f>'Table A3'!G88*'Table A0'!$J88/(0.01)</f>
        <v>13487701.074457817</v>
      </c>
      <c r="H88" s="29"/>
      <c r="I88" s="29">
        <f>(100-'Table A3'!B88)*'Table A0'!$J88/(90)</f>
        <v>35221.232660985486</v>
      </c>
      <c r="J88" s="29">
        <f>'Table A3'!I88*'Table A0'!$J88/(5)</f>
        <v>130222.30270020578</v>
      </c>
      <c r="K88" s="29">
        <f>'Table A3'!J88*'Table A0'!$J88/(4)</f>
        <v>205217.86348571122</v>
      </c>
      <c r="L88" s="29">
        <f>'Table A3'!K88*'Table A0'!$J88/(0.5)</f>
        <v>401290.59469600843</v>
      </c>
      <c r="M88" s="29">
        <f>'Table A3'!L88*'Table A0'!$J88/(0.4)</f>
        <v>734348.64558862895</v>
      </c>
      <c r="N88" s="29">
        <f>'Table A3'!M88*'Table A0'!$J88/(0.09)</f>
        <v>2277460.4196190559</v>
      </c>
      <c r="O88" s="29"/>
      <c r="P88" s="29">
        <f>'Table Thresholds_nominal'!P88*'Table A0'!$L88</f>
        <v>115184.54648773714</v>
      </c>
      <c r="Q88" s="29">
        <f>'Table Thresholds_nominal'!Q88*'Table A0'!$L88</f>
        <v>153893.29468348704</v>
      </c>
      <c r="R88" s="29">
        <f>'Table Thresholds_nominal'!R88*'Table A0'!$L88</f>
        <v>332402.90810861613</v>
      </c>
      <c r="S88" s="29">
        <f>'Table Thresholds_nominal'!S88*'Table A0'!$L88</f>
        <v>493648.05637601641</v>
      </c>
      <c r="T88" s="29">
        <f>'Table Thresholds_nominal'!T88*'Table A0'!$L88</f>
        <v>1302682.3709922656</v>
      </c>
      <c r="U88" s="29">
        <f>'Table Thresholds_nominal'!U88*'Table A0'!$L88</f>
        <v>5823659.29961666</v>
      </c>
      <c r="W88" s="163"/>
      <c r="X88" s="163"/>
      <c r="Y88" s="163"/>
      <c r="Z88" s="163"/>
      <c r="AA88" s="163"/>
      <c r="AB88" s="163"/>
    </row>
    <row r="89" spans="1:28" ht="12" customHeight="1">
      <c r="A89" s="28">
        <v>1996</v>
      </c>
      <c r="B89" s="29">
        <f>'Table A3'!B89*'Table A0'!$J89/(10)</f>
        <v>247527.59739851771</v>
      </c>
      <c r="C89" s="29">
        <f>'Table A3'!C89*'Table A0'!$J89/(5)</f>
        <v>361546.03581017052</v>
      </c>
      <c r="D89" s="29">
        <f>'Table A3'!D89*'Table A0'!$J89/(1)</f>
        <v>949888.00887431356</v>
      </c>
      <c r="E89" s="29">
        <f>'Table A3'!E89*'Table A0'!$J89/(0.5)</f>
        <v>1469431.8368239666</v>
      </c>
      <c r="F89" s="29">
        <f>'Table A3'!F89*'Table A0'!$J89/(0.1)</f>
        <v>4121285.542188548</v>
      </c>
      <c r="G89" s="29">
        <f>'Table A3'!G89*'Table A0'!$J89/(0.01)</f>
        <v>17407308.270735603</v>
      </c>
      <c r="H89" s="29"/>
      <c r="I89" s="29">
        <f>(100-'Table A3'!B89)*'Table A0'!$J89/(90)</f>
        <v>35745.637461990169</v>
      </c>
      <c r="J89" s="29">
        <f>'Table A3'!I89*'Table A0'!$J89/(5)</f>
        <v>133509.1589868649</v>
      </c>
      <c r="K89" s="29">
        <f>'Table A3'!J89*'Table A0'!$J89/(4)</f>
        <v>214460.54254413472</v>
      </c>
      <c r="L89" s="29">
        <f>'Table A3'!K89*'Table A0'!$J89/(0.5)</f>
        <v>430344.18092466064</v>
      </c>
      <c r="M89" s="29">
        <f>'Table A3'!L89*'Table A0'!$J89/(0.4)</f>
        <v>806468.41048282105</v>
      </c>
      <c r="N89" s="29">
        <f>'Table A3'!M89*'Table A0'!$J89/(0.09)</f>
        <v>2645060.7945722081</v>
      </c>
      <c r="O89" s="29"/>
      <c r="P89" s="29">
        <f>'Table Thresholds_nominal'!P89*'Table A0'!$L89</f>
        <v>114204.81556795085</v>
      </c>
      <c r="Q89" s="29">
        <f>'Table Thresholds_nominal'!Q89*'Table A0'!$L89</f>
        <v>155686.61046125516</v>
      </c>
      <c r="R89" s="29">
        <f>'Table Thresholds_nominal'!R89*'Table A0'!$L89</f>
        <v>353793.65497033467</v>
      </c>
      <c r="S89" s="29">
        <f>'Table Thresholds_nominal'!S89*'Table A0'!$L89</f>
        <v>534657.78665784094</v>
      </c>
      <c r="T89" s="29">
        <f>'Table Thresholds_nominal'!T89*'Table A0'!$L89</f>
        <v>1460328.1034198282</v>
      </c>
      <c r="U89" s="29">
        <f>'Table Thresholds_nominal'!U89*'Table A0'!$L89</f>
        <v>7041626.315993051</v>
      </c>
      <c r="W89" s="163"/>
      <c r="X89" s="163"/>
      <c r="Y89" s="163"/>
      <c r="Z89" s="163"/>
      <c r="AA89" s="163"/>
      <c r="AB89" s="163"/>
    </row>
    <row r="90" spans="1:28" ht="12" customHeight="1">
      <c r="A90" s="28">
        <v>1997</v>
      </c>
      <c r="B90" s="29">
        <f>'Table A3'!B90*'Table A0'!$J90/(10)</f>
        <v>268830.40856267093</v>
      </c>
      <c r="C90" s="29">
        <f>'Table A3'!C90*'Table A0'!$J90/(5)</f>
        <v>399126.80629762018</v>
      </c>
      <c r="D90" s="29">
        <f>'Table A3'!D90*'Table A0'!$J90/(1)</f>
        <v>1084799.7066249703</v>
      </c>
      <c r="E90" s="29">
        <f>'Table A3'!E90*'Table A0'!$J90/(0.5)</f>
        <v>1705209.9967918906</v>
      </c>
      <c r="F90" s="29">
        <f>'Table A3'!F90*'Table A0'!$J90/(0.1)</f>
        <v>4928718.0675689038</v>
      </c>
      <c r="G90" s="29">
        <f>'Table A3'!G90*'Table A0'!$J90/(0.01)</f>
        <v>21232327.31368107</v>
      </c>
      <c r="H90" s="29"/>
      <c r="I90" s="29">
        <f>(100-'Table A3'!B90)*'Table A0'!$J90/(90)</f>
        <v>37037.143466822003</v>
      </c>
      <c r="J90" s="29">
        <f>'Table A3'!I90*'Table A0'!$J90/(5)</f>
        <v>138534.01082772171</v>
      </c>
      <c r="K90" s="29">
        <f>'Table A3'!J90*'Table A0'!$J90/(4)</f>
        <v>227708.58121578264</v>
      </c>
      <c r="L90" s="29">
        <f>'Table A3'!K90*'Table A0'!$J90/(0.5)</f>
        <v>464389.41645804996</v>
      </c>
      <c r="M90" s="29">
        <f>'Table A3'!L90*'Table A0'!$J90/(0.4)</f>
        <v>899332.979097637</v>
      </c>
      <c r="N90" s="29">
        <f>'Table A3'!M90*'Table A0'!$J90/(0.09)</f>
        <v>3117205.9291119971</v>
      </c>
      <c r="O90" s="29"/>
      <c r="P90" s="29">
        <f>'Table Thresholds_nominal'!P90*'Table A0'!$L90</f>
        <v>118740.27043379667</v>
      </c>
      <c r="Q90" s="29">
        <f>'Table Thresholds_nominal'!Q90*'Table A0'!$L90</f>
        <v>162620.50962589731</v>
      </c>
      <c r="R90" s="29">
        <f>'Table Thresholds_nominal'!R90*'Table A0'!$L90</f>
        <v>381241.75110378227</v>
      </c>
      <c r="S90" s="29">
        <f>'Table Thresholds_nominal'!S90*'Table A0'!$L90</f>
        <v>581846.04403318651</v>
      </c>
      <c r="T90" s="29">
        <f>'Table Thresholds_nominal'!T90*'Table A0'!$L90</f>
        <v>1678462.0465943934</v>
      </c>
      <c r="U90" s="29">
        <f>'Table Thresholds_nominal'!U90*'Table A0'!$L90</f>
        <v>8449108.0783051886</v>
      </c>
      <c r="W90" s="163"/>
      <c r="X90" s="163"/>
      <c r="Y90" s="163"/>
      <c r="Z90" s="163"/>
      <c r="AA90" s="163"/>
      <c r="AB90" s="163"/>
    </row>
    <row r="91" spans="1:28" ht="12" customHeight="1">
      <c r="A91" s="47">
        <v>1998</v>
      </c>
      <c r="B91" s="29">
        <f>'Table A3'!B91*'Table A0'!$J91/(10)</f>
        <v>289960.66820703645</v>
      </c>
      <c r="C91" s="29">
        <f>'Table A3'!C91*'Table A0'!$J91/(5)</f>
        <v>435602.16706038231</v>
      </c>
      <c r="D91" s="29">
        <f>'Table A3'!D91*'Table A0'!$J91/(1)</f>
        <v>1219353.8883778527</v>
      </c>
      <c r="E91" s="29">
        <f>'Table A3'!E91*'Table A0'!$J91/(0.5)</f>
        <v>1939288.8381902166</v>
      </c>
      <c r="F91" s="29">
        <f>'Table A3'!F91*'Table A0'!$J91/(0.1)</f>
        <v>5746703.468067457</v>
      </c>
      <c r="G91" s="29">
        <f>'Table A3'!G91*'Table A0'!$J91/(0.01)</f>
        <v>25060379.841294613</v>
      </c>
      <c r="H91" s="29"/>
      <c r="I91" s="29">
        <f>(100-'Table A3'!B91)*'Table A0'!$J91/(90)</f>
        <v>38760.650373955803</v>
      </c>
      <c r="J91" s="29">
        <f>'Table A3'!I91*'Table A0'!$J91/(5)</f>
        <v>144319.16935369052</v>
      </c>
      <c r="K91" s="29">
        <f>'Table A3'!J91*'Table A0'!$J91/(4)</f>
        <v>239664.23673101468</v>
      </c>
      <c r="L91" s="29">
        <f>'Table A3'!K91*'Table A0'!$J91/(0.5)</f>
        <v>499418.93856548902</v>
      </c>
      <c r="M91" s="29">
        <f>'Table A3'!L91*'Table A0'!$J91/(0.4)</f>
        <v>987435.18072090612</v>
      </c>
      <c r="N91" s="29">
        <f>'Table A3'!M91*'Table A0'!$J91/(0.09)</f>
        <v>3600739.426597774</v>
      </c>
      <c r="O91" s="29"/>
      <c r="P91" s="29">
        <f>'Table Thresholds_nominal'!P91*'Table A0'!$L91</f>
        <v>123182.3601339508</v>
      </c>
      <c r="Q91" s="29">
        <f>'Table Thresholds_nominal'!Q91*'Table A0'!$L91</f>
        <v>170458.41767006056</v>
      </c>
      <c r="R91" s="29">
        <f>'Table Thresholds_nominal'!R91*'Table A0'!$L91</f>
        <v>403263.38619298098</v>
      </c>
      <c r="S91" s="29">
        <f>'Table Thresholds_nominal'!S91*'Table A0'!$L91</f>
        <v>630854.60401658877</v>
      </c>
      <c r="T91" s="29">
        <f>'Table Thresholds_nominal'!T91*'Table A0'!$L91</f>
        <v>1878539.4534262982</v>
      </c>
      <c r="U91" s="29">
        <f>'Table Thresholds_nominal'!U91*'Table A0'!$L91</f>
        <v>9930587.4193162508</v>
      </c>
      <c r="W91" s="163"/>
      <c r="X91" s="163"/>
      <c r="Y91" s="163"/>
      <c r="Z91" s="163"/>
      <c r="AA91" s="163"/>
      <c r="AB91" s="163"/>
    </row>
    <row r="92" spans="1:28" ht="12" customHeight="1">
      <c r="A92" s="47">
        <v>1999</v>
      </c>
      <c r="B92" s="29">
        <f>'Table A3'!B92*'Table A0'!$J92/(10)</f>
        <v>310901.79623214307</v>
      </c>
      <c r="C92" s="29">
        <f>'Table A3'!C92*'Table A0'!$J92/(5)</f>
        <v>471240.11955959379</v>
      </c>
      <c r="D92" s="29">
        <f>'Table A3'!D92*'Table A0'!$J92/(1)</f>
        <v>1341047.9252140298</v>
      </c>
      <c r="E92" s="29">
        <f>'Table A3'!E92*'Table A0'!$J92/(0.5)</f>
        <v>2145783.7286701445</v>
      </c>
      <c r="F92" s="29">
        <f>'Table A3'!F92*'Table A0'!$J92/(0.1)</f>
        <v>6437618.8068296723</v>
      </c>
      <c r="G92" s="29">
        <f>'Table A3'!G92*'Table A0'!$J92/(0.01)</f>
        <v>28193853.30698425</v>
      </c>
      <c r="H92" s="29"/>
      <c r="I92" s="29">
        <f>(100-'Table A3'!B92)*'Table A0'!$J92/(90)</f>
        <v>39794.472429894362</v>
      </c>
      <c r="J92" s="29">
        <f>'Table A3'!I92*'Table A0'!$J92/(5)</f>
        <v>150563.47290469235</v>
      </c>
      <c r="K92" s="29">
        <f>'Table A3'!J92*'Table A0'!$J92/(4)</f>
        <v>253788.16814598476</v>
      </c>
      <c r="L92" s="29">
        <f>'Table A3'!K92*'Table A0'!$J92/(0.5)</f>
        <v>536312.12175791571</v>
      </c>
      <c r="M92" s="29">
        <f>'Table A3'!L92*'Table A0'!$J92/(0.4)</f>
        <v>1072824.959130262</v>
      </c>
      <c r="N92" s="29">
        <f>'Table A3'!M92*'Table A0'!$J92/(0.09)</f>
        <v>4020259.4179236088</v>
      </c>
      <c r="P92" s="29">
        <f>'Table Thresholds_nominal'!P92*'Table A0'!$L92</f>
        <v>127868.80415019798</v>
      </c>
      <c r="Q92" s="29">
        <f>'Table Thresholds_nominal'!Q92*'Table A0'!$L92</f>
        <v>177373.69768389277</v>
      </c>
      <c r="R92" s="29">
        <f>'Table Thresholds_nominal'!R92*'Table A0'!$L92</f>
        <v>432862.65126790944</v>
      </c>
      <c r="S92" s="29">
        <f>'Table Thresholds_nominal'!S92*'Table A0'!$L92</f>
        <v>677094.32769220916</v>
      </c>
      <c r="T92" s="29">
        <f>'Table Thresholds_nominal'!T92*'Table A0'!$L92</f>
        <v>2075044.7061611013</v>
      </c>
      <c r="U92" s="29">
        <f>'Table Thresholds_nominal'!U92*'Table A0'!$L92</f>
        <v>11124545.272113632</v>
      </c>
      <c r="W92" s="163"/>
      <c r="X92" s="163"/>
      <c r="Y92" s="163"/>
      <c r="Z92" s="163"/>
      <c r="AA92" s="163"/>
      <c r="AB92" s="163"/>
    </row>
    <row r="93" spans="1:28" ht="12" customHeight="1">
      <c r="A93" s="47">
        <v>2000</v>
      </c>
      <c r="B93" s="29">
        <f>'Table A3'!B93*'Table A0'!$J93/(10)</f>
        <v>326610.56185798999</v>
      </c>
      <c r="C93" s="29">
        <f>'Table A3'!C93*'Table A0'!$J93/(5)</f>
        <v>502275.13715939177</v>
      </c>
      <c r="D93" s="29">
        <f>'Table A3'!D93*'Table A0'!$J93/(1)</f>
        <v>1476460.583894344</v>
      </c>
      <c r="E93" s="29">
        <f>'Table A3'!E93*'Table A0'!$J93/(0.5)</f>
        <v>2395020.6302565653</v>
      </c>
      <c r="F93" s="29">
        <f>'Table A3'!F93*'Table A0'!$J93/(0.1)</f>
        <v>7462228.4145805389</v>
      </c>
      <c r="G93" s="29">
        <f>'Table A3'!G93*'Table A0'!$J93/(0.01)</f>
        <v>34803608.29931698</v>
      </c>
      <c r="H93" s="29"/>
      <c r="I93" s="29">
        <f>(100-'Table A3'!B93)*'Table A0'!$J93/(90)</f>
        <v>39938.354461005198</v>
      </c>
      <c r="J93" s="29">
        <f>'Table A3'!I93*'Table A0'!$J93/(5)</f>
        <v>150945.98655658821</v>
      </c>
      <c r="K93" s="29">
        <f>'Table A3'!J93*'Table A0'!$J93/(4)</f>
        <v>258728.77547565376</v>
      </c>
      <c r="L93" s="29">
        <f>'Table A3'!K93*'Table A0'!$J93/(0.5)</f>
        <v>557900.53753212269</v>
      </c>
      <c r="M93" s="29">
        <f>'Table A3'!L93*'Table A0'!$J93/(0.4)</f>
        <v>1128218.6841755714</v>
      </c>
      <c r="N93" s="29">
        <f>'Table A3'!M93*'Table A0'!$J93/(0.09)</f>
        <v>4424297.3162764907</v>
      </c>
      <c r="P93" s="29">
        <f>'Table Thresholds_nominal'!P93*'Table A0'!$L93</f>
        <v>131200.00121235341</v>
      </c>
      <c r="Q93" s="29">
        <f>'Table Thresholds_nominal'!Q93*'Table A0'!$L93</f>
        <v>185958.82810836687</v>
      </c>
      <c r="R93" s="29">
        <f>'Table Thresholds_nominal'!R93*'Table A0'!$L93</f>
        <v>457413.52343567699</v>
      </c>
      <c r="S93" s="29">
        <f>'Table Thresholds_nominal'!S93*'Table A0'!$L93</f>
        <v>704143.27121728484</v>
      </c>
      <c r="T93" s="29">
        <f>'Table Thresholds_nominal'!T93*'Table A0'!$L93</f>
        <v>2256543.2531420696</v>
      </c>
      <c r="U93" s="29">
        <f>'Table Thresholds_nominal'!U93*'Table A0'!$L93</f>
        <v>12761774.830196194</v>
      </c>
      <c r="W93" s="163"/>
      <c r="X93" s="163"/>
      <c r="Y93" s="163"/>
      <c r="Z93" s="163"/>
      <c r="AA93" s="163"/>
      <c r="AB93" s="163"/>
    </row>
    <row r="94" spans="1:28" ht="12" customHeight="1">
      <c r="A94" s="47">
        <v>2001</v>
      </c>
      <c r="B94" s="29">
        <f>'Table A3'!B94*'Table A0'!$J94/(10)</f>
        <v>286193.93215159624</v>
      </c>
      <c r="C94" s="29">
        <f>'Table A3'!C94*'Table A0'!$J94/(5)</f>
        <v>425929.20656735788</v>
      </c>
      <c r="D94" s="29">
        <f>'Table A3'!D94*'Table A0'!$J94/(1)</f>
        <v>1163343.2487343736</v>
      </c>
      <c r="E94" s="29">
        <f>'Table A3'!E94*'Table A0'!$J94/(0.5)</f>
        <v>1829168.9017421701</v>
      </c>
      <c r="F94" s="29">
        <f>'Table A3'!F94*'Table A0'!$J94/(0.1)</f>
        <v>5343589.2692963621</v>
      </c>
      <c r="G94" s="29">
        <f>'Table A3'!G94*'Table A0'!$J94/(0.01)</f>
        <v>23624423.821718898</v>
      </c>
      <c r="H94" s="29"/>
      <c r="I94" s="29">
        <f>(100-'Table A3'!B94)*'Table A0'!$J94/(90)</f>
        <v>39144.889886215715</v>
      </c>
      <c r="J94" s="29">
        <f>'Table A3'!I94*'Table A0'!$J94/(5)</f>
        <v>146458.65773583463</v>
      </c>
      <c r="K94" s="29">
        <f>'Table A3'!J94*'Table A0'!$J94/(4)</f>
        <v>241575.69602560389</v>
      </c>
      <c r="L94" s="29">
        <f>'Table A3'!K94*'Table A0'!$J94/(0.5)</f>
        <v>497517.59572657727</v>
      </c>
      <c r="M94" s="29">
        <f>'Table A3'!L94*'Table A0'!$J94/(0.4)</f>
        <v>950563.80985362176</v>
      </c>
      <c r="N94" s="29">
        <f>'Table A3'!M94*'Table A0'!$J94/(0.09)</f>
        <v>3312385.4301383039</v>
      </c>
      <c r="P94" s="29">
        <f>'Table Thresholds_nominal'!P94*'Table A0'!$L94</f>
        <v>127637.0989012909</v>
      </c>
      <c r="Q94" s="29">
        <f>'Table Thresholds_nominal'!Q94*'Table A0'!$L94</f>
        <v>177864.58709563251</v>
      </c>
      <c r="R94" s="29">
        <f>'Table Thresholds_nominal'!R94*'Table A0'!$L94</f>
        <v>411743.60090311314</v>
      </c>
      <c r="S94" s="29">
        <f>'Table Thresholds_nominal'!S94*'Table A0'!$L94</f>
        <v>621466.93338958651</v>
      </c>
      <c r="T94" s="29">
        <f>'Table Thresholds_nominal'!T94*'Table A0'!$L94</f>
        <v>1799957.2826337325</v>
      </c>
      <c r="U94" s="29">
        <f>'Table Thresholds_nominal'!U94*'Table A0'!$L94</f>
        <v>8870134.7894847374</v>
      </c>
      <c r="W94" s="163"/>
      <c r="X94" s="163"/>
      <c r="Y94" s="163"/>
      <c r="Z94" s="163"/>
      <c r="AA94" s="163"/>
      <c r="AB94" s="163"/>
    </row>
    <row r="95" spans="1:28" ht="12" customHeight="1">
      <c r="A95" s="47">
        <v>2002</v>
      </c>
      <c r="B95" s="29">
        <f>'Table A3'!B95*'Table A0'!$J95/(10)</f>
        <v>265376.40880046535</v>
      </c>
      <c r="C95" s="29">
        <f>'Table A3'!C95*'Table A0'!$J95/(5)</f>
        <v>388423.37078147527</v>
      </c>
      <c r="D95" s="29">
        <f>'Table A3'!D95*'Table A0'!$J95/(1)</f>
        <v>1021353.9786444197</v>
      </c>
      <c r="E95" s="29">
        <f>'Table A3'!E95*'Table A0'!$J95/(0.5)</f>
        <v>1579177.3701234446</v>
      </c>
      <c r="F95" s="29">
        <f>'Table A3'!F95*'Table A0'!$J95/(0.1)</f>
        <v>4445751.2939393334</v>
      </c>
      <c r="G95" s="29">
        <f>'Table A3'!G95*'Table A0'!$J95/(0.01)</f>
        <v>19028130.45301374</v>
      </c>
      <c r="H95" s="29"/>
      <c r="I95" s="29">
        <f>(100-'Table A3'!B95)*'Table A0'!$J95/(90)</f>
        <v>37803.252310994831</v>
      </c>
      <c r="J95" s="29">
        <f>'Table A3'!I95*'Table A0'!$J95/(5)</f>
        <v>142329.44681945539</v>
      </c>
      <c r="K95" s="29">
        <f>'Table A3'!J95*'Table A0'!$J95/(4)</f>
        <v>230190.71881573915</v>
      </c>
      <c r="L95" s="29">
        <f>'Table A3'!K95*'Table A0'!$J95/(0.5)</f>
        <v>463530.58716539491</v>
      </c>
      <c r="M95" s="29">
        <f>'Table A3'!L95*'Table A0'!$J95/(0.4)</f>
        <v>862533.88916947215</v>
      </c>
      <c r="N95" s="29">
        <f>'Table A3'!M95*'Table A0'!$J95/(0.09)</f>
        <v>2825486.9429310663</v>
      </c>
      <c r="O95" s="29"/>
      <c r="P95" s="29">
        <f>'Table Thresholds_nominal'!P95*'Table A0'!$L95</f>
        <v>123988.96427594202</v>
      </c>
      <c r="Q95" s="29">
        <f>'Table Thresholds_nominal'!Q95*'Table A0'!$L95</f>
        <v>170942.75930487874</v>
      </c>
      <c r="R95" s="29">
        <f>'Table Thresholds_nominal'!R95*'Table A0'!$L95</f>
        <v>384669.39446405519</v>
      </c>
      <c r="S95" s="29">
        <f>'Table Thresholds_nominal'!S95*'Table A0'!$L95</f>
        <v>577479.97026303224</v>
      </c>
      <c r="T95" s="29">
        <f>'Table Thresholds_nominal'!T95*'Table A0'!$L95</f>
        <v>1580534.9527016808</v>
      </c>
      <c r="U95" s="29">
        <f>'Table Thresholds_nominal'!U95*'Table A0'!$L95</f>
        <v>7417107.1494233813</v>
      </c>
      <c r="W95" s="163"/>
      <c r="X95" s="163"/>
      <c r="Y95" s="163"/>
      <c r="Z95" s="163"/>
      <c r="AA95" s="163"/>
      <c r="AB95" s="163"/>
    </row>
    <row r="96" spans="1:28" ht="12" customHeight="1">
      <c r="A96" s="47">
        <f t="shared" ref="A96:A101" si="0">A95+1</f>
        <v>2003</v>
      </c>
      <c r="B96" s="29">
        <f>'Table A3'!B96*'Table A0'!$J96/(10)</f>
        <v>268101.78802922403</v>
      </c>
      <c r="C96" s="29">
        <f>'Table A3'!C96*'Table A0'!$J96/(5)</f>
        <v>394563.07789779344</v>
      </c>
      <c r="D96" s="29">
        <f>'Table A3'!D96*'Table A0'!$J96/(1)</f>
        <v>1055379.4642747631</v>
      </c>
      <c r="E96" s="29">
        <f>'Table A3'!E96*'Table A0'!$J96/(0.5)</f>
        <v>1646290.8096873902</v>
      </c>
      <c r="F96" s="29">
        <f>'Table A3'!F96*'Table A0'!$J96/(0.1)</f>
        <v>4736804.1108224336</v>
      </c>
      <c r="G96" s="29">
        <f>'Table A3'!G96*'Table A0'!$J96/(0.01)</f>
        <v>21025702.243538756</v>
      </c>
      <c r="H96" s="29"/>
      <c r="I96" s="29">
        <f>(100-'Table A3'!B96)*'Table A0'!$J96/(90)</f>
        <v>37112.090510240087</v>
      </c>
      <c r="J96" s="29">
        <f>'Table A3'!I96*'Table A0'!$J96/(5)</f>
        <v>141640.49816065456</v>
      </c>
      <c r="K96" s="29">
        <f>'Table A3'!J96*'Table A0'!$J96/(4)</f>
        <v>229358.981303551</v>
      </c>
      <c r="L96" s="29">
        <f>'Table A3'!K96*'Table A0'!$J96/(0.5)</f>
        <v>464468.11886213609</v>
      </c>
      <c r="M96" s="29">
        <f>'Table A3'!L96*'Table A0'!$J96/(0.4)</f>
        <v>873662.48440362921</v>
      </c>
      <c r="N96" s="29">
        <f>'Table A3'!M96*'Table A0'!$J96/(0.09)</f>
        <v>2926926.5405206205</v>
      </c>
      <c r="O96" s="29"/>
      <c r="P96" s="29">
        <f>'Table Thresholds_nominal'!P96*'Table A0'!$L96</f>
        <v>123185.52287237102</v>
      </c>
      <c r="Q96" s="29">
        <f>'Table Thresholds_nominal'!Q96*'Table A0'!$L96</f>
        <v>170010.11814751066</v>
      </c>
      <c r="R96" s="29">
        <f>'Table Thresholds_nominal'!R96*'Table A0'!$L96</f>
        <v>384860.6709297034</v>
      </c>
      <c r="S96" s="29">
        <f>'Table Thresholds_nominal'!S96*'Table A0'!$L96</f>
        <v>579509.22351806925</v>
      </c>
      <c r="T96" s="29">
        <f>'Table Thresholds_nominal'!T96*'Table A0'!$L96</f>
        <v>1611920.4014835143</v>
      </c>
      <c r="U96" s="29">
        <f>'Table Thresholds_nominal'!U96*'Table A0'!$L96</f>
        <v>7792723.0922113713</v>
      </c>
      <c r="W96" s="163"/>
      <c r="X96" s="163"/>
      <c r="Y96" s="163"/>
      <c r="Z96" s="163"/>
      <c r="AA96" s="163"/>
      <c r="AB96" s="163"/>
    </row>
    <row r="97" spans="1:28" ht="12" customHeight="1">
      <c r="A97" s="47">
        <f t="shared" si="0"/>
        <v>2004</v>
      </c>
      <c r="B97" s="29">
        <f>'Table A3'!B97*'Table A0'!$J97/(10)</f>
        <v>293661.86006732861</v>
      </c>
      <c r="C97" s="29">
        <f>'Table A3'!C97*'Table A0'!$J97/(5)</f>
        <v>442401.00042471336</v>
      </c>
      <c r="D97" s="29">
        <f>'Table A3'!D97*'Table A0'!$J97/(1)</f>
        <v>1250178.3921873192</v>
      </c>
      <c r="E97" s="29">
        <f>'Table A3'!E97*'Table A0'!$J97/(0.5)</f>
        <v>1992639.9280932294</v>
      </c>
      <c r="F97" s="29">
        <f>'Table A3'!F97*'Table A0'!$J97/(0.1)</f>
        <v>5990451.3147638207</v>
      </c>
      <c r="G97" s="29">
        <f>'Table A3'!G97*'Table A0'!$J97/(0.01)</f>
        <v>27480760.283892777</v>
      </c>
      <c r="H97" s="29"/>
      <c r="I97" s="29">
        <f>(100-'Table A3'!B97)*'Table A0'!$J97/(90)</f>
        <v>37693.746659934921</v>
      </c>
      <c r="J97" s="29">
        <f>'Table A3'!I97*'Table A0'!$J97/(5)</f>
        <v>144922.71970994395</v>
      </c>
      <c r="K97" s="29">
        <f>'Table A3'!J97*'Table A0'!$J97/(4)</f>
        <v>240456.65248406184</v>
      </c>
      <c r="L97" s="29">
        <f>'Table A3'!K97*'Table A0'!$J97/(0.5)</f>
        <v>507716.85628140904</v>
      </c>
      <c r="M97" s="29">
        <f>'Table A3'!L97*'Table A0'!$J97/(0.4)</f>
        <v>993187.08142558136</v>
      </c>
      <c r="N97" s="29">
        <f>'Table A3'!M97*'Table A0'!$J97/(0.09)</f>
        <v>3602639.2070828266</v>
      </c>
      <c r="O97" s="29"/>
      <c r="P97" s="29">
        <f>'Table Thresholds_nominal'!P97*'Table A0'!$L97</f>
        <v>125242.31964674148</v>
      </c>
      <c r="Q97" s="29">
        <f>'Table Thresholds_nominal'!Q97*'Table A0'!$L97</f>
        <v>175070.45236004866</v>
      </c>
      <c r="R97" s="29">
        <f>'Table Thresholds_nominal'!R97*'Table A0'!$L97</f>
        <v>417959.16949351673</v>
      </c>
      <c r="S97" s="29">
        <f>'Table Thresholds_nominal'!S97*'Table A0'!$L97</f>
        <v>638054.80273555766</v>
      </c>
      <c r="T97" s="29">
        <f>'Table Thresholds_nominal'!T97*'Table A0'!$L97</f>
        <v>1916032.1489548041</v>
      </c>
      <c r="U97" s="29">
        <f>'Table Thresholds_nominal'!U97*'Table A0'!$L97</f>
        <v>10005746.411543002</v>
      </c>
      <c r="W97" s="163"/>
      <c r="X97" s="163"/>
      <c r="Y97" s="163"/>
      <c r="Z97" s="163"/>
      <c r="AA97" s="163"/>
      <c r="AB97" s="163"/>
    </row>
    <row r="98" spans="1:28" ht="12" customHeight="1">
      <c r="A98" s="47">
        <f t="shared" si="0"/>
        <v>2005</v>
      </c>
      <c r="B98" s="29">
        <f>'Table A3'!B98*'Table A0'!$J98/(10)</f>
        <v>319333.37057452084</v>
      </c>
      <c r="C98" s="29">
        <f>'Table A3'!C98*'Table A0'!$J98/(5)</f>
        <v>491004.62271604332</v>
      </c>
      <c r="D98" s="29">
        <f>'Table A3'!D98*'Table A0'!$J98/(1)</f>
        <v>1447947.6454485867</v>
      </c>
      <c r="E98" s="29">
        <f>'Table A3'!E98*'Table A0'!$J98/(0.5)</f>
        <v>2348191.057425336</v>
      </c>
      <c r="F98" s="29">
        <f>'Table A3'!F98*'Table A0'!$J98/(0.1)</f>
        <v>7256915.9233469954</v>
      </c>
      <c r="G98" s="29">
        <f>'Table A3'!G98*'Table A0'!$J98/(0.01)</f>
        <v>33879702.162166238</v>
      </c>
      <c r="H98" s="29"/>
      <c r="I98" s="29">
        <f>(100-'Table A3'!B98)*'Table A0'!$J98/(90)</f>
        <v>37927.472090277355</v>
      </c>
      <c r="J98" s="29">
        <f>'Table A3'!I98*'Table A0'!$J98/(5)</f>
        <v>147662.11843299837</v>
      </c>
      <c r="K98" s="29">
        <f>'Table A3'!J98*'Table A0'!$J98/(4)</f>
        <v>251768.8670329075</v>
      </c>
      <c r="L98" s="29">
        <f>'Table A3'!K98*'Table A0'!$J98/(0.5)</f>
        <v>547704.23347183713</v>
      </c>
      <c r="M98" s="29">
        <f>'Table A3'!L98*'Table A0'!$J98/(0.4)</f>
        <v>1121009.8409449211</v>
      </c>
      <c r="N98" s="29">
        <f>'Table A3'!M98*'Table A0'!$J98/(0.09)</f>
        <v>4298828.5634781905</v>
      </c>
      <c r="O98" s="29"/>
      <c r="P98" s="29">
        <f>'Table Thresholds_nominal'!P98*'Table A0'!$L98</f>
        <v>127637.86494238769</v>
      </c>
      <c r="Q98" s="29">
        <f>'Table Thresholds_nominal'!Q98*'Table A0'!$L98</f>
        <v>180233.14413459174</v>
      </c>
      <c r="R98" s="29">
        <f>'Table Thresholds_nominal'!R98*'Table A0'!$L98</f>
        <v>450825.31491395924</v>
      </c>
      <c r="S98" s="29">
        <f>'Table Thresholds_nominal'!S98*'Table A0'!$L98</f>
        <v>702196.04693545098</v>
      </c>
      <c r="T98" s="29">
        <f>'Table Thresholds_nominal'!T98*'Table A0'!$L98</f>
        <v>2216081.1424887464</v>
      </c>
      <c r="U98" s="29">
        <f>'Table Thresholds_nominal'!U98*'Table A0'!$L98</f>
        <v>12329432.65581928</v>
      </c>
      <c r="W98" s="163"/>
      <c r="X98" s="163"/>
      <c r="Y98" s="163"/>
      <c r="Z98" s="163"/>
      <c r="AA98" s="163"/>
      <c r="AB98" s="163"/>
    </row>
    <row r="99" spans="1:28" ht="12" customHeight="1">
      <c r="A99" s="47">
        <f t="shared" si="0"/>
        <v>2006</v>
      </c>
      <c r="B99" s="29">
        <f>'Table A3'!B99*'Table A0'!$J99/(10)</f>
        <v>334417.00258180831</v>
      </c>
      <c r="C99" s="29">
        <f>'Table A3'!C99*'Table A0'!$J99/(5)</f>
        <v>516447.79843158985</v>
      </c>
      <c r="D99" s="29">
        <f>'Table A3'!D99*'Table A0'!$J99/(1)</f>
        <v>1547526.2063918514</v>
      </c>
      <c r="E99" s="29">
        <f>'Table A3'!E99*'Table A0'!$J99/(0.5)</f>
        <v>2524400.8528225305</v>
      </c>
      <c r="F99" s="29">
        <f>'Table A3'!F99*'Table A0'!$J99/(0.1)</f>
        <v>7857307.8384387549</v>
      </c>
      <c r="G99" s="29">
        <f>'Table A3'!G99*'Table A0'!$J99/(0.01)</f>
        <v>37021833.619153962</v>
      </c>
      <c r="H99" s="29"/>
      <c r="I99" s="29">
        <f>(100-'Table A3'!B99)*'Table A0'!$J99/(90)</f>
        <v>38182.062023173028</v>
      </c>
      <c r="J99" s="29">
        <f>'Table A3'!I99*'Table A0'!$J99/(5)</f>
        <v>152386.2067320268</v>
      </c>
      <c r="K99" s="29">
        <f>'Table A3'!J99*'Table A0'!$J99/(4)</f>
        <v>258678.19644152443</v>
      </c>
      <c r="L99" s="29">
        <f>'Table A3'!K99*'Table A0'!$J99/(0.5)</f>
        <v>570651.55996117194</v>
      </c>
      <c r="M99" s="29">
        <f>'Table A3'!L99*'Table A0'!$J99/(0.4)</f>
        <v>1191174.1064184746</v>
      </c>
      <c r="N99" s="29">
        <f>'Table A3'!M99*'Table A0'!$J99/(0.09)</f>
        <v>4616804.973914844</v>
      </c>
      <c r="O99" s="29"/>
      <c r="P99" s="29">
        <f>'Table Thresholds_nominal'!P99*'Table A0'!$L99</f>
        <v>129977.25404650597</v>
      </c>
      <c r="Q99" s="29">
        <f>'Table Thresholds_nominal'!Q99*'Table A0'!$L99</f>
        <v>184118.46061918055</v>
      </c>
      <c r="R99" s="29">
        <f>'Table Thresholds_nominal'!R99*'Table A0'!$L99</f>
        <v>468740.57570009225</v>
      </c>
      <c r="S99" s="29">
        <f>'Table Thresholds_nominal'!S99*'Table A0'!$L99</f>
        <v>738123.99541553005</v>
      </c>
      <c r="T99" s="29">
        <f>'Table Thresholds_nominal'!T99*'Table A0'!$L99</f>
        <v>2378551.6177711943</v>
      </c>
      <c r="U99" s="29">
        <f>'Table Thresholds_nominal'!U99*'Table A0'!$L99</f>
        <v>13054724.800653132</v>
      </c>
      <c r="W99" s="163"/>
      <c r="X99" s="163"/>
      <c r="Y99" s="163"/>
      <c r="Z99" s="163"/>
      <c r="AA99" s="163"/>
      <c r="AB99" s="163"/>
    </row>
    <row r="100" spans="1:28" ht="12" customHeight="1">
      <c r="A100" s="47">
        <f t="shared" si="0"/>
        <v>2007</v>
      </c>
      <c r="B100" s="29">
        <f>'Table A3'!B100*'Table A0'!$J100/(10)</f>
        <v>349714.47432806046</v>
      </c>
      <c r="C100" s="29">
        <f>'Table A3'!C100*'Table A0'!$J100/(5)</f>
        <v>543737.80833604501</v>
      </c>
      <c r="D100" s="29">
        <f>'Table A3'!D100*'Table A0'!$J100/(1)</f>
        <v>1652460.6534242872</v>
      </c>
      <c r="E100" s="29">
        <f>'Table A3'!E100*'Table A0'!$J100/(0.5)</f>
        <v>2715876.7017177963</v>
      </c>
      <c r="F100" s="29">
        <f>'Table A3'!F100*'Table A0'!$J100/(0.1)</f>
        <v>8630368.2597043458</v>
      </c>
      <c r="G100" s="29">
        <f>'Table A3'!G100*'Table A0'!$J100/(0.01)</f>
        <v>42438210.033055343</v>
      </c>
      <c r="H100" s="29"/>
      <c r="I100" s="29">
        <f>(100-'Table A3'!B100)*'Table A0'!$J100/(90)</f>
        <v>39263.39069769092</v>
      </c>
      <c r="J100" s="29">
        <f>'Table A3'!I100*'Table A0'!$J100/(5)</f>
        <v>155691.14032007585</v>
      </c>
      <c r="K100" s="29">
        <f>'Table A3'!J100*'Table A0'!$J100/(4)</f>
        <v>266557.09706398455</v>
      </c>
      <c r="L100" s="29">
        <f>'Table A3'!K100*'Table A0'!$J100/(0.5)</f>
        <v>589044.60513077816</v>
      </c>
      <c r="M100" s="29">
        <f>'Table A3'!L100*'Table A0'!$J100/(0.4)</f>
        <v>1237253.8122211588</v>
      </c>
      <c r="N100" s="29">
        <f>'Table A3'!M100*'Table A0'!$J100/(0.09)</f>
        <v>4873941.395998681</v>
      </c>
      <c r="O100" s="29"/>
      <c r="P100" s="29">
        <f>'Table Thresholds_nominal'!P100*'Table A0'!$L100</f>
        <v>132766.60300373301</v>
      </c>
      <c r="Q100" s="29">
        <f>'Table Thresholds_nominal'!Q100*'Table A0'!$L100</f>
        <v>188151.21538327986</v>
      </c>
      <c r="R100" s="29">
        <f>'Table Thresholds_nominal'!R100*'Table A0'!$L100</f>
        <v>483095.80258703028</v>
      </c>
      <c r="S100" s="29">
        <f>'Table Thresholds_nominal'!S100*'Table A0'!$L100</f>
        <v>765496.41027867026</v>
      </c>
      <c r="T100" s="29">
        <f>'Table Thresholds_nominal'!T100*'Table A0'!$L100</f>
        <v>2486327.428596233</v>
      </c>
      <c r="U100" s="29">
        <f>'Table Thresholds_nominal'!U100*'Table A0'!$L100</f>
        <v>13898707.500651103</v>
      </c>
      <c r="W100" s="163"/>
      <c r="X100" s="163"/>
      <c r="Y100" s="163"/>
      <c r="Z100" s="163"/>
      <c r="AA100" s="163"/>
      <c r="AB100" s="163"/>
    </row>
    <row r="101" spans="1:28" ht="12" customHeight="1">
      <c r="A101" s="47">
        <f t="shared" si="0"/>
        <v>2008</v>
      </c>
      <c r="B101" s="29">
        <f>'Table A3'!B101*'Table A0'!$J101/(10)</f>
        <v>305503.5924690417</v>
      </c>
      <c r="C101" s="29">
        <f>'Table A3'!C101*'Table A0'!$J101/(5)</f>
        <v>462676.91784728382</v>
      </c>
      <c r="D101" s="29">
        <f>'Table A3'!D101*'Table A0'!$J101/(1)</f>
        <v>1326838.8172548204</v>
      </c>
      <c r="E101" s="29">
        <f>'Table A3'!E101*'Table A0'!$J101/(0.5)</f>
        <v>2136903.4976259959</v>
      </c>
      <c r="F101" s="29">
        <f>'Table A3'!F101*'Table A0'!$J101/(0.1)</f>
        <v>6587951.7327652685</v>
      </c>
      <c r="G101" s="29">
        <f>'Table A3'!G101*'Table A0'!$J101/(0.01)</f>
        <v>31888220.214173418</v>
      </c>
      <c r="H101" s="29"/>
      <c r="I101" s="29">
        <f>(100-'Table A3'!B101)*'Table A0'!$J101/(90)</f>
        <v>36439.256101359344</v>
      </c>
      <c r="J101" s="29">
        <f>'Table A3'!I101*'Table A0'!$J101/(5)</f>
        <v>148330.26709079952</v>
      </c>
      <c r="K101" s="29">
        <f>'Table A3'!J101*'Table A0'!$J101/(4)</f>
        <v>246636.44299539976</v>
      </c>
      <c r="L101" s="29">
        <f>'Table A3'!K101*'Table A0'!$J101/(0.5)</f>
        <v>516774.13688364485</v>
      </c>
      <c r="M101" s="29">
        <f>'Table A3'!L101*'Table A0'!$J101/(0.4)</f>
        <v>1024141.4388411777</v>
      </c>
      <c r="N101" s="29">
        <f>'Table A3'!M101*'Table A0'!$J101/(0.09)</f>
        <v>3776810.7903865846</v>
      </c>
      <c r="O101" s="29"/>
      <c r="P101" s="29">
        <f>'Table Thresholds_nominal'!P101*'Table A0'!$L101</f>
        <v>127195.01446798236</v>
      </c>
      <c r="Q101" s="29">
        <f>'Table Thresholds_nominal'!Q101*'Table A0'!$L101</f>
        <v>178118.73777885124</v>
      </c>
      <c r="R101" s="29">
        <f>'Table Thresholds_nominal'!R101*'Table A0'!$L101</f>
        <v>429462.48682089901</v>
      </c>
      <c r="S101" s="29">
        <f>'Table Thresholds_nominal'!S101*'Table A0'!$L101</f>
        <v>651621.66156532895</v>
      </c>
      <c r="T101" s="29">
        <f>'Table Thresholds_nominal'!T101*'Table A0'!$L101</f>
        <v>1976975.0054574255</v>
      </c>
      <c r="U101" s="29">
        <f>'Table Thresholds_nominal'!U101*'Table A0'!$L101</f>
        <v>10661034.955388455</v>
      </c>
      <c r="W101" s="163"/>
      <c r="X101" s="163"/>
      <c r="Y101" s="163"/>
      <c r="Z101" s="163"/>
      <c r="AA101" s="163"/>
      <c r="AB101" s="163"/>
    </row>
    <row r="102" spans="1:28" ht="12" customHeight="1">
      <c r="A102" s="47">
        <f t="shared" ref="A102:A111" si="1">A101+1</f>
        <v>2009</v>
      </c>
      <c r="B102" s="29">
        <f>'Table A3'!B102*'Table A0'!$J102/(10)</f>
        <v>269964.43489361031</v>
      </c>
      <c r="C102" s="29">
        <f>'Table A3'!C102*'Table A0'!$J102/(5)</f>
        <v>396081.74992584088</v>
      </c>
      <c r="D102" s="29">
        <f>'Table A3'!D102*'Table A0'!$J102/(1)</f>
        <v>1051887.1437437797</v>
      </c>
      <c r="E102" s="29">
        <f>'Table A3'!E102*'Table A0'!$J102/(0.5)</f>
        <v>1643170.9099025298</v>
      </c>
      <c r="F102" s="29">
        <f>'Table A3'!F102*'Table A0'!$J102/(0.1)</f>
        <v>4815610.0542826047</v>
      </c>
      <c r="G102" s="29">
        <f>'Table A3'!G102*'Table A0'!$J102/(0.01)</f>
        <v>22606371.9727263</v>
      </c>
      <c r="H102" s="29"/>
      <c r="I102" s="29">
        <f>(100-'Table A3'!B102)*'Table A0'!$J102/(90)</f>
        <v>34508.80807501317</v>
      </c>
      <c r="J102" s="29">
        <f>'Table A3'!I102*'Table A0'!$J102/(5)</f>
        <v>143847.11986137967</v>
      </c>
      <c r="K102" s="29">
        <f>'Table A3'!J102*'Table A0'!$J102/(4)</f>
        <v>232130.40147135619</v>
      </c>
      <c r="L102" s="29">
        <f>'Table A3'!K102*'Table A0'!$J102/(0.5)</f>
        <v>460603.37758502946</v>
      </c>
      <c r="M102" s="29">
        <f>'Table A3'!L102*'Table A0'!$J102/(0.4)</f>
        <v>850061.12380751094</v>
      </c>
      <c r="N102" s="29">
        <f>'Table A3'!M102*'Table A0'!$J102/(0.09)</f>
        <v>2838858.7300110841</v>
      </c>
      <c r="O102" s="29"/>
      <c r="P102" s="29">
        <f>'Table Thresholds_nominal'!P102*'Table A0'!$L102</f>
        <v>124199.91190330809</v>
      </c>
      <c r="Q102" s="29">
        <f>'Table Thresholds_nominal'!Q102*'Table A0'!$L102</f>
        <v>171388.0365624578</v>
      </c>
      <c r="R102" s="29">
        <f>'Table Thresholds_nominal'!R102*'Table A0'!$L102</f>
        <v>385273.12444939581</v>
      </c>
      <c r="S102" s="29">
        <f>'Table Thresholds_nominal'!S102*'Table A0'!$L102</f>
        <v>568647.50882132235</v>
      </c>
      <c r="T102" s="29">
        <f>'Table Thresholds_nominal'!T102*'Table A0'!$L102</f>
        <v>1561821.9388730153</v>
      </c>
      <c r="U102" s="29">
        <f>'Table Thresholds_nominal'!U102*'Table A0'!$L102</f>
        <v>7639884.6077832747</v>
      </c>
      <c r="W102" s="163"/>
      <c r="X102" s="163"/>
      <c r="Y102" s="163"/>
      <c r="Z102" s="163"/>
      <c r="AA102" s="163"/>
      <c r="AB102" s="163"/>
    </row>
    <row r="103" spans="1:28" ht="12" customHeight="1">
      <c r="A103" s="47">
        <f t="shared" si="1"/>
        <v>2010</v>
      </c>
      <c r="B103" s="29">
        <f>'Table A3'!B103*'Table A0'!$J103/(10)</f>
        <v>284732.15177735721</v>
      </c>
      <c r="C103" s="29">
        <f>'Table A3'!C103*'Table A0'!$J103/(5)</f>
        <v>424961.68455432885</v>
      </c>
      <c r="D103" s="29">
        <f>'Table A3'!D103*'Table A0'!$J103/(1)</f>
        <v>1177202.6581923789</v>
      </c>
      <c r="E103" s="29">
        <f>'Table A3'!E103*'Table A0'!$J103/(0.5)</f>
        <v>1876246.3753236842</v>
      </c>
      <c r="F103" s="29">
        <f>'Table A3'!F103*'Table A0'!$J103/(0.1)</f>
        <v>5723920.4917796887</v>
      </c>
      <c r="G103" s="29">
        <f>'Table A3'!G103*'Table A0'!$J103/(0.01)</f>
        <v>28323271.930228963</v>
      </c>
      <c r="H103" s="29"/>
      <c r="I103" s="29">
        <f>(100-'Table A3'!B103)*'Table A0'!$J103/(90)</f>
        <v>34214.32284017824</v>
      </c>
      <c r="J103" s="29">
        <f>'Table A3'!I103*'Table A0'!$J103/(5)</f>
        <v>144502.6190003856</v>
      </c>
      <c r="K103" s="29">
        <f>'Table A3'!J103*'Table A0'!$J103/(4)</f>
        <v>236901.44114481632</v>
      </c>
      <c r="L103" s="29">
        <f>'Table A3'!K103*'Table A0'!$J103/(0.5)</f>
        <v>478158.94106107391</v>
      </c>
      <c r="M103" s="29">
        <f>'Table A3'!L103*'Table A0'!$J103/(0.4)</f>
        <v>914327.84620968287</v>
      </c>
      <c r="N103" s="29">
        <f>'Table A3'!M103*'Table A0'!$J103/(0.09)</f>
        <v>3212881.4430631027</v>
      </c>
      <c r="O103" s="29"/>
      <c r="P103" s="29">
        <f>'Table Thresholds_nominal'!P103*'Table A0'!$L103</f>
        <v>124209.6085409253</v>
      </c>
      <c r="Q103" s="29">
        <f>'Table Thresholds_nominal'!Q103*'Table A0'!$L103</f>
        <v>173050.98598525155</v>
      </c>
      <c r="R103" s="29">
        <f>'Table Thresholds_nominal'!R103*'Table A0'!$L103</f>
        <v>399217.86238397489</v>
      </c>
      <c r="S103" s="29">
        <f>'Table Thresholds_nominal'!S103*'Table A0'!$L103</f>
        <v>596294.55919580313</v>
      </c>
      <c r="T103" s="29">
        <f>'Table Thresholds_nominal'!T103*'Table A0'!$L103</f>
        <v>1706807.7315001655</v>
      </c>
      <c r="U103" s="29">
        <f>'Table Thresholds_nominal'!U103*'Table A0'!$L103</f>
        <v>9046336.503467001</v>
      </c>
      <c r="W103" s="163"/>
      <c r="X103" s="163"/>
      <c r="Y103" s="163"/>
      <c r="Z103" s="163"/>
      <c r="AA103" s="163"/>
      <c r="AB103" s="163"/>
    </row>
    <row r="104" spans="1:28" ht="12" customHeight="1">
      <c r="A104" s="47">
        <f t="shared" si="1"/>
        <v>2011</v>
      </c>
      <c r="B104" s="29">
        <f>'Table A3'!B104*'Table A0'!$J104/(10)</f>
        <v>283083.64035296976</v>
      </c>
      <c r="C104" s="29">
        <f>'Table A3'!C104*'Table A0'!$J104/(5)</f>
        <v>422143.30261246336</v>
      </c>
      <c r="D104" s="29">
        <f>'Table A3'!D104*'Table A0'!$J104/(1)</f>
        <v>1155615.0851925691</v>
      </c>
      <c r="E104" s="29">
        <f>'Table A3'!E104*'Table A0'!$J104/(0.5)</f>
        <v>1828915.124903433</v>
      </c>
      <c r="F104" s="29">
        <f>'Table A3'!F104*'Table A0'!$J104/(0.1)</f>
        <v>5450160.0139432708</v>
      </c>
      <c r="G104" s="29">
        <f>'Table A3'!G104*'Table A0'!$J104/(0.01)</f>
        <v>25421532.031365011</v>
      </c>
      <c r="H104" s="29"/>
      <c r="I104" s="29">
        <f>(100-'Table A3'!B104)*'Table A0'!$J104/(90)</f>
        <v>33900.604389196509</v>
      </c>
      <c r="J104" s="29">
        <f>'Table A3'!I104*'Table A0'!$J104/(5)</f>
        <v>144023.97809347612</v>
      </c>
      <c r="K104" s="29">
        <f>'Table A3'!J104*'Table A0'!$J104/(4)</f>
        <v>238775.35696743699</v>
      </c>
      <c r="L104" s="29">
        <f>'Table A3'!K104*'Table A0'!$J104/(0.5)</f>
        <v>482315.04548170522</v>
      </c>
      <c r="M104" s="29">
        <f>'Table A3'!L104*'Table A0'!$J104/(0.4)</f>
        <v>923603.90264347324</v>
      </c>
      <c r="N104" s="29">
        <f>'Table A3'!M104*'Table A0'!$J104/(0.09)</f>
        <v>3231118.6786741898</v>
      </c>
      <c r="O104" s="29"/>
      <c r="P104" s="29">
        <f>'Table Thresholds_nominal'!P104*'Table A0'!$L104</f>
        <v>123422.88531557449</v>
      </c>
      <c r="Q104" s="29">
        <f>'Table Thresholds_nominal'!Q104*'Table A0'!$L104</f>
        <v>173092.77137357244</v>
      </c>
      <c r="R104" s="29">
        <f>'Table Thresholds_nominal'!R104*'Table A0'!$L104</f>
        <v>403023.20806974347</v>
      </c>
      <c r="S104" s="29">
        <f>'Table Thresholds_nominal'!S104*'Table A0'!$L104</f>
        <v>604648.67497410427</v>
      </c>
      <c r="T104" s="29">
        <f>'Table Thresholds_nominal'!T104*'Table A0'!$L104</f>
        <v>1730360.6319935634</v>
      </c>
      <c r="U104" s="29">
        <f>'Table Thresholds_nominal'!U104*'Table A0'!$L104</f>
        <v>8881388.6591475941</v>
      </c>
      <c r="W104" s="163"/>
      <c r="X104" s="163"/>
      <c r="Y104" s="163"/>
      <c r="Z104" s="163"/>
      <c r="AA104" s="163"/>
      <c r="AB104" s="163"/>
    </row>
    <row r="105" spans="1:28" ht="12" customHeight="1">
      <c r="A105" s="47">
        <f t="shared" si="1"/>
        <v>2012</v>
      </c>
      <c r="B105" s="29">
        <f>'Table A3'!B105*'Table A0'!$J105/(10)</f>
        <v>314118.42006804334</v>
      </c>
      <c r="C105" s="29">
        <f>'Table A3'!C105*'Table A0'!$J105/(5)</f>
        <v>481947.86564251909</v>
      </c>
      <c r="D105" s="29">
        <f>'Table A3'!D105*'Table A0'!$J105/(1)</f>
        <v>1417077.4462102868</v>
      </c>
      <c r="E105" s="29">
        <f>'Table A3'!E105*'Table A0'!$J105/(0.5)</f>
        <v>2307872.1436484163</v>
      </c>
      <c r="F105" s="29">
        <f>'Table A3'!F105*'Table A0'!$J105/(0.1)</f>
        <v>7270374.5619479939</v>
      </c>
      <c r="G105" s="29">
        <f>'Table A3'!G105*'Table A0'!$J105/(0.01)</f>
        <v>36072529.52482906</v>
      </c>
      <c r="H105" s="29"/>
      <c r="I105" s="29">
        <f>(100-'Table A3'!B105)*'Table A0'!$J105/(90)</f>
        <v>34071.603921059788</v>
      </c>
      <c r="J105" s="29">
        <f>'Table A3'!I105*'Table A0'!$J105/(5)</f>
        <v>146288.97449356757</v>
      </c>
      <c r="K105" s="29">
        <f>'Table A3'!J105*'Table A0'!$J105/(4)</f>
        <v>248165.47050057715</v>
      </c>
      <c r="L105" s="29">
        <f>'Table A3'!K105*'Table A0'!$J105/(0.5)</f>
        <v>526282.74877215759</v>
      </c>
      <c r="M105" s="29">
        <f>'Table A3'!L105*'Table A0'!$J105/(0.4)</f>
        <v>1067246.5390735217</v>
      </c>
      <c r="N105" s="29">
        <f>'Table A3'!M105*'Table A0'!$J105/(0.09)</f>
        <v>4070135.1216278756</v>
      </c>
      <c r="O105" s="29"/>
      <c r="P105" s="29">
        <f>'Table Thresholds_nominal'!P105*'Table A0'!$L105</f>
        <v>124787.71222244485</v>
      </c>
      <c r="Q105" s="29">
        <f>'Table Thresholds_nominal'!Q105*'Table A0'!$L105</f>
        <v>176715.14935059281</v>
      </c>
      <c r="R105" s="29">
        <f>'Table Thresholds_nominal'!R105*'Table A0'!$L105</f>
        <v>434121.24881312234</v>
      </c>
      <c r="S105" s="29">
        <f>'Table Thresholds_nominal'!S105*'Table A0'!$L105</f>
        <v>675034.80927201943</v>
      </c>
      <c r="T105" s="29">
        <f>'Table Thresholds_nominal'!T105*'Table A0'!$L105</f>
        <v>2094596.2002491357</v>
      </c>
      <c r="U105" s="29">
        <f>'Table Thresholds_nominal'!U105*'Table A0'!$L105</f>
        <v>11669455.647795675</v>
      </c>
      <c r="W105" s="163"/>
      <c r="X105" s="163"/>
      <c r="Y105" s="163"/>
      <c r="Z105" s="163"/>
      <c r="AA105" s="163"/>
      <c r="AB105" s="163"/>
    </row>
    <row r="106" spans="1:28" ht="12" customHeight="1">
      <c r="A106" s="47">
        <f t="shared" si="1"/>
        <v>2013</v>
      </c>
      <c r="B106" s="29">
        <f>'Table A3'!B106*'Table A0'!$J106/(10)</f>
        <v>293231.664462919</v>
      </c>
      <c r="C106" s="29">
        <f>'Table A3'!C106*'Table A0'!$J106/(5)</f>
        <v>439428.44788636389</v>
      </c>
      <c r="D106" s="29">
        <f>'Table A3'!D106*'Table A0'!$J106/(1)</f>
        <v>1206257.6191567779</v>
      </c>
      <c r="E106" s="29">
        <f>'Table A3'!E106*'Table A0'!$J106/(0.5)</f>
        <v>1906159.5707298999</v>
      </c>
      <c r="F106" s="29">
        <f>'Table A3'!F106*'Table A0'!$J106/(0.1)</f>
        <v>5686401.8825690141</v>
      </c>
      <c r="G106" s="29">
        <f>'Table A3'!G106*'Table A0'!$J106/(0.01)</f>
        <v>26927654.339469008</v>
      </c>
      <c r="H106" s="29"/>
      <c r="I106" s="29">
        <f>(100-'Table A3'!B106)*'Table A0'!$J106/(90)</f>
        <v>34412.917859767738</v>
      </c>
      <c r="J106" s="29">
        <f>'Table A3'!I106*'Table A0'!$J106/(5)</f>
        <v>147034.88103947413</v>
      </c>
      <c r="K106" s="29">
        <f>'Table A3'!J106*'Table A0'!$J106/(4)</f>
        <v>247721.15506876042</v>
      </c>
      <c r="L106" s="29">
        <f>'Table A3'!K106*'Table A0'!$J106/(0.5)</f>
        <v>506355.66758365592</v>
      </c>
      <c r="M106" s="29">
        <f>'Table A3'!L106*'Table A0'!$J106/(0.4)</f>
        <v>961098.99277012108</v>
      </c>
      <c r="N106" s="29">
        <f>'Table A3'!M106*'Table A0'!$J106/(0.09)</f>
        <v>3326262.7206912376</v>
      </c>
      <c r="O106" s="29"/>
      <c r="P106" s="29">
        <f>'Table Thresholds_nominal'!P106*'Table A0'!$L106</f>
        <v>125336.04055684101</v>
      </c>
      <c r="Q106" s="29">
        <f>'Table Thresholds_nominal'!Q106*'Table A0'!$L106</f>
        <v>177753.40942749096</v>
      </c>
      <c r="R106" s="29">
        <f>'Table Thresholds_nominal'!R106*'Table A0'!$L106</f>
        <v>426485.30415484414</v>
      </c>
      <c r="S106" s="29">
        <f>'Table Thresholds_nominal'!S106*'Table A0'!$L106</f>
        <v>636995.52707151987</v>
      </c>
      <c r="T106" s="29">
        <f>'Table Thresholds_nominal'!T106*'Table A0'!$L106</f>
        <v>1796181.441210181</v>
      </c>
      <c r="U106" s="29">
        <f>'Table Thresholds_nominal'!U106*'Table A0'!$L106</f>
        <v>9106480.3804994076</v>
      </c>
      <c r="W106" s="163"/>
      <c r="X106" s="163"/>
      <c r="Y106" s="163"/>
      <c r="Z106" s="163"/>
      <c r="AA106" s="163"/>
      <c r="AB106" s="163"/>
    </row>
    <row r="107" spans="1:28" ht="12" customHeight="1">
      <c r="A107" s="47">
        <f t="shared" si="1"/>
        <v>2014</v>
      </c>
      <c r="B107" s="29">
        <f>'Table A3'!B107*'Table A0'!$J107/(10)</f>
        <v>314674.18472041318</v>
      </c>
      <c r="C107" s="29">
        <f>'Table A3'!C107*'Table A0'!$J107/(5)</f>
        <v>478492.5732120999</v>
      </c>
      <c r="D107" s="29">
        <f>'Table A3'!D107*'Table A0'!$J107/(1)</f>
        <v>1358106.0637726707</v>
      </c>
      <c r="E107" s="29">
        <f>'Table A3'!E107*'Table A0'!$J107/(0.5)</f>
        <v>2174736.7545356057</v>
      </c>
      <c r="F107" s="29">
        <f>'Table A3'!F107*'Table A0'!$J107/(0.1)</f>
        <v>6671254.2751584118</v>
      </c>
      <c r="G107" s="29">
        <f>'Table A3'!G107*'Table A0'!$J107/(0.01)</f>
        <v>32349682.541350886</v>
      </c>
      <c r="H107" s="29"/>
      <c r="I107" s="29">
        <f>(100-'Table A3'!B107)*'Table A0'!$J107/(90)</f>
        <v>35157.332623623588</v>
      </c>
      <c r="J107" s="29">
        <f>'Table A3'!I107*'Table A0'!$J107/(5)</f>
        <v>150855.79622872645</v>
      </c>
      <c r="K107" s="29">
        <f>'Table A3'!J107*'Table A0'!$J107/(4)</f>
        <v>258589.20057195713</v>
      </c>
      <c r="L107" s="29">
        <f>'Table A3'!K107*'Table A0'!$J107/(0.5)</f>
        <v>541475.37300973572</v>
      </c>
      <c r="M107" s="29">
        <f>'Table A3'!L107*'Table A0'!$J107/(0.4)</f>
        <v>1050607.3743799042</v>
      </c>
      <c r="N107" s="29">
        <f>'Table A3'!M107*'Table A0'!$J107/(0.09)</f>
        <v>3818095.5789148039</v>
      </c>
      <c r="O107" s="29"/>
      <c r="P107" s="29">
        <f>'Table Thresholds_nominal'!P107*'Table A0'!$L107</f>
        <v>128002.28102189783</v>
      </c>
      <c r="Q107" s="29">
        <f>'Table Thresholds_nominal'!Q107*'Table A0'!$L107</f>
        <v>183305.88503649639</v>
      </c>
      <c r="R107" s="29">
        <f>'Table Thresholds_nominal'!R107*'Table A0'!$L107</f>
        <v>451752.16697080299</v>
      </c>
      <c r="S107" s="29">
        <f>'Table Thresholds_nominal'!S107*'Table A0'!$L107</f>
        <v>685705.29197080305</v>
      </c>
      <c r="T107" s="29">
        <f>'Table Thresholds_nominal'!T107*'Table A0'!$L107</f>
        <v>2009236.9981751828</v>
      </c>
      <c r="U107" s="29">
        <f>'Table Thresholds_nominal'!U107*'Table A0'!$L107</f>
        <v>10705394.616788322</v>
      </c>
      <c r="W107" s="163"/>
      <c r="X107" s="163"/>
      <c r="Y107" s="163"/>
      <c r="Z107" s="163"/>
      <c r="AA107" s="163"/>
      <c r="AB107" s="163"/>
    </row>
    <row r="108" spans="1:28" ht="12" customHeight="1">
      <c r="A108" s="47">
        <f t="shared" si="1"/>
        <v>2015</v>
      </c>
      <c r="B108" s="29">
        <f>'Table A3'!B108*'Table A0'!$J108/(10)</f>
        <v>324934.18218915415</v>
      </c>
      <c r="C108" s="29">
        <f>'Table A3'!C108*'Table A0'!$J108/(5)</f>
        <v>494433.9742184541</v>
      </c>
      <c r="D108" s="29">
        <f>'Table A3'!D108*'Table A0'!$J108/(1)</f>
        <v>1403420.319616782</v>
      </c>
      <c r="E108" s="29">
        <f>'Table A3'!E108*'Table A0'!$J108/(0.5)</f>
        <v>2247994.4041434801</v>
      </c>
      <c r="F108" s="29">
        <f>'Table A3'!F108*'Table A0'!$J108/(0.1)</f>
        <v>6894906.7944122013</v>
      </c>
      <c r="G108" s="29">
        <f>'Table A3'!G108*'Table A0'!$J108/(0.01)</f>
        <v>33252585.935343914</v>
      </c>
      <c r="H108" s="29"/>
      <c r="I108" s="29">
        <f>(100-'Table A3'!B108)*'Table A0'!$J108/(90)</f>
        <v>36115.353085194132</v>
      </c>
      <c r="J108" s="29">
        <f>'Table A3'!I108*'Table A0'!$J108/(5)</f>
        <v>155434.39015985426</v>
      </c>
      <c r="K108" s="29">
        <f>'Table A3'!J108*'Table A0'!$J108/(4)</f>
        <v>267187.38786887209</v>
      </c>
      <c r="L108" s="29">
        <f>'Table A3'!K108*'Table A0'!$J108/(0.5)</f>
        <v>558846.23509008391</v>
      </c>
      <c r="M108" s="29">
        <f>'Table A3'!L108*'Table A0'!$J108/(0.4)</f>
        <v>1086266.3065762999</v>
      </c>
      <c r="N108" s="29">
        <f>'Table A3'!M108*'Table A0'!$J108/(0.09)</f>
        <v>3966275.7787531232</v>
      </c>
      <c r="O108" s="29"/>
      <c r="P108" s="29">
        <f>'Table Thresholds_nominal'!P108*'Table A0'!$L108</f>
        <v>131579.67571946315</v>
      </c>
      <c r="Q108" s="29">
        <f>'Table Thresholds_nominal'!Q108*'Table A0'!$L108</f>
        <v>189339.12757312765</v>
      </c>
      <c r="R108" s="29">
        <f>'Table Thresholds_nominal'!R108*'Table A0'!$L108</f>
        <v>464321.58030858543</v>
      </c>
      <c r="S108" s="29">
        <f>'Table Thresholds_nominal'!S108*'Table A0'!$L108</f>
        <v>706769.31612500362</v>
      </c>
      <c r="T108" s="29">
        <f>'Table Thresholds_nominal'!T108*'Table A0'!$L108</f>
        <v>2083450.8073260568</v>
      </c>
      <c r="U108" s="29">
        <f>'Table Thresholds_nominal'!U108*'Table A0'!$L108</f>
        <v>11146133.399713945</v>
      </c>
      <c r="W108" s="163"/>
      <c r="X108" s="163"/>
      <c r="Y108" s="163"/>
      <c r="Z108" s="163"/>
      <c r="AA108" s="163"/>
      <c r="AB108" s="163"/>
    </row>
    <row r="109" spans="1:28" ht="12" customHeight="1">
      <c r="A109" s="47">
        <f t="shared" si="1"/>
        <v>2016</v>
      </c>
      <c r="B109" s="29">
        <f>'Table A3'!B109*'Table A0'!$J109/(10)</f>
        <v>313687.34924535413</v>
      </c>
      <c r="C109" s="29">
        <f>'Table A3'!C109*'Table A0'!$J109/(5)</f>
        <v>473466.43979694892</v>
      </c>
      <c r="D109" s="29">
        <f>'Table A3'!D109*'Table A0'!$J109/(1)</f>
        <v>1310899.1221718895</v>
      </c>
      <c r="E109" s="29">
        <f>'Table A3'!E109*'Table A0'!$J109/(0.5)</f>
        <v>2082467.0242647501</v>
      </c>
      <c r="F109" s="29">
        <f>'Table A3'!F109*'Table A0'!$J109/(0.1)</f>
        <v>6254620.8660174776</v>
      </c>
      <c r="G109" s="29">
        <f>'Table A3'!G109*'Table A0'!$J109/(0.01)</f>
        <v>29569486.4554836</v>
      </c>
      <c r="H109" s="29"/>
      <c r="I109" s="29">
        <f>(100-'Table A3'!B109)*'Table A0'!$J109/(90)</f>
        <v>35514.205086071299</v>
      </c>
      <c r="J109" s="29">
        <f>'Table A3'!I109*'Table A0'!$J109/(5)</f>
        <v>153908.25869375933</v>
      </c>
      <c r="K109" s="29">
        <f>'Table A3'!J109*'Table A0'!$J109/(4)</f>
        <v>264108.26920321374</v>
      </c>
      <c r="L109" s="29">
        <f>'Table A3'!K109*'Table A0'!$J109/(0.5)</f>
        <v>539331.22007902875</v>
      </c>
      <c r="M109" s="29">
        <f>'Table A3'!L109*'Table A0'!$J109/(0.4)</f>
        <v>1039428.563826568</v>
      </c>
      <c r="N109" s="29">
        <f>'Table A3'!M109*'Table A0'!$J109/(0.09)</f>
        <v>3664080.2449656874</v>
      </c>
      <c r="O109" s="29"/>
      <c r="P109" s="29">
        <f>'Table Thresholds_nominal'!P109*'Table A0'!$L109</f>
        <v>130128.77957726235</v>
      </c>
      <c r="Q109" s="29">
        <f>'Table Thresholds_nominal'!Q109*'Table A0'!$L109</f>
        <v>187785.93541021724</v>
      </c>
      <c r="R109" s="29">
        <f>'Table Thresholds_nominal'!R109*'Table A0'!$L109</f>
        <v>450774.12742128363</v>
      </c>
      <c r="S109" s="29">
        <f>'Table Thresholds_nominal'!S109*'Table A0'!$L109</f>
        <v>682794.22266850562</v>
      </c>
      <c r="T109" s="29">
        <f>'Table Thresholds_nominal'!T109*'Table A0'!$L109</f>
        <v>1961138.4251292674</v>
      </c>
      <c r="U109" s="29">
        <f>'Table Thresholds_nominal'!U109*'Table A0'!$L109</f>
        <v>10087648.276925258</v>
      </c>
      <c r="W109" s="163"/>
      <c r="X109" s="163"/>
      <c r="Y109" s="163"/>
      <c r="Z109" s="163"/>
      <c r="AA109" s="163"/>
      <c r="AB109" s="163"/>
    </row>
    <row r="110" spans="1:28" ht="12" customHeight="1">
      <c r="A110" s="47">
        <f t="shared" si="1"/>
        <v>2017</v>
      </c>
      <c r="B110" s="29">
        <f>'Table A3'!B110*'Table A0'!$J110/(10)</f>
        <v>334586.25314194273</v>
      </c>
      <c r="C110" s="29">
        <f>'Table A3'!C110*'Table A0'!$J110/(5)</f>
        <v>510831.94073219673</v>
      </c>
      <c r="D110" s="29">
        <f>'Table A3'!D110*'Table A0'!$J110/(1)</f>
        <v>1452723.4085613557</v>
      </c>
      <c r="E110" s="29">
        <f>'Table A3'!E110*'Table A0'!$J110/(0.5)</f>
        <v>2333356.3324758667</v>
      </c>
      <c r="F110" s="29">
        <f>'Table A3'!F110*'Table A0'!$J110/(0.1)</f>
        <v>7179252.5542658661</v>
      </c>
      <c r="G110" s="29">
        <f>'Table A3'!G110*'Table A0'!$J110/(0.01)</f>
        <v>34903739.376730368</v>
      </c>
      <c r="H110" s="29"/>
      <c r="I110" s="29">
        <f>(100-'Table A3'!B110)*'Table A0'!$J110/(90)</f>
        <v>36344.001102670642</v>
      </c>
      <c r="J110" s="29">
        <f>'Table A3'!I110*'Table A0'!$J110/(5)</f>
        <v>158340.56555168869</v>
      </c>
      <c r="K110" s="29">
        <f>'Table A3'!J110*'Table A0'!$J110/(4)</f>
        <v>275359.07377490698</v>
      </c>
      <c r="L110" s="29">
        <f>'Table A3'!K110*'Table A0'!$J110/(0.5)</f>
        <v>572090.48464684456</v>
      </c>
      <c r="M110" s="29">
        <f>'Table A3'!L110*'Table A0'!$J110/(0.4)</f>
        <v>1121882.2770283667</v>
      </c>
      <c r="N110" s="29">
        <f>'Table A3'!M110*'Table A0'!$J110/(0.09)</f>
        <v>4098754.0184364771</v>
      </c>
      <c r="O110" s="29"/>
      <c r="P110" s="29">
        <f>'Table Thresholds_nominal'!P110*'Table A0'!$L110</f>
        <v>133233.1981000067</v>
      </c>
      <c r="Q110" s="29">
        <f>'Table Thresholds_nominal'!Q110*'Table A0'!$L110</f>
        <v>194236.0963535466</v>
      </c>
      <c r="R110" s="29">
        <f>'Table Thresholds_nominal'!R110*'Table A0'!$L110</f>
        <v>474624.06076960714</v>
      </c>
      <c r="S110" s="29">
        <f>'Table Thresholds_nominal'!S110*'Table A0'!$L110</f>
        <v>728920.60925757932</v>
      </c>
      <c r="T110" s="29">
        <f>'Table Thresholds_nominal'!T110*'Table A0'!$L110</f>
        <v>2150621.0679006157</v>
      </c>
      <c r="U110" s="29">
        <f>'Table Thresholds_nominal'!U110*'Table A0'!$L110</f>
        <v>11491696.265461136</v>
      </c>
      <c r="W110" s="163"/>
      <c r="X110" s="163"/>
      <c r="Y110" s="163"/>
      <c r="Z110" s="163"/>
      <c r="AA110" s="163"/>
      <c r="AB110" s="163"/>
    </row>
    <row r="111" spans="1:28" ht="12" customHeight="1">
      <c r="A111" s="47">
        <f t="shared" si="1"/>
        <v>2018</v>
      </c>
      <c r="B111" s="29">
        <f>'Table A3'!B111*'Table A0'!$J111/(10)</f>
        <v>338433.53710376099</v>
      </c>
      <c r="C111" s="29">
        <f>'Table A3'!C111*'Table A0'!$J111/(5)</f>
        <v>516174.42208817462</v>
      </c>
      <c r="D111" s="29">
        <f>'Table A3'!D111*'Table A0'!$J111/(1)</f>
        <v>1457269.0174486865</v>
      </c>
      <c r="E111" s="29">
        <f>'Table A3'!E111*'Table A0'!$J111/(0.5)</f>
        <v>2337469.4141937573</v>
      </c>
      <c r="F111" s="29">
        <f>'Table A3'!F111*'Table A0'!$J111/(0.1)</f>
        <v>7225745.5163758555</v>
      </c>
      <c r="G111" s="29">
        <f>'Table A3'!G111*'Table A0'!$J111/(0.01)</f>
        <v>35757094.854459338</v>
      </c>
      <c r="H111" s="29"/>
      <c r="I111" s="29">
        <f>(100-'Table A3'!B111)*'Table A0'!$J111/(90)</f>
        <v>36797.22008555659</v>
      </c>
      <c r="J111" s="29">
        <f>'Table A3'!I111*'Table A0'!$J111/(5)</f>
        <v>160692.65211934742</v>
      </c>
      <c r="K111" s="29">
        <f>'Table A3'!J111*'Table A0'!$J111/(4)</f>
        <v>280900.77324804664</v>
      </c>
      <c r="L111" s="29">
        <f>'Table A3'!K111*'Table A0'!$J111/(0.5)</f>
        <v>577068.62070361536</v>
      </c>
      <c r="M111" s="29">
        <f>'Table A3'!L111*'Table A0'!$J111/(0.4)</f>
        <v>1115400.3886482329</v>
      </c>
      <c r="N111" s="29">
        <f>'Table A3'!M111*'Table A0'!$J111/(0.09)</f>
        <v>4055595.5899221357</v>
      </c>
      <c r="O111" s="29"/>
      <c r="P111" s="29">
        <f>'Table Thresholds_nominal'!P111*'Table A0'!$L111</f>
        <v>134680</v>
      </c>
      <c r="Q111" s="29">
        <f>'Table Thresholds_nominal'!Q111*'Table A0'!$L111</f>
        <v>197940</v>
      </c>
      <c r="R111" s="29">
        <f>'Table Thresholds_nominal'!R111*'Table A0'!$L111</f>
        <v>480170</v>
      </c>
      <c r="S111" s="29">
        <f>'Table Thresholds_nominal'!S111*'Table A0'!$L111</f>
        <v>731640</v>
      </c>
      <c r="T111" s="29">
        <f>'Table Thresholds_nominal'!T111*'Table A0'!$L111</f>
        <v>2128800</v>
      </c>
      <c r="U111" s="29">
        <f>'Table Thresholds_nominal'!U111*'Table A0'!$L111</f>
        <v>11312000</v>
      </c>
      <c r="W111" s="163"/>
      <c r="X111" s="163"/>
      <c r="Y111" s="163"/>
      <c r="Z111" s="163"/>
      <c r="AA111" s="163"/>
      <c r="AB111" s="163"/>
    </row>
    <row r="112" spans="1:28" ht="12" customHeight="1">
      <c r="A112" s="106"/>
      <c r="B112" s="106"/>
      <c r="C112" s="106"/>
      <c r="D112" s="106"/>
      <c r="E112" s="106"/>
      <c r="F112" s="106"/>
      <c r="G112" s="106"/>
      <c r="H112" s="106"/>
      <c r="I112" s="106"/>
      <c r="J112" s="32"/>
      <c r="K112" s="32"/>
      <c r="L112" s="32"/>
      <c r="M112" s="32"/>
      <c r="N112" s="32"/>
      <c r="O112" s="106"/>
      <c r="P112" s="106"/>
      <c r="Q112" s="106"/>
      <c r="R112" s="106"/>
      <c r="S112" s="106"/>
      <c r="T112" s="106"/>
      <c r="U112" s="106"/>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row r="186" spans="10:14" ht="12" customHeight="1">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U176"/>
  <sheetViews>
    <sheetView topLeftCell="A55" workbookViewId="0">
      <selection activeCell="I6" sqref="I6:J9"/>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71" t="s">
        <v>359</v>
      </c>
      <c r="B1" s="272"/>
      <c r="C1" s="272"/>
      <c r="D1" s="272"/>
      <c r="E1" s="272"/>
      <c r="F1" s="272"/>
      <c r="G1" s="272"/>
      <c r="H1" s="272"/>
      <c r="I1" s="272"/>
      <c r="J1" s="272"/>
      <c r="K1" s="272"/>
      <c r="L1" s="272"/>
      <c r="M1" s="272"/>
      <c r="N1" s="272"/>
    </row>
    <row r="2" spans="1:21" ht="12" customHeight="1">
      <c r="A2" s="268" t="s">
        <v>379</v>
      </c>
      <c r="B2" s="269"/>
      <c r="C2" s="269"/>
      <c r="D2" s="269"/>
      <c r="E2" s="269"/>
      <c r="F2" s="269"/>
      <c r="G2" s="269"/>
      <c r="H2" s="269"/>
      <c r="I2" s="269"/>
      <c r="J2" s="269"/>
      <c r="K2" s="269"/>
      <c r="L2" s="269"/>
      <c r="M2" s="269"/>
      <c r="N2" s="269"/>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A6'!D6/'Table A6'!R6</f>
        <v>3.4918597917519061</v>
      </c>
      <c r="E6" s="219">
        <f>'Table A6'!E6/'Table A6'!S6</f>
        <v>3.4918597917519065</v>
      </c>
      <c r="F6" s="219">
        <f>'Table A6'!F6/'Table A6'!T6</f>
        <v>3.2313851635857418</v>
      </c>
      <c r="G6" s="219">
        <f>'Table A6'!G6/'Table A6'!U6</f>
        <v>2.4563461457990252</v>
      </c>
      <c r="H6" s="29"/>
      <c r="I6" s="219"/>
      <c r="J6" s="219"/>
      <c r="K6" s="219">
        <f t="shared" ref="K6:K69" si="0">D6/(D6-1)</f>
        <v>1.4013066880046845</v>
      </c>
      <c r="L6" s="219">
        <f t="shared" ref="L6:L69" si="1">E6/(E6-1)</f>
        <v>1.4013066880046843</v>
      </c>
      <c r="M6" s="219">
        <f t="shared" ref="M6:M69" si="2">F6/(F6-1)</f>
        <v>1.4481521237655997</v>
      </c>
      <c r="N6" s="219">
        <f t="shared" ref="N6:N69" si="3">G6/(G6-1)</f>
        <v>1.6866499443724963</v>
      </c>
      <c r="P6" s="163"/>
      <c r="Q6" s="163"/>
      <c r="R6" s="163"/>
      <c r="S6" s="163"/>
      <c r="T6" s="163"/>
      <c r="U6" s="163"/>
    </row>
    <row r="7" spans="1:21" ht="12" customHeight="1">
      <c r="A7" s="28">
        <v>1914</v>
      </c>
      <c r="B7" s="219"/>
      <c r="C7" s="219"/>
      <c r="D7" s="219">
        <f>'Table A6'!D7/'Table A6'!R7</f>
        <v>3.7321912883905282</v>
      </c>
      <c r="E7" s="219">
        <f>'Table A6'!E7/'Table A6'!S7</f>
        <v>3.7321912883905286</v>
      </c>
      <c r="F7" s="219">
        <f>'Table A6'!F7/'Table A6'!T7</f>
        <v>3.2911388463276907</v>
      </c>
      <c r="G7" s="219">
        <f>'Table A6'!G7/'Table A6'!U7</f>
        <v>2.3926789639282973</v>
      </c>
      <c r="H7" s="29"/>
      <c r="I7" s="219"/>
      <c r="J7" s="219"/>
      <c r="K7" s="219">
        <f t="shared" si="0"/>
        <v>1.3660065838907924</v>
      </c>
      <c r="L7" s="219">
        <f t="shared" si="1"/>
        <v>1.3660065838907924</v>
      </c>
      <c r="M7" s="219">
        <f t="shared" si="2"/>
        <v>1.4364641634891886</v>
      </c>
      <c r="N7" s="219">
        <f t="shared" si="3"/>
        <v>1.71804057209231</v>
      </c>
      <c r="P7" s="163"/>
      <c r="Q7" s="163"/>
      <c r="R7" s="163"/>
      <c r="S7" s="163"/>
      <c r="T7" s="163"/>
      <c r="U7" s="163"/>
    </row>
    <row r="8" spans="1:21" ht="12" customHeight="1">
      <c r="A8" s="28">
        <v>1915</v>
      </c>
      <c r="B8" s="219"/>
      <c r="C8" s="219"/>
      <c r="D8" s="219">
        <f>'Table A6'!D8/'Table A6'!R8</f>
        <v>4.3272500584683522</v>
      </c>
      <c r="E8" s="219">
        <f>'Table A6'!E8/'Table A6'!S8</f>
        <v>3.7722300733305878</v>
      </c>
      <c r="F8" s="219">
        <f>'Table A6'!F8/'Table A6'!T8</f>
        <v>3.2365419976630223</v>
      </c>
      <c r="G8" s="219">
        <f>'Table A6'!G8/'Table A6'!U8</f>
        <v>3.0167009035685726</v>
      </c>
      <c r="H8" s="29"/>
      <c r="I8" s="219"/>
      <c r="J8" s="219"/>
      <c r="K8" s="219">
        <f t="shared" si="0"/>
        <v>1.3005484957329401</v>
      </c>
      <c r="L8" s="219">
        <f t="shared" si="1"/>
        <v>1.3607204213027633</v>
      </c>
      <c r="M8" s="219">
        <f t="shared" si="2"/>
        <v>1.4471188115603939</v>
      </c>
      <c r="N8" s="219">
        <f t="shared" si="3"/>
        <v>1.4958593504026749</v>
      </c>
      <c r="P8" s="163"/>
      <c r="Q8" s="163"/>
      <c r="R8" s="163"/>
      <c r="S8" s="163"/>
      <c r="T8" s="163"/>
      <c r="U8" s="163"/>
    </row>
    <row r="9" spans="1:21" ht="12" customHeight="1">
      <c r="A9" s="28">
        <v>1916</v>
      </c>
      <c r="B9" s="219"/>
      <c r="C9" s="219"/>
      <c r="D9" s="219">
        <f>'Table A6'!D9/'Table A6'!R9</f>
        <v>4.354708681040667</v>
      </c>
      <c r="E9" s="219">
        <f>'Table A6'!E9/'Table A6'!S9</f>
        <v>4.0060671507015231</v>
      </c>
      <c r="F9" s="219">
        <f>'Table A6'!F9/'Table A6'!T9</f>
        <v>3.3333849432862124</v>
      </c>
      <c r="G9" s="219">
        <f>'Table A6'!G9/'Table A6'!U9</f>
        <v>2.6767157781944806</v>
      </c>
      <c r="H9" s="29"/>
      <c r="I9" s="219"/>
      <c r="J9" s="219"/>
      <c r="K9" s="219">
        <f t="shared" si="0"/>
        <v>1.2980884765498593</v>
      </c>
      <c r="L9" s="219">
        <f t="shared" si="1"/>
        <v>1.3326605660710642</v>
      </c>
      <c r="M9" s="219">
        <f t="shared" si="2"/>
        <v>1.4285619494019939</v>
      </c>
      <c r="N9" s="219">
        <f t="shared" si="3"/>
        <v>1.5964040018021535</v>
      </c>
      <c r="P9" s="163"/>
      <c r="Q9" s="163"/>
      <c r="R9" s="163"/>
      <c r="S9" s="163"/>
      <c r="T9" s="163"/>
      <c r="U9" s="163"/>
    </row>
    <row r="10" spans="1:21" ht="12" customHeight="1">
      <c r="A10" s="28">
        <v>1917</v>
      </c>
      <c r="B10" s="219">
        <f>'Table A6'!B10/'Table A6'!P10</f>
        <v>2.5747186853797746</v>
      </c>
      <c r="C10" s="219">
        <f>'Table A6'!C10/'Table A6'!Q10</f>
        <v>2.7516299326472415</v>
      </c>
      <c r="D10" s="219">
        <f>'Table A6'!D10/'Table A6'!R10</f>
        <v>3.2407144607106702</v>
      </c>
      <c r="E10" s="219">
        <f>'Table A6'!E10/'Table A6'!S10</f>
        <v>3.2254906515891242</v>
      </c>
      <c r="F10" s="219">
        <f>'Table A6'!F10/'Table A6'!T10</f>
        <v>2.7468865880499105</v>
      </c>
      <c r="G10" s="219">
        <f>'Table A6'!G10/'Table A6'!U10</f>
        <v>2.391477295260759</v>
      </c>
      <c r="H10" s="29"/>
      <c r="I10" s="219">
        <f t="shared" ref="I10:I70" si="4">B10/(B10-1)</f>
        <v>1.6350340599145365</v>
      </c>
      <c r="J10" s="219">
        <f t="shared" ref="J10:J69" si="5">C10/(C10-1)</f>
        <v>1.570896843769219</v>
      </c>
      <c r="K10" s="219">
        <f t="shared" si="0"/>
        <v>1.4462862259044098</v>
      </c>
      <c r="L10" s="219">
        <f t="shared" si="1"/>
        <v>1.4493391150782613</v>
      </c>
      <c r="M10" s="219">
        <f t="shared" si="2"/>
        <v>1.5724470076310579</v>
      </c>
      <c r="N10" s="219">
        <f t="shared" si="3"/>
        <v>1.7186606661897439</v>
      </c>
      <c r="P10" s="163"/>
      <c r="Q10" s="163"/>
      <c r="R10" s="163"/>
      <c r="S10" s="163"/>
      <c r="T10" s="163"/>
      <c r="U10" s="163"/>
    </row>
    <row r="11" spans="1:21" ht="12" customHeight="1">
      <c r="A11" s="28">
        <v>1918</v>
      </c>
      <c r="B11" s="219">
        <f>'Table A6'!B11/'Table A6'!P11</f>
        <v>2.258331652025348</v>
      </c>
      <c r="C11" s="219">
        <f>'Table A6'!C11/'Table A6'!Q11</f>
        <v>2.4663363124238216</v>
      </c>
      <c r="D11" s="219">
        <f>'Table A6'!D11/'Table A6'!R11</f>
        <v>2.7607460670586366</v>
      </c>
      <c r="E11" s="219">
        <f>'Table A6'!E11/'Table A6'!S11</f>
        <v>2.762105089057616</v>
      </c>
      <c r="F11" s="219">
        <f>'Table A6'!F11/'Table A6'!T11</f>
        <v>2.4611408787787257</v>
      </c>
      <c r="G11" s="219">
        <f>'Table A6'!G11/'Table A6'!U11</f>
        <v>2.201022449433208</v>
      </c>
      <c r="H11" s="29"/>
      <c r="I11" s="219">
        <f t="shared" si="4"/>
        <v>1.7947030485885416</v>
      </c>
      <c r="J11" s="219">
        <f t="shared" si="5"/>
        <v>1.6819717901870834</v>
      </c>
      <c r="K11" s="219">
        <f t="shared" si="0"/>
        <v>1.5679410669765239</v>
      </c>
      <c r="L11" s="219">
        <f t="shared" si="1"/>
        <v>1.5675030429285042</v>
      </c>
      <c r="M11" s="219">
        <f t="shared" si="2"/>
        <v>1.6843967029625755</v>
      </c>
      <c r="N11" s="219">
        <f t="shared" si="3"/>
        <v>1.8326239034681862</v>
      </c>
      <c r="P11" s="163"/>
      <c r="Q11" s="163"/>
      <c r="R11" s="163"/>
      <c r="S11" s="163"/>
      <c r="T11" s="163"/>
      <c r="U11" s="163"/>
    </row>
    <row r="12" spans="1:21" ht="12" customHeight="1">
      <c r="A12" s="28">
        <v>1919</v>
      </c>
      <c r="B12" s="219">
        <f>'Table A6'!B12/'Table A6'!P12</f>
        <v>2.3563335406198838</v>
      </c>
      <c r="C12" s="219">
        <f>'Table A6'!C12/'Table A6'!Q12</f>
        <v>2.4881364668443893</v>
      </c>
      <c r="D12" s="219">
        <f>'Table A6'!D12/'Table A6'!R12</f>
        <v>2.6594395656314918</v>
      </c>
      <c r="E12" s="219">
        <f>'Table A6'!E12/'Table A6'!S12</f>
        <v>2.6304755767613615</v>
      </c>
      <c r="F12" s="219">
        <f>'Table A6'!F12/'Table A6'!T12</f>
        <v>2.192560755598004</v>
      </c>
      <c r="G12" s="219">
        <f>'Table A6'!G12/'Table A6'!U12</f>
        <v>2.1164549402823014</v>
      </c>
      <c r="H12" s="29"/>
      <c r="I12" s="219">
        <f t="shared" si="4"/>
        <v>1.7372817747638762</v>
      </c>
      <c r="J12" s="219">
        <f t="shared" si="5"/>
        <v>1.6719813822723608</v>
      </c>
      <c r="K12" s="219">
        <f t="shared" si="0"/>
        <v>1.6026130874006579</v>
      </c>
      <c r="L12" s="219">
        <f t="shared" si="1"/>
        <v>1.6133179878635873</v>
      </c>
      <c r="M12" s="219">
        <f t="shared" si="2"/>
        <v>1.8385317018909906</v>
      </c>
      <c r="N12" s="219">
        <f t="shared" si="3"/>
        <v>1.8956922164249144</v>
      </c>
      <c r="P12" s="163"/>
      <c r="Q12" s="163"/>
      <c r="R12" s="163"/>
      <c r="S12" s="163"/>
      <c r="T12" s="163"/>
      <c r="U12" s="163"/>
    </row>
    <row r="13" spans="1:21" ht="12" customHeight="1">
      <c r="A13" s="28">
        <v>1920</v>
      </c>
      <c r="B13" s="219">
        <f>'Table A6'!B13/'Table A6'!P13</f>
        <v>1.9876779553879049</v>
      </c>
      <c r="C13" s="219">
        <f>'Table A6'!C13/'Table A6'!Q13</f>
        <v>2.3099806905344535</v>
      </c>
      <c r="D13" s="219">
        <f>'Table A6'!D13/'Table A6'!R13</f>
        <v>2.4657611332033684</v>
      </c>
      <c r="E13" s="219">
        <f>'Table A6'!E13/'Table A6'!S13</f>
        <v>2.3539709922984802</v>
      </c>
      <c r="F13" s="219">
        <f>'Table A6'!F13/'Table A6'!T13</f>
        <v>2.050419816335586</v>
      </c>
      <c r="G13" s="219">
        <f>'Table A6'!G13/'Table A6'!U13</f>
        <v>1.9686049863092669</v>
      </c>
      <c r="H13" s="29"/>
      <c r="I13" s="219">
        <f t="shared" si="4"/>
        <v>2.012475771626649</v>
      </c>
      <c r="J13" s="219">
        <f t="shared" si="5"/>
        <v>1.7633700307384028</v>
      </c>
      <c r="K13" s="219">
        <f t="shared" si="0"/>
        <v>1.6822394026880327</v>
      </c>
      <c r="L13" s="219">
        <f t="shared" si="1"/>
        <v>1.7385682600942693</v>
      </c>
      <c r="M13" s="219">
        <f t="shared" si="2"/>
        <v>1.9520003187758999</v>
      </c>
      <c r="N13" s="219">
        <f t="shared" si="3"/>
        <v>2.0324126079614349</v>
      </c>
      <c r="P13" s="163"/>
      <c r="Q13" s="163"/>
      <c r="R13" s="163"/>
      <c r="S13" s="163"/>
      <c r="T13" s="163"/>
      <c r="U13" s="163"/>
    </row>
    <row r="14" spans="1:21" ht="12" customHeight="1">
      <c r="A14" s="28">
        <v>1921</v>
      </c>
      <c r="B14" s="219">
        <f>'Table A6'!B14/'Table A6'!P14</f>
        <v>1.9946043768823336</v>
      </c>
      <c r="C14" s="219">
        <f>'Table A6'!C14/'Table A6'!Q14</f>
        <v>2.2493181180124933</v>
      </c>
      <c r="D14" s="219">
        <f>'Table A6'!D14/'Table A6'!R14</f>
        <v>2.4085359731215332</v>
      </c>
      <c r="E14" s="219">
        <f>'Table A6'!E14/'Table A6'!S14</f>
        <v>2.3361997268489172</v>
      </c>
      <c r="F14" s="219">
        <f>'Table A6'!F14/'Table A6'!T14</f>
        <v>2.0241039610146196</v>
      </c>
      <c r="G14" s="219">
        <f>'Table A6'!G14/'Table A6'!U14</f>
        <v>1.9085660377358493</v>
      </c>
      <c r="H14" s="29"/>
      <c r="I14" s="219">
        <f t="shared" si="4"/>
        <v>2.0054248938000647</v>
      </c>
      <c r="J14" s="219">
        <f t="shared" si="5"/>
        <v>1.8004366426630178</v>
      </c>
      <c r="K14" s="219">
        <f t="shared" si="0"/>
        <v>1.7099570185515713</v>
      </c>
      <c r="L14" s="219">
        <f t="shared" si="1"/>
        <v>1.7483911124261657</v>
      </c>
      <c r="M14" s="219">
        <f t="shared" si="2"/>
        <v>1.9764633651150623</v>
      </c>
      <c r="N14" s="219">
        <f t="shared" si="3"/>
        <v>2.100635461228558</v>
      </c>
      <c r="P14" s="163"/>
      <c r="Q14" s="163"/>
      <c r="R14" s="163"/>
      <c r="S14" s="163"/>
      <c r="T14" s="163"/>
      <c r="U14" s="163"/>
    </row>
    <row r="15" spans="1:21" ht="12" customHeight="1">
      <c r="A15" s="28">
        <v>1922</v>
      </c>
      <c r="B15" s="219">
        <f>'Table A6'!B15/'Table A6'!P15</f>
        <v>2.159145851969472</v>
      </c>
      <c r="C15" s="219">
        <f>'Table A6'!C15/'Table A6'!Q15</f>
        <v>2.383489653221309</v>
      </c>
      <c r="D15" s="219">
        <f>'Table A6'!D15/'Table A6'!R15</f>
        <v>2.6366791508909411</v>
      </c>
      <c r="E15" s="219">
        <f>'Table A6'!E15/'Table A6'!S15</f>
        <v>2.5449467062384774</v>
      </c>
      <c r="F15" s="219">
        <f>'Table A6'!F15/'Table A6'!T15</f>
        <v>2.2158499634311988</v>
      </c>
      <c r="G15" s="219">
        <f>'Table A6'!G15/'Table A6'!U15</f>
        <v>2.214706028280824</v>
      </c>
      <c r="H15" s="29"/>
      <c r="I15" s="219">
        <f t="shared" si="4"/>
        <v>1.8627042043940616</v>
      </c>
      <c r="J15" s="219">
        <f t="shared" si="5"/>
        <v>1.7228098870646456</v>
      </c>
      <c r="K15" s="219">
        <f t="shared" si="0"/>
        <v>1.6109933027836525</v>
      </c>
      <c r="L15" s="219">
        <f t="shared" si="1"/>
        <v>1.6472715181449376</v>
      </c>
      <c r="M15" s="219">
        <f t="shared" si="2"/>
        <v>1.8224699017779646</v>
      </c>
      <c r="N15" s="219">
        <f t="shared" si="3"/>
        <v>1.8232444531581868</v>
      </c>
      <c r="P15" s="163"/>
      <c r="Q15" s="163"/>
      <c r="R15" s="163"/>
      <c r="S15" s="163"/>
      <c r="T15" s="163"/>
      <c r="U15" s="163"/>
    </row>
    <row r="16" spans="1:21" ht="12" customHeight="1">
      <c r="A16" s="28">
        <v>1923</v>
      </c>
      <c r="B16" s="219">
        <f>'Table A6'!B16/'Table A6'!P16</f>
        <v>2.0904521466047488</v>
      </c>
      <c r="C16" s="219">
        <f>'Table A6'!C16/'Table A6'!Q16</f>
        <v>2.1866588970669785</v>
      </c>
      <c r="D16" s="219">
        <f>'Table A6'!D16/'Table A6'!R16</f>
        <v>2.6126486467897796</v>
      </c>
      <c r="E16" s="219">
        <f>'Table A6'!E16/'Table A6'!S16</f>
        <v>2.4777698922752749</v>
      </c>
      <c r="F16" s="219">
        <f>'Table A6'!F16/'Table A6'!T16</f>
        <v>2.1581606373504711</v>
      </c>
      <c r="G16" s="219">
        <f>'Table A6'!G16/'Table A6'!U16</f>
        <v>2.1831396461023433</v>
      </c>
      <c r="H16" s="29"/>
      <c r="I16" s="219">
        <f t="shared" si="4"/>
        <v>1.917050787706382</v>
      </c>
      <c r="J16" s="219">
        <f t="shared" si="5"/>
        <v>1.8427021467345532</v>
      </c>
      <c r="K16" s="219">
        <f t="shared" si="0"/>
        <v>1.6200978756225981</v>
      </c>
      <c r="L16" s="219">
        <f t="shared" si="1"/>
        <v>1.6766953402064053</v>
      </c>
      <c r="M16" s="219">
        <f t="shared" si="2"/>
        <v>1.8634380825510561</v>
      </c>
      <c r="N16" s="219">
        <f t="shared" si="3"/>
        <v>1.8452087657567164</v>
      </c>
      <c r="P16" s="163"/>
      <c r="Q16" s="163"/>
      <c r="R16" s="163"/>
      <c r="S16" s="163"/>
      <c r="T16" s="163"/>
      <c r="U16" s="163"/>
    </row>
    <row r="17" spans="1:21" ht="12" customHeight="1">
      <c r="A17" s="28">
        <v>1924</v>
      </c>
      <c r="B17" s="219">
        <f>'Table A6'!B17/'Table A6'!P17</f>
        <v>2.1432481301910205</v>
      </c>
      <c r="C17" s="219">
        <f>'Table A6'!C17/'Table A6'!Q17</f>
        <v>2.295304573549485</v>
      </c>
      <c r="D17" s="219">
        <f>'Table A6'!D17/'Table A6'!R17</f>
        <v>2.7011272172464329</v>
      </c>
      <c r="E17" s="219">
        <f>'Table A6'!E17/'Table A6'!S17</f>
        <v>2.5670944256964119</v>
      </c>
      <c r="F17" s="219">
        <f>'Table A6'!F17/'Table A6'!T17</f>
        <v>2.2335177221787847</v>
      </c>
      <c r="G17" s="219">
        <f>'Table A6'!G17/'Table A6'!U17</f>
        <v>2.166122484689414</v>
      </c>
      <c r="H17" s="29"/>
      <c r="I17" s="219">
        <f t="shared" si="4"/>
        <v>1.8747007526991661</v>
      </c>
      <c r="J17" s="219">
        <f t="shared" si="5"/>
        <v>1.7720191995151606</v>
      </c>
      <c r="K17" s="219">
        <f t="shared" si="0"/>
        <v>1.5878455120003736</v>
      </c>
      <c r="L17" s="219">
        <f t="shared" si="1"/>
        <v>1.6381236405429769</v>
      </c>
      <c r="M17" s="219">
        <f t="shared" si="2"/>
        <v>1.8106896090910489</v>
      </c>
      <c r="N17" s="219">
        <f t="shared" si="3"/>
        <v>1.8575428508835765</v>
      </c>
      <c r="P17" s="163"/>
      <c r="Q17" s="163"/>
      <c r="R17" s="163"/>
      <c r="S17" s="163"/>
      <c r="T17" s="163"/>
      <c r="U17" s="163"/>
    </row>
    <row r="18" spans="1:21" ht="12" customHeight="1">
      <c r="A18" s="28">
        <v>1925</v>
      </c>
      <c r="B18" s="219">
        <f>'Table A6'!B18/'Table A6'!P18</f>
        <v>2.2662967299455641</v>
      </c>
      <c r="C18" s="219">
        <f>'Table A6'!C18/'Table A6'!Q18</f>
        <v>2.5606365877854289</v>
      </c>
      <c r="D18" s="219">
        <f>'Table A6'!D18/'Table A6'!R18</f>
        <v>2.9107428375094893</v>
      </c>
      <c r="E18" s="219">
        <f>'Table A6'!E18/'Table A6'!S18</f>
        <v>2.7559005683030815</v>
      </c>
      <c r="F18" s="219">
        <f>'Table A6'!F18/'Table A6'!T18</f>
        <v>2.4772427440633256</v>
      </c>
      <c r="G18" s="219">
        <f>'Table A6'!G18/'Table A6'!U18</f>
        <v>2.4229660487398461</v>
      </c>
      <c r="H18" s="29"/>
      <c r="I18" s="219">
        <f t="shared" si="4"/>
        <v>1.7897043215479109</v>
      </c>
      <c r="J18" s="219">
        <f t="shared" si="5"/>
        <v>1.64076416497387</v>
      </c>
      <c r="K18" s="219">
        <f t="shared" si="0"/>
        <v>1.5233566654649484</v>
      </c>
      <c r="L18" s="219">
        <f t="shared" si="1"/>
        <v>1.5695083298289545</v>
      </c>
      <c r="M18" s="219">
        <f t="shared" si="2"/>
        <v>1.6769368162536276</v>
      </c>
      <c r="N18" s="219">
        <f t="shared" si="3"/>
        <v>1.702757455728183</v>
      </c>
      <c r="P18" s="163"/>
      <c r="Q18" s="163"/>
      <c r="R18" s="163"/>
      <c r="S18" s="163"/>
      <c r="T18" s="163"/>
      <c r="U18" s="163"/>
    </row>
    <row r="19" spans="1:21" ht="12" customHeight="1">
      <c r="A19" s="28">
        <v>1926</v>
      </c>
      <c r="B19" s="219">
        <f>'Table A6'!B19/'Table A6'!P19</f>
        <v>2.2903389354440087</v>
      </c>
      <c r="C19" s="219">
        <f>'Table A6'!C19/'Table A6'!Q19</f>
        <v>2.625936105272928</v>
      </c>
      <c r="D19" s="219">
        <f>'Table A6'!D19/'Table A6'!R19</f>
        <v>2.8499820996939604</v>
      </c>
      <c r="E19" s="219">
        <f>'Table A6'!E19/'Table A6'!S19</f>
        <v>2.7548508287422893</v>
      </c>
      <c r="F19" s="219">
        <f>'Table A6'!F19/'Table A6'!T19</f>
        <v>2.5372280886313083</v>
      </c>
      <c r="G19" s="219">
        <f>'Table A6'!G19/'Table A6'!U19</f>
        <v>2.4892285302593673</v>
      </c>
      <c r="H19" s="29"/>
      <c r="I19" s="219">
        <f t="shared" si="4"/>
        <v>1.7749901770234482</v>
      </c>
      <c r="J19" s="219">
        <f t="shared" si="5"/>
        <v>1.6150303180776842</v>
      </c>
      <c r="K19" s="219">
        <f t="shared" si="0"/>
        <v>1.5405457707755272</v>
      </c>
      <c r="L19" s="219">
        <f t="shared" si="1"/>
        <v>1.5698490057509362</v>
      </c>
      <c r="M19" s="219">
        <f t="shared" si="2"/>
        <v>1.6505215507025788</v>
      </c>
      <c r="N19" s="219">
        <f t="shared" si="3"/>
        <v>1.6714886128496598</v>
      </c>
      <c r="P19" s="163"/>
      <c r="Q19" s="163"/>
      <c r="R19" s="163"/>
      <c r="S19" s="163"/>
      <c r="T19" s="163"/>
      <c r="U19" s="163"/>
    </row>
    <row r="20" spans="1:21" ht="12" customHeight="1">
      <c r="A20" s="28">
        <v>1927</v>
      </c>
      <c r="B20" s="219">
        <f>'Table A6'!B20/'Table A6'!P20</f>
        <v>2.3211259711821377</v>
      </c>
      <c r="C20" s="219">
        <f>'Table A6'!C20/'Table A6'!Q20</f>
        <v>2.6691101900980034</v>
      </c>
      <c r="D20" s="219">
        <f>'Table A6'!D20/'Table A6'!R20</f>
        <v>2.9765134399758679</v>
      </c>
      <c r="E20" s="219">
        <f>'Table A6'!E20/'Table A6'!S20</f>
        <v>2.8865387317993179</v>
      </c>
      <c r="F20" s="219">
        <f>'Table A6'!F20/'Table A6'!T20</f>
        <v>2.6342747417870234</v>
      </c>
      <c r="G20" s="219">
        <f>'Table A6'!G20/'Table A6'!U20</f>
        <v>2.4511698823214756</v>
      </c>
      <c r="H20" s="29"/>
      <c r="I20" s="219">
        <f t="shared" si="4"/>
        <v>1.7569300897969664</v>
      </c>
      <c r="J20" s="219">
        <f t="shared" si="5"/>
        <v>1.5991216193709081</v>
      </c>
      <c r="K20" s="219">
        <f t="shared" si="0"/>
        <v>1.5059414116669045</v>
      </c>
      <c r="L20" s="219">
        <f t="shared" si="1"/>
        <v>1.5300712798227223</v>
      </c>
      <c r="M20" s="219">
        <f t="shared" si="2"/>
        <v>1.6118922200966861</v>
      </c>
      <c r="N20" s="219">
        <f t="shared" si="3"/>
        <v>1.6890991965739208</v>
      </c>
      <c r="P20" s="163"/>
      <c r="Q20" s="163"/>
      <c r="R20" s="163"/>
      <c r="S20" s="163"/>
      <c r="T20" s="163"/>
      <c r="U20" s="163"/>
    </row>
    <row r="21" spans="1:21" ht="12" customHeight="1">
      <c r="A21" s="28">
        <v>1928</v>
      </c>
      <c r="B21" s="219">
        <f>'Table A6'!B21/'Table A6'!P21</f>
        <v>2.509442209103494</v>
      </c>
      <c r="C21" s="219">
        <f>'Table A6'!C21/'Table A6'!Q21</f>
        <v>2.9327127251665557</v>
      </c>
      <c r="D21" s="219">
        <f>'Table A6'!D21/'Table A6'!R21</f>
        <v>3.3358054402331803</v>
      </c>
      <c r="E21" s="219">
        <f>'Table A6'!E21/'Table A6'!S21</f>
        <v>3.2504739987108655</v>
      </c>
      <c r="F21" s="219">
        <f>'Table A6'!F21/'Table A6'!T21</f>
        <v>2.9219539644312715</v>
      </c>
      <c r="G21" s="219">
        <f>'Table A6'!G21/'Table A6'!U21</f>
        <v>2.5690026109660575</v>
      </c>
      <c r="H21" s="29"/>
      <c r="I21" s="219">
        <f t="shared" si="4"/>
        <v>1.6624963804304451</v>
      </c>
      <c r="J21" s="219">
        <f t="shared" si="5"/>
        <v>1.5174074692936184</v>
      </c>
      <c r="K21" s="219">
        <f t="shared" si="0"/>
        <v>1.4281178486767165</v>
      </c>
      <c r="L21" s="219">
        <f t="shared" si="1"/>
        <v>1.4443508347898388</v>
      </c>
      <c r="M21" s="219">
        <f t="shared" si="2"/>
        <v>1.5203038254331507</v>
      </c>
      <c r="N21" s="219">
        <f t="shared" si="3"/>
        <v>1.6373475690931358</v>
      </c>
      <c r="P21" s="163"/>
      <c r="Q21" s="163"/>
      <c r="R21" s="163"/>
      <c r="S21" s="163"/>
      <c r="T21" s="163"/>
      <c r="U21" s="163"/>
    </row>
    <row r="22" spans="1:21" ht="12" customHeight="1">
      <c r="A22" s="28">
        <v>1929</v>
      </c>
      <c r="B22" s="219">
        <f>'Table A6'!B22/'Table A6'!P22</f>
        <v>2.5195652087399902</v>
      </c>
      <c r="C22" s="219">
        <f>'Table A6'!C22/'Table A6'!Q22</f>
        <v>2.916694987602781</v>
      </c>
      <c r="D22" s="219">
        <f>'Table A6'!D22/'Table A6'!R22</f>
        <v>3.2497376793446167</v>
      </c>
      <c r="E22" s="219">
        <f>'Table A6'!E22/'Table A6'!S22</f>
        <v>3.2527847474221776</v>
      </c>
      <c r="F22" s="219">
        <f>'Table A6'!F22/'Table A6'!T22</f>
        <v>3.128741954304211</v>
      </c>
      <c r="G22" s="219">
        <f>'Table A6'!G22/'Table A6'!U22</f>
        <v>2.7722741044377117</v>
      </c>
      <c r="H22" s="29"/>
      <c r="I22" s="219">
        <f t="shared" si="4"/>
        <v>1.6580829794261944</v>
      </c>
      <c r="J22" s="219">
        <f t="shared" si="5"/>
        <v>1.5217314212579565</v>
      </c>
      <c r="K22" s="219">
        <f t="shared" si="0"/>
        <v>1.4444962669120229</v>
      </c>
      <c r="L22" s="219">
        <f t="shared" si="1"/>
        <v>1.4438950508450852</v>
      </c>
      <c r="M22" s="219">
        <f t="shared" si="2"/>
        <v>1.4697610238657859</v>
      </c>
      <c r="N22" s="219">
        <f t="shared" si="3"/>
        <v>1.5642468044282967</v>
      </c>
      <c r="P22" s="163"/>
      <c r="Q22" s="163"/>
      <c r="R22" s="163"/>
      <c r="S22" s="163"/>
      <c r="T22" s="163"/>
      <c r="U22" s="163"/>
    </row>
    <row r="23" spans="1:21" ht="12" customHeight="1">
      <c r="A23" s="28">
        <v>1930</v>
      </c>
      <c r="B23" s="219">
        <f>'Table A6'!B23/'Table A6'!P23</f>
        <v>2.0936709759975276</v>
      </c>
      <c r="C23" s="219">
        <f>'Table A6'!C23/'Table A6'!Q23</f>
        <v>2.3619542722296796</v>
      </c>
      <c r="D23" s="219">
        <f>'Table A6'!D23/'Table A6'!R23</f>
        <v>2.6047344688014911</v>
      </c>
      <c r="E23" s="219">
        <f>'Table A6'!E23/'Table A6'!S23</f>
        <v>2.6198575531693482</v>
      </c>
      <c r="F23" s="219">
        <f>'Table A6'!F23/'Table A6'!T23</f>
        <v>2.5386483822157575</v>
      </c>
      <c r="G23" s="219">
        <f>'Table A6'!G23/'Table A6'!U23</f>
        <v>2.5345304047081596</v>
      </c>
      <c r="H23" s="29"/>
      <c r="I23" s="219">
        <f t="shared" si="4"/>
        <v>1.914351776673884</v>
      </c>
      <c r="J23" s="219">
        <f t="shared" si="5"/>
        <v>1.7342390419341189</v>
      </c>
      <c r="K23" s="219">
        <f t="shared" si="0"/>
        <v>1.623156054438625</v>
      </c>
      <c r="L23" s="219">
        <f t="shared" si="1"/>
        <v>1.6173382332560293</v>
      </c>
      <c r="M23" s="219">
        <f t="shared" si="2"/>
        <v>1.6499210680999985</v>
      </c>
      <c r="N23" s="219">
        <f t="shared" si="3"/>
        <v>1.6516651588862994</v>
      </c>
      <c r="P23" s="163"/>
      <c r="Q23" s="163"/>
      <c r="R23" s="163"/>
      <c r="S23" s="163"/>
      <c r="T23" s="163"/>
      <c r="U23" s="163"/>
    </row>
    <row r="24" spans="1:21" ht="12" customHeight="1">
      <c r="A24" s="28">
        <v>1931</v>
      </c>
      <c r="B24" s="219">
        <f>'Table A6'!B24/'Table A6'!P24</f>
        <v>1.9482611035231061</v>
      </c>
      <c r="C24" s="219">
        <f>'Table A6'!C24/'Table A6'!Q24</f>
        <v>2.1653927650632481</v>
      </c>
      <c r="D24" s="219">
        <f>'Table A6'!D24/'Table A6'!R24</f>
        <v>2.3637198403163637</v>
      </c>
      <c r="E24" s="219">
        <f>'Table A6'!E24/'Table A6'!S24</f>
        <v>2.3748137014553667</v>
      </c>
      <c r="F24" s="219">
        <f>'Table A6'!F24/'Table A6'!T24</f>
        <v>2.3979467534954999</v>
      </c>
      <c r="G24" s="219">
        <f>'Table A6'!G24/'Table A6'!U24</f>
        <v>2.4225385183621788</v>
      </c>
      <c r="H24" s="29"/>
      <c r="I24" s="219">
        <f t="shared" si="4"/>
        <v>2.0545618672796624</v>
      </c>
      <c r="J24" s="219">
        <f t="shared" si="5"/>
        <v>1.8580798079227205</v>
      </c>
      <c r="K24" s="219">
        <f t="shared" si="0"/>
        <v>1.7332884441778116</v>
      </c>
      <c r="L24" s="219">
        <f t="shared" si="1"/>
        <v>1.7273712786986397</v>
      </c>
      <c r="M24" s="219">
        <f t="shared" si="2"/>
        <v>1.7153348276674683</v>
      </c>
      <c r="N24" s="219">
        <f t="shared" si="3"/>
        <v>1.7029686627757095</v>
      </c>
      <c r="P24" s="163"/>
      <c r="Q24" s="163"/>
      <c r="R24" s="163"/>
      <c r="S24" s="163"/>
      <c r="T24" s="163"/>
      <c r="U24" s="163"/>
    </row>
    <row r="25" spans="1:21" ht="12" customHeight="1">
      <c r="A25" s="28">
        <v>1932</v>
      </c>
      <c r="B25" s="219">
        <f>'Table A6'!B25/'Table A6'!P25</f>
        <v>2.4734303385076015</v>
      </c>
      <c r="C25" s="219">
        <f>'Table A6'!C25/'Table A6'!Q25</f>
        <v>2.0395140206159517</v>
      </c>
      <c r="D25" s="219">
        <f>'Table A6'!D25/'Table A6'!R25</f>
        <v>2.3221690444773313</v>
      </c>
      <c r="E25" s="219">
        <f>'Table A6'!E25/'Table A6'!S25</f>
        <v>2.4180419450046222</v>
      </c>
      <c r="F25" s="219">
        <f>'Table A6'!F25/'Table A6'!T25</f>
        <v>2.3493832016304932</v>
      </c>
      <c r="G25" s="219">
        <f>'Table A6'!G25/'Table A6'!U25</f>
        <v>2.0155316495166833</v>
      </c>
      <c r="H25" s="29"/>
      <c r="I25" s="219">
        <f t="shared" si="4"/>
        <v>1.6786883464153952</v>
      </c>
      <c r="J25" s="219">
        <f t="shared" si="5"/>
        <v>1.9619879868551093</v>
      </c>
      <c r="K25" s="219">
        <f t="shared" si="0"/>
        <v>1.7563329395563876</v>
      </c>
      <c r="L25" s="219">
        <f t="shared" si="1"/>
        <v>1.705197757741038</v>
      </c>
      <c r="M25" s="219">
        <f t="shared" si="2"/>
        <v>1.7410793307576937</v>
      </c>
      <c r="N25" s="219">
        <f t="shared" si="3"/>
        <v>1.984705893189961</v>
      </c>
      <c r="P25" s="163"/>
      <c r="Q25" s="163"/>
      <c r="R25" s="163"/>
      <c r="S25" s="163"/>
      <c r="T25" s="163"/>
      <c r="U25" s="163"/>
    </row>
    <row r="26" spans="1:21" ht="12" customHeight="1">
      <c r="A26" s="28">
        <v>1933</v>
      </c>
      <c r="B26" s="219">
        <f>'Table A6'!B26/'Table A6'!P26</f>
        <v>2.4587651019243464</v>
      </c>
      <c r="C26" s="219">
        <f>'Table A6'!C26/'Table A6'!Q26</f>
        <v>2.1956332056135701</v>
      </c>
      <c r="D26" s="219">
        <f>'Table A6'!D26/'Table A6'!R26</f>
        <v>2.4603711763921399</v>
      </c>
      <c r="E26" s="219">
        <f>'Table A6'!E26/'Table A6'!S26</f>
        <v>2.5378925398604677</v>
      </c>
      <c r="F26" s="219">
        <f>'Table A6'!F26/'Table A6'!T26</f>
        <v>2.4711841030759465</v>
      </c>
      <c r="G26" s="219">
        <f>'Table A6'!G26/'Table A6'!U26</f>
        <v>2.1721029916045893</v>
      </c>
      <c r="H26" s="29"/>
      <c r="I26" s="219">
        <f t="shared" si="4"/>
        <v>1.6855113264505976</v>
      </c>
      <c r="J26" s="219">
        <f t="shared" si="5"/>
        <v>1.8363769049779979</v>
      </c>
      <c r="K26" s="219">
        <f t="shared" si="0"/>
        <v>1.6847574206925318</v>
      </c>
      <c r="L26" s="219">
        <f t="shared" si="1"/>
        <v>1.6502404908542763</v>
      </c>
      <c r="M26" s="219">
        <f t="shared" si="2"/>
        <v>1.6797245823341915</v>
      </c>
      <c r="N26" s="219">
        <f t="shared" si="3"/>
        <v>1.8531673472064232</v>
      </c>
      <c r="P26" s="163"/>
      <c r="Q26" s="163"/>
      <c r="R26" s="163"/>
      <c r="S26" s="163"/>
      <c r="T26" s="163"/>
      <c r="U26" s="163"/>
    </row>
    <row r="27" spans="1:21" ht="12" customHeight="1">
      <c r="A27" s="28">
        <v>1934</v>
      </c>
      <c r="B27" s="219">
        <f>'Table A6'!B27/'Table A6'!P27</f>
        <v>2.2322255911187758</v>
      </c>
      <c r="C27" s="219">
        <f>'Table A6'!C27/'Table A6'!Q27</f>
        <v>2.2767982438090648</v>
      </c>
      <c r="D27" s="219">
        <f>'Table A6'!D27/'Table A6'!R27</f>
        <v>2.4031601245672549</v>
      </c>
      <c r="E27" s="219">
        <f>'Table A6'!E27/'Table A6'!S27</f>
        <v>2.3788067689527872</v>
      </c>
      <c r="F27" s="219">
        <f>'Table A6'!F27/'Table A6'!T27</f>
        <v>2.1781384393248153</v>
      </c>
      <c r="G27" s="219">
        <f>'Table A6'!G27/'Table A6'!U27</f>
        <v>2.0851841787439604</v>
      </c>
      <c r="H27" s="29"/>
      <c r="I27" s="219">
        <f t="shared" si="4"/>
        <v>1.8115397109161391</v>
      </c>
      <c r="J27" s="219">
        <f t="shared" si="5"/>
        <v>1.7832090973251231</v>
      </c>
      <c r="K27" s="219">
        <f t="shared" si="0"/>
        <v>1.7126770369906339</v>
      </c>
      <c r="L27" s="219">
        <f t="shared" si="1"/>
        <v>1.7252647887415773</v>
      </c>
      <c r="M27" s="219">
        <f t="shared" si="2"/>
        <v>1.8487966834976495</v>
      </c>
      <c r="N27" s="219">
        <f t="shared" si="3"/>
        <v>1.9215025611204946</v>
      </c>
      <c r="P27" s="163"/>
      <c r="Q27" s="163"/>
      <c r="R27" s="163"/>
      <c r="S27" s="163"/>
      <c r="T27" s="163"/>
      <c r="U27" s="163"/>
    </row>
    <row r="28" spans="1:21" ht="12" customHeight="1">
      <c r="A28" s="28">
        <v>1935</v>
      </c>
      <c r="B28" s="219">
        <f>'Table A6'!B28/'Table A6'!P28</f>
        <v>2.1564637024074518</v>
      </c>
      <c r="C28" s="219">
        <f>'Table A6'!C28/'Table A6'!Q28</f>
        <v>2.1365719074238294</v>
      </c>
      <c r="D28" s="219">
        <f>'Table A6'!D28/'Table A6'!R28</f>
        <v>2.490099994845107</v>
      </c>
      <c r="E28" s="219">
        <f>'Table A6'!E28/'Table A6'!S28</f>
        <v>2.4602957843733808</v>
      </c>
      <c r="F28" s="219">
        <f>'Table A6'!F28/'Table A6'!T28</f>
        <v>2.2331805337119501</v>
      </c>
      <c r="G28" s="219">
        <f>'Table A6'!G28/'Table A6'!U28</f>
        <v>2.0970885943858915</v>
      </c>
      <c r="H28" s="29"/>
      <c r="I28" s="219">
        <f t="shared" si="4"/>
        <v>1.8647050468754569</v>
      </c>
      <c r="J28" s="219">
        <f t="shared" si="5"/>
        <v>1.8798387444456679</v>
      </c>
      <c r="K28" s="219">
        <f t="shared" si="0"/>
        <v>1.671095901925661</v>
      </c>
      <c r="L28" s="219">
        <f t="shared" si="1"/>
        <v>1.6847927732867518</v>
      </c>
      <c r="M28" s="219">
        <f t="shared" si="2"/>
        <v>1.8109112758939989</v>
      </c>
      <c r="N28" s="219">
        <f t="shared" si="3"/>
        <v>1.9115034146898247</v>
      </c>
      <c r="P28" s="163"/>
      <c r="Q28" s="163"/>
      <c r="R28" s="163"/>
      <c r="S28" s="163"/>
      <c r="T28" s="163"/>
      <c r="U28" s="163"/>
    </row>
    <row r="29" spans="1:21" ht="12" customHeight="1">
      <c r="A29" s="28">
        <v>1936</v>
      </c>
      <c r="B29" s="219">
        <f>'Table A6'!B29/'Table A6'!P29</f>
        <v>2.2902307779906428</v>
      </c>
      <c r="C29" s="219">
        <f>'Table A6'!C29/'Table A6'!Q29</f>
        <v>2.3054543669920924</v>
      </c>
      <c r="D29" s="219">
        <f>'Table A6'!D29/'Table A6'!R29</f>
        <v>2.6713158919862185</v>
      </c>
      <c r="E29" s="219">
        <f>'Table A6'!E29/'Table A6'!S29</f>
        <v>2.5637563558317953</v>
      </c>
      <c r="F29" s="219">
        <f>'Table A6'!F29/'Table A6'!T29</f>
        <v>2.2279115109962899</v>
      </c>
      <c r="G29" s="219">
        <f>'Table A6'!G29/'Table A6'!U29</f>
        <v>2.0527967516697023</v>
      </c>
      <c r="H29" s="29"/>
      <c r="I29" s="219">
        <f t="shared" si="4"/>
        <v>1.7750551428926247</v>
      </c>
      <c r="J29" s="219">
        <f t="shared" si="5"/>
        <v>1.766016817810421</v>
      </c>
      <c r="K29" s="219">
        <f t="shared" si="0"/>
        <v>1.598330934801071</v>
      </c>
      <c r="L29" s="219">
        <f t="shared" si="1"/>
        <v>1.6394858100948078</v>
      </c>
      <c r="M29" s="219">
        <f t="shared" si="2"/>
        <v>1.8143909321190665</v>
      </c>
      <c r="N29" s="219">
        <f t="shared" si="3"/>
        <v>1.9498509550053529</v>
      </c>
      <c r="P29" s="163"/>
      <c r="Q29" s="163"/>
      <c r="R29" s="163"/>
      <c r="S29" s="163"/>
      <c r="T29" s="163"/>
      <c r="U29" s="163"/>
    </row>
    <row r="30" spans="1:21" ht="12" customHeight="1">
      <c r="A30" s="28">
        <v>1937</v>
      </c>
      <c r="B30" s="219">
        <f>'Table A6'!B30/'Table A6'!P30</f>
        <v>2.1236017141527186</v>
      </c>
      <c r="C30" s="219">
        <f>'Table A6'!C30/'Table A6'!Q30</f>
        <v>2.2775855638053324</v>
      </c>
      <c r="D30" s="219">
        <f>'Table A6'!D30/'Table A6'!R30</f>
        <v>2.5287708304537349</v>
      </c>
      <c r="E30" s="219">
        <f>'Table A6'!E30/'Table A6'!S30</f>
        <v>2.4539368589257529</v>
      </c>
      <c r="F30" s="219">
        <f>'Table A6'!F30/'Table A6'!T30</f>
        <v>2.1866698645194358</v>
      </c>
      <c r="G30" s="219">
        <f>'Table A6'!G30/'Table A6'!U30</f>
        <v>2.0720526864893056</v>
      </c>
      <c r="H30" s="29"/>
      <c r="I30" s="219">
        <f t="shared" si="4"/>
        <v>1.889995082246805</v>
      </c>
      <c r="J30" s="219">
        <f t="shared" si="5"/>
        <v>1.7827264398804459</v>
      </c>
      <c r="K30" s="219">
        <f t="shared" si="0"/>
        <v>1.6541202775979202</v>
      </c>
      <c r="L30" s="219">
        <f t="shared" si="1"/>
        <v>1.6877877769319736</v>
      </c>
      <c r="M30" s="219">
        <f t="shared" si="2"/>
        <v>1.8426943583040838</v>
      </c>
      <c r="N30" s="219">
        <f t="shared" si="3"/>
        <v>1.9327899762788157</v>
      </c>
      <c r="P30" s="163"/>
      <c r="Q30" s="163"/>
      <c r="R30" s="163"/>
      <c r="S30" s="163"/>
      <c r="T30" s="163"/>
      <c r="U30" s="163"/>
    </row>
    <row r="31" spans="1:21" ht="12" customHeight="1">
      <c r="A31" s="28">
        <v>1938</v>
      </c>
      <c r="B31" s="219">
        <f>'Table A6'!B31/'Table A6'!P31</f>
        <v>1.9998722203527968</v>
      </c>
      <c r="C31" s="219">
        <f>'Table A6'!C31/'Table A6'!Q31</f>
        <v>2.1080017463979774</v>
      </c>
      <c r="D31" s="219">
        <f>'Table A6'!D31/'Table A6'!R31</f>
        <v>2.3630323578210284</v>
      </c>
      <c r="E31" s="219">
        <f>'Table A6'!E31/'Table A6'!S31</f>
        <v>2.3532914259250775</v>
      </c>
      <c r="F31" s="219">
        <f>'Table A6'!F31/'Table A6'!T31</f>
        <v>2.267760971625191</v>
      </c>
      <c r="G31" s="219">
        <f>'Table A6'!G31/'Table A6'!U31</f>
        <v>2.2581199259364761</v>
      </c>
      <c r="H31" s="29"/>
      <c r="I31" s="219">
        <f t="shared" si="4"/>
        <v>2.0001277959769279</v>
      </c>
      <c r="J31" s="219">
        <f t="shared" si="5"/>
        <v>1.902525653277098</v>
      </c>
      <c r="K31" s="219">
        <f t="shared" si="0"/>
        <v>1.7336582981776167</v>
      </c>
      <c r="L31" s="219">
        <f t="shared" si="1"/>
        <v>1.7389391381951778</v>
      </c>
      <c r="M31" s="219">
        <f t="shared" si="2"/>
        <v>1.7887922269117198</v>
      </c>
      <c r="N31" s="219">
        <f t="shared" si="3"/>
        <v>1.7948367873242723</v>
      </c>
      <c r="P31" s="163"/>
      <c r="Q31" s="163"/>
      <c r="R31" s="163"/>
      <c r="S31" s="163"/>
      <c r="T31" s="163"/>
      <c r="U31" s="163"/>
    </row>
    <row r="32" spans="1:21" ht="12" customHeight="1">
      <c r="A32" s="28">
        <v>1939</v>
      </c>
      <c r="B32" s="219">
        <f>'Table A6'!B32/'Table A6'!P32</f>
        <v>1.9442139097684632</v>
      </c>
      <c r="C32" s="219">
        <f>'Table A6'!C32/'Table A6'!Q32</f>
        <v>2.0543376472327326</v>
      </c>
      <c r="D32" s="219">
        <f>'Table A6'!D32/'Table A6'!R32</f>
        <v>2.3501409047490367</v>
      </c>
      <c r="E32" s="219">
        <f>'Table A6'!E32/'Table A6'!S32</f>
        <v>2.3258309260901138</v>
      </c>
      <c r="F32" s="219">
        <f>'Table A6'!F32/'Table A6'!T32</f>
        <v>2.1589120364083283</v>
      </c>
      <c r="G32" s="219">
        <f>'Table A6'!G32/'Table A6'!U32</f>
        <v>2.049572054832649</v>
      </c>
      <c r="H32" s="29"/>
      <c r="I32" s="219">
        <f t="shared" si="4"/>
        <v>2.0590820466150688</v>
      </c>
      <c r="J32" s="219">
        <f t="shared" si="5"/>
        <v>1.9484627648691575</v>
      </c>
      <c r="K32" s="219">
        <f t="shared" si="0"/>
        <v>1.7406634348182195</v>
      </c>
      <c r="L32" s="219">
        <f t="shared" si="1"/>
        <v>1.7542439841473665</v>
      </c>
      <c r="M32" s="219">
        <f t="shared" si="2"/>
        <v>1.8628782587323671</v>
      </c>
      <c r="N32" s="219">
        <f t="shared" si="3"/>
        <v>1.9527692695280905</v>
      </c>
      <c r="P32" s="163"/>
      <c r="Q32" s="163"/>
      <c r="R32" s="163"/>
      <c r="S32" s="163"/>
      <c r="T32" s="163"/>
      <c r="U32" s="163"/>
    </row>
    <row r="33" spans="1:21" ht="12" customHeight="1">
      <c r="A33" s="28">
        <v>1940</v>
      </c>
      <c r="B33" s="219">
        <f>'Table A6'!B33/'Table A6'!P33</f>
        <v>1.8290695649874296</v>
      </c>
      <c r="C33" s="219">
        <f>'Table A6'!C33/'Table A6'!Q33</f>
        <v>2.1712930937721331</v>
      </c>
      <c r="D33" s="219">
        <f>'Table A6'!D33/'Table A6'!R33</f>
        <v>2.3970240473099143</v>
      </c>
      <c r="E33" s="219">
        <f>'Table A6'!E33/'Table A6'!S33</f>
        <v>2.3100842730892066</v>
      </c>
      <c r="F33" s="219">
        <f>'Table A6'!F33/'Table A6'!T33</f>
        <v>2.1476135486662433</v>
      </c>
      <c r="G33" s="219">
        <f>'Table A6'!G33/'Table A6'!U33</f>
        <v>2.0697789906943456</v>
      </c>
      <c r="H33" s="29"/>
      <c r="I33" s="219">
        <f t="shared" si="4"/>
        <v>2.2061714025350359</v>
      </c>
      <c r="J33" s="219">
        <f t="shared" si="5"/>
        <v>1.8537572750296973</v>
      </c>
      <c r="K33" s="219">
        <f t="shared" si="0"/>
        <v>1.7158072918827583</v>
      </c>
      <c r="L33" s="219">
        <f t="shared" si="1"/>
        <v>1.7633096744547423</v>
      </c>
      <c r="M33" s="219">
        <f t="shared" si="2"/>
        <v>1.8713734698951578</v>
      </c>
      <c r="N33" s="219">
        <f t="shared" si="3"/>
        <v>1.9347725172196033</v>
      </c>
      <c r="P33" s="163"/>
      <c r="Q33" s="163"/>
      <c r="R33" s="163"/>
      <c r="S33" s="163"/>
      <c r="T33" s="163"/>
      <c r="U33" s="163"/>
    </row>
    <row r="34" spans="1:21" ht="12" customHeight="1">
      <c r="A34" s="28">
        <v>1941</v>
      </c>
      <c r="B34" s="219">
        <f>'Table A6'!B34/'Table A6'!P34</f>
        <v>1.9173707689001009</v>
      </c>
      <c r="C34" s="219">
        <f>'Table A6'!C34/'Table A6'!Q34</f>
        <v>2.1745837033865123</v>
      </c>
      <c r="D34" s="219">
        <f>'Table A6'!D34/'Table A6'!R34</f>
        <v>2.4602858365101055</v>
      </c>
      <c r="E34" s="219">
        <f>'Table A6'!E34/'Table A6'!S34</f>
        <v>2.3412018933133796</v>
      </c>
      <c r="F34" s="219">
        <f>'Table A6'!F34/'Table A6'!T34</f>
        <v>2.1466826673820232</v>
      </c>
      <c r="G34" s="219">
        <f>'Table A6'!G34/'Table A6'!U34</f>
        <v>2.0250500178635225</v>
      </c>
      <c r="H34" s="29"/>
      <c r="I34" s="219">
        <f t="shared" si="4"/>
        <v>2.0900717941982925</v>
      </c>
      <c r="J34" s="219">
        <f t="shared" si="5"/>
        <v>1.8513654643060689</v>
      </c>
      <c r="K34" s="219">
        <f t="shared" si="0"/>
        <v>1.684797438280899</v>
      </c>
      <c r="L34" s="219">
        <f t="shared" si="1"/>
        <v>1.7455999018384507</v>
      </c>
      <c r="M34" s="219">
        <f t="shared" si="2"/>
        <v>1.872080854141702</v>
      </c>
      <c r="N34" s="219">
        <f t="shared" si="3"/>
        <v>1.9755621506980379</v>
      </c>
      <c r="P34" s="163"/>
      <c r="Q34" s="163"/>
      <c r="R34" s="163"/>
      <c r="S34" s="163"/>
      <c r="T34" s="163"/>
      <c r="U34" s="163"/>
    </row>
    <row r="35" spans="1:21" ht="12" customHeight="1">
      <c r="A35" s="28">
        <v>1942</v>
      </c>
      <c r="B35" s="219">
        <f>'Table A6'!B35/'Table A6'!P35</f>
        <v>1.8839868932147674</v>
      </c>
      <c r="C35" s="219">
        <f>'Table A6'!C35/'Table A6'!Q35</f>
        <v>2.1745414509550764</v>
      </c>
      <c r="D35" s="219">
        <f>'Table A6'!D35/'Table A6'!R35</f>
        <v>2.461818668044967</v>
      </c>
      <c r="E35" s="219">
        <f>'Table A6'!E35/'Table A6'!S35</f>
        <v>2.3219697008239559</v>
      </c>
      <c r="F35" s="219">
        <f>'Table A6'!F35/'Table A6'!T35</f>
        <v>2.0837259146136979</v>
      </c>
      <c r="G35" s="219">
        <f>'Table A6'!G35/'Table A6'!U35</f>
        <v>1.9308483290488434</v>
      </c>
      <c r="H35" s="29"/>
      <c r="I35" s="219">
        <f t="shared" si="4"/>
        <v>2.1312384919682819</v>
      </c>
      <c r="J35" s="219">
        <f t="shared" si="5"/>
        <v>1.8513960909483882</v>
      </c>
      <c r="K35" s="219">
        <f t="shared" si="0"/>
        <v>1.6840793744530556</v>
      </c>
      <c r="L35" s="219">
        <f t="shared" si="1"/>
        <v>1.7564469891985581</v>
      </c>
      <c r="M35" s="219">
        <f t="shared" si="2"/>
        <v>1.9227425371261491</v>
      </c>
      <c r="N35" s="219">
        <f t="shared" si="3"/>
        <v>2.0742888704777682</v>
      </c>
      <c r="P35" s="163"/>
      <c r="Q35" s="163"/>
      <c r="R35" s="163"/>
      <c r="S35" s="163"/>
      <c r="T35" s="163"/>
      <c r="U35" s="163"/>
    </row>
    <row r="36" spans="1:21" ht="12" customHeight="1">
      <c r="A36" s="28">
        <v>1943</v>
      </c>
      <c r="B36" s="219">
        <f>'Table A6'!B36/'Table A6'!P36</f>
        <v>1.986111482819392</v>
      </c>
      <c r="C36" s="219">
        <f>'Table A6'!C36/'Table A6'!Q36</f>
        <v>2.1381534784290346</v>
      </c>
      <c r="D36" s="219">
        <f>'Table A6'!D36/'Table A6'!R36</f>
        <v>2.3977408606894133</v>
      </c>
      <c r="E36" s="219">
        <f>'Table A6'!E36/'Table A6'!S36</f>
        <v>2.2225646743059522</v>
      </c>
      <c r="F36" s="219">
        <f>'Table A6'!F36/'Table A6'!T36</f>
        <v>1.9808841457728805</v>
      </c>
      <c r="G36" s="219">
        <f>'Table A6'!G36/'Table A6'!U36</f>
        <v>1.8761004063442119</v>
      </c>
      <c r="H36" s="29"/>
      <c r="I36" s="219">
        <f t="shared" si="4"/>
        <v>2.0140841247897239</v>
      </c>
      <c r="J36" s="219">
        <f t="shared" si="5"/>
        <v>1.8786161259905612</v>
      </c>
      <c r="K36" s="219">
        <f t="shared" si="0"/>
        <v>1.7154401993419339</v>
      </c>
      <c r="L36" s="219">
        <f t="shared" si="1"/>
        <v>1.817952637612156</v>
      </c>
      <c r="M36" s="219">
        <f t="shared" si="2"/>
        <v>2.0194883914777289</v>
      </c>
      <c r="N36" s="219">
        <f t="shared" si="3"/>
        <v>2.1414216826731032</v>
      </c>
      <c r="P36" s="163"/>
      <c r="Q36" s="163"/>
      <c r="R36" s="163"/>
      <c r="S36" s="163"/>
      <c r="T36" s="163"/>
      <c r="U36" s="163"/>
    </row>
    <row r="37" spans="1:21" ht="12" customHeight="1">
      <c r="A37" s="28">
        <v>1944</v>
      </c>
      <c r="B37" s="219">
        <f>'Table A6'!B37/'Table A6'!P37</f>
        <v>1.7369989350351924</v>
      </c>
      <c r="C37" s="219">
        <f>'Table A6'!C37/'Table A6'!Q37</f>
        <v>1.9950750214876352</v>
      </c>
      <c r="D37" s="219">
        <f>'Table A6'!D37/'Table A6'!R37</f>
        <v>2.1214896532795668</v>
      </c>
      <c r="E37" s="219">
        <f>'Table A6'!E37/'Table A6'!S37</f>
        <v>2.0078946853529902</v>
      </c>
      <c r="F37" s="219">
        <f>'Table A6'!F37/'Table A6'!T37</f>
        <v>1.8211665369924765</v>
      </c>
      <c r="G37" s="219">
        <f>'Table A6'!G37/'Table A6'!U37</f>
        <v>1.7416278884095797</v>
      </c>
      <c r="H37" s="29"/>
      <c r="I37" s="219">
        <f t="shared" si="4"/>
        <v>2.3568540637745277</v>
      </c>
      <c r="J37" s="219">
        <f t="shared" si="5"/>
        <v>2.0049493539743386</v>
      </c>
      <c r="K37" s="219">
        <f t="shared" si="0"/>
        <v>1.891671177772978</v>
      </c>
      <c r="L37" s="219">
        <f t="shared" si="1"/>
        <v>1.9921671525133349</v>
      </c>
      <c r="M37" s="219">
        <f t="shared" si="2"/>
        <v>2.2177797742008596</v>
      </c>
      <c r="N37" s="219">
        <f t="shared" si="3"/>
        <v>2.3483851074485602</v>
      </c>
      <c r="P37" s="163"/>
      <c r="Q37" s="163"/>
      <c r="R37" s="163"/>
      <c r="S37" s="163"/>
      <c r="T37" s="163"/>
      <c r="U37" s="163"/>
    </row>
    <row r="38" spans="1:21" ht="12" customHeight="1">
      <c r="A38" s="28">
        <v>1945</v>
      </c>
      <c r="B38" s="219">
        <f>'Table A6'!B38/'Table A6'!P38</f>
        <v>1.8839230687007331</v>
      </c>
      <c r="C38" s="219">
        <f>'Table A6'!C38/'Table A6'!Q38</f>
        <v>2.1187409732135669</v>
      </c>
      <c r="D38" s="219">
        <f>'Table A6'!D38/'Table A6'!R38</f>
        <v>2.1096649042544056</v>
      </c>
      <c r="E38" s="219">
        <f>'Table A6'!E38/'Table A6'!S38</f>
        <v>1.9419042011546905</v>
      </c>
      <c r="F38" s="219">
        <f>'Table A6'!F38/'Table A6'!T38</f>
        <v>1.8321560987691663</v>
      </c>
      <c r="G38" s="219">
        <f>'Table A6'!G38/'Table A6'!U38</f>
        <v>1.7832440645093866</v>
      </c>
      <c r="H38" s="29"/>
      <c r="I38" s="219">
        <f t="shared" si="4"/>
        <v>2.1313201741299577</v>
      </c>
      <c r="J38" s="219">
        <f t="shared" si="5"/>
        <v>1.8938619608500749</v>
      </c>
      <c r="K38" s="219">
        <f t="shared" si="0"/>
        <v>1.9011729542549691</v>
      </c>
      <c r="L38" s="219">
        <f t="shared" si="1"/>
        <v>2.0616790951501112</v>
      </c>
      <c r="M38" s="219">
        <f t="shared" si="2"/>
        <v>2.2016976159630266</v>
      </c>
      <c r="N38" s="219">
        <f t="shared" si="3"/>
        <v>2.2767412423691797</v>
      </c>
      <c r="P38" s="163"/>
      <c r="Q38" s="163"/>
      <c r="R38" s="163"/>
      <c r="S38" s="163"/>
      <c r="T38" s="163"/>
      <c r="U38" s="163"/>
    </row>
    <row r="39" spans="1:21" ht="12" customHeight="1">
      <c r="A39" s="28">
        <v>1946</v>
      </c>
      <c r="B39" s="219">
        <f>'Table A6'!B39/'Table A6'!P39</f>
        <v>2.0513442486766715</v>
      </c>
      <c r="C39" s="219">
        <f>'Table A6'!C39/'Table A6'!Q39</f>
        <v>2.2314342050002423</v>
      </c>
      <c r="D39" s="219">
        <f>'Table A6'!D39/'Table A6'!R39</f>
        <v>2.1815081959385445</v>
      </c>
      <c r="E39" s="219">
        <f>'Table A6'!E39/'Table A6'!S39</f>
        <v>2.0677714741956876</v>
      </c>
      <c r="F39" s="219">
        <f>'Table A6'!F39/'Table A6'!T39</f>
        <v>1.9656976614246697</v>
      </c>
      <c r="G39" s="219">
        <f>'Table A6'!G39/'Table A6'!U39</f>
        <v>1.9627444221697592</v>
      </c>
      <c r="H39" s="29"/>
      <c r="I39" s="219">
        <f t="shared" si="4"/>
        <v>1.9511632381674235</v>
      </c>
      <c r="J39" s="219">
        <f t="shared" si="5"/>
        <v>1.8120612501581466</v>
      </c>
      <c r="K39" s="219">
        <f t="shared" si="0"/>
        <v>1.8463758469365832</v>
      </c>
      <c r="L39" s="219">
        <f t="shared" si="1"/>
        <v>1.93652998246021</v>
      </c>
      <c r="M39" s="219">
        <f t="shared" si="2"/>
        <v>2.0355207845535475</v>
      </c>
      <c r="N39" s="219">
        <f t="shared" si="3"/>
        <v>2.0386972668678536</v>
      </c>
      <c r="P39" s="163"/>
      <c r="Q39" s="163"/>
      <c r="R39" s="163"/>
      <c r="S39" s="163"/>
      <c r="T39" s="163"/>
      <c r="U39" s="163"/>
    </row>
    <row r="40" spans="1:21" ht="12" customHeight="1">
      <c r="A40" s="28">
        <v>1947</v>
      </c>
      <c r="B40" s="219">
        <f>'Table A6'!B40/'Table A6'!P40</f>
        <v>2.0083426976340815</v>
      </c>
      <c r="C40" s="219">
        <f>'Table A6'!C40/'Table A6'!Q40</f>
        <v>2.2096046295709568</v>
      </c>
      <c r="D40" s="219">
        <f>'Table A6'!D40/'Table A6'!R40</f>
        <v>2.1570030759290191</v>
      </c>
      <c r="E40" s="219">
        <f>'Table A6'!E40/'Table A6'!S40</f>
        <v>2.0580982346035976</v>
      </c>
      <c r="F40" s="219">
        <f>'Table A6'!F40/'Table A6'!T40</f>
        <v>1.9837135681430464</v>
      </c>
      <c r="G40" s="219">
        <f>'Table A6'!G40/'Table A6'!U40</f>
        <v>1.9951191271431754</v>
      </c>
      <c r="H40" s="29"/>
      <c r="I40" s="219">
        <f t="shared" si="4"/>
        <v>1.9917263271171037</v>
      </c>
      <c r="J40" s="219">
        <f t="shared" si="5"/>
        <v>1.8267164125807762</v>
      </c>
      <c r="K40" s="219">
        <f t="shared" si="0"/>
        <v>1.864301937310795</v>
      </c>
      <c r="L40" s="219">
        <f t="shared" si="1"/>
        <v>1.9450918329663753</v>
      </c>
      <c r="M40" s="219">
        <f t="shared" si="2"/>
        <v>2.0165560711820794</v>
      </c>
      <c r="N40" s="219">
        <f t="shared" si="3"/>
        <v>2.0049048126236269</v>
      </c>
      <c r="P40" s="163"/>
      <c r="Q40" s="163"/>
      <c r="R40" s="163"/>
      <c r="S40" s="163"/>
      <c r="T40" s="163"/>
      <c r="U40" s="163"/>
    </row>
    <row r="41" spans="1:21" ht="12" customHeight="1">
      <c r="A41" s="28">
        <v>1948</v>
      </c>
      <c r="B41" s="219">
        <f>'Table A6'!B41/'Table A6'!P41</f>
        <v>1.9838786949999503</v>
      </c>
      <c r="C41" s="219">
        <f>'Table A6'!C41/'Table A6'!Q41</f>
        <v>2.0945863577820694</v>
      </c>
      <c r="D41" s="219">
        <f>'Table A6'!D41/'Table A6'!R41</f>
        <v>2.2034629979995639</v>
      </c>
      <c r="E41" s="219">
        <f>'Table A6'!E41/'Table A6'!S41</f>
        <v>2.0774658761065652</v>
      </c>
      <c r="F41" s="219">
        <f>'Table A6'!F41/'Table A6'!T41</f>
        <v>1.9807316249622786</v>
      </c>
      <c r="G41" s="219">
        <f>'Table A6'!G41/'Table A6'!U41</f>
        <v>1.9054296151728973</v>
      </c>
      <c r="H41" s="29"/>
      <c r="I41" s="219">
        <f t="shared" si="4"/>
        <v>2.0163854599982476</v>
      </c>
      <c r="J41" s="219">
        <f t="shared" si="5"/>
        <v>1.9135871216468228</v>
      </c>
      <c r="K41" s="219">
        <f t="shared" si="0"/>
        <v>1.8309353936616524</v>
      </c>
      <c r="L41" s="219">
        <f t="shared" si="1"/>
        <v>1.928103638524044</v>
      </c>
      <c r="M41" s="219">
        <f t="shared" si="2"/>
        <v>2.0196469396390295</v>
      </c>
      <c r="N41" s="219">
        <f t="shared" si="3"/>
        <v>2.1044480799416352</v>
      </c>
      <c r="P41" s="163"/>
      <c r="Q41" s="163"/>
      <c r="R41" s="163"/>
      <c r="S41" s="163"/>
      <c r="T41" s="163"/>
      <c r="U41" s="163"/>
    </row>
    <row r="42" spans="1:21" ht="12" customHeight="1">
      <c r="A42" s="28">
        <v>1949</v>
      </c>
      <c r="B42" s="219">
        <f>'Table A6'!B42/'Table A6'!P42</f>
        <v>1.9105322302248753</v>
      </c>
      <c r="C42" s="219">
        <f>'Table A6'!C42/'Table A6'!Q42</f>
        <v>2.0069542224582335</v>
      </c>
      <c r="D42" s="219">
        <f>'Table A6'!D42/'Table A6'!R42</f>
        <v>2.177723904339282</v>
      </c>
      <c r="E42" s="219">
        <f>'Table A6'!E42/'Table A6'!S42</f>
        <v>2.0767701155511218</v>
      </c>
      <c r="F42" s="219">
        <f>'Table A6'!F42/'Table A6'!T42</f>
        <v>1.9776761858960308</v>
      </c>
      <c r="G42" s="219">
        <f>'Table A6'!G42/'Table A6'!U42</f>
        <v>1.9494154872856975</v>
      </c>
      <c r="H42" s="29"/>
      <c r="I42" s="219">
        <f t="shared" si="4"/>
        <v>2.098258762079217</v>
      </c>
      <c r="J42" s="219">
        <f t="shared" si="5"/>
        <v>1.9930938047598068</v>
      </c>
      <c r="K42" s="219">
        <f t="shared" si="0"/>
        <v>1.8490954427566049</v>
      </c>
      <c r="L42" s="219">
        <f t="shared" si="1"/>
        <v>1.928703337469736</v>
      </c>
      <c r="M42" s="219">
        <f t="shared" si="2"/>
        <v>2.0228335459388425</v>
      </c>
      <c r="N42" s="219">
        <f t="shared" si="3"/>
        <v>2.0532796371996413</v>
      </c>
      <c r="P42" s="163"/>
      <c r="Q42" s="163"/>
      <c r="R42" s="163"/>
      <c r="S42" s="163"/>
      <c r="T42" s="163"/>
      <c r="U42" s="163"/>
    </row>
    <row r="43" spans="1:21" ht="12" customHeight="1">
      <c r="A43" s="28">
        <v>1950</v>
      </c>
      <c r="B43" s="219">
        <f>'Table A6'!B43/'Table A6'!P43</f>
        <v>1.9366196134650921</v>
      </c>
      <c r="C43" s="219">
        <f>'Table A6'!C43/'Table A6'!Q43</f>
        <v>2.206399662244257</v>
      </c>
      <c r="D43" s="219">
        <f>'Table A6'!D43/'Table A6'!R43</f>
        <v>2.2862284402888005</v>
      </c>
      <c r="E43" s="219">
        <f>'Table A6'!E43/'Table A6'!S43</f>
        <v>2.1431366894655604</v>
      </c>
      <c r="F43" s="219">
        <f>'Table A6'!F43/'Table A6'!T43</f>
        <v>2.0489937398936688</v>
      </c>
      <c r="G43" s="219">
        <f>'Table A6'!G43/'Table A6'!U43</f>
        <v>2.0348000000000011</v>
      </c>
      <c r="H43" s="29"/>
      <c r="I43" s="219">
        <f t="shared" si="4"/>
        <v>2.067669292446725</v>
      </c>
      <c r="J43" s="219">
        <f t="shared" si="5"/>
        <v>1.8289126989141451</v>
      </c>
      <c r="K43" s="219">
        <f t="shared" si="0"/>
        <v>1.7774668703294005</v>
      </c>
      <c r="L43" s="219">
        <f t="shared" si="1"/>
        <v>1.874786024467048</v>
      </c>
      <c r="M43" s="219">
        <f t="shared" si="2"/>
        <v>1.9532945354863269</v>
      </c>
      <c r="N43" s="219">
        <f t="shared" si="3"/>
        <v>1.9663703131039805</v>
      </c>
      <c r="P43" s="163"/>
      <c r="Q43" s="163"/>
      <c r="R43" s="163"/>
      <c r="S43" s="163"/>
      <c r="T43" s="163"/>
      <c r="U43" s="163"/>
    </row>
    <row r="44" spans="1:21" ht="12" customHeight="1">
      <c r="A44" s="28">
        <v>1951</v>
      </c>
      <c r="B44" s="219">
        <f>'Table A6'!B44/'Table A6'!P44</f>
        <v>1.9068095407973162</v>
      </c>
      <c r="C44" s="219">
        <f>'Table A6'!C44/'Table A6'!Q44</f>
        <v>2.1178207193983871</v>
      </c>
      <c r="D44" s="219">
        <f>'Table A6'!D44/'Table A6'!R44</f>
        <v>2.1488927606662833</v>
      </c>
      <c r="E44" s="219">
        <f>'Table A6'!E44/'Table A6'!S44</f>
        <v>2.0807947335587569</v>
      </c>
      <c r="F44" s="219">
        <f>'Table A6'!F44/'Table A6'!T44</f>
        <v>1.9887257187991396</v>
      </c>
      <c r="G44" s="219">
        <f>'Table A6'!G44/'Table A6'!U44</f>
        <v>1.9510956521739127</v>
      </c>
      <c r="H44" s="29"/>
      <c r="I44" s="219">
        <f t="shared" si="4"/>
        <v>2.1027674004408308</v>
      </c>
      <c r="J44" s="219">
        <f t="shared" si="5"/>
        <v>1.894597839032901</v>
      </c>
      <c r="K44" s="219">
        <f t="shared" si="0"/>
        <v>1.8704032562796069</v>
      </c>
      <c r="L44" s="219">
        <f t="shared" si="1"/>
        <v>1.9252450710111046</v>
      </c>
      <c r="M44" s="219">
        <f t="shared" si="2"/>
        <v>2.0114028400257995</v>
      </c>
      <c r="N44" s="219">
        <f t="shared" si="3"/>
        <v>2.0514189584552374</v>
      </c>
      <c r="P44" s="163"/>
      <c r="Q44" s="163"/>
      <c r="R44" s="163"/>
      <c r="S44" s="163"/>
      <c r="T44" s="163"/>
      <c r="U44" s="163"/>
    </row>
    <row r="45" spans="1:21" ht="12" customHeight="1">
      <c r="A45" s="28">
        <v>1952</v>
      </c>
      <c r="B45" s="219">
        <f>'Table A6'!B45/'Table A6'!P45</f>
        <v>1.7787409738725966</v>
      </c>
      <c r="C45" s="219">
        <f>'Table A6'!C45/'Table A6'!Q45</f>
        <v>1.964488524261961</v>
      </c>
      <c r="D45" s="219">
        <f>'Table A6'!D45/'Table A6'!R45</f>
        <v>2.0774800518509728</v>
      </c>
      <c r="E45" s="219">
        <f>'Table A6'!E45/'Table A6'!S45</f>
        <v>1.9675101876831509</v>
      </c>
      <c r="F45" s="219">
        <f>'Table A6'!F45/'Table A6'!T45</f>
        <v>1.9172650225897561</v>
      </c>
      <c r="G45" s="219">
        <f>'Table A6'!G45/'Table A6'!U45</f>
        <v>1.9413805474355577</v>
      </c>
      <c r="H45" s="29"/>
      <c r="I45" s="219">
        <f t="shared" si="4"/>
        <v>2.2841240329593879</v>
      </c>
      <c r="J45" s="219">
        <f t="shared" si="5"/>
        <v>2.0368189717604084</v>
      </c>
      <c r="K45" s="219">
        <f t="shared" si="0"/>
        <v>1.9280914280335195</v>
      </c>
      <c r="L45" s="219">
        <f t="shared" si="1"/>
        <v>2.0335808477579453</v>
      </c>
      <c r="M45" s="219">
        <f t="shared" si="2"/>
        <v>2.0901974624265671</v>
      </c>
      <c r="N45" s="219">
        <f t="shared" si="3"/>
        <v>2.0622696663152107</v>
      </c>
      <c r="P45" s="163"/>
      <c r="Q45" s="163"/>
      <c r="R45" s="163"/>
      <c r="S45" s="163"/>
      <c r="T45" s="163"/>
      <c r="U45" s="163"/>
    </row>
    <row r="46" spans="1:21" ht="12" customHeight="1">
      <c r="A46" s="28">
        <v>1953</v>
      </c>
      <c r="B46" s="219">
        <f>'Table A6'!B46/'Table A6'!P46</f>
        <v>1.7524081087539027</v>
      </c>
      <c r="C46" s="219">
        <f>'Table A6'!C46/'Table A6'!Q46</f>
        <v>1.9030714188405344</v>
      </c>
      <c r="D46" s="219">
        <f>'Table A6'!D46/'Table A6'!R46</f>
        <v>2.0071688054288073</v>
      </c>
      <c r="E46" s="219">
        <f>'Table A6'!E46/'Table A6'!S46</f>
        <v>1.9161078478167117</v>
      </c>
      <c r="F46" s="219">
        <f>'Table A6'!F46/'Table A6'!T46</f>
        <v>1.8983692458729784</v>
      </c>
      <c r="G46" s="219">
        <f>'Table A6'!G46/'Table A6'!U46</f>
        <v>1.9947809198259796</v>
      </c>
      <c r="H46" s="29"/>
      <c r="I46" s="219">
        <f t="shared" si="4"/>
        <v>2.3290659528592075</v>
      </c>
      <c r="J46" s="219">
        <f t="shared" si="5"/>
        <v>2.107332132472882</v>
      </c>
      <c r="K46" s="219">
        <f t="shared" si="0"/>
        <v>1.9928822205471752</v>
      </c>
      <c r="L46" s="219">
        <f t="shared" si="1"/>
        <v>2.0915745371936523</v>
      </c>
      <c r="M46" s="219">
        <f t="shared" si="2"/>
        <v>2.113128042387808</v>
      </c>
      <c r="N46" s="219">
        <f t="shared" si="3"/>
        <v>2.0052464618791981</v>
      </c>
      <c r="P46" s="163"/>
      <c r="Q46" s="163"/>
      <c r="R46" s="163"/>
      <c r="S46" s="163"/>
      <c r="T46" s="163"/>
      <c r="U46" s="163"/>
    </row>
    <row r="47" spans="1:21" ht="12" customHeight="1">
      <c r="A47" s="28">
        <v>1954</v>
      </c>
      <c r="B47" s="219">
        <f>'Table A6'!B47/'Table A6'!P47</f>
        <v>1.8167228991183495</v>
      </c>
      <c r="C47" s="219">
        <f>'Table A6'!C47/'Table A6'!Q47</f>
        <v>1.9620964171526694</v>
      </c>
      <c r="D47" s="219">
        <f>'Table A6'!D47/'Table A6'!R47</f>
        <v>2.0668268802274032</v>
      </c>
      <c r="E47" s="219">
        <f>'Table A6'!E47/'Table A6'!S47</f>
        <v>1.9992959249929521</v>
      </c>
      <c r="F47" s="219">
        <f>'Table A6'!F47/'Table A6'!T47</f>
        <v>1.939613108897007</v>
      </c>
      <c r="G47" s="219">
        <f>'Table A6'!G47/'Table A6'!U47</f>
        <v>2.0410100724842319</v>
      </c>
      <c r="H47" s="29"/>
      <c r="I47" s="219">
        <f t="shared" si="4"/>
        <v>2.2244054881765867</v>
      </c>
      <c r="J47" s="219">
        <f t="shared" si="5"/>
        <v>2.0393968651910237</v>
      </c>
      <c r="K47" s="219">
        <f t="shared" si="0"/>
        <v>1.9373592084470552</v>
      </c>
      <c r="L47" s="219">
        <f t="shared" si="1"/>
        <v>2.0007045710779345</v>
      </c>
      <c r="M47" s="219">
        <f t="shared" si="2"/>
        <v>2.0642678252689342</v>
      </c>
      <c r="N47" s="219">
        <f t="shared" si="3"/>
        <v>1.9606054988628814</v>
      </c>
      <c r="P47" s="163"/>
      <c r="Q47" s="163"/>
      <c r="R47" s="163"/>
      <c r="S47" s="163"/>
      <c r="T47" s="163"/>
      <c r="U47" s="163"/>
    </row>
    <row r="48" spans="1:21" ht="12" customHeight="1">
      <c r="A48" s="28">
        <v>1955</v>
      </c>
      <c r="B48" s="219">
        <f>'Table A6'!B48/'Table A6'!P48</f>
        <v>1.8052836622302355</v>
      </c>
      <c r="C48" s="219">
        <f>'Table A6'!C48/'Table A6'!Q48</f>
        <v>1.9453231231232848</v>
      </c>
      <c r="D48" s="219">
        <f>'Table A6'!D48/'Table A6'!R48</f>
        <v>2.1151954163622904</v>
      </c>
      <c r="E48" s="219">
        <f>'Table A6'!E48/'Table A6'!S48</f>
        <v>2.0408822015893926</v>
      </c>
      <c r="F48" s="219">
        <f>'Table A6'!F48/'Table A6'!T48</f>
        <v>2.0198402293517654</v>
      </c>
      <c r="G48" s="219">
        <f>'Table A6'!G48/'Table A6'!U48</f>
        <v>2.1651525320317262</v>
      </c>
      <c r="H48" s="29"/>
      <c r="I48" s="219">
        <f t="shared" si="4"/>
        <v>2.2417984455694744</v>
      </c>
      <c r="J48" s="219">
        <f t="shared" si="5"/>
        <v>2.0578393520049172</v>
      </c>
      <c r="K48" s="219">
        <f t="shared" si="0"/>
        <v>1.8967038290580032</v>
      </c>
      <c r="L48" s="219">
        <f t="shared" si="1"/>
        <v>1.9607235078792136</v>
      </c>
      <c r="M48" s="219">
        <f t="shared" si="2"/>
        <v>1.9805457474800967</v>
      </c>
      <c r="N48" s="219">
        <f t="shared" si="3"/>
        <v>1.8582567282038664</v>
      </c>
      <c r="P48" s="163"/>
      <c r="Q48" s="163"/>
      <c r="R48" s="163"/>
      <c r="S48" s="163"/>
      <c r="T48" s="163"/>
      <c r="U48" s="163"/>
    </row>
    <row r="49" spans="1:21" ht="12" customHeight="1">
      <c r="A49" s="28">
        <v>1956</v>
      </c>
      <c r="B49" s="219">
        <f>'Table A6'!B49/'Table A6'!P49</f>
        <v>1.8097126549917322</v>
      </c>
      <c r="C49" s="219">
        <f>'Table A6'!C49/'Table A6'!Q49</f>
        <v>1.945073691046866</v>
      </c>
      <c r="D49" s="219">
        <f>'Table A6'!D49/'Table A6'!R49</f>
        <v>2.1287868817139315</v>
      </c>
      <c r="E49" s="219">
        <f>'Table A6'!E49/'Table A6'!S49</f>
        <v>2.0350356951048116</v>
      </c>
      <c r="F49" s="219">
        <f>'Table A6'!F49/'Table A6'!T49</f>
        <v>1.9420200712657214</v>
      </c>
      <c r="G49" s="219">
        <f>'Table A6'!G49/'Table A6'!U49</f>
        <v>2.1371607324516781</v>
      </c>
      <c r="H49" s="29"/>
      <c r="I49" s="219">
        <f t="shared" si="4"/>
        <v>2.2350060158195388</v>
      </c>
      <c r="J49" s="219">
        <f t="shared" si="5"/>
        <v>2.0581185461763218</v>
      </c>
      <c r="K49" s="219">
        <f t="shared" si="0"/>
        <v>1.8859068228022073</v>
      </c>
      <c r="L49" s="219">
        <f t="shared" si="1"/>
        <v>1.9661502542660967</v>
      </c>
      <c r="M49" s="219">
        <f t="shared" si="2"/>
        <v>2.0615485067705355</v>
      </c>
      <c r="N49" s="219">
        <f t="shared" si="3"/>
        <v>1.8793831614674519</v>
      </c>
      <c r="P49" s="163"/>
      <c r="Q49" s="163"/>
      <c r="R49" s="163"/>
      <c r="S49" s="163"/>
      <c r="T49" s="163"/>
      <c r="U49" s="163"/>
    </row>
    <row r="50" spans="1:21" ht="12" customHeight="1">
      <c r="A50" s="28">
        <v>1957</v>
      </c>
      <c r="B50" s="219">
        <f>'Table A6'!B50/'Table A6'!P50</f>
        <v>1.7551723462133506</v>
      </c>
      <c r="C50" s="219">
        <f>'Table A6'!C50/'Table A6'!Q50</f>
        <v>1.8724117697531324</v>
      </c>
      <c r="D50" s="219">
        <f>'Table A6'!D50/'Table A6'!R50</f>
        <v>2.0526893464751423</v>
      </c>
      <c r="E50" s="219">
        <f>'Table A6'!E50/'Table A6'!S50</f>
        <v>1.9751225381173061</v>
      </c>
      <c r="F50" s="219">
        <f>'Table A6'!F50/'Table A6'!T50</f>
        <v>1.8815209354978761</v>
      </c>
      <c r="G50" s="219">
        <f>'Table A6'!G50/'Table A6'!U50</f>
        <v>2.0530926118626436</v>
      </c>
      <c r="H50" s="29"/>
      <c r="I50" s="219">
        <f t="shared" si="4"/>
        <v>2.324201031743661</v>
      </c>
      <c r="J50" s="219">
        <f t="shared" si="5"/>
        <v>2.1462477177296351</v>
      </c>
      <c r="K50" s="219">
        <f t="shared" si="0"/>
        <v>1.9499478676671622</v>
      </c>
      <c r="L50" s="219">
        <f t="shared" si="1"/>
        <v>2.0255121391519935</v>
      </c>
      <c r="M50" s="219">
        <f t="shared" si="2"/>
        <v>2.134403007042831</v>
      </c>
      <c r="N50" s="219">
        <f t="shared" si="3"/>
        <v>1.9495840999503959</v>
      </c>
      <c r="P50" s="163"/>
      <c r="Q50" s="163"/>
      <c r="R50" s="163"/>
      <c r="S50" s="163"/>
      <c r="T50" s="163"/>
      <c r="U50" s="163"/>
    </row>
    <row r="51" spans="1:21" ht="12" customHeight="1">
      <c r="A51" s="28">
        <v>1958</v>
      </c>
      <c r="B51" s="219">
        <f>'Table A6'!B51/'Table A6'!P51</f>
        <v>1.7434890129074776</v>
      </c>
      <c r="C51" s="219">
        <f>'Table A6'!C51/'Table A6'!Q51</f>
        <v>1.8284368981680523</v>
      </c>
      <c r="D51" s="219">
        <f>'Table A6'!D51/'Table A6'!R51</f>
        <v>2.0429728494777999</v>
      </c>
      <c r="E51" s="219">
        <f>'Table A6'!E51/'Table A6'!S51</f>
        <v>1.9716056704545637</v>
      </c>
      <c r="F51" s="219">
        <f>'Table A6'!F51/'Table A6'!T51</f>
        <v>1.8955351479573561</v>
      </c>
      <c r="G51" s="219">
        <f>'Table A6'!G51/'Table A6'!U51</f>
        <v>2.0431166414699384</v>
      </c>
      <c r="H51" s="29"/>
      <c r="I51" s="219">
        <f t="shared" si="4"/>
        <v>2.3450097884962875</v>
      </c>
      <c r="J51" s="219">
        <f t="shared" si="5"/>
        <v>2.207092540435283</v>
      </c>
      <c r="K51" s="219">
        <f t="shared" si="0"/>
        <v>1.95879772949093</v>
      </c>
      <c r="L51" s="219">
        <f t="shared" si="1"/>
        <v>2.0292241290977153</v>
      </c>
      <c r="M51" s="219">
        <f t="shared" si="2"/>
        <v>2.1166507560098782</v>
      </c>
      <c r="N51" s="219">
        <f t="shared" si="3"/>
        <v>1.9586655607284922</v>
      </c>
      <c r="P51" s="163"/>
      <c r="Q51" s="163"/>
      <c r="R51" s="163"/>
      <c r="S51" s="163"/>
      <c r="T51" s="163"/>
      <c r="U51" s="163"/>
    </row>
    <row r="52" spans="1:21" ht="12" customHeight="1">
      <c r="A52" s="28">
        <v>1959</v>
      </c>
      <c r="B52" s="219">
        <f>'Table A6'!B52/'Table A6'!P52</f>
        <v>1.7977907363351646</v>
      </c>
      <c r="C52" s="219">
        <f>'Table A6'!C52/'Table A6'!Q52</f>
        <v>1.8158636705209226</v>
      </c>
      <c r="D52" s="219">
        <f>'Table A6'!D52/'Table A6'!R52</f>
        <v>2.0873794923220919</v>
      </c>
      <c r="E52" s="219">
        <f>'Table A6'!E52/'Table A6'!S52</f>
        <v>1.9261539815249966</v>
      </c>
      <c r="F52" s="219">
        <f>'Table A6'!F52/'Table A6'!T52</f>
        <v>1.9039751469292607</v>
      </c>
      <c r="G52" s="219">
        <f>'Table A6'!G52/'Table A6'!U52</f>
        <v>2.1164487267721959</v>
      </c>
      <c r="H52" s="29"/>
      <c r="I52" s="219">
        <f t="shared" si="4"/>
        <v>2.2534615337773038</v>
      </c>
      <c r="J52" s="219">
        <f t="shared" si="5"/>
        <v>2.2256949734770122</v>
      </c>
      <c r="K52" s="219">
        <f t="shared" si="0"/>
        <v>1.9196421369548791</v>
      </c>
      <c r="L52" s="219">
        <f t="shared" si="1"/>
        <v>2.0797340614499213</v>
      </c>
      <c r="M52" s="219">
        <f t="shared" si="2"/>
        <v>2.10622510297648</v>
      </c>
      <c r="N52" s="219">
        <f t="shared" si="3"/>
        <v>1.8956972013315248</v>
      </c>
      <c r="P52" s="163"/>
      <c r="Q52" s="163"/>
      <c r="R52" s="163"/>
      <c r="S52" s="163"/>
      <c r="T52" s="163"/>
      <c r="U52" s="163"/>
    </row>
    <row r="53" spans="1:21" ht="12" customHeight="1">
      <c r="A53" s="28">
        <v>1960</v>
      </c>
      <c r="B53" s="219">
        <f>'Table A6'!B53/'Table A6'!P53</f>
        <v>1.7350050649849658</v>
      </c>
      <c r="C53" s="219">
        <f>'Table A6'!C53/'Table A6'!Q53</f>
        <v>1.935959850316026</v>
      </c>
      <c r="D53" s="219">
        <f>'Table A6'!D53/'Table A6'!R53</f>
        <v>2.0192110629129569</v>
      </c>
      <c r="E53" s="219">
        <f>'Table A6'!E53/'Table A6'!S53</f>
        <v>1.9727744300791141</v>
      </c>
      <c r="F53" s="219">
        <f>'Table A6'!F53/'Table A6'!T53</f>
        <v>1.9636097895701441</v>
      </c>
      <c r="G53" s="219">
        <f>'Table A6'!G53/'Table A6'!U53</f>
        <v>2.1135388011546956</v>
      </c>
      <c r="H53" s="29"/>
      <c r="I53" s="219">
        <f t="shared" si="4"/>
        <v>2.3605348420564347</v>
      </c>
      <c r="J53" s="219">
        <f t="shared" si="5"/>
        <v>2.0684218982922729</v>
      </c>
      <c r="K53" s="219">
        <f t="shared" si="0"/>
        <v>1.9811510455370738</v>
      </c>
      <c r="L53" s="219">
        <f t="shared" si="1"/>
        <v>2.0279875468341326</v>
      </c>
      <c r="M53" s="219">
        <f t="shared" si="2"/>
        <v>2.0377644673432482</v>
      </c>
      <c r="N53" s="219">
        <f t="shared" si="3"/>
        <v>1.89803785818962</v>
      </c>
      <c r="P53" s="163"/>
      <c r="Q53" s="163"/>
      <c r="R53" s="163"/>
      <c r="S53" s="163"/>
      <c r="T53" s="163"/>
      <c r="U53" s="163"/>
    </row>
    <row r="54" spans="1:21" ht="12" customHeight="1">
      <c r="A54" s="28">
        <v>1961</v>
      </c>
      <c r="B54" s="219">
        <f>'Table A6'!B54/'Table A6'!P54</f>
        <v>1.7838062792855305</v>
      </c>
      <c r="C54" s="219">
        <f>'Table A6'!C54/'Table A6'!Q54</f>
        <v>1.8777755328659969</v>
      </c>
      <c r="D54" s="219">
        <f>'Table A6'!D54/'Table A6'!R54</f>
        <v>2.1129386013359577</v>
      </c>
      <c r="E54" s="219">
        <f>'Table A6'!E54/'Table A6'!S54</f>
        <v>2.0818139464871654</v>
      </c>
      <c r="F54" s="219">
        <f>'Table A6'!F54/'Table A6'!T54</f>
        <v>2.0559494403692242</v>
      </c>
      <c r="G54" s="219">
        <f>'Table A6'!G54/'Table A6'!U54</f>
        <v>2.1489662080940297</v>
      </c>
      <c r="H54" s="29"/>
      <c r="I54" s="219">
        <f t="shared" si="4"/>
        <v>2.2758254512984233</v>
      </c>
      <c r="J54" s="219">
        <f t="shared" si="5"/>
        <v>2.1392434199378192</v>
      </c>
      <c r="K54" s="219">
        <f t="shared" si="0"/>
        <v>1.8985221635763307</v>
      </c>
      <c r="L54" s="219">
        <f t="shared" si="1"/>
        <v>1.9243733668318574</v>
      </c>
      <c r="M54" s="219">
        <f t="shared" si="2"/>
        <v>1.9470150385707286</v>
      </c>
      <c r="N54" s="219">
        <f t="shared" si="3"/>
        <v>1.8703476159310697</v>
      </c>
      <c r="P54" s="163"/>
      <c r="Q54" s="163"/>
      <c r="R54" s="163"/>
      <c r="S54" s="163"/>
      <c r="T54" s="163"/>
      <c r="U54" s="163"/>
    </row>
    <row r="55" spans="1:21" ht="12" customHeight="1">
      <c r="A55" s="28">
        <v>1962</v>
      </c>
      <c r="B55" s="219">
        <f>'Table A6'!B55/'Table A6'!P55</f>
        <v>1.7164199855625053</v>
      </c>
      <c r="C55" s="219">
        <f>'Table A6'!C55/'Table A6'!Q55</f>
        <v>1.8332862422174137</v>
      </c>
      <c r="D55" s="219">
        <f>'Table A6'!D55/'Table A6'!R55</f>
        <v>2.0108417374048275</v>
      </c>
      <c r="E55" s="219">
        <f>'Table A6'!E55/'Table A6'!S55</f>
        <v>1.950884597633838</v>
      </c>
      <c r="F55" s="219">
        <f>'Table A6'!F55/'Table A6'!T55</f>
        <v>1.9325863222832653</v>
      </c>
      <c r="G55" s="219">
        <f>'Table A6'!G55/'Table A6'!U55</f>
        <v>2.1543503314856878</v>
      </c>
      <c r="H55" s="29"/>
      <c r="I55" s="219">
        <f t="shared" si="4"/>
        <v>2.3958292902937912</v>
      </c>
      <c r="J55" s="219">
        <f t="shared" si="5"/>
        <v>2.2000678150391075</v>
      </c>
      <c r="K55" s="219">
        <f t="shared" si="0"/>
        <v>1.9892745451600942</v>
      </c>
      <c r="L55" s="219">
        <f t="shared" si="1"/>
        <v>2.0516523271997249</v>
      </c>
      <c r="M55" s="219">
        <f t="shared" si="2"/>
        <v>2.072286796520546</v>
      </c>
      <c r="N55" s="219">
        <f t="shared" si="3"/>
        <v>1.8662881386389574</v>
      </c>
      <c r="P55" s="163"/>
      <c r="Q55" s="163"/>
      <c r="R55" s="163"/>
      <c r="S55" s="163"/>
      <c r="T55" s="163"/>
      <c r="U55" s="163"/>
    </row>
    <row r="56" spans="1:21" ht="12" customHeight="1">
      <c r="A56" s="28">
        <v>1963</v>
      </c>
      <c r="B56" s="219">
        <f>'Table A6'!B56/'Table A6'!P56</f>
        <v>1.7052207317652479</v>
      </c>
      <c r="C56" s="219">
        <f>'Table A6'!C56/'Table A6'!Q56</f>
        <v>1.8050445411631082</v>
      </c>
      <c r="D56" s="219">
        <f>'Table A6'!D56/'Table A6'!R56</f>
        <v>1.9874186306075774</v>
      </c>
      <c r="E56" s="219">
        <f>'Table A6'!E56/'Table A6'!S56</f>
        <v>1.9380073130866873</v>
      </c>
      <c r="F56" s="219">
        <f>'Table A6'!F56/'Table A6'!T56</f>
        <v>1.9213469827520797</v>
      </c>
      <c r="G56" s="219">
        <f>'Table A6'!G56/'Table A6'!U56</f>
        <v>2.1915750404134022</v>
      </c>
      <c r="H56" s="29"/>
      <c r="I56" s="219">
        <f t="shared" si="4"/>
        <v>2.4179957493547954</v>
      </c>
      <c r="J56" s="219">
        <f t="shared" si="5"/>
        <v>2.2421672949365323</v>
      </c>
      <c r="K56" s="219">
        <f t="shared" si="0"/>
        <v>2.0127416771391897</v>
      </c>
      <c r="L56" s="219">
        <f t="shared" si="1"/>
        <v>2.0660897692890199</v>
      </c>
      <c r="M56" s="219">
        <f t="shared" si="2"/>
        <v>2.08536742261095</v>
      </c>
      <c r="N56" s="219">
        <f t="shared" si="3"/>
        <v>1.839225366497323</v>
      </c>
      <c r="P56" s="163"/>
      <c r="Q56" s="163"/>
      <c r="R56" s="163"/>
      <c r="S56" s="163"/>
      <c r="T56" s="163"/>
      <c r="U56" s="163"/>
    </row>
    <row r="57" spans="1:21" ht="12" customHeight="1">
      <c r="A57" s="28">
        <v>1964</v>
      </c>
      <c r="B57" s="219">
        <f>'Table A6'!B57/'Table A6'!P57</f>
        <v>1.7330934940515428</v>
      </c>
      <c r="C57" s="219">
        <f>'Table A6'!C57/'Table A6'!Q57</f>
        <v>1.8963710560886062</v>
      </c>
      <c r="D57" s="219">
        <f>'Table A6'!D57/'Table A6'!R57</f>
        <v>1.958467112126359</v>
      </c>
      <c r="E57" s="219">
        <f>'Table A6'!E57/'Table A6'!S57</f>
        <v>1.9734581310375843</v>
      </c>
      <c r="F57" s="219">
        <f>'Table A6'!F57/'Table A6'!T57</f>
        <v>2.1042475117613879</v>
      </c>
      <c r="G57" s="219">
        <f>'Table A6'!G57/'Table A6'!U57</f>
        <v>2.2295401639883035</v>
      </c>
      <c r="H57" s="29"/>
      <c r="I57" s="219">
        <f t="shared" si="4"/>
        <v>2.3640824916796919</v>
      </c>
      <c r="J57" s="219">
        <f t="shared" si="5"/>
        <v>2.11560942670727</v>
      </c>
      <c r="K57" s="219">
        <f t="shared" si="0"/>
        <v>2.0433326165793004</v>
      </c>
      <c r="L57" s="219">
        <f t="shared" si="1"/>
        <v>2.0272655475527492</v>
      </c>
      <c r="M57" s="219">
        <f t="shared" si="2"/>
        <v>1.9055940713915647</v>
      </c>
      <c r="N57" s="219">
        <f t="shared" si="3"/>
        <v>1.8133121871808271</v>
      </c>
      <c r="P57" s="163"/>
      <c r="Q57" s="163"/>
      <c r="R57" s="163"/>
      <c r="S57" s="163"/>
      <c r="T57" s="163"/>
      <c r="U57" s="163"/>
    </row>
    <row r="58" spans="1:21" ht="12" customHeight="1">
      <c r="A58" s="28">
        <v>1965</v>
      </c>
      <c r="B58" s="219">
        <f>'Table A6'!B58/'Table A6'!P58</f>
        <v>1.7412024991494284</v>
      </c>
      <c r="C58" s="219">
        <f>'Table A6'!C58/'Table A6'!Q58</f>
        <v>1.9173647110012852</v>
      </c>
      <c r="D58" s="219">
        <f>'Table A6'!D58/'Table A6'!R58</f>
        <v>1.9967970249021949</v>
      </c>
      <c r="E58" s="219">
        <f>'Table A6'!E58/'Table A6'!S58</f>
        <v>2.0365480628216899</v>
      </c>
      <c r="F58" s="219">
        <f>'Table A6'!F58/'Table A6'!T58</f>
        <v>2.2998946924272663</v>
      </c>
      <c r="G58" s="219">
        <f>'Table A6'!G58/'Table A6'!U58</f>
        <v>2.3276165498636967</v>
      </c>
      <c r="H58" s="29"/>
      <c r="I58" s="219">
        <f t="shared" si="4"/>
        <v>2.3491589695765414</v>
      </c>
      <c r="J58" s="219">
        <f t="shared" si="5"/>
        <v>2.0900789925835714</v>
      </c>
      <c r="K58" s="219">
        <f t="shared" si="0"/>
        <v>2.0032132671123484</v>
      </c>
      <c r="L58" s="219">
        <f t="shared" si="1"/>
        <v>1.9647405999465197</v>
      </c>
      <c r="M58" s="219">
        <f t="shared" si="2"/>
        <v>1.7692930864520424</v>
      </c>
      <c r="N58" s="219">
        <f t="shared" si="3"/>
        <v>1.7532295376271618</v>
      </c>
      <c r="P58" s="163"/>
      <c r="Q58" s="163"/>
      <c r="R58" s="163"/>
      <c r="S58" s="163"/>
      <c r="T58" s="163"/>
      <c r="U58" s="163"/>
    </row>
    <row r="59" spans="1:21" ht="12" customHeight="1">
      <c r="A59" s="28">
        <v>1966</v>
      </c>
      <c r="B59" s="219">
        <f>'Table A6'!B59/'Table A6'!P59</f>
        <v>1.7374340326389612</v>
      </c>
      <c r="C59" s="219">
        <f>'Table A6'!C59/'Table A6'!Q59</f>
        <v>1.8567859491857683</v>
      </c>
      <c r="D59" s="219">
        <f>'Table A6'!D59/'Table A6'!R59</f>
        <v>2.019879761927653</v>
      </c>
      <c r="E59" s="219">
        <f>'Table A6'!E59/'Table A6'!S59</f>
        <v>1.9789176860917319</v>
      </c>
      <c r="F59" s="219">
        <f>'Table A6'!F59/'Table A6'!T59</f>
        <v>2.126824477609413</v>
      </c>
      <c r="G59" s="219">
        <f>'Table A6'!G59/'Table A6'!U59</f>
        <v>2.205571092134146</v>
      </c>
      <c r="H59" s="29"/>
      <c r="I59" s="219">
        <f t="shared" si="4"/>
        <v>2.3560534986721828</v>
      </c>
      <c r="J59" s="219">
        <f t="shared" si="5"/>
        <v>2.1671526604169133</v>
      </c>
      <c r="K59" s="219">
        <f t="shared" si="0"/>
        <v>1.9805077395691442</v>
      </c>
      <c r="L59" s="219">
        <f t="shared" si="1"/>
        <v>2.0215363499993937</v>
      </c>
      <c r="M59" s="219">
        <f t="shared" si="2"/>
        <v>1.8874496604134174</v>
      </c>
      <c r="N59" s="219">
        <f t="shared" si="3"/>
        <v>1.8294823976160239</v>
      </c>
      <c r="P59" s="163"/>
      <c r="Q59" s="163"/>
      <c r="R59" s="163"/>
      <c r="S59" s="163"/>
      <c r="T59" s="163"/>
      <c r="U59" s="163"/>
    </row>
    <row r="60" spans="1:21" ht="12" customHeight="1">
      <c r="A60" s="28">
        <v>1967</v>
      </c>
      <c r="B60" s="219">
        <f>'Table A6'!B60/'Table A6'!P60</f>
        <v>1.7907313272735579</v>
      </c>
      <c r="C60" s="219">
        <f>'Table A6'!C60/'Table A6'!Q60</f>
        <v>1.8998105450507903</v>
      </c>
      <c r="D60" s="219">
        <f>'Table A6'!D60/'Table A6'!R60</f>
        <v>2.0525793072518264</v>
      </c>
      <c r="E60" s="219">
        <f>'Table A6'!E60/'Table A6'!S60</f>
        <v>2.0440392270903942</v>
      </c>
      <c r="F60" s="219">
        <f>'Table A6'!F60/'Table A6'!T60</f>
        <v>2.1623319963162935</v>
      </c>
      <c r="G60" s="219">
        <f>'Table A6'!G60/'Table A6'!U60</f>
        <v>2.1773451234938328</v>
      </c>
      <c r="H60" s="29"/>
      <c r="I60" s="219">
        <f t="shared" si="4"/>
        <v>2.2646520575427314</v>
      </c>
      <c r="J60" s="219">
        <f t="shared" si="5"/>
        <v>2.1113450553566855</v>
      </c>
      <c r="K60" s="219">
        <f t="shared" si="0"/>
        <v>1.9500471775479746</v>
      </c>
      <c r="L60" s="219">
        <f t="shared" si="1"/>
        <v>1.9578184172129949</v>
      </c>
      <c r="M60" s="219">
        <f t="shared" si="2"/>
        <v>1.8603393894078781</v>
      </c>
      <c r="N60" s="219">
        <f t="shared" si="3"/>
        <v>1.8493686176169382</v>
      </c>
      <c r="P60" s="163"/>
      <c r="Q60" s="163"/>
      <c r="R60" s="163"/>
      <c r="S60" s="163"/>
      <c r="T60" s="163"/>
      <c r="U60" s="163"/>
    </row>
    <row r="61" spans="1:21" ht="12" customHeight="1">
      <c r="A61" s="28">
        <v>1968</v>
      </c>
      <c r="B61" s="219">
        <f>'Table A6'!B61/'Table A6'!P61</f>
        <v>1.811479450934689</v>
      </c>
      <c r="C61" s="219">
        <f>'Table A6'!C61/'Table A6'!Q61</f>
        <v>1.9348261918881509</v>
      </c>
      <c r="D61" s="219">
        <f>'Table A6'!D61/'Table A6'!R61</f>
        <v>2.1206932400680549</v>
      </c>
      <c r="E61" s="219">
        <f>'Table A6'!E61/'Table A6'!S61</f>
        <v>2.1342663157345676</v>
      </c>
      <c r="F61" s="219">
        <f>'Table A6'!F61/'Table A6'!T61</f>
        <v>2.2262058932127626</v>
      </c>
      <c r="G61" s="219">
        <f>'Table A6'!G61/'Table A6'!U61</f>
        <v>2.2631480494340361</v>
      </c>
      <c r="H61" s="29"/>
      <c r="I61" s="219">
        <f t="shared" si="4"/>
        <v>2.232317095458384</v>
      </c>
      <c r="J61" s="219">
        <f t="shared" si="5"/>
        <v>2.0697175674765935</v>
      </c>
      <c r="K61" s="219">
        <f t="shared" si="0"/>
        <v>1.8923048379762462</v>
      </c>
      <c r="L61" s="219">
        <f t="shared" si="1"/>
        <v>1.8816271682654926</v>
      </c>
      <c r="M61" s="219">
        <f t="shared" si="2"/>
        <v>1.815523726916624</v>
      </c>
      <c r="N61" s="219">
        <f t="shared" si="3"/>
        <v>1.7916728371215538</v>
      </c>
      <c r="P61" s="163"/>
      <c r="Q61" s="163"/>
      <c r="R61" s="163"/>
      <c r="S61" s="163"/>
      <c r="T61" s="163"/>
      <c r="U61" s="163"/>
    </row>
    <row r="62" spans="1:21" ht="12" customHeight="1">
      <c r="A62" s="28">
        <v>1969</v>
      </c>
      <c r="B62" s="219">
        <f>'Table A6'!B62/'Table A6'!P62</f>
        <v>1.7363799423058988</v>
      </c>
      <c r="C62" s="219">
        <f>'Table A6'!C62/'Table A6'!Q62</f>
        <v>1.8490108178210085</v>
      </c>
      <c r="D62" s="219">
        <f>'Table A6'!D62/'Table A6'!R62</f>
        <v>2.0748353081355639</v>
      </c>
      <c r="E62" s="219">
        <f>'Table A6'!E62/'Table A6'!S62</f>
        <v>2.0824138406096075</v>
      </c>
      <c r="F62" s="219">
        <f>'Table A6'!F62/'Table A6'!T62</f>
        <v>2.3066647746565874</v>
      </c>
      <c r="G62" s="219">
        <f>'Table A6'!G62/'Table A6'!U62</f>
        <v>2.3571261191492732</v>
      </c>
      <c r="H62" s="29"/>
      <c r="I62" s="219">
        <f t="shared" si="4"/>
        <v>2.3579946200986979</v>
      </c>
      <c r="J62" s="219">
        <f t="shared" si="5"/>
        <v>2.1778412936675013</v>
      </c>
      <c r="K62" s="219">
        <f t="shared" si="0"/>
        <v>1.9303750932174204</v>
      </c>
      <c r="L62" s="219">
        <f t="shared" si="1"/>
        <v>1.9238610617144432</v>
      </c>
      <c r="M62" s="219">
        <f t="shared" si="2"/>
        <v>1.7653072305885158</v>
      </c>
      <c r="N62" s="219">
        <f t="shared" si="3"/>
        <v>1.7368511930393464</v>
      </c>
      <c r="P62" s="163"/>
      <c r="Q62" s="163"/>
      <c r="R62" s="163"/>
      <c r="S62" s="163"/>
      <c r="T62" s="163"/>
      <c r="U62" s="163"/>
    </row>
    <row r="63" spans="1:21" ht="12" customHeight="1">
      <c r="A63" s="28">
        <v>1970</v>
      </c>
      <c r="B63" s="219">
        <f>'Table A6'!B63/'Table A6'!P63</f>
        <v>1.651936653008496</v>
      </c>
      <c r="C63" s="219">
        <f>'Table A6'!C63/'Table A6'!Q63</f>
        <v>1.7301847265499457</v>
      </c>
      <c r="D63" s="219">
        <f>'Table A6'!D63/'Table A6'!R63</f>
        <v>1.8823034773683425</v>
      </c>
      <c r="E63" s="219">
        <f>'Table A6'!E63/'Table A6'!S63</f>
        <v>1.8710367829358878</v>
      </c>
      <c r="F63" s="219">
        <f>'Table A6'!F63/'Table A6'!T63</f>
        <v>1.9867938070944637</v>
      </c>
      <c r="G63" s="219">
        <f>'Table A6'!G63/'Table A6'!U63</f>
        <v>2.1114984399401719</v>
      </c>
      <c r="H63" s="29"/>
      <c r="I63" s="219">
        <f t="shared" si="4"/>
        <v>2.5338913610475711</v>
      </c>
      <c r="J63" s="219">
        <f t="shared" si="5"/>
        <v>2.3695164574653678</v>
      </c>
      <c r="K63" s="219">
        <f t="shared" si="0"/>
        <v>2.1333968704087085</v>
      </c>
      <c r="L63" s="219">
        <f t="shared" si="1"/>
        <v>2.1480571424658246</v>
      </c>
      <c r="M63" s="219">
        <f t="shared" si="2"/>
        <v>2.013382930466924</v>
      </c>
      <c r="N63" s="219">
        <f t="shared" si="3"/>
        <v>1.8996863729775693</v>
      </c>
      <c r="P63" s="163"/>
      <c r="Q63" s="163"/>
      <c r="R63" s="163"/>
      <c r="S63" s="163"/>
      <c r="T63" s="163"/>
      <c r="U63" s="163"/>
    </row>
    <row r="64" spans="1:21" ht="12" customHeight="1">
      <c r="A64" s="28">
        <v>1971</v>
      </c>
      <c r="B64" s="219">
        <f>'Table A6'!B64/'Table A6'!P64</f>
        <v>1.674809317121513</v>
      </c>
      <c r="C64" s="219">
        <f>'Table A6'!C64/'Table A6'!Q64</f>
        <v>1.7463312141578908</v>
      </c>
      <c r="D64" s="219">
        <f>'Table A6'!D64/'Table A6'!R64</f>
        <v>1.9050860395522575</v>
      </c>
      <c r="E64" s="219">
        <f>'Table A6'!E64/'Table A6'!S64</f>
        <v>1.9164920887290651</v>
      </c>
      <c r="F64" s="219">
        <f>'Table A6'!F64/'Table A6'!T64</f>
        <v>2.0528763253803426</v>
      </c>
      <c r="G64" s="219">
        <f>'Table A6'!G64/'Table A6'!U64</f>
        <v>2.1623003516716945</v>
      </c>
      <c r="H64" s="29"/>
      <c r="I64" s="219">
        <f t="shared" si="4"/>
        <v>2.4819001081159193</v>
      </c>
      <c r="J64" s="219">
        <f t="shared" si="5"/>
        <v>2.3398876812734297</v>
      </c>
      <c r="K64" s="219">
        <f t="shared" si="0"/>
        <v>2.1048673344853448</v>
      </c>
      <c r="L64" s="219">
        <f t="shared" si="1"/>
        <v>2.0911168926583299</v>
      </c>
      <c r="M64" s="219">
        <f t="shared" si="2"/>
        <v>1.9497791676897651</v>
      </c>
      <c r="N64" s="219">
        <f t="shared" si="3"/>
        <v>1.8603628129009306</v>
      </c>
      <c r="P64" s="163"/>
      <c r="Q64" s="163"/>
      <c r="R64" s="163"/>
      <c r="S64" s="163"/>
      <c r="T64" s="163"/>
      <c r="U64" s="163"/>
    </row>
    <row r="65" spans="1:21" ht="12" customHeight="1">
      <c r="A65" s="28">
        <v>1972</v>
      </c>
      <c r="B65" s="219">
        <f>'Table A6'!B65/'Table A6'!P65</f>
        <v>1.6819489190259238</v>
      </c>
      <c r="C65" s="219">
        <f>'Table A6'!C65/'Table A6'!Q65</f>
        <v>1.7627929020695887</v>
      </c>
      <c r="D65" s="219">
        <f>'Table A6'!D65/'Table A6'!R65</f>
        <v>1.9369060694098783</v>
      </c>
      <c r="E65" s="219">
        <f>'Table A6'!E65/'Table A6'!S65</f>
        <v>1.9311111653807373</v>
      </c>
      <c r="F65" s="219">
        <f>'Table A6'!F65/'Table A6'!T65</f>
        <v>2.0732012425126842</v>
      </c>
      <c r="G65" s="219">
        <f>'Table A6'!G65/'Table A6'!U65</f>
        <v>2.1878061831274289</v>
      </c>
      <c r="H65" s="29"/>
      <c r="I65" s="219">
        <f t="shared" si="4"/>
        <v>2.4663854903214322</v>
      </c>
      <c r="J65" s="219">
        <f t="shared" si="5"/>
        <v>2.3109718211677475</v>
      </c>
      <c r="K65" s="219">
        <f t="shared" si="0"/>
        <v>2.0673428560771967</v>
      </c>
      <c r="L65" s="219">
        <f t="shared" si="1"/>
        <v>2.0739856175938924</v>
      </c>
      <c r="M65" s="219">
        <f t="shared" si="2"/>
        <v>1.9317916904929235</v>
      </c>
      <c r="N65" s="219">
        <f t="shared" si="3"/>
        <v>1.8418881920340358</v>
      </c>
      <c r="P65" s="163"/>
      <c r="Q65" s="163"/>
      <c r="R65" s="163"/>
      <c r="S65" s="163"/>
      <c r="T65" s="163"/>
      <c r="U65" s="163"/>
    </row>
    <row r="66" spans="1:21" ht="12" customHeight="1">
      <c r="A66" s="28">
        <v>1973</v>
      </c>
      <c r="B66" s="219">
        <f>'Table A6'!B66/'Table A6'!P66</f>
        <v>1.6696392213877296</v>
      </c>
      <c r="C66" s="219">
        <f>'Table A6'!C66/'Table A6'!Q66</f>
        <v>1.7278262319903002</v>
      </c>
      <c r="D66" s="219">
        <f>'Table A6'!D66/'Table A6'!R66</f>
        <v>1.8311576402164422</v>
      </c>
      <c r="E66" s="219">
        <f>'Table A6'!E66/'Table A6'!S66</f>
        <v>1.8442669256062447</v>
      </c>
      <c r="F66" s="219">
        <f>'Table A6'!F66/'Table A6'!T66</f>
        <v>1.9343192946230785</v>
      </c>
      <c r="G66" s="219">
        <f>'Table A6'!G66/'Table A6'!U66</f>
        <v>1.9847462865974084</v>
      </c>
      <c r="H66" s="29"/>
      <c r="I66" s="219">
        <f t="shared" si="4"/>
        <v>2.4933414412728783</v>
      </c>
      <c r="J66" s="219">
        <f t="shared" si="5"/>
        <v>2.3739543259734104</v>
      </c>
      <c r="K66" s="219">
        <f t="shared" si="0"/>
        <v>2.203141199230978</v>
      </c>
      <c r="L66" s="219">
        <f t="shared" si="1"/>
        <v>2.1844595230139183</v>
      </c>
      <c r="M66" s="219">
        <f t="shared" si="2"/>
        <v>2.0702979225141855</v>
      </c>
      <c r="N66" s="219">
        <f t="shared" si="3"/>
        <v>2.0154899933213231</v>
      </c>
      <c r="P66" s="163"/>
      <c r="Q66" s="163"/>
      <c r="R66" s="163"/>
      <c r="S66" s="163"/>
      <c r="T66" s="163"/>
      <c r="U66" s="163"/>
    </row>
    <row r="67" spans="1:21" ht="12" customHeight="1">
      <c r="A67" s="28">
        <v>1974</v>
      </c>
      <c r="B67" s="219">
        <f>'Table A6'!B67/'Table A6'!P67</f>
        <v>1.6520577119665585</v>
      </c>
      <c r="C67" s="219">
        <f>'Table A6'!C67/'Table A6'!Q67</f>
        <v>1.6921869038373547</v>
      </c>
      <c r="D67" s="219">
        <f>'Table A6'!D67/'Table A6'!R67</f>
        <v>1.8566830018593354</v>
      </c>
      <c r="E67" s="219">
        <f>'Table A6'!E67/'Table A6'!S67</f>
        <v>1.8493343978130796</v>
      </c>
      <c r="F67" s="219">
        <f>'Table A6'!F67/'Table A6'!T67</f>
        <v>1.8456289746664651</v>
      </c>
      <c r="G67" s="219">
        <f>'Table A6'!G67/'Table A6'!U67</f>
        <v>1.9014731375677316</v>
      </c>
      <c r="H67" s="29"/>
      <c r="I67" s="219">
        <f t="shared" si="4"/>
        <v>2.5336065836627757</v>
      </c>
      <c r="J67" s="219">
        <f t="shared" si="5"/>
        <v>2.4446965038722737</v>
      </c>
      <c r="K67" s="219">
        <f t="shared" si="0"/>
        <v>2.1672929167844011</v>
      </c>
      <c r="L67" s="219">
        <f t="shared" si="1"/>
        <v>2.1773925588965475</v>
      </c>
      <c r="M67" s="219">
        <f t="shared" si="2"/>
        <v>2.1825517218049701</v>
      </c>
      <c r="N67" s="219">
        <f t="shared" si="3"/>
        <v>2.1092953947558595</v>
      </c>
      <c r="P67" s="163"/>
      <c r="Q67" s="163"/>
      <c r="R67" s="163"/>
      <c r="S67" s="163"/>
      <c r="T67" s="163"/>
      <c r="U67" s="163"/>
    </row>
    <row r="68" spans="1:21" ht="12" customHeight="1">
      <c r="A68" s="28">
        <v>1975</v>
      </c>
      <c r="B68" s="219">
        <f>'Table A6'!B68/'Table A6'!P68</f>
        <v>1.6233613052667897</v>
      </c>
      <c r="C68" s="219">
        <f>'Table A6'!C68/'Table A6'!Q68</f>
        <v>1.6773093998857531</v>
      </c>
      <c r="D68" s="219">
        <f>'Table A6'!D68/'Table A6'!R68</f>
        <v>1.8138367253995893</v>
      </c>
      <c r="E68" s="219">
        <f>'Table A6'!E68/'Table A6'!S68</f>
        <v>1.8059475626238239</v>
      </c>
      <c r="F68" s="219">
        <f>'Table A6'!F68/'Table A6'!T68</f>
        <v>1.8910836611337758</v>
      </c>
      <c r="G68" s="219">
        <f>'Table A6'!G68/'Table A6'!U68</f>
        <v>1.9993584574126941</v>
      </c>
      <c r="H68" s="29"/>
      <c r="I68" s="219">
        <f t="shared" si="4"/>
        <v>2.6042060865039005</v>
      </c>
      <c r="J68" s="219">
        <f t="shared" si="5"/>
        <v>2.4764301221401586</v>
      </c>
      <c r="K68" s="219">
        <f t="shared" si="0"/>
        <v>2.2287476944580078</v>
      </c>
      <c r="L68" s="219">
        <f t="shared" si="1"/>
        <v>2.2407755124222022</v>
      </c>
      <c r="M68" s="219">
        <f t="shared" si="2"/>
        <v>2.1222290831005068</v>
      </c>
      <c r="N68" s="219">
        <f t="shared" si="3"/>
        <v>2.0006419544284109</v>
      </c>
      <c r="P68" s="163"/>
      <c r="Q68" s="163"/>
      <c r="R68" s="163"/>
      <c r="S68" s="163"/>
      <c r="T68" s="163"/>
      <c r="U68" s="163"/>
    </row>
    <row r="69" spans="1:21" ht="12" customHeight="1">
      <c r="A69" s="28">
        <v>1976</v>
      </c>
      <c r="B69" s="219">
        <f>'Table A6'!B69/'Table A6'!P69</f>
        <v>1.6227665890666159</v>
      </c>
      <c r="C69" s="219">
        <f>'Table A6'!C69/'Table A6'!Q69</f>
        <v>1.6749039080085641</v>
      </c>
      <c r="D69" s="219">
        <f>'Table A6'!D69/'Table A6'!R69</f>
        <v>1.818594903002889</v>
      </c>
      <c r="E69" s="219">
        <f>'Table A6'!E69/'Table A6'!S69</f>
        <v>1.8260456776414173</v>
      </c>
      <c r="F69" s="219">
        <f>'Table A6'!F69/'Table A6'!T69</f>
        <v>1.9062306560340951</v>
      </c>
      <c r="G69" s="219">
        <f>'Table A6'!G69/'Table A6'!U69</f>
        <v>2.008794872381571</v>
      </c>
      <c r="H69" s="29"/>
      <c r="I69" s="219">
        <f t="shared" si="4"/>
        <v>2.6057380366194187</v>
      </c>
      <c r="J69" s="219">
        <f t="shared" si="5"/>
        <v>2.4816924129994971</v>
      </c>
      <c r="K69" s="219">
        <f t="shared" si="0"/>
        <v>2.2216054562905958</v>
      </c>
      <c r="L69" s="219">
        <f t="shared" si="1"/>
        <v>2.2105868078085815</v>
      </c>
      <c r="M69" s="219">
        <f t="shared" si="2"/>
        <v>2.1034718295409078</v>
      </c>
      <c r="N69" s="219">
        <f t="shared" si="3"/>
        <v>1.9912818030480191</v>
      </c>
      <c r="P69" s="163"/>
      <c r="Q69" s="163"/>
      <c r="R69" s="163"/>
      <c r="S69" s="163"/>
      <c r="T69" s="163"/>
      <c r="U69" s="163"/>
    </row>
    <row r="70" spans="1:21" ht="12" customHeight="1">
      <c r="A70" s="28">
        <v>1977</v>
      </c>
      <c r="B70" s="219">
        <f>'Table A6'!B70/'Table A6'!P70</f>
        <v>1.6307193529303399</v>
      </c>
      <c r="C70" s="219">
        <f>'Table A6'!C70/'Table A6'!Q70</f>
        <v>1.6801331993630855</v>
      </c>
      <c r="D70" s="219">
        <f>'Table A6'!D70/'Table A6'!R70</f>
        <v>1.8435721957356737</v>
      </c>
      <c r="E70" s="219">
        <f>'Table A6'!E70/'Table A6'!S70</f>
        <v>1.8576463242982388</v>
      </c>
      <c r="F70" s="219">
        <f>'Table A6'!F70/'Table A6'!T70</f>
        <v>1.9519335955475541</v>
      </c>
      <c r="G70" s="219">
        <f>'Table A6'!G70/'Table A6'!U70</f>
        <v>2.0407671677705315</v>
      </c>
      <c r="H70" s="29"/>
      <c r="I70" s="219">
        <f t="shared" si="4"/>
        <v>2.5854912257789011</v>
      </c>
      <c r="J70" s="219">
        <f t="shared" ref="J70:J100" si="6">C70/(C70-1)</f>
        <v>2.4703002308025188</v>
      </c>
      <c r="K70" s="219">
        <f t="shared" ref="K70:K100" si="7">D70/(D70-1)</f>
        <v>2.1854349930629313</v>
      </c>
      <c r="L70" s="219">
        <f t="shared" ref="L70:L100" si="8">E70/(E70-1)</f>
        <v>2.165981794206651</v>
      </c>
      <c r="M70" s="219">
        <f t="shared" ref="M70:M100" si="9">F70/(F70-1)</f>
        <v>2.0504934426910295</v>
      </c>
      <c r="N70" s="219">
        <f t="shared" ref="N70:N100" si="10">G70/(G70-1)</f>
        <v>1.9608296946397143</v>
      </c>
      <c r="P70" s="163"/>
      <c r="Q70" s="163"/>
      <c r="R70" s="163"/>
      <c r="S70" s="163"/>
      <c r="T70" s="163"/>
      <c r="U70" s="163"/>
    </row>
    <row r="71" spans="1:21" ht="12" customHeight="1">
      <c r="A71" s="28">
        <v>1978</v>
      </c>
      <c r="B71" s="219">
        <f>'Table A6'!B71/'Table A6'!P71</f>
        <v>1.6273365615140918</v>
      </c>
      <c r="C71" s="219">
        <f>'Table A6'!C71/'Table A6'!Q71</f>
        <v>1.680136553775373</v>
      </c>
      <c r="D71" s="219">
        <f>'Table A6'!D71/'Table A6'!R71</f>
        <v>1.8371966594996096</v>
      </c>
      <c r="E71" s="219">
        <f>'Table A6'!E71/'Table A6'!S71</f>
        <v>1.8429144188025399</v>
      </c>
      <c r="F71" s="219">
        <f>'Table A6'!F71/'Table A6'!T71</f>
        <v>1.9000280562764309</v>
      </c>
      <c r="G71" s="219">
        <f>'Table A6'!G71/'Table A6'!U71</f>
        <v>1.9646391056938872</v>
      </c>
      <c r="H71" s="29"/>
      <c r="I71" s="219">
        <f t="shared" ref="I71:I100" si="11">B71/(B71-1)</f>
        <v>2.5940406814270096</v>
      </c>
      <c r="J71" s="219">
        <f t="shared" si="6"/>
        <v>2.4702929793276005</v>
      </c>
      <c r="K71" s="219">
        <f t="shared" si="7"/>
        <v>2.1944624822054326</v>
      </c>
      <c r="L71" s="219">
        <f t="shared" si="8"/>
        <v>2.186360059447813</v>
      </c>
      <c r="M71" s="219">
        <f t="shared" si="9"/>
        <v>2.111076474812541</v>
      </c>
      <c r="N71" s="219">
        <f t="shared" si="10"/>
        <v>2.0366571229565453</v>
      </c>
      <c r="P71" s="163"/>
      <c r="Q71" s="163"/>
      <c r="R71" s="163"/>
      <c r="S71" s="163"/>
      <c r="T71" s="163"/>
      <c r="U71" s="163"/>
    </row>
    <row r="72" spans="1:21" ht="12" customHeight="1">
      <c r="A72" s="28">
        <v>1979</v>
      </c>
      <c r="B72" s="219">
        <f>'Table A6'!B72/'Table A6'!P72</f>
        <v>1.6815949674628741</v>
      </c>
      <c r="C72" s="219">
        <f>'Table A6'!C72/'Table A6'!Q72</f>
        <v>1.7567606437700951</v>
      </c>
      <c r="D72" s="219">
        <f>'Table A6'!D72/'Table A6'!R72</f>
        <v>2.0158457775760565</v>
      </c>
      <c r="E72" s="219">
        <f>'Table A6'!E72/'Table A6'!S72</f>
        <v>2.0428230117562869</v>
      </c>
      <c r="F72" s="219">
        <f>'Table A6'!F72/'Table A6'!T72</f>
        <v>2.2088246118130628</v>
      </c>
      <c r="G72" s="219">
        <f>'Table A6'!G72/'Table A6'!U72</f>
        <v>2.211731478395691</v>
      </c>
      <c r="H72" s="29"/>
      <c r="I72" s="219">
        <f t="shared" si="11"/>
        <v>2.4671469827929284</v>
      </c>
      <c r="J72" s="219">
        <f t="shared" si="6"/>
        <v>2.3214217840638676</v>
      </c>
      <c r="K72" s="219">
        <f t="shared" si="7"/>
        <v>1.9844013944578609</v>
      </c>
      <c r="L72" s="219">
        <f t="shared" si="8"/>
        <v>1.9589354940641692</v>
      </c>
      <c r="M72" s="219">
        <f t="shared" si="9"/>
        <v>1.827249867538802</v>
      </c>
      <c r="N72" s="219">
        <f t="shared" si="10"/>
        <v>1.8252653478343079</v>
      </c>
      <c r="P72" s="163"/>
      <c r="Q72" s="163"/>
      <c r="R72" s="163"/>
      <c r="S72" s="163"/>
      <c r="T72" s="163"/>
      <c r="U72" s="163"/>
    </row>
    <row r="73" spans="1:21" ht="12" customHeight="1">
      <c r="A73" s="28">
        <v>1980</v>
      </c>
      <c r="B73" s="219">
        <f>'Table A6'!B73/'Table A6'!P73</f>
        <v>1.6727417468550916</v>
      </c>
      <c r="C73" s="219">
        <f>'Table A6'!C73/'Table A6'!Q73</f>
        <v>1.7511557464767502</v>
      </c>
      <c r="D73" s="219">
        <f>'Table A6'!D73/'Table A6'!R73</f>
        <v>2.0002317192086849</v>
      </c>
      <c r="E73" s="219">
        <f>'Table A6'!E73/'Table A6'!S73</f>
        <v>2.0292989253687779</v>
      </c>
      <c r="F73" s="219">
        <f>'Table A6'!F73/'Table A6'!T73</f>
        <v>2.1179540768583873</v>
      </c>
      <c r="G73" s="219">
        <f>'Table A6'!G73/'Table A6'!U73</f>
        <v>2.089876938416563</v>
      </c>
      <c r="H73" s="29"/>
      <c r="I73" s="219">
        <f t="shared" si="11"/>
        <v>2.4864545045327771</v>
      </c>
      <c r="J73" s="219">
        <f t="shared" si="6"/>
        <v>2.3312818342806247</v>
      </c>
      <c r="K73" s="219">
        <f t="shared" si="7"/>
        <v>1.9997683344726678</v>
      </c>
      <c r="L73" s="219">
        <f t="shared" si="8"/>
        <v>1.9715350665908054</v>
      </c>
      <c r="M73" s="219">
        <f t="shared" si="9"/>
        <v>1.894491125082834</v>
      </c>
      <c r="N73" s="219">
        <f t="shared" si="10"/>
        <v>1.9175347828286546</v>
      </c>
      <c r="P73" s="163"/>
      <c r="Q73" s="163"/>
      <c r="R73" s="163"/>
      <c r="S73" s="163"/>
      <c r="T73" s="163"/>
      <c r="U73" s="163"/>
    </row>
    <row r="74" spans="1:21" ht="12" customHeight="1">
      <c r="A74" s="28">
        <v>1981</v>
      </c>
      <c r="B74" s="219">
        <f>'Table A6'!B74/'Table A6'!P74</f>
        <v>1.6725902348298147</v>
      </c>
      <c r="C74" s="219">
        <f>'Table A6'!C74/'Table A6'!Q74</f>
        <v>1.7480754152544526</v>
      </c>
      <c r="D74" s="219">
        <f>'Table A6'!D74/'Table A6'!R74</f>
        <v>2.0657484179222068</v>
      </c>
      <c r="E74" s="219">
        <f>'Table A6'!E74/'Table A6'!S74</f>
        <v>2.1261887509925366</v>
      </c>
      <c r="F74" s="219">
        <f>'Table A6'!F74/'Table A6'!T74</f>
        <v>2.1785736784587808</v>
      </c>
      <c r="G74" s="219">
        <f>'Table A6'!G74/'Table A6'!U74</f>
        <v>2.1299385079179323</v>
      </c>
      <c r="H74" s="29"/>
      <c r="I74" s="219">
        <f t="shared" si="11"/>
        <v>2.4867893528859062</v>
      </c>
      <c r="J74" s="219">
        <f t="shared" si="6"/>
        <v>2.3367636198281652</v>
      </c>
      <c r="K74" s="219">
        <f t="shared" si="7"/>
        <v>1.9383077499186998</v>
      </c>
      <c r="L74" s="219">
        <f t="shared" si="8"/>
        <v>1.8879506202833909</v>
      </c>
      <c r="M74" s="219">
        <f t="shared" si="9"/>
        <v>1.848483228734328</v>
      </c>
      <c r="N74" s="219">
        <f t="shared" si="10"/>
        <v>1.8850039121532711</v>
      </c>
      <c r="P74" s="163"/>
      <c r="Q74" s="163"/>
      <c r="R74" s="163"/>
      <c r="S74" s="163"/>
      <c r="T74" s="163"/>
      <c r="U74" s="163"/>
    </row>
    <row r="75" spans="1:21" ht="12" customHeight="1">
      <c r="A75" s="28">
        <v>1982</v>
      </c>
      <c r="B75" s="219">
        <f>'Table A6'!B75/'Table A6'!P75</f>
        <v>1.6978408943218035</v>
      </c>
      <c r="C75" s="219">
        <f>'Table A6'!C75/'Table A6'!Q75</f>
        <v>1.8050826040619163</v>
      </c>
      <c r="D75" s="219">
        <f>'Table A6'!D75/'Table A6'!R75</f>
        <v>2.189989359721396</v>
      </c>
      <c r="E75" s="219">
        <f>'Table A6'!E75/'Table A6'!S75</f>
        <v>2.2837859776613758</v>
      </c>
      <c r="F75" s="219">
        <f>'Table A6'!F75/'Table A6'!T75</f>
        <v>2.3834753094443903</v>
      </c>
      <c r="G75" s="219">
        <f>'Table A6'!G75/'Table A6'!U75</f>
        <v>2.2108550109235594</v>
      </c>
      <c r="H75" s="29"/>
      <c r="I75" s="219">
        <f t="shared" si="11"/>
        <v>2.4329913998116286</v>
      </c>
      <c r="J75" s="219">
        <f t="shared" si="6"/>
        <v>2.2421085674372527</v>
      </c>
      <c r="K75" s="219">
        <f t="shared" si="7"/>
        <v>1.8403436483113791</v>
      </c>
      <c r="L75" s="219">
        <f t="shared" si="8"/>
        <v>1.7789460372683474</v>
      </c>
      <c r="M75" s="219">
        <f t="shared" si="9"/>
        <v>1.7228173811078742</v>
      </c>
      <c r="N75" s="219">
        <f t="shared" si="10"/>
        <v>1.8258627093901745</v>
      </c>
      <c r="P75" s="163"/>
      <c r="Q75" s="163"/>
      <c r="R75" s="163"/>
      <c r="S75" s="163"/>
      <c r="T75" s="163"/>
      <c r="U75" s="163"/>
    </row>
    <row r="76" spans="1:21" ht="12" customHeight="1">
      <c r="A76" s="28">
        <v>1983</v>
      </c>
      <c r="B76" s="219">
        <f>'Table A6'!B76/'Table A6'!P76</f>
        <v>1.7466867191556059</v>
      </c>
      <c r="C76" s="219">
        <f>'Table A6'!C76/'Table A6'!Q76</f>
        <v>1.8553262538272866</v>
      </c>
      <c r="D76" s="219">
        <f>'Table A6'!D76/'Table A6'!R76</f>
        <v>2.2700855621082967</v>
      </c>
      <c r="E76" s="219">
        <f>'Table A6'!E76/'Table A6'!S76</f>
        <v>2.3637551429404597</v>
      </c>
      <c r="F76" s="219">
        <f>'Table A6'!F76/'Table A6'!T76</f>
        <v>2.4171287016416061</v>
      </c>
      <c r="G76" s="219">
        <f>'Table A6'!G76/'Table A6'!U76</f>
        <v>2.2447152738696619</v>
      </c>
      <c r="H76" s="29"/>
      <c r="I76" s="219">
        <f t="shared" si="11"/>
        <v>2.339249747378465</v>
      </c>
      <c r="J76" s="219">
        <f t="shared" si="6"/>
        <v>2.1691445171071844</v>
      </c>
      <c r="K76" s="219">
        <f t="shared" si="7"/>
        <v>1.7873485297636449</v>
      </c>
      <c r="L76" s="219">
        <f t="shared" si="8"/>
        <v>1.7332694620266293</v>
      </c>
      <c r="M76" s="219">
        <f t="shared" si="9"/>
        <v>1.7056522098815705</v>
      </c>
      <c r="N76" s="219">
        <f t="shared" si="10"/>
        <v>1.8033965847395179</v>
      </c>
      <c r="P76" s="163"/>
      <c r="Q76" s="163"/>
      <c r="R76" s="163"/>
      <c r="S76" s="163"/>
      <c r="T76" s="163"/>
      <c r="U76" s="163"/>
    </row>
    <row r="77" spans="1:21" ht="12" customHeight="1">
      <c r="A77" s="28">
        <v>1984</v>
      </c>
      <c r="B77" s="219">
        <f>'Table A6'!B77/'Table A6'!P77</f>
        <v>1.7785507975987094</v>
      </c>
      <c r="C77" s="219">
        <f>'Table A6'!C77/'Table A6'!Q77</f>
        <v>1.8851427503561953</v>
      </c>
      <c r="D77" s="219">
        <f>'Table A6'!D77/'Table A6'!R77</f>
        <v>2.3276498241163286</v>
      </c>
      <c r="E77" s="219">
        <f>'Table A6'!E77/'Table A6'!S77</f>
        <v>2.4658578990352087</v>
      </c>
      <c r="F77" s="219">
        <f>'Table A6'!F77/'Table A6'!T77</f>
        <v>2.6009107398837168</v>
      </c>
      <c r="G77" s="219">
        <f>'Table A6'!G77/'Table A6'!U77</f>
        <v>2.2805265536063937</v>
      </c>
      <c r="H77" s="29"/>
      <c r="I77" s="219">
        <f t="shared" si="11"/>
        <v>2.2844377053935441</v>
      </c>
      <c r="J77" s="219">
        <f t="shared" si="6"/>
        <v>2.1297612725151782</v>
      </c>
      <c r="K77" s="219">
        <f t="shared" si="7"/>
        <v>1.7532106597954704</v>
      </c>
      <c r="L77" s="219">
        <f t="shared" si="8"/>
        <v>1.6821943659465048</v>
      </c>
      <c r="M77" s="219">
        <f t="shared" si="9"/>
        <v>1.6246444446194643</v>
      </c>
      <c r="N77" s="219">
        <f t="shared" si="10"/>
        <v>1.7809287493364847</v>
      </c>
      <c r="P77" s="163"/>
      <c r="Q77" s="163"/>
      <c r="R77" s="163"/>
      <c r="S77" s="163"/>
      <c r="T77" s="163"/>
      <c r="U77" s="163"/>
    </row>
    <row r="78" spans="1:21" ht="12" customHeight="1">
      <c r="A78" s="28">
        <v>1985</v>
      </c>
      <c r="B78" s="219">
        <f>'Table A6'!B78/'Table A6'!P78</f>
        <v>1.8253698204365825</v>
      </c>
      <c r="C78" s="219">
        <f>'Table A6'!C78/'Table A6'!Q78</f>
        <v>1.9315523369927075</v>
      </c>
      <c r="D78" s="219">
        <f>'Table A6'!D78/'Table A6'!R78</f>
        <v>2.376385409133889</v>
      </c>
      <c r="E78" s="219">
        <f>'Table A6'!E78/'Table A6'!S78</f>
        <v>2.5358628937548899</v>
      </c>
      <c r="F78" s="219">
        <f>'Table A6'!F78/'Table A6'!T78</f>
        <v>2.4846100601491843</v>
      </c>
      <c r="G78" s="219">
        <f>'Table A6'!G78/'Table A6'!U78</f>
        <v>2.2771349793755795</v>
      </c>
      <c r="H78" s="29"/>
      <c r="I78" s="219">
        <f t="shared" si="11"/>
        <v>2.2115781014031337</v>
      </c>
      <c r="J78" s="219">
        <f t="shared" si="6"/>
        <v>2.0734769913500077</v>
      </c>
      <c r="K78" s="219">
        <f t="shared" si="7"/>
        <v>1.726540686470416</v>
      </c>
      <c r="L78" s="219">
        <f t="shared" si="8"/>
        <v>1.651099785056459</v>
      </c>
      <c r="M78" s="219">
        <f t="shared" si="9"/>
        <v>1.6735775452710544</v>
      </c>
      <c r="N78" s="219">
        <f t="shared" si="10"/>
        <v>1.7830025926381898</v>
      </c>
      <c r="P78" s="163"/>
      <c r="Q78" s="163"/>
      <c r="R78" s="163"/>
      <c r="S78" s="163"/>
      <c r="T78" s="163"/>
      <c r="U78" s="163"/>
    </row>
    <row r="79" spans="1:21" ht="12" customHeight="1">
      <c r="A79" s="28">
        <v>1986</v>
      </c>
      <c r="B79" s="219">
        <f>'Table A6'!B79/'Table A6'!P79</f>
        <v>2.0324621766183357</v>
      </c>
      <c r="C79" s="219">
        <f>'Table A6'!C79/'Table A6'!Q79</f>
        <v>2.1859229858083062</v>
      </c>
      <c r="D79" s="219">
        <f>'Table A6'!D79/'Table A6'!R79</f>
        <v>2.8082597247180598</v>
      </c>
      <c r="E79" s="219">
        <f>'Table A6'!E79/'Table A6'!S79</f>
        <v>2.760302491339889</v>
      </c>
      <c r="F79" s="219">
        <f>'Table A6'!F79/'Table A6'!T79</f>
        <v>2.8951132190403923</v>
      </c>
      <c r="G79" s="219">
        <f>'Table A6'!G79/'Table A6'!U79</f>
        <v>2.416177424313283</v>
      </c>
      <c r="H79" s="29"/>
      <c r="I79" s="219">
        <f t="shared" si="11"/>
        <v>1.9685584834452141</v>
      </c>
      <c r="J79" s="219">
        <f t="shared" si="6"/>
        <v>1.8432250761363023</v>
      </c>
      <c r="K79" s="219">
        <f t="shared" si="7"/>
        <v>1.5530179024232362</v>
      </c>
      <c r="L79" s="219">
        <f t="shared" si="8"/>
        <v>1.5680841815083897</v>
      </c>
      <c r="M79" s="219">
        <f t="shared" si="9"/>
        <v>1.5276729590363782</v>
      </c>
      <c r="N79" s="219">
        <f t="shared" si="10"/>
        <v>1.7061262118939009</v>
      </c>
      <c r="P79" s="163"/>
      <c r="Q79" s="163"/>
      <c r="R79" s="163"/>
      <c r="S79" s="163"/>
      <c r="T79" s="163"/>
      <c r="U79" s="163"/>
    </row>
    <row r="80" spans="1:21" ht="12" customHeight="1">
      <c r="A80" s="28">
        <v>1987</v>
      </c>
      <c r="B80" s="219">
        <f>'Table A6'!B80/'Table A6'!P80</f>
        <v>1.8247501591020281</v>
      </c>
      <c r="C80" s="219">
        <f>'Table A6'!C80/'Table A6'!Q80</f>
        <v>1.9570631875245434</v>
      </c>
      <c r="D80" s="219">
        <f>'Table A6'!D80/'Table A6'!R80</f>
        <v>2.3071089161234424</v>
      </c>
      <c r="E80" s="219">
        <f>'Table A6'!E80/'Table A6'!S80</f>
        <v>2.3743679103972832</v>
      </c>
      <c r="F80" s="219">
        <f>'Table A6'!F80/'Table A6'!T80</f>
        <v>2.4447884718108228</v>
      </c>
      <c r="G80" s="219">
        <f>'Table A6'!G80/'Table A6'!U80</f>
        <v>2.3433851008893916</v>
      </c>
      <c r="H80" s="29"/>
      <c r="I80" s="219">
        <f t="shared" si="11"/>
        <v>2.2124883990186563</v>
      </c>
      <c r="J80" s="219">
        <f t="shared" si="6"/>
        <v>2.0448630905828833</v>
      </c>
      <c r="K80" s="219">
        <f t="shared" si="7"/>
        <v>1.7650471874721423</v>
      </c>
      <c r="L80" s="219">
        <f t="shared" si="8"/>
        <v>1.7276072094195898</v>
      </c>
      <c r="M80" s="219">
        <f t="shared" si="9"/>
        <v>1.6921428427143055</v>
      </c>
      <c r="N80" s="219">
        <f t="shared" si="10"/>
        <v>1.7443881872278824</v>
      </c>
      <c r="P80" s="163"/>
      <c r="Q80" s="163"/>
      <c r="R80" s="163"/>
      <c r="S80" s="163"/>
      <c r="T80" s="163"/>
      <c r="U80" s="163"/>
    </row>
    <row r="81" spans="1:21" ht="12" customHeight="1">
      <c r="A81" s="28">
        <v>1988</v>
      </c>
      <c r="B81" s="219">
        <f>'Table A6'!B81/'Table A6'!P81</f>
        <v>2.0111029249531458</v>
      </c>
      <c r="C81" s="219">
        <f>'Table A6'!C81/'Table A6'!Q81</f>
        <v>2.208867305531212</v>
      </c>
      <c r="D81" s="219">
        <f>'Table A6'!D81/'Table A6'!R81</f>
        <v>2.725073318535955</v>
      </c>
      <c r="E81" s="219">
        <f>'Table A6'!E81/'Table A6'!S81</f>
        <v>2.7876269672115384</v>
      </c>
      <c r="F81" s="219">
        <f>'Table A6'!F81/'Table A6'!T81</f>
        <v>2.7516466620135787</v>
      </c>
      <c r="G81" s="219">
        <f>'Table A6'!G81/'Table A6'!U81</f>
        <v>2.5002708502621274</v>
      </c>
      <c r="H81" s="29"/>
      <c r="I81" s="219">
        <f t="shared" si="11"/>
        <v>1.9890189963067704</v>
      </c>
      <c r="J81" s="219">
        <f t="shared" si="6"/>
        <v>1.8272206514515423</v>
      </c>
      <c r="K81" s="219">
        <f t="shared" si="7"/>
        <v>1.5796855062651398</v>
      </c>
      <c r="L81" s="219">
        <f t="shared" si="8"/>
        <v>1.5594008248599358</v>
      </c>
      <c r="M81" s="219">
        <f t="shared" si="9"/>
        <v>1.5708913913325793</v>
      </c>
      <c r="N81" s="219">
        <f t="shared" si="10"/>
        <v>1.6665463105047198</v>
      </c>
      <c r="P81" s="163"/>
      <c r="Q81" s="163"/>
      <c r="R81" s="163"/>
      <c r="S81" s="163"/>
      <c r="T81" s="163"/>
      <c r="U81" s="163"/>
    </row>
    <row r="82" spans="1:21" ht="12" customHeight="1">
      <c r="A82" s="28">
        <v>1989</v>
      </c>
      <c r="B82" s="219">
        <f>'Table A6'!B82/'Table A6'!P82</f>
        <v>1.955552382231414</v>
      </c>
      <c r="C82" s="219">
        <f>'Table A6'!C82/'Table A6'!Q82</f>
        <v>2.1080130180581338</v>
      </c>
      <c r="D82" s="219">
        <f>'Table A6'!D82/'Table A6'!R82</f>
        <v>2.5332378955148247</v>
      </c>
      <c r="E82" s="219">
        <f>'Table A6'!E82/'Table A6'!S82</f>
        <v>2.5590592711806641</v>
      </c>
      <c r="F82" s="219">
        <f>'Table A6'!F82/'Table A6'!T82</f>
        <v>2.6043915843919132</v>
      </c>
      <c r="G82" s="219">
        <f>'Table A6'!G82/'Table A6'!U82</f>
        <v>2.4632476643781636</v>
      </c>
      <c r="H82" s="29"/>
      <c r="I82" s="219">
        <f t="shared" si="11"/>
        <v>2.0465151033005555</v>
      </c>
      <c r="J82" s="219">
        <f t="shared" si="6"/>
        <v>1.9025164720109211</v>
      </c>
      <c r="K82" s="219">
        <f t="shared" si="7"/>
        <v>1.6522145082151285</v>
      </c>
      <c r="L82" s="219">
        <f t="shared" si="8"/>
        <v>1.6414124327952633</v>
      </c>
      <c r="M82" s="219">
        <f t="shared" si="9"/>
        <v>1.6232892329580586</v>
      </c>
      <c r="N82" s="219">
        <f t="shared" si="10"/>
        <v>1.6834113078355537</v>
      </c>
      <c r="P82" s="163"/>
      <c r="Q82" s="163"/>
      <c r="R82" s="163"/>
      <c r="S82" s="163"/>
      <c r="T82" s="163"/>
      <c r="U82" s="163"/>
    </row>
    <row r="83" spans="1:21" ht="12" customHeight="1">
      <c r="A83" s="28">
        <v>1990</v>
      </c>
      <c r="B83" s="219">
        <f>'Table A6'!B83/'Table A6'!P83</f>
        <v>1.9451221740883671</v>
      </c>
      <c r="C83" s="219">
        <f>'Table A6'!C83/'Table A6'!Q83</f>
        <v>2.1023791148174635</v>
      </c>
      <c r="D83" s="219">
        <f>'Table A6'!D83/'Table A6'!R83</f>
        <v>2.5297770922287977</v>
      </c>
      <c r="E83" s="219">
        <f>'Table A6'!E83/'Table A6'!S83</f>
        <v>2.5478833578136872</v>
      </c>
      <c r="F83" s="219">
        <f>'Table A6'!F83/'Table A6'!T83</f>
        <v>2.5475055141141438</v>
      </c>
      <c r="G83" s="219">
        <f>'Table A6'!G83/'Table A6'!U83</f>
        <v>2.4210360586267785</v>
      </c>
      <c r="H83" s="29"/>
      <c r="I83" s="219">
        <f t="shared" si="11"/>
        <v>2.0580642666272921</v>
      </c>
      <c r="J83" s="219">
        <f t="shared" si="6"/>
        <v>1.9071289419026993</v>
      </c>
      <c r="K83" s="219">
        <f t="shared" si="7"/>
        <v>1.653690008224046</v>
      </c>
      <c r="L83" s="219">
        <f t="shared" si="8"/>
        <v>1.6460435115811654</v>
      </c>
      <c r="M83" s="219">
        <f t="shared" si="9"/>
        <v>1.6462012515492983</v>
      </c>
      <c r="N83" s="219">
        <f t="shared" si="10"/>
        <v>1.7037119107071443</v>
      </c>
      <c r="P83" s="163"/>
      <c r="Q83" s="163"/>
      <c r="R83" s="163"/>
      <c r="S83" s="163"/>
      <c r="T83" s="163"/>
      <c r="U83" s="163"/>
    </row>
    <row r="84" spans="1:21" ht="12" customHeight="1">
      <c r="A84" s="28">
        <v>1991</v>
      </c>
      <c r="B84" s="219">
        <f>'Table A6'!B84/'Table A6'!P84</f>
        <v>1.8587453227349389</v>
      </c>
      <c r="C84" s="219">
        <f>'Table A6'!C84/'Table A6'!Q84</f>
        <v>1.9645331780057633</v>
      </c>
      <c r="D84" s="219">
        <f>'Table A6'!D84/'Table A6'!R84</f>
        <v>2.3501769275979862</v>
      </c>
      <c r="E84" s="219">
        <f>'Table A6'!E84/'Table A6'!S84</f>
        <v>2.3501769275979862</v>
      </c>
      <c r="F84" s="219">
        <f>'Table A6'!F84/'Table A6'!T84</f>
        <v>2.3957782522653117</v>
      </c>
      <c r="G84" s="219">
        <f>'Table A6'!G84/'Table A6'!U84</f>
        <v>2.2732694438141765</v>
      </c>
      <c r="H84" s="29"/>
      <c r="I84" s="219">
        <f t="shared" si="11"/>
        <v>2.1644896030585552</v>
      </c>
      <c r="J84" s="219">
        <f t="shared" si="6"/>
        <v>2.0367709714947977</v>
      </c>
      <c r="K84" s="219">
        <f t="shared" si="7"/>
        <v>1.7406436738472759</v>
      </c>
      <c r="L84" s="219">
        <f t="shared" si="8"/>
        <v>1.7406436738472759</v>
      </c>
      <c r="M84" s="219">
        <f t="shared" si="9"/>
        <v>1.716446182176163</v>
      </c>
      <c r="N84" s="219">
        <f t="shared" si="10"/>
        <v>1.7853797205754214</v>
      </c>
      <c r="P84" s="163"/>
      <c r="Q84" s="163"/>
      <c r="R84" s="163"/>
      <c r="S84" s="163"/>
      <c r="T84" s="163"/>
      <c r="U84" s="163"/>
    </row>
    <row r="85" spans="1:21" ht="12" customHeight="1">
      <c r="A85" s="28">
        <v>1992</v>
      </c>
      <c r="B85" s="219">
        <f>'Table A6'!B85/'Table A6'!P85</f>
        <v>1.9436919514283304</v>
      </c>
      <c r="C85" s="219">
        <f>'Table A6'!C85/'Table A6'!Q85</f>
        <v>2.1019561786224963</v>
      </c>
      <c r="D85" s="219">
        <f>'Table A6'!D85/'Table A6'!R85</f>
        <v>2.5070597458417363</v>
      </c>
      <c r="E85" s="219">
        <f>'Table A6'!E85/'Table A6'!S85</f>
        <v>2.5227045792105685</v>
      </c>
      <c r="F85" s="219">
        <f>'Table A6'!F85/'Table A6'!T85</f>
        <v>2.595788626250517</v>
      </c>
      <c r="G85" s="219">
        <f>'Table A6'!G85/'Table A6'!U85</f>
        <v>2.4044064403622931</v>
      </c>
      <c r="H85" s="29"/>
      <c r="I85" s="219">
        <f t="shared" si="11"/>
        <v>2.0596678275007476</v>
      </c>
      <c r="J85" s="219">
        <f t="shared" si="6"/>
        <v>1.9074771024470802</v>
      </c>
      <c r="K85" s="219">
        <f t="shared" si="7"/>
        <v>1.6635437000816919</v>
      </c>
      <c r="L85" s="219">
        <f t="shared" si="8"/>
        <v>1.6567262052357132</v>
      </c>
      <c r="M85" s="219">
        <f t="shared" si="9"/>
        <v>1.6266494092952719</v>
      </c>
      <c r="N85" s="219">
        <f t="shared" si="10"/>
        <v>1.712044584288599</v>
      </c>
      <c r="P85" s="163"/>
      <c r="Q85" s="163"/>
      <c r="R85" s="163"/>
      <c r="S85" s="163"/>
      <c r="T85" s="163"/>
      <c r="U85" s="163"/>
    </row>
    <row r="86" spans="1:21" ht="12" customHeight="1">
      <c r="A86" s="28">
        <v>1993</v>
      </c>
      <c r="B86" s="219">
        <f>'Table A6'!B86/'Table A6'!P86</f>
        <v>1.9196587121380229</v>
      </c>
      <c r="C86" s="219">
        <f>'Table A6'!C86/'Table A6'!Q86</f>
        <v>2.0632266159686807</v>
      </c>
      <c r="D86" s="219">
        <f>'Table A6'!D86/'Table A6'!R86</f>
        <v>2.4044672648071037</v>
      </c>
      <c r="E86" s="219">
        <f>'Table A6'!E86/'Table A6'!S86</f>
        <v>2.4785198322720223</v>
      </c>
      <c r="F86" s="219">
        <f>'Table A6'!F86/'Table A6'!T86</f>
        <v>2.5561669755270433</v>
      </c>
      <c r="G86" s="219">
        <f>'Table A6'!G86/'Table A6'!U86</f>
        <v>2.4170777233461731</v>
      </c>
      <c r="H86" s="29"/>
      <c r="I86" s="219">
        <f t="shared" si="11"/>
        <v>2.0873598942755618</v>
      </c>
      <c r="J86" s="219">
        <f t="shared" si="6"/>
        <v>1.9405332644808968</v>
      </c>
      <c r="K86" s="219">
        <f t="shared" si="7"/>
        <v>1.7120137471750505</v>
      </c>
      <c r="L86" s="219">
        <f t="shared" si="8"/>
        <v>1.6763521044308975</v>
      </c>
      <c r="M86" s="219">
        <f t="shared" si="9"/>
        <v>1.642604563473222</v>
      </c>
      <c r="N86" s="219">
        <f t="shared" si="10"/>
        <v>1.7056775951841798</v>
      </c>
      <c r="P86" s="163"/>
      <c r="Q86" s="163"/>
      <c r="R86" s="163"/>
      <c r="S86" s="163"/>
      <c r="T86" s="163"/>
      <c r="U86" s="163"/>
    </row>
    <row r="87" spans="1:21" ht="12" customHeight="1">
      <c r="A87" s="28">
        <v>1994</v>
      </c>
      <c r="B87" s="219">
        <f>'Table A6'!B87/'Table A6'!P87</f>
        <v>1.9252875240386496</v>
      </c>
      <c r="C87" s="219">
        <f>'Table A6'!C87/'Table A6'!Q87</f>
        <v>2.0522611478746398</v>
      </c>
      <c r="D87" s="219">
        <f>'Table A6'!D87/'Table A6'!R87</f>
        <v>2.3806488054231019</v>
      </c>
      <c r="E87" s="219">
        <f>'Table A6'!E87/'Table A6'!S87</f>
        <v>2.456199942325747</v>
      </c>
      <c r="F87" s="219">
        <f>'Table A6'!F87/'Table A6'!T87</f>
        <v>2.532819801374901</v>
      </c>
      <c r="G87" s="219">
        <f>'Table A6'!G87/'Table A6'!U87</f>
        <v>2.3723135997641585</v>
      </c>
      <c r="H87" s="29"/>
      <c r="I87" s="219">
        <f t="shared" si="11"/>
        <v>2.080745145719948</v>
      </c>
      <c r="J87" s="219">
        <f t="shared" si="6"/>
        <v>1.9503344317328479</v>
      </c>
      <c r="K87" s="219">
        <f t="shared" si="7"/>
        <v>1.7242971536802572</v>
      </c>
      <c r="L87" s="219">
        <f t="shared" si="8"/>
        <v>1.6867188844980077</v>
      </c>
      <c r="M87" s="219">
        <f t="shared" si="9"/>
        <v>1.652392407185127</v>
      </c>
      <c r="N87" s="219">
        <f t="shared" si="10"/>
        <v>1.7286964147056889</v>
      </c>
      <c r="P87" s="163"/>
      <c r="Q87" s="163"/>
      <c r="R87" s="163"/>
      <c r="S87" s="163"/>
      <c r="T87" s="163"/>
      <c r="U87" s="163"/>
    </row>
    <row r="88" spans="1:21" ht="12" customHeight="1">
      <c r="A88" s="28">
        <v>1995</v>
      </c>
      <c r="B88" s="219">
        <f>'Table A6'!B88/'Table A6'!P88</f>
        <v>2.0021923442509268</v>
      </c>
      <c r="C88" s="219">
        <f>'Table A6'!C88/'Table A6'!Q88</f>
        <v>2.1509769628893243</v>
      </c>
      <c r="D88" s="219">
        <f>'Table A6'!D88/'Table A6'!R88</f>
        <v>2.509704890491375</v>
      </c>
      <c r="E88" s="219">
        <f>'Table A6'!E88/'Table A6'!S88</f>
        <v>2.5669620230941819</v>
      </c>
      <c r="F88" s="219">
        <f>'Table A6'!F88/'Table A6'!T88</f>
        <v>2.6088358611272784</v>
      </c>
      <c r="G88" s="219">
        <f>'Table A6'!G88/'Table A6'!U88</f>
        <v>2.3160182250609407</v>
      </c>
      <c r="H88" s="29"/>
      <c r="I88" s="219">
        <f t="shared" si="11"/>
        <v>1.9978124516082134</v>
      </c>
      <c r="J88" s="219">
        <f t="shared" si="6"/>
        <v>1.8688271201273019</v>
      </c>
      <c r="K88" s="219">
        <f t="shared" si="7"/>
        <v>1.6623811092474652</v>
      </c>
      <c r="L88" s="219">
        <f t="shared" si="8"/>
        <v>1.6381775596739496</v>
      </c>
      <c r="M88" s="219">
        <f t="shared" si="9"/>
        <v>1.6215674477191977</v>
      </c>
      <c r="N88" s="219">
        <f t="shared" si="10"/>
        <v>1.7598678961711895</v>
      </c>
      <c r="P88" s="163"/>
      <c r="Q88" s="163"/>
      <c r="R88" s="163"/>
      <c r="S88" s="163"/>
      <c r="T88" s="163"/>
      <c r="U88" s="163"/>
    </row>
    <row r="89" spans="1:21" ht="12" customHeight="1">
      <c r="A89" s="28">
        <v>1996</v>
      </c>
      <c r="B89" s="219">
        <f>'Table A6'!B89/'Table A6'!P89</f>
        <v>2.1674007016914363</v>
      </c>
      <c r="C89" s="219">
        <f>'Table A6'!C89/'Table A6'!Q89</f>
        <v>2.3222680148216499</v>
      </c>
      <c r="D89" s="219">
        <f>'Table A6'!D89/'Table A6'!R89</f>
        <v>2.684864455678158</v>
      </c>
      <c r="E89" s="219">
        <f>'Table A6'!E89/'Table A6'!S89</f>
        <v>2.7483595553885438</v>
      </c>
      <c r="F89" s="219">
        <f>'Table A6'!F89/'Table A6'!T89</f>
        <v>2.8221640962309986</v>
      </c>
      <c r="G89" s="219">
        <f>'Table A6'!G89/'Table A6'!U89</f>
        <v>2.4720579436599546</v>
      </c>
      <c r="H89" s="29"/>
      <c r="I89" s="219">
        <f t="shared" si="11"/>
        <v>1.8566039051981973</v>
      </c>
      <c r="J89" s="219">
        <f t="shared" si="6"/>
        <v>1.7562763288461469</v>
      </c>
      <c r="K89" s="219">
        <f t="shared" si="7"/>
        <v>1.5935195538311122</v>
      </c>
      <c r="L89" s="219">
        <f t="shared" si="8"/>
        <v>1.5719647294047401</v>
      </c>
      <c r="M89" s="219">
        <f t="shared" si="9"/>
        <v>1.5487979935881848</v>
      </c>
      <c r="N89" s="219">
        <f t="shared" si="10"/>
        <v>1.6793210853600746</v>
      </c>
      <c r="P89" s="163"/>
      <c r="Q89" s="163"/>
      <c r="R89" s="163"/>
      <c r="S89" s="163"/>
      <c r="T89" s="163"/>
      <c r="U89" s="163"/>
    </row>
    <row r="90" spans="1:21" ht="12" customHeight="1">
      <c r="A90" s="28">
        <v>1997</v>
      </c>
      <c r="B90" s="219">
        <f>'Table A6'!B90/'Table A6'!P90</f>
        <v>2.2640205178962991</v>
      </c>
      <c r="C90" s="219">
        <f>'Table A6'!C90/'Table A6'!Q90</f>
        <v>2.4543448253593425</v>
      </c>
      <c r="D90" s="219">
        <f>'Table A6'!D90/'Table A6'!R90</f>
        <v>2.8454378448431381</v>
      </c>
      <c r="E90" s="219">
        <f>'Table A6'!E90/'Table A6'!S90</f>
        <v>2.9306893366016102</v>
      </c>
      <c r="F90" s="219">
        <f>'Table A6'!F90/'Table A6'!T90</f>
        <v>2.936448922136365</v>
      </c>
      <c r="G90" s="219">
        <f>'Table A6'!G90/'Table A6'!U90</f>
        <v>2.5129667080717559</v>
      </c>
      <c r="H90" s="29"/>
      <c r="I90" s="219">
        <f t="shared" si="11"/>
        <v>1.7911263985368635</v>
      </c>
      <c r="J90" s="219">
        <f t="shared" si="6"/>
        <v>1.68759484172051</v>
      </c>
      <c r="K90" s="219">
        <f t="shared" si="7"/>
        <v>1.5418768249466563</v>
      </c>
      <c r="L90" s="219">
        <f t="shared" si="8"/>
        <v>1.5179497193267744</v>
      </c>
      <c r="M90" s="219">
        <f t="shared" si="9"/>
        <v>1.5164091800039639</v>
      </c>
      <c r="N90" s="219">
        <f t="shared" si="10"/>
        <v>1.6609530762738851</v>
      </c>
      <c r="P90" s="163"/>
      <c r="Q90" s="163"/>
      <c r="R90" s="163"/>
      <c r="S90" s="163"/>
      <c r="T90" s="163"/>
      <c r="U90" s="163"/>
    </row>
    <row r="91" spans="1:21" ht="12" customHeight="1">
      <c r="A91" s="47">
        <v>1998</v>
      </c>
      <c r="B91" s="219">
        <f>'Table A6'!B91/'Table A6'!P91</f>
        <v>2.3539138874407648</v>
      </c>
      <c r="C91" s="219">
        <f>'Table A6'!C91/'Table A6'!Q91</f>
        <v>2.5554746607089491</v>
      </c>
      <c r="D91" s="219">
        <f>'Table A6'!D91/'Table A6'!R91</f>
        <v>3.0237158396381987</v>
      </c>
      <c r="E91" s="219">
        <f>'Table A6'!E91/'Table A6'!S91</f>
        <v>3.0740662362499327</v>
      </c>
      <c r="F91" s="219">
        <f>'Table A6'!F91/'Table A6'!T91</f>
        <v>3.0591337635128997</v>
      </c>
      <c r="G91" s="219">
        <f>'Table A6'!G91/'Table A6'!U91</f>
        <v>2.5235546280524148</v>
      </c>
      <c r="H91" s="29"/>
      <c r="I91" s="219">
        <f t="shared" si="11"/>
        <v>1.7385994111414647</v>
      </c>
      <c r="J91" s="219">
        <f t="shared" si="6"/>
        <v>1.6428905756293215</v>
      </c>
      <c r="K91" s="219">
        <f t="shared" si="7"/>
        <v>1.4941405213188332</v>
      </c>
      <c r="L91" s="219">
        <f t="shared" si="8"/>
        <v>1.4821446791439385</v>
      </c>
      <c r="M91" s="219">
        <f t="shared" si="9"/>
        <v>1.4856411068186224</v>
      </c>
      <c r="N91" s="219">
        <f t="shared" si="10"/>
        <v>1.6563597928078999</v>
      </c>
      <c r="P91" s="163"/>
      <c r="Q91" s="163"/>
      <c r="R91" s="163"/>
      <c r="S91" s="163"/>
      <c r="T91" s="163"/>
      <c r="U91" s="163"/>
    </row>
    <row r="92" spans="1:21" ht="12" customHeight="1">
      <c r="A92" s="47">
        <v>1999</v>
      </c>
      <c r="B92" s="219">
        <f>'Table A6'!B92/'Table A6'!P92</f>
        <v>2.4314124019408974</v>
      </c>
      <c r="C92" s="219">
        <f>'Table A6'!C92/'Table A6'!Q92</f>
        <v>2.6567643664925802</v>
      </c>
      <c r="D92" s="219">
        <f>'Table A6'!D92/'Table A6'!R92</f>
        <v>3.0980910949141278</v>
      </c>
      <c r="E92" s="219">
        <f>'Table A6'!E92/'Table A6'!S92</f>
        <v>3.1691060475780062</v>
      </c>
      <c r="F92" s="219">
        <f>'Table A6'!F92/'Table A6'!T92</f>
        <v>3.1024000532207672</v>
      </c>
      <c r="G92" s="219">
        <f>'Table A6'!G92/'Table A6'!U92</f>
        <v>2.5343825403505682</v>
      </c>
      <c r="H92" s="29"/>
      <c r="I92" s="219">
        <f t="shared" si="11"/>
        <v>1.698610685951909</v>
      </c>
      <c r="J92" s="219">
        <f t="shared" si="6"/>
        <v>1.6035861346517428</v>
      </c>
      <c r="K92" s="219">
        <f t="shared" si="7"/>
        <v>1.4766237283138217</v>
      </c>
      <c r="L92" s="219">
        <f t="shared" si="8"/>
        <v>1.4610194144802584</v>
      </c>
      <c r="M92" s="219">
        <f t="shared" si="9"/>
        <v>1.4756468677158052</v>
      </c>
      <c r="N92" s="219">
        <f t="shared" si="10"/>
        <v>1.6517279581215287</v>
      </c>
      <c r="P92" s="163"/>
      <c r="Q92" s="163"/>
      <c r="R92" s="163"/>
      <c r="S92" s="163"/>
      <c r="T92" s="163"/>
      <c r="U92" s="163"/>
    </row>
    <row r="93" spans="1:21" ht="12" customHeight="1">
      <c r="A93" s="47">
        <v>2000</v>
      </c>
      <c r="B93" s="219">
        <f>'Table A6'!B93/'Table A6'!P93</f>
        <v>2.4894097472556829</v>
      </c>
      <c r="C93" s="219">
        <f>'Table A6'!C93/'Table A6'!Q93</f>
        <v>2.7010018414758599</v>
      </c>
      <c r="D93" s="219">
        <f>'Table A6'!D93/'Table A6'!R93</f>
        <v>3.2278463758668665</v>
      </c>
      <c r="E93" s="219">
        <f>'Table A6'!E93/'Table A6'!S93</f>
        <v>3.4013257360482663</v>
      </c>
      <c r="F93" s="219">
        <f>'Table A6'!F93/'Table A6'!T93</f>
        <v>3.3069290403319047</v>
      </c>
      <c r="G93" s="219">
        <f>'Table A6'!G93/'Table A6'!U93</f>
        <v>2.7271761774832948</v>
      </c>
      <c r="H93" s="29"/>
      <c r="I93" s="219">
        <f t="shared" si="11"/>
        <v>1.6714069125991378</v>
      </c>
      <c r="J93" s="219">
        <f t="shared" si="6"/>
        <v>1.5878888403391489</v>
      </c>
      <c r="K93" s="219">
        <f t="shared" si="7"/>
        <v>1.4488639839948096</v>
      </c>
      <c r="L93" s="219">
        <f t="shared" si="8"/>
        <v>1.416436631227568</v>
      </c>
      <c r="M93" s="219">
        <f t="shared" si="9"/>
        <v>1.4334767054023156</v>
      </c>
      <c r="N93" s="219">
        <f t="shared" si="10"/>
        <v>1.578979731793847</v>
      </c>
      <c r="P93" s="163"/>
      <c r="Q93" s="163"/>
      <c r="R93" s="163"/>
      <c r="S93" s="163"/>
      <c r="T93" s="163"/>
      <c r="U93" s="163"/>
    </row>
    <row r="94" spans="1:21" ht="12" customHeight="1">
      <c r="A94" s="47">
        <v>2001</v>
      </c>
      <c r="B94" s="219">
        <f>'Table A6'!B94/'Table A6'!P94</f>
        <v>2.2422472354446605</v>
      </c>
      <c r="C94" s="219">
        <f>'Table A6'!C94/'Table A6'!Q94</f>
        <v>2.394682457719076</v>
      </c>
      <c r="D94" s="219">
        <f>'Table A6'!D94/'Table A6'!R94</f>
        <v>2.8254069915906683</v>
      </c>
      <c r="E94" s="219">
        <f>'Table A6'!E94/'Table A6'!S94</f>
        <v>2.9433084907117606</v>
      </c>
      <c r="F94" s="219">
        <f>'Table A6'!F94/'Table A6'!T94</f>
        <v>2.9687311587070102</v>
      </c>
      <c r="G94" s="219">
        <f>'Table A6'!G94/'Table A6'!U94</f>
        <v>2.6633669478985711</v>
      </c>
      <c r="H94" s="29"/>
      <c r="I94" s="219">
        <f t="shared" si="11"/>
        <v>1.8049927353165343</v>
      </c>
      <c r="J94" s="219">
        <f t="shared" si="6"/>
        <v>1.7170090901089008</v>
      </c>
      <c r="K94" s="219">
        <f t="shared" si="7"/>
        <v>1.5478230359622953</v>
      </c>
      <c r="L94" s="219">
        <f t="shared" si="8"/>
        <v>1.5145863380825026</v>
      </c>
      <c r="M94" s="219">
        <f t="shared" si="9"/>
        <v>1.5079413690271266</v>
      </c>
      <c r="N94" s="219">
        <f t="shared" si="10"/>
        <v>1.6011902552610886</v>
      </c>
      <c r="P94" s="163"/>
      <c r="Q94" s="163"/>
      <c r="R94" s="163"/>
      <c r="S94" s="163"/>
      <c r="T94" s="163"/>
      <c r="U94" s="163"/>
    </row>
    <row r="95" spans="1:21" ht="12" customHeight="1">
      <c r="A95" s="47">
        <v>2002</v>
      </c>
      <c r="B95" s="219">
        <f>'Table A6'!B95/'Table A6'!P95</f>
        <v>2.1403228130034244</v>
      </c>
      <c r="C95" s="219">
        <f>'Table A6'!C95/'Table A6'!Q95</f>
        <v>2.2722423129295399</v>
      </c>
      <c r="D95" s="219">
        <f>'Table A6'!D95/'Table A6'!R95</f>
        <v>2.6551474937782151</v>
      </c>
      <c r="E95" s="219">
        <f>'Table A6'!E95/'Table A6'!S95</f>
        <v>2.7346011142241977</v>
      </c>
      <c r="F95" s="219">
        <f>'Table A6'!F95/'Table A6'!T95</f>
        <v>2.8128142856568954</v>
      </c>
      <c r="G95" s="219">
        <f>'Table A6'!G95/'Table A6'!U95</f>
        <v>2.5654382591052389</v>
      </c>
      <c r="H95" s="29"/>
      <c r="I95" s="219">
        <f t="shared" si="11"/>
        <v>1.8769446586499159</v>
      </c>
      <c r="J95" s="219">
        <f t="shared" si="6"/>
        <v>1.7860137882832565</v>
      </c>
      <c r="K95" s="219">
        <f t="shared" si="7"/>
        <v>1.6041757630416937</v>
      </c>
      <c r="L95" s="219">
        <f t="shared" si="8"/>
        <v>1.5765014168385629</v>
      </c>
      <c r="M95" s="219">
        <f t="shared" si="9"/>
        <v>1.5516284861124854</v>
      </c>
      <c r="N95" s="219">
        <f t="shared" si="10"/>
        <v>1.6387987480078405</v>
      </c>
      <c r="P95" s="163"/>
      <c r="Q95" s="163"/>
      <c r="R95" s="163"/>
      <c r="S95" s="163"/>
      <c r="T95" s="163"/>
      <c r="U95" s="163"/>
    </row>
    <row r="96" spans="1:21" ht="12" customHeight="1">
      <c r="A96" s="47">
        <f t="shared" ref="A96:A101" si="12">A95+1</f>
        <v>2003</v>
      </c>
      <c r="B96" s="219">
        <f>'Table A6'!B96/'Table A6'!P96</f>
        <v>2.1764066245592559</v>
      </c>
      <c r="C96" s="219">
        <f>'Table A6'!C96/'Table A6'!Q96</f>
        <v>2.3208211499238391</v>
      </c>
      <c r="D96" s="219">
        <f>'Table A6'!D96/'Table A6'!R96</f>
        <v>2.7422377602920438</v>
      </c>
      <c r="E96" s="219">
        <f>'Table A6'!E96/'Table A6'!S96</f>
        <v>2.8408362505313232</v>
      </c>
      <c r="F96" s="219">
        <f>'Table A6'!F96/'Table A6'!T96</f>
        <v>2.9386091933962524</v>
      </c>
      <c r="G96" s="219">
        <f>'Table A6'!G96/'Table A6'!U96</f>
        <v>2.6981200274591317</v>
      </c>
      <c r="H96" s="29"/>
      <c r="I96" s="219">
        <f t="shared" si="11"/>
        <v>1.8500462162686757</v>
      </c>
      <c r="J96" s="219">
        <f t="shared" si="6"/>
        <v>1.7571047753571041</v>
      </c>
      <c r="K96" s="219">
        <f t="shared" si="7"/>
        <v>1.5739744728253247</v>
      </c>
      <c r="L96" s="219">
        <f t="shared" si="8"/>
        <v>1.5432313709116543</v>
      </c>
      <c r="M96" s="219">
        <f t="shared" si="9"/>
        <v>1.5158337242010591</v>
      </c>
      <c r="N96" s="219">
        <f t="shared" si="10"/>
        <v>1.5888865238202763</v>
      </c>
      <c r="P96" s="163"/>
      <c r="Q96" s="163"/>
      <c r="R96" s="163"/>
      <c r="S96" s="163"/>
      <c r="T96" s="163"/>
      <c r="U96" s="163"/>
    </row>
    <row r="97" spans="1:21" ht="12" customHeight="1">
      <c r="A97" s="47">
        <f t="shared" si="12"/>
        <v>2004</v>
      </c>
      <c r="B97" s="219">
        <f>'Table A6'!B97/'Table A6'!P97</f>
        <v>2.3447494496718946</v>
      </c>
      <c r="C97" s="219">
        <f>'Table A6'!C97/'Table A6'!Q97</f>
        <v>2.5269883893078346</v>
      </c>
      <c r="D97" s="219">
        <f>'Table A6'!D97/'Table A6'!R97</f>
        <v>2.9911495749747194</v>
      </c>
      <c r="E97" s="219">
        <f>'Table A6'!E97/'Table A6'!S97</f>
        <v>3.1229918175525131</v>
      </c>
      <c r="F97" s="219">
        <f>'Table A6'!F97/'Table A6'!T97</f>
        <v>3.1264878921951351</v>
      </c>
      <c r="G97" s="219">
        <f>'Table A6'!G97/'Table A6'!U97</f>
        <v>2.7464977777359962</v>
      </c>
      <c r="H97" s="29"/>
      <c r="I97" s="219">
        <f t="shared" si="11"/>
        <v>1.7436329497989309</v>
      </c>
      <c r="J97" s="219">
        <f t="shared" si="6"/>
        <v>1.6548838268857355</v>
      </c>
      <c r="K97" s="219">
        <f t="shared" si="7"/>
        <v>1.5022224410301754</v>
      </c>
      <c r="L97" s="219">
        <f t="shared" si="8"/>
        <v>1.4710333745670523</v>
      </c>
      <c r="M97" s="219">
        <f t="shared" si="9"/>
        <v>1.4702589672249289</v>
      </c>
      <c r="N97" s="219">
        <f t="shared" si="10"/>
        <v>1.5725744474157366</v>
      </c>
      <c r="P97" s="163"/>
      <c r="Q97" s="163"/>
      <c r="R97" s="163"/>
      <c r="S97" s="163"/>
      <c r="T97" s="163"/>
      <c r="U97" s="163"/>
    </row>
    <row r="98" spans="1:21" ht="12" customHeight="1">
      <c r="A98" s="47">
        <f t="shared" si="12"/>
        <v>2005</v>
      </c>
      <c r="B98" s="219">
        <f>'Table A6'!B98/'Table A6'!P98</f>
        <v>2.5018701990875463</v>
      </c>
      <c r="C98" s="219">
        <f>'Table A6'!C98/'Table A6'!Q98</f>
        <v>2.7242748556246594</v>
      </c>
      <c r="D98" s="219">
        <f>'Table A6'!D98/'Table A6'!R98</f>
        <v>3.2117709399813315</v>
      </c>
      <c r="E98" s="219">
        <f>'Table A6'!E98/'Table A6'!S98</f>
        <v>3.3440676114219028</v>
      </c>
      <c r="F98" s="219">
        <f>'Table A6'!F98/'Table A6'!T98</f>
        <v>3.2746616467288705</v>
      </c>
      <c r="G98" s="219">
        <f>'Table A6'!G98/'Table A6'!U98</f>
        <v>2.7478719506347766</v>
      </c>
      <c r="H98" s="29"/>
      <c r="I98" s="219">
        <f t="shared" si="11"/>
        <v>1.6658365021208523</v>
      </c>
      <c r="J98" s="219">
        <f t="shared" si="6"/>
        <v>1.5799539422256008</v>
      </c>
      <c r="K98" s="219">
        <f t="shared" si="7"/>
        <v>1.4521263852071591</v>
      </c>
      <c r="L98" s="219">
        <f t="shared" si="8"/>
        <v>1.4266088551061049</v>
      </c>
      <c r="M98" s="219">
        <f t="shared" si="9"/>
        <v>1.4396258236639603</v>
      </c>
      <c r="N98" s="219">
        <f t="shared" si="10"/>
        <v>1.5721242907049506</v>
      </c>
      <c r="P98" s="163"/>
      <c r="Q98" s="163"/>
      <c r="R98" s="163"/>
      <c r="S98" s="163"/>
      <c r="T98" s="163"/>
      <c r="U98" s="163"/>
    </row>
    <row r="99" spans="1:21" ht="12" customHeight="1">
      <c r="A99" s="47">
        <f t="shared" si="12"/>
        <v>2006</v>
      </c>
      <c r="B99" s="219">
        <f>'Table A6'!B99/'Table A6'!P99</f>
        <v>2.5728886568272449</v>
      </c>
      <c r="C99" s="219">
        <f>'Table A6'!C99/'Table A6'!Q99</f>
        <v>2.8049756482582109</v>
      </c>
      <c r="D99" s="219">
        <f>'Table A6'!D99/'Table A6'!R99</f>
        <v>3.3014556166393914</v>
      </c>
      <c r="E99" s="219">
        <f>'Table A6'!E99/'Table A6'!S99</f>
        <v>3.4200227448254252</v>
      </c>
      <c r="F99" s="219">
        <f>'Table A6'!F99/'Table A6'!T99</f>
        <v>3.3034001783830917</v>
      </c>
      <c r="G99" s="219">
        <f>'Table A6'!G99/'Table A6'!U99</f>
        <v>2.8358953700273903</v>
      </c>
      <c r="H99" s="29"/>
      <c r="I99" s="219">
        <f t="shared" si="11"/>
        <v>1.6357729109809664</v>
      </c>
      <c r="J99" s="219">
        <f t="shared" si="6"/>
        <v>1.5540240949870947</v>
      </c>
      <c r="K99" s="219">
        <f t="shared" si="7"/>
        <v>1.4345076189043393</v>
      </c>
      <c r="L99" s="219">
        <f t="shared" si="8"/>
        <v>1.4132192567769184</v>
      </c>
      <c r="M99" s="219">
        <f t="shared" si="9"/>
        <v>1.4341408016656341</v>
      </c>
      <c r="N99" s="219">
        <f t="shared" si="10"/>
        <v>1.5446933503542093</v>
      </c>
      <c r="P99" s="163"/>
      <c r="Q99" s="163"/>
      <c r="R99" s="163"/>
      <c r="S99" s="163"/>
      <c r="T99" s="163"/>
      <c r="U99" s="163"/>
    </row>
    <row r="100" spans="1:21" ht="12" customHeight="1">
      <c r="A100" s="47">
        <f t="shared" si="12"/>
        <v>2007</v>
      </c>
      <c r="B100" s="219">
        <f>'Table A6'!B100/'Table A6'!P100</f>
        <v>2.6340545469723851</v>
      </c>
      <c r="C100" s="219">
        <f>'Table A6'!C100/'Table A6'!Q100</f>
        <v>2.8898979325135121</v>
      </c>
      <c r="D100" s="219">
        <f>'Table A6'!D100/'Table A6'!R100</f>
        <v>3.420565123056714</v>
      </c>
      <c r="E100" s="219">
        <f>'Table A6'!E100/'Table A6'!S100</f>
        <v>3.547863406347147</v>
      </c>
      <c r="F100" s="219">
        <f>'Table A6'!F100/'Table A6'!T100</f>
        <v>3.4711310185629913</v>
      </c>
      <c r="G100" s="219">
        <f>'Table A6'!G100/'Table A6'!U100</f>
        <v>3.0533925569026668</v>
      </c>
      <c r="H100" s="29"/>
      <c r="I100" s="219">
        <f t="shared" si="11"/>
        <v>1.6119746748068011</v>
      </c>
      <c r="J100" s="219">
        <f t="shared" si="6"/>
        <v>1.5291291041680899</v>
      </c>
      <c r="K100" s="219">
        <f t="shared" si="7"/>
        <v>1.413126666361775</v>
      </c>
      <c r="L100" s="219">
        <f t="shared" si="8"/>
        <v>1.3924857186255886</v>
      </c>
      <c r="M100" s="219">
        <f t="shared" si="9"/>
        <v>1.4046729989175235</v>
      </c>
      <c r="N100" s="219">
        <f t="shared" si="10"/>
        <v>1.4869989406742556</v>
      </c>
      <c r="P100" s="163"/>
      <c r="Q100" s="163"/>
      <c r="R100" s="163"/>
      <c r="S100" s="163"/>
      <c r="T100" s="163"/>
      <c r="U100" s="163"/>
    </row>
    <row r="101" spans="1:21" ht="12" customHeight="1">
      <c r="A101" s="47">
        <f t="shared" si="12"/>
        <v>2008</v>
      </c>
      <c r="B101" s="219">
        <f>'Table A6'!B101/'Table A6'!P101</f>
        <v>2.4018519416572208</v>
      </c>
      <c r="C101" s="219">
        <f>'Table A6'!C101/'Table A6'!Q101</f>
        <v>2.5975757723015898</v>
      </c>
      <c r="D101" s="219">
        <f>'Table A6'!D101/'Table A6'!R101</f>
        <v>3.0895336798255886</v>
      </c>
      <c r="E101" s="219">
        <f>'Table A6'!E101/'Table A6'!S101</f>
        <v>3.2793622797816684</v>
      </c>
      <c r="F101" s="219">
        <f>'Table A6'!F101/'Table A6'!T101</f>
        <v>3.3323394148025516</v>
      </c>
      <c r="G101" s="219">
        <f>'Table A6'!G101/'Table A6'!U101</f>
        <v>2.9910998648452991</v>
      </c>
      <c r="H101" s="29"/>
      <c r="I101" s="219">
        <f t="shared" ref="I101:N101" si="13">B101/(B101-1)</f>
        <v>1.7133420943283315</v>
      </c>
      <c r="J101" s="219">
        <f t="shared" si="13"/>
        <v>1.625948400907034</v>
      </c>
      <c r="K101" s="219">
        <f t="shared" si="13"/>
        <v>1.4785756791838212</v>
      </c>
      <c r="L101" s="219">
        <f t="shared" si="13"/>
        <v>1.4387192018005082</v>
      </c>
      <c r="M101" s="219">
        <f t="shared" si="13"/>
        <v>1.4287540628320843</v>
      </c>
      <c r="N101" s="219">
        <f t="shared" si="13"/>
        <v>1.5022349795989245</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48"/>
  <sheetViews>
    <sheetView topLeftCell="A50" zoomScale="75" workbookViewId="0">
      <selection activeCell="K101" sqref="K101"/>
    </sheetView>
  </sheetViews>
  <sheetFormatPr baseColWidth="10" defaultColWidth="8.85546875" defaultRowHeight="16"/>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3">
      <c r="B1" s="166" t="s">
        <v>337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A0'!G6</f>
        <v>17029.525712923529</v>
      </c>
      <c r="C5" s="180"/>
      <c r="D5" s="180"/>
      <c r="E5" s="180">
        <f>'Table A4'!D6</f>
        <v>305850.99469185877</v>
      </c>
      <c r="F5" s="180">
        <f>'Table A4'!E6</f>
        <v>501569.15395003953</v>
      </c>
      <c r="G5" s="180">
        <f>'Table A4'!F6</f>
        <v>1467367.5041399368</v>
      </c>
      <c r="H5" s="180">
        <f>'Table A4'!G6</f>
        <v>4691661.931024489</v>
      </c>
      <c r="I5" s="180"/>
      <c r="J5" s="180"/>
      <c r="K5" s="180">
        <f>(1-'Table A1'!D6/100)*'Table A0'!J6/0.99</f>
        <v>14112.13713737873</v>
      </c>
      <c r="L5" s="180"/>
      <c r="M5" s="180"/>
      <c r="N5" s="180">
        <f>'Table A4'!L6</f>
        <v>110132.83543367793</v>
      </c>
      <c r="O5" s="180">
        <f>'Table A4'!M6</f>
        <v>260119.56640256516</v>
      </c>
      <c r="P5" s="180">
        <f>'Table A4'!N6</f>
        <v>1109112.5678194314</v>
      </c>
    </row>
    <row r="6" spans="1:16" s="166" customFormat="1" ht="13">
      <c r="A6" s="166">
        <f>'Table A6'!A7</f>
        <v>1914</v>
      </c>
      <c r="B6" s="180">
        <f>'Table A0'!G7</f>
        <v>16637.567718455764</v>
      </c>
      <c r="C6" s="180"/>
      <c r="D6" s="180"/>
      <c r="E6" s="180">
        <f>'Table A4'!D7</f>
        <v>302103.97400043992</v>
      </c>
      <c r="F6" s="180">
        <f>'Table A4'!E7</f>
        <v>501797.76856062538</v>
      </c>
      <c r="G6" s="180">
        <f>'Table A4'!F7</f>
        <v>1431386.666857291</v>
      </c>
      <c r="H6" s="180">
        <f>'Table A4'!G7</f>
        <v>4540739.0798209365</v>
      </c>
      <c r="I6" s="180"/>
      <c r="J6" s="180"/>
      <c r="K6" s="180">
        <f>(1-'Table A1'!D7/100)*'Table A0'!J7/0.99</f>
        <v>13754.06866510239</v>
      </c>
      <c r="L6" s="180"/>
      <c r="M6" s="180"/>
      <c r="N6" s="180">
        <f>'Table A4'!L7</f>
        <v>102410.17944025439</v>
      </c>
      <c r="O6" s="180">
        <f>'Table A4'!M7</f>
        <v>269400.54398645897</v>
      </c>
      <c r="P6" s="180">
        <f>'Table A4'!N7</f>
        <v>1085903.065416886</v>
      </c>
    </row>
    <row r="7" spans="1:16" s="166" customFormat="1" ht="13">
      <c r="A7" s="166">
        <f>'Table A6'!A8</f>
        <v>1915</v>
      </c>
      <c r="B7" s="180">
        <f>'Table A0'!G8</f>
        <v>16798.331340779445</v>
      </c>
      <c r="C7" s="180"/>
      <c r="D7" s="180"/>
      <c r="E7" s="180">
        <f>'Table A4'!D8</f>
        <v>295276.44876710238</v>
      </c>
      <c r="F7" s="180">
        <f>'Table A4'!E8</f>
        <v>489757.03007355874</v>
      </c>
      <c r="G7" s="180">
        <f>'Table A4'!F8</f>
        <v>1548612.9688094456</v>
      </c>
      <c r="H7" s="180">
        <f>'Table A4'!G8</f>
        <v>7324660.4061767645</v>
      </c>
      <c r="I7" s="180"/>
      <c r="J7" s="180"/>
      <c r="K7" s="180">
        <f>(1-'Table A1'!D8/100)*'Table A0'!J8/0.99</f>
        <v>13985.42106374588</v>
      </c>
      <c r="L7" s="180"/>
      <c r="M7" s="180"/>
      <c r="N7" s="180">
        <f>'Table A4'!L8</f>
        <v>100795.86746064592</v>
      </c>
      <c r="O7" s="180">
        <f>'Table A4'!M8</f>
        <v>225043.04538958697</v>
      </c>
      <c r="P7" s="180">
        <f>'Table A4'!N8</f>
        <v>906829.92021307698</v>
      </c>
    </row>
    <row r="8" spans="1:16" s="166" customFormat="1" ht="13">
      <c r="A8" s="166">
        <f>'Table A6'!A9</f>
        <v>1916</v>
      </c>
      <c r="B8" s="180">
        <f>'Table A0'!G9</f>
        <v>18274.953394146782</v>
      </c>
      <c r="C8" s="180"/>
      <c r="D8" s="180"/>
      <c r="E8" s="180">
        <f>'Table A4'!D9</f>
        <v>339421.92970692524</v>
      </c>
      <c r="F8" s="180">
        <f>'Table A4'!E9</f>
        <v>570311.7683387677</v>
      </c>
      <c r="G8" s="180">
        <f>'Table A4'!F9</f>
        <v>1803103.8377047</v>
      </c>
      <c r="H8" s="180">
        <f>'Table A4'!G9</f>
        <v>8049996.5462831398</v>
      </c>
      <c r="I8" s="180"/>
      <c r="J8" s="180"/>
      <c r="K8" s="180">
        <f>(1-'Table A1'!D9/100)*'Table A0'!J9/0.99</f>
        <v>15271.666029493244</v>
      </c>
      <c r="L8" s="180"/>
      <c r="M8" s="180"/>
      <c r="N8" s="180">
        <f>'Table A4'!L9</f>
        <v>108532.0910750828</v>
      </c>
      <c r="O8" s="180">
        <f>'Table A4'!M9</f>
        <v>262113.75099728454</v>
      </c>
      <c r="P8" s="180">
        <f>'Table A4'!N9</f>
        <v>1109004.6478626514</v>
      </c>
    </row>
    <row r="9" spans="1:16" s="166" customFormat="1" ht="13">
      <c r="A9" s="166">
        <f>'Table A6'!A10</f>
        <v>1917</v>
      </c>
      <c r="B9" s="180">
        <f>'Table A0'!G10</f>
        <v>18612.243465915428</v>
      </c>
      <c r="C9" s="180">
        <f>'Table A4'!B10</f>
        <v>74983.22319031728</v>
      </c>
      <c r="D9" s="180">
        <f>'Table A4'!C10</f>
        <v>112918.79989100678</v>
      </c>
      <c r="E9" s="180">
        <f>'Table A4'!D10</f>
        <v>327565.94544725469</v>
      </c>
      <c r="F9" s="180">
        <f>'Table A4'!E10</f>
        <v>529860.48578251421</v>
      </c>
      <c r="G9" s="180">
        <f>'Table A4'!F10</f>
        <v>1555589.1320320121</v>
      </c>
      <c r="H9" s="180">
        <f>'Table A4'!G10</f>
        <v>6199308.6126177944</v>
      </c>
      <c r="I9" s="180"/>
      <c r="J9" s="180">
        <f>'Table A4'!I10</f>
        <v>12348.801274315221</v>
      </c>
      <c r="K9" s="180">
        <f>('Table A4'!I10*0.9+'Table A4'!J10*0.05+'Table A4'!K10*0.04)/0.99</f>
        <v>15491.499001457456</v>
      </c>
      <c r="L9" s="180">
        <f>'Table A4'!J10</f>
        <v>37047.646489627776</v>
      </c>
      <c r="M9" s="180">
        <f>'Table A4'!K10</f>
        <v>59257.013501944806</v>
      </c>
      <c r="N9" s="180">
        <f>'Table A4'!L10</f>
        <v>125271.40511199515</v>
      </c>
      <c r="O9" s="180">
        <f>'Table A4'!M10</f>
        <v>273428.32422013965</v>
      </c>
      <c r="P9" s="180">
        <f>'Table A4'!N10</f>
        <v>1039620.3008558144</v>
      </c>
    </row>
    <row r="10" spans="1:16" s="166" customFormat="1" ht="13">
      <c r="A10" s="166">
        <f>'Table A6'!A11</f>
        <v>1918</v>
      </c>
      <c r="B10" s="180">
        <f>'Table A0'!G11</f>
        <v>17615.672052407743</v>
      </c>
      <c r="C10" s="180">
        <f>'Table A4'!B11</f>
        <v>70293.097752043017</v>
      </c>
      <c r="D10" s="180">
        <f>'Table A4'!C11</f>
        <v>103220.60981008181</v>
      </c>
      <c r="E10" s="180">
        <f>'Table A4'!D11</f>
        <v>279793.60232872108</v>
      </c>
      <c r="F10" s="180">
        <f>'Table A4'!E11</f>
        <v>436357.6388439454</v>
      </c>
      <c r="G10" s="180">
        <f>'Table A4'!F11</f>
        <v>1187501.3885980104</v>
      </c>
      <c r="H10" s="180">
        <f>'Table A4'!G11</f>
        <v>4312603.5313350959</v>
      </c>
      <c r="I10" s="180"/>
      <c r="J10" s="180">
        <f>'Table A4'!I11</f>
        <v>11762.62475244827</v>
      </c>
      <c r="K10" s="180">
        <f>('Table A4'!I11*0.9+'Table A4'!J11*0.05+'Table A4'!K11*0.04)/0.99</f>
        <v>14967.410130424782</v>
      </c>
      <c r="L10" s="180">
        <f>'Table A4'!J11</f>
        <v>37365.585694004185</v>
      </c>
      <c r="M10" s="180">
        <f>'Table A4'!K11</f>
        <v>59077.361680422</v>
      </c>
      <c r="N10" s="180">
        <f>'Table A4'!L11</f>
        <v>123229.56581349672</v>
      </c>
      <c r="O10" s="180">
        <f>'Table A4'!M11</f>
        <v>248571.70140542914</v>
      </c>
      <c r="P10" s="180">
        <f>'Table A4'!N11</f>
        <v>840267.81718277885</v>
      </c>
    </row>
    <row r="11" spans="1:16" s="166" customFormat="1" ht="13">
      <c r="A11" s="166">
        <f>'Table A6'!A12</f>
        <v>1919</v>
      </c>
      <c r="B11" s="180">
        <f>'Table A0'!G12</f>
        <v>17252.849490023429</v>
      </c>
      <c r="C11" s="180">
        <f>'Table A4'!B12</f>
        <v>68116.534090349669</v>
      </c>
      <c r="D11" s="180">
        <f>'Table A4'!C12</f>
        <v>101128.09333755114</v>
      </c>
      <c r="E11" s="180">
        <f>'Table A4'!D12</f>
        <v>273758.12028084189</v>
      </c>
      <c r="F11" s="180">
        <f>'Table A4'!E12</f>
        <v>422141.52010081161</v>
      </c>
      <c r="G11" s="180">
        <f>'Table A4'!F12</f>
        <v>1113495.256816416</v>
      </c>
      <c r="H11" s="180">
        <f>'Table A4'!G12</f>
        <v>3830489.0170476888</v>
      </c>
      <c r="I11" s="180"/>
      <c r="J11" s="180">
        <f>'Table A4'!I12</f>
        <v>11601.328978876069</v>
      </c>
      <c r="K11" s="180">
        <f>('Table A4'!I12*0.9+'Table A4'!J12*0.05+'Table A4'!K12*0.04)/0.99</f>
        <v>14661.887158803042</v>
      </c>
      <c r="L11" s="180">
        <f>'Table A4'!J12</f>
        <v>35104.974843148215</v>
      </c>
      <c r="M11" s="180">
        <f>'Table A4'!K12</f>
        <v>57970.58660172845</v>
      </c>
      <c r="N11" s="180">
        <f>'Table A4'!L12</f>
        <v>125374.72046087215</v>
      </c>
      <c r="O11" s="180">
        <f>'Table A4'!M12</f>
        <v>249303.08592191045</v>
      </c>
      <c r="P11" s="180">
        <f>'Table A4'!N12</f>
        <v>811607.06123516371</v>
      </c>
    </row>
    <row r="12" spans="1:16" s="166" customFormat="1" ht="13">
      <c r="A12" s="166">
        <f>'Table A6'!A13</f>
        <v>1920</v>
      </c>
      <c r="B12" s="180">
        <f>'Table A0'!G13</f>
        <v>15385.949138093147</v>
      </c>
      <c r="C12" s="180">
        <f>'Table A4'!B13</f>
        <v>58621.062325916078</v>
      </c>
      <c r="D12" s="180">
        <f>'Table A4'!C13</f>
        <v>84528.71313180319</v>
      </c>
      <c r="E12" s="180">
        <f>'Table A4'!D13</f>
        <v>222466.08565054016</v>
      </c>
      <c r="F12" s="180">
        <f>'Table A4'!E13</f>
        <v>337052.69334566576</v>
      </c>
      <c r="G12" s="180">
        <f>'Table A4'!F13</f>
        <v>826445.95466660627</v>
      </c>
      <c r="H12" s="180">
        <f>'Table A4'!G13</f>
        <v>2571974.6883410579</v>
      </c>
      <c r="I12" s="180"/>
      <c r="J12" s="180">
        <f>'Table A4'!I13</f>
        <v>10582.047672779488</v>
      </c>
      <c r="K12" s="180">
        <f>('Table A4'!I13*0.9+'Table A4'!J13*0.05+'Table A4'!K13*0.04)/0.99</f>
        <v>13294.230587462371</v>
      </c>
      <c r="L12" s="180">
        <f>'Table A4'!J13</f>
        <v>32713.411520028953</v>
      </c>
      <c r="M12" s="180">
        <f>'Table A4'!K13</f>
        <v>50044.370002118958</v>
      </c>
      <c r="N12" s="180">
        <f>'Table A4'!L13</f>
        <v>107879.47795541454</v>
      </c>
      <c r="O12" s="180">
        <f>'Table A4'!M13</f>
        <v>214704.37801543062</v>
      </c>
      <c r="P12" s="180">
        <f>'Table A4'!N13</f>
        <v>632498.31759166729</v>
      </c>
    </row>
    <row r="13" spans="1:16" s="166" customFormat="1" ht="13">
      <c r="A13" s="166">
        <f>'Table A6'!A14</f>
        <v>1921</v>
      </c>
      <c r="B13" s="180">
        <f>'Table A0'!G14</f>
        <v>13574.393022144235</v>
      </c>
      <c r="C13" s="180">
        <f>'Table A4'!B14</f>
        <v>58179.477423266799</v>
      </c>
      <c r="D13" s="180">
        <f>'Table A4'!C14</f>
        <v>82687.222878034896</v>
      </c>
      <c r="E13" s="180">
        <f>'Table A4'!D14</f>
        <v>210035.63284048575</v>
      </c>
      <c r="F13" s="180">
        <f>'Table A4'!E14</f>
        <v>314894.23608770082</v>
      </c>
      <c r="G13" s="180">
        <f>'Table A4'!F14</f>
        <v>760459.89598798566</v>
      </c>
      <c r="H13" s="180">
        <f>'Table A4'!G14</f>
        <v>2293000.5706978273</v>
      </c>
      <c r="I13" s="180"/>
      <c r="J13" s="180">
        <f>'Table A4'!I14</f>
        <v>8618.2725331306174</v>
      </c>
      <c r="K13" s="180">
        <f>('Table A4'!I14*0.9+'Table A4'!J14*0.05+'Table A4'!K14*0.04)/0.99</f>
        <v>11589.9360542822</v>
      </c>
      <c r="L13" s="180">
        <f>'Table A4'!J14</f>
        <v>33671.731968498709</v>
      </c>
      <c r="M13" s="180">
        <f>'Table A4'!K14</f>
        <v>50850.120387422176</v>
      </c>
      <c r="N13" s="180">
        <f>'Table A4'!L14</f>
        <v>105177.02959327068</v>
      </c>
      <c r="O13" s="180">
        <f>'Table A4'!M14</f>
        <v>203502.82111262961</v>
      </c>
      <c r="P13" s="180">
        <f>'Table A4'!N14</f>
        <v>590177.59879800316</v>
      </c>
    </row>
    <row r="14" spans="1:16" s="166" customFormat="1" ht="13">
      <c r="A14" s="166">
        <f>'Table A6'!A15</f>
        <v>1922</v>
      </c>
      <c r="B14" s="180">
        <f>'Table A0'!G15</f>
        <v>15326.848141356702</v>
      </c>
      <c r="C14" s="180">
        <f>'Table A4'!B15</f>
        <v>65826.595627655581</v>
      </c>
      <c r="D14" s="180">
        <f>'Table A4'!C15</f>
        <v>95188.264241219658</v>
      </c>
      <c r="E14" s="180">
        <f>'Table A4'!D15</f>
        <v>249709.90670034941</v>
      </c>
      <c r="F14" s="180">
        <f>'Table A4'!E15</f>
        <v>379377.05730287207</v>
      </c>
      <c r="G14" s="180">
        <f>'Table A4'!F15</f>
        <v>945440.95059778192</v>
      </c>
      <c r="H14" s="180">
        <f>'Table A4'!G15</f>
        <v>3079654.8136091582</v>
      </c>
      <c r="I14" s="180"/>
      <c r="J14" s="180">
        <f>'Table A4'!I15</f>
        <v>9715.7650873234943</v>
      </c>
      <c r="K14" s="180">
        <f>('Table A4'!I15*0.9+'Table A4'!J15*0.05+'Table A4'!K15*0.04)/0.99</f>
        <v>12959.342499346678</v>
      </c>
      <c r="L14" s="180">
        <f>'Table A4'!J15</f>
        <v>36464.927014091503</v>
      </c>
      <c r="M14" s="180">
        <f>'Table A4'!K15</f>
        <v>56557.853626437223</v>
      </c>
      <c r="N14" s="180">
        <f>'Table A4'!L15</f>
        <v>120042.75609782667</v>
      </c>
      <c r="O14" s="180">
        <f>'Table A4'!M15</f>
        <v>237861.08397914463</v>
      </c>
      <c r="P14" s="180">
        <f>'Table A4'!N15</f>
        <v>708306.0769298512</v>
      </c>
    </row>
    <row r="15" spans="1:16" s="166" customFormat="1" ht="13">
      <c r="A15" s="166">
        <f>'Table A6'!A16</f>
        <v>1923</v>
      </c>
      <c r="B15" s="180">
        <f>'Table A0'!G16</f>
        <v>17048.612831429233</v>
      </c>
      <c r="C15" s="180">
        <f>'Table A4'!B16</f>
        <v>69199.555823891889</v>
      </c>
      <c r="D15" s="180">
        <f>'Table A4'!C16</f>
        <v>98706.892638583595</v>
      </c>
      <c r="E15" s="180">
        <f>'Table A4'!D16</f>
        <v>255575.83477809405</v>
      </c>
      <c r="F15" s="180">
        <f>'Table A4'!E16</f>
        <v>386087.70646784111</v>
      </c>
      <c r="G15" s="180">
        <f>'Table A4'!F16</f>
        <v>938332.6729529209</v>
      </c>
      <c r="H15" s="180">
        <f>'Table A4'!G16</f>
        <v>2986230.45186505</v>
      </c>
      <c r="I15" s="180"/>
      <c r="J15" s="180">
        <f>'Table A4'!I16</f>
        <v>11254.063610044494</v>
      </c>
      <c r="K15" s="180">
        <f>('Table A4'!I16*0.9+'Table A4'!J16*0.05+'Table A4'!K16*0.04)/0.99</f>
        <v>14639.246953180096</v>
      </c>
      <c r="L15" s="180">
        <f>'Table A4'!J16</f>
        <v>39692.219009200184</v>
      </c>
      <c r="M15" s="180">
        <f>'Table A4'!K16</f>
        <v>59489.657103705977</v>
      </c>
      <c r="N15" s="180">
        <f>'Table A4'!L16</f>
        <v>125063.96308834702</v>
      </c>
      <c r="O15" s="180">
        <f>'Table A4'!M16</f>
        <v>248026.46484657112</v>
      </c>
      <c r="P15" s="180">
        <f>'Table A4'!N16</f>
        <v>710788.47529601783</v>
      </c>
    </row>
    <row r="16" spans="1:16" s="166" customFormat="1" ht="13">
      <c r="A16" s="166">
        <f>'Table A6'!A17</f>
        <v>1924</v>
      </c>
      <c r="B16" s="180">
        <f>'Table A0'!G17</f>
        <v>16844.232938604011</v>
      </c>
      <c r="C16" s="180">
        <f>'Table A4'!B17</f>
        <v>72874.745629138808</v>
      </c>
      <c r="D16" s="180">
        <f>'Table A4'!C17</f>
        <v>104191.27333939298</v>
      </c>
      <c r="E16" s="180">
        <f>'Table A4'!D17</f>
        <v>274828.9359075129</v>
      </c>
      <c r="F16" s="180">
        <f>'Table A4'!E17</f>
        <v>418289.20330227428</v>
      </c>
      <c r="G16" s="180">
        <f>'Table A4'!F17</f>
        <v>1034257.5465652243</v>
      </c>
      <c r="H16" s="180">
        <f>'Table A4'!G17</f>
        <v>3383523.9334920007</v>
      </c>
      <c r="I16" s="180"/>
      <c r="J16" s="180">
        <f>'Table A4'!I17</f>
        <v>10618.620417433478</v>
      </c>
      <c r="K16" s="180">
        <f>('Table A4'!I17*0.9+'Table A4'!J17*0.05+'Table A4'!K17*0.04)/0.99</f>
        <v>14238.326848008974</v>
      </c>
      <c r="L16" s="180">
        <f>'Table A4'!J17</f>
        <v>41558.217918884664</v>
      </c>
      <c r="M16" s="180">
        <f>'Table A4'!K17</f>
        <v>61531.857697362982</v>
      </c>
      <c r="N16" s="180">
        <f>'Table A4'!L17</f>
        <v>131368.66851275155</v>
      </c>
      <c r="O16" s="180">
        <f>'Table A4'!M17</f>
        <v>264297.11748653679</v>
      </c>
      <c r="P16" s="180">
        <f>'Table A4'!N17</f>
        <v>773227.94801780465</v>
      </c>
    </row>
    <row r="17" spans="1:16" s="166" customFormat="1" ht="13">
      <c r="A17" s="166">
        <f>'Table A6'!A18</f>
        <v>1925</v>
      </c>
      <c r="B17" s="180">
        <f>'Table A0'!G18</f>
        <v>17010.446183723787</v>
      </c>
      <c r="C17" s="180">
        <f>'Table A4'!B18</f>
        <v>75129.713350906939</v>
      </c>
      <c r="D17" s="180">
        <f>'Table A4'!C18</f>
        <v>110450.54733510004</v>
      </c>
      <c r="E17" s="180">
        <f>'Table A4'!D18</f>
        <v>299431.59416256979</v>
      </c>
      <c r="F17" s="180">
        <f>'Table A4'!E18</f>
        <v>456338.94861434994</v>
      </c>
      <c r="G17" s="180">
        <f>'Table A4'!F18</f>
        <v>1148550.2899135852</v>
      </c>
      <c r="H17" s="180">
        <f>'Table A4'!G18</f>
        <v>3989082.9789905809</v>
      </c>
      <c r="I17" s="180"/>
      <c r="J17" s="180">
        <f>'Table A4'!I18</f>
        <v>10552.749831814548</v>
      </c>
      <c r="K17" s="180">
        <f>('Table A4'!I18*0.9+'Table A4'!J18*0.05+'Table A4'!K18*0.04)/0.99</f>
        <v>14157.707315250596</v>
      </c>
      <c r="L17" s="180">
        <f>'Table A4'!J18</f>
        <v>39808.879366713831</v>
      </c>
      <c r="M17" s="180">
        <f>'Table A4'!K18</f>
        <v>63205.285628232588</v>
      </c>
      <c r="N17" s="180">
        <f>'Table A4'!L18</f>
        <v>142524.23971078973</v>
      </c>
      <c r="O17" s="180">
        <f>'Table A4'!M18</f>
        <v>283286.1132895411</v>
      </c>
      <c r="P17" s="180">
        <f>'Table A4'!N18</f>
        <v>832935.54668280773</v>
      </c>
    </row>
    <row r="18" spans="1:16" s="166" customFormat="1" ht="13">
      <c r="A18" s="166">
        <f>'Table A6'!A19</f>
        <v>1926</v>
      </c>
      <c r="B18" s="180">
        <f>'Table A0'!G19</f>
        <v>17196.251123887221</v>
      </c>
      <c r="C18" s="180">
        <f>'Table A4'!B19</f>
        <v>75782.133764725673</v>
      </c>
      <c r="D18" s="180">
        <f>'Table A4'!C19</f>
        <v>112643.53826839724</v>
      </c>
      <c r="E18" s="180">
        <f>'Table A4'!D19</f>
        <v>309730.22577522771</v>
      </c>
      <c r="F18" s="180">
        <f>'Table A4'!E19</f>
        <v>472818.81240331847</v>
      </c>
      <c r="G18" s="180">
        <f>'Table A4'!F19</f>
        <v>1215460.9118239575</v>
      </c>
      <c r="H18" s="180">
        <f>'Table A4'!G19</f>
        <v>4365748.0713965939</v>
      </c>
      <c r="I18" s="180"/>
      <c r="J18" s="180">
        <f>'Table A4'!I19</f>
        <v>10686.708608238503</v>
      </c>
      <c r="K18" s="180">
        <f>('Table A4'!I19*0.9+'Table A4'!J19*0.05+'Table A4'!K19*0.04)/0.99</f>
        <v>14241.362491045398</v>
      </c>
      <c r="L18" s="180">
        <f>'Table A4'!J19</f>
        <v>38920.729261054119</v>
      </c>
      <c r="M18" s="180">
        <f>'Table A4'!K19</f>
        <v>63371.866391689611</v>
      </c>
      <c r="N18" s="180">
        <f>'Table A4'!L19</f>
        <v>146641.63914713703</v>
      </c>
      <c r="O18" s="180">
        <f>'Table A4'!M19</f>
        <v>287158.28754815867</v>
      </c>
      <c r="P18" s="180">
        <f>'Table A4'!N19</f>
        <v>865429.00520477584</v>
      </c>
    </row>
    <row r="19" spans="1:16" s="166" customFormat="1" ht="13">
      <c r="A19" s="166">
        <f>'Table A6'!A20</f>
        <v>1927</v>
      </c>
      <c r="B19" s="180">
        <f>'Table A0'!G20</f>
        <v>17322.814846052806</v>
      </c>
      <c r="C19" s="180">
        <f>'Table A4'!B20</f>
        <v>77373.62282582451</v>
      </c>
      <c r="D19" s="180">
        <f>'Table A4'!C20</f>
        <v>115826.05375416864</v>
      </c>
      <c r="E19" s="180">
        <f>'Table A4'!D20</f>
        <v>323570.87938189768</v>
      </c>
      <c r="F19" s="180">
        <f>'Table A4'!E20</f>
        <v>496576.79629584122</v>
      </c>
      <c r="G19" s="180">
        <f>'Table A4'!F20</f>
        <v>1294465.6826824676</v>
      </c>
      <c r="H19" s="180">
        <f>'Table A4'!G20</f>
        <v>4777865.9866655171</v>
      </c>
      <c r="I19" s="180"/>
      <c r="J19" s="180">
        <f>'Table A4'!I20</f>
        <v>10650.502848300395</v>
      </c>
      <c r="K19" s="180">
        <f>('Table A4'!I20*0.9+'Table A4'!J20*0.05+'Table A4'!K20*0.04)/0.99</f>
        <v>14229.400052761444</v>
      </c>
      <c r="L19" s="180">
        <f>'Table A4'!J20</f>
        <v>38921.191897480385</v>
      </c>
      <c r="M19" s="180">
        <f>'Table A4'!K20</f>
        <v>63889.847347236369</v>
      </c>
      <c r="N19" s="180">
        <f>'Table A4'!L20</f>
        <v>150564.96246795414</v>
      </c>
      <c r="O19" s="180">
        <f>'Table A4'!M20</f>
        <v>297104.57469918457</v>
      </c>
      <c r="P19" s="180">
        <f>'Table A4'!N20</f>
        <v>907421.20446212892</v>
      </c>
    </row>
    <row r="20" spans="1:16" s="166" customFormat="1" ht="13">
      <c r="A20" s="166">
        <f>'Table A6'!A21</f>
        <v>1928</v>
      </c>
      <c r="B20" s="180">
        <f>'Table A0'!G21</f>
        <v>17685.974469482073</v>
      </c>
      <c r="C20" s="180">
        <f>'Table A4'!B21</f>
        <v>81520.284273387646</v>
      </c>
      <c r="D20" s="180">
        <f>'Table A4'!C21</f>
        <v>122993.29681090373</v>
      </c>
      <c r="E20" s="180">
        <f>'Table A4'!D21</f>
        <v>346622.42551951174</v>
      </c>
      <c r="F20" s="180">
        <f>'Table A4'!E21</f>
        <v>536766.25195202697</v>
      </c>
      <c r="G20" s="180">
        <f>'Table A4'!F21</f>
        <v>1448775.2979363494</v>
      </c>
      <c r="H20" s="180">
        <f>'Table A4'!G21</f>
        <v>5704590.477047679</v>
      </c>
      <c r="I20" s="180"/>
      <c r="J20" s="180">
        <f>'Table A4'!I21</f>
        <v>10593.273380159233</v>
      </c>
      <c r="K20" s="180">
        <f>('Table A4'!I21*0.9+'Table A4'!J21*0.05+'Table A4'!K21*0.04)/0.99</f>
        <v>14363.384054835309</v>
      </c>
      <c r="L20" s="180">
        <f>'Table A4'!J21</f>
        <v>40047.271735871545</v>
      </c>
      <c r="M20" s="180">
        <f>'Table A4'!K21</f>
        <v>67086.014633751736</v>
      </c>
      <c r="N20" s="180">
        <f>'Table A4'!L21</f>
        <v>156478.59908699643</v>
      </c>
      <c r="O20" s="180">
        <f>'Table A4'!M21</f>
        <v>308763.99045594636</v>
      </c>
      <c r="P20" s="180">
        <f>'Table A4'!N21</f>
        <v>975906.9447017574</v>
      </c>
    </row>
    <row r="21" spans="1:16" s="166" customFormat="1" ht="13">
      <c r="A21" s="166">
        <f>'Table A6'!A22</f>
        <v>1929</v>
      </c>
      <c r="B21" s="180">
        <f>'Table A0'!G22</f>
        <v>18438.92371251461</v>
      </c>
      <c r="C21" s="180">
        <f>'Table A4'!B22</f>
        <v>80685.786582579123</v>
      </c>
      <c r="D21" s="180">
        <f>'Table A4'!C22</f>
        <v>121875.26536738893</v>
      </c>
      <c r="E21" s="180">
        <f>'Table A4'!D22</f>
        <v>339606.33206133608</v>
      </c>
      <c r="F21" s="180">
        <f>'Table A4'!E22</f>
        <v>524149.46354429953</v>
      </c>
      <c r="G21" s="180">
        <f>'Table A4'!F22</f>
        <v>1405389.106475879</v>
      </c>
      <c r="H21" s="180">
        <f>'Table A4'!G22</f>
        <v>5542337.1365350587</v>
      </c>
      <c r="I21" s="180"/>
      <c r="J21" s="180">
        <f>'Table A4'!I22</f>
        <v>11522.605615840775</v>
      </c>
      <c r="K21" s="180">
        <f>('Table A4'!I22*0.9+'Table A4'!J22*0.05+'Table A4'!K22*0.04)/0.99</f>
        <v>15194.808476667929</v>
      </c>
      <c r="L21" s="180">
        <f>'Table A4'!J22</f>
        <v>39496.307797769303</v>
      </c>
      <c r="M21" s="180">
        <f>'Table A4'!K22</f>
        <v>67442.498693902147</v>
      </c>
      <c r="N21" s="180">
        <f>'Table A4'!L22</f>
        <v>155063.20057837269</v>
      </c>
      <c r="O21" s="180">
        <f>'Table A4'!M22</f>
        <v>303839.55281140452</v>
      </c>
      <c r="P21" s="180">
        <f>'Table A4'!N22</f>
        <v>945728.21424708131</v>
      </c>
    </row>
    <row r="22" spans="1:16" s="166" customFormat="1" ht="13">
      <c r="A22" s="166">
        <f>'Table A6'!A23</f>
        <v>1930</v>
      </c>
      <c r="B22" s="180">
        <f>'Table A0'!G23</f>
        <v>16712.281659931457</v>
      </c>
      <c r="C22" s="180">
        <f>'Table A4'!B23</f>
        <v>71985.603880815484</v>
      </c>
      <c r="D22" s="180">
        <f>'Table A4'!C23</f>
        <v>104220.07546612706</v>
      </c>
      <c r="E22" s="180">
        <f>'Table A4'!D23</f>
        <v>274462.76702561422</v>
      </c>
      <c r="F22" s="180">
        <f>'Table A4'!E23</f>
        <v>415041.38521926431</v>
      </c>
      <c r="G22" s="180">
        <f>'Table A4'!F23</f>
        <v>1069873.9842679952</v>
      </c>
      <c r="H22" s="180">
        <f>'Table A4'!G23</f>
        <v>3992152.7142599165</v>
      </c>
      <c r="I22" s="180"/>
      <c r="J22" s="180">
        <f>'Table A4'!I23</f>
        <v>10570.801413166566</v>
      </c>
      <c r="K22" s="180">
        <f>('Table A4'!I23*0.9+'Table A4'!J23*0.05+'Table A4'!K23*0.04)/0.99</f>
        <v>14108.74140371244</v>
      </c>
      <c r="L22" s="180">
        <f>'Table A4'!J23</f>
        <v>39751.132295503892</v>
      </c>
      <c r="M22" s="180">
        <f>'Table A4'!K23</f>
        <v>61659.402576255263</v>
      </c>
      <c r="N22" s="180">
        <f>'Table A4'!L23</f>
        <v>133884.14883196415</v>
      </c>
      <c r="O22" s="180">
        <f>'Table A4'!M23</f>
        <v>251333.23545708152</v>
      </c>
      <c r="P22" s="180">
        <f>'Table A4'!N23</f>
        <v>745176.34760222642</v>
      </c>
    </row>
    <row r="23" spans="1:16" s="166" customFormat="1" ht="13">
      <c r="A23" s="166">
        <f>'Table A6'!A24</f>
        <v>1931</v>
      </c>
      <c r="B23" s="180">
        <f>'Table A0'!G24</f>
        <v>15163.327425211766</v>
      </c>
      <c r="C23" s="180">
        <f>'Table A4'!B24</f>
        <v>67332.746090565939</v>
      </c>
      <c r="D23" s="180">
        <f>'Table A4'!C24</f>
        <v>94049.695831599718</v>
      </c>
      <c r="E23" s="180">
        <f>'Table A4'!D24</f>
        <v>231553.01747004589</v>
      </c>
      <c r="F23" s="180">
        <f>'Table A4'!E24</f>
        <v>343412.10496493796</v>
      </c>
      <c r="G23" s="180">
        <f>'Table A4'!F24</f>
        <v>860540.74757299293</v>
      </c>
      <c r="H23" s="180">
        <f>'Table A4'!G24</f>
        <v>3145500.8687362303</v>
      </c>
      <c r="I23" s="180"/>
      <c r="J23" s="180">
        <f>'Table A4'!I24</f>
        <v>9366.725351283525</v>
      </c>
      <c r="K23" s="180">
        <f>('Table A4'!I24*0.9+'Table A4'!J24*0.05+'Table A4'!K24*0.04)/0.99</f>
        <v>12977.572980314451</v>
      </c>
      <c r="L23" s="180">
        <f>'Table A4'!J24</f>
        <v>40615.79634953216</v>
      </c>
      <c r="M23" s="180">
        <f>'Table A4'!K24</f>
        <v>59673.865421988172</v>
      </c>
      <c r="N23" s="180">
        <f>'Table A4'!L24</f>
        <v>119693.92997515382</v>
      </c>
      <c r="O23" s="180">
        <f>'Table A4'!M24</f>
        <v>214129.9443129242</v>
      </c>
      <c r="P23" s="180">
        <f>'Table A4'!N24</f>
        <v>606656.28966596664</v>
      </c>
    </row>
    <row r="24" spans="1:16" s="166" customFormat="1" ht="13">
      <c r="A24" s="166">
        <f>'Table A6'!A25</f>
        <v>1932</v>
      </c>
      <c r="B24" s="180">
        <f>'Table A0'!G25</f>
        <v>12754.379858386543</v>
      </c>
      <c r="C24" s="180">
        <f>'Table A4'!B25</f>
        <v>59053.449460243166</v>
      </c>
      <c r="D24" s="180">
        <f>'Table A4'!C25</f>
        <v>83135.1017826842</v>
      </c>
      <c r="E24" s="180">
        <f>'Table A4'!D25</f>
        <v>197418.2558028285</v>
      </c>
      <c r="F24" s="180">
        <f>'Table A4'!E25</f>
        <v>294599.69618382212</v>
      </c>
      <c r="G24" s="180">
        <f>'Table A4'!F25</f>
        <v>752026.86955807405</v>
      </c>
      <c r="H24" s="180">
        <f>'Table A4'!G25</f>
        <v>2457112.8488456164</v>
      </c>
      <c r="I24" s="180"/>
      <c r="J24" s="180">
        <f>'Table A4'!I25</f>
        <v>7610.0387915135843</v>
      </c>
      <c r="K24" s="180">
        <f>('Table A4'!I25*0.9+'Table A4'!J25*0.05+'Table A4'!K25*0.04)/0.99</f>
        <v>10889.088182180058</v>
      </c>
      <c r="L24" s="180">
        <f>'Table A4'!J25</f>
        <v>34971.797137802132</v>
      </c>
      <c r="M24" s="180">
        <f>'Table A4'!K25</f>
        <v>54564.313277648129</v>
      </c>
      <c r="N24" s="180">
        <f>'Table A4'!L25</f>
        <v>100236.81542183491</v>
      </c>
      <c r="O24" s="180">
        <f>'Table A4'!M25</f>
        <v>180242.90284025911</v>
      </c>
      <c r="P24" s="180">
        <f>'Table A4'!N25</f>
        <v>562572.87185945828</v>
      </c>
    </row>
    <row r="25" spans="1:16" s="166" customFormat="1" ht="13">
      <c r="A25" s="166">
        <f>'Table A6'!A26</f>
        <v>1933</v>
      </c>
      <c r="B25" s="180">
        <f>'Table A0'!G26</f>
        <v>12426.280442380494</v>
      </c>
      <c r="C25" s="180">
        <f>'Table A4'!B26</f>
        <v>55951.104035694756</v>
      </c>
      <c r="D25" s="180">
        <f>'Table A4'!C26</f>
        <v>80737.063828263374</v>
      </c>
      <c r="E25" s="180">
        <f>'Table A4'!D26</f>
        <v>195973.7899796156</v>
      </c>
      <c r="F25" s="180">
        <f>'Table A4'!E26</f>
        <v>292730.44605923846</v>
      </c>
      <c r="G25" s="180">
        <f>'Table A4'!F26</f>
        <v>752346.44662910269</v>
      </c>
      <c r="H25" s="180">
        <f>'Table A4'!G26</f>
        <v>2540695.1355899996</v>
      </c>
      <c r="I25" s="180"/>
      <c r="J25" s="180">
        <f>'Table A4'!I26</f>
        <v>7590.1889320122427</v>
      </c>
      <c r="K25" s="180">
        <f>('Table A4'!I26*0.9+'Table A4'!J26*0.05+'Table A4'!K26*0.04)/0.99</f>
        <v>10572.265194529635</v>
      </c>
      <c r="L25" s="180">
        <f>'Table A4'!J26</f>
        <v>31165.144243126146</v>
      </c>
      <c r="M25" s="180">
        <f>'Table A4'!K26</f>
        <v>51927.882290425303</v>
      </c>
      <c r="N25" s="180">
        <f>'Table A4'!L26</f>
        <v>99217.133899992754</v>
      </c>
      <c r="O25" s="180">
        <f>'Table A4'!M26</f>
        <v>177826.44591677238</v>
      </c>
      <c r="P25" s="180">
        <f>'Table A4'!N26</f>
        <v>553641.0367445586</v>
      </c>
    </row>
    <row r="26" spans="1:16" s="166" customFormat="1" ht="13">
      <c r="A26" s="166">
        <f>'Table A6'!A27</f>
        <v>1934</v>
      </c>
      <c r="B26" s="180">
        <f>'Table A0'!G27</f>
        <v>13654.741573957463</v>
      </c>
      <c r="C26" s="180">
        <f>'Table A4'!B27</f>
        <v>61658.090232413626</v>
      </c>
      <c r="D26" s="180">
        <f>'Table A4'!C27</f>
        <v>90106.664563607497</v>
      </c>
      <c r="E26" s="180">
        <f>'Table A4'!D27</f>
        <v>216675.96646621075</v>
      </c>
      <c r="F26" s="180">
        <f>'Table A4'!E27</f>
        <v>322142.42026201828</v>
      </c>
      <c r="G26" s="180">
        <f>'Table A4'!F27</f>
        <v>795208.53994580917</v>
      </c>
      <c r="H26" s="180">
        <f>'Table A4'!G27</f>
        <v>2624296.5662702597</v>
      </c>
      <c r="I26" s="180"/>
      <c r="J26" s="180">
        <f>'Table A4'!I27</f>
        <v>8321.0361674623346</v>
      </c>
      <c r="K26" s="180">
        <f>('Table A4'!I27*0.9+'Table A4'!J27*0.05+'Table A4'!K27*0.04)/0.99</f>
        <v>11604.022130601368</v>
      </c>
      <c r="L26" s="180">
        <f>'Table A4'!J27</f>
        <v>33209.515901219755</v>
      </c>
      <c r="M26" s="180">
        <f>'Table A4'!K27</f>
        <v>58464.33908795668</v>
      </c>
      <c r="N26" s="180">
        <f>'Table A4'!L27</f>
        <v>111209.51267040323</v>
      </c>
      <c r="O26" s="180">
        <f>'Table A4'!M27</f>
        <v>203875.89034107057</v>
      </c>
      <c r="P26" s="180">
        <f>'Table A4'!N27</f>
        <v>591976.53702087025</v>
      </c>
    </row>
    <row r="27" spans="1:16" s="166" customFormat="1" ht="13">
      <c r="A27" s="166">
        <f>'Table A6'!A28</f>
        <v>1935</v>
      </c>
      <c r="B27" s="180">
        <f>'Table A0'!G28</f>
        <v>14785.579442248114</v>
      </c>
      <c r="C27" s="180">
        <f>'Table A4'!B28</f>
        <v>64159.046055798033</v>
      </c>
      <c r="D27" s="180">
        <f>'Table A4'!C28</f>
        <v>91641.571011177919</v>
      </c>
      <c r="E27" s="180">
        <f>'Table A4'!D28</f>
        <v>231073.64848321798</v>
      </c>
      <c r="F27" s="180">
        <f>'Table A4'!E28</f>
        <v>345110.99432548514</v>
      </c>
      <c r="G27" s="180">
        <f>'Table A4'!F28</f>
        <v>857101.09347191418</v>
      </c>
      <c r="H27" s="180">
        <f>'Table A4'!G28</f>
        <v>2877772.1593237314</v>
      </c>
      <c r="I27" s="180"/>
      <c r="J27" s="180">
        <f>'Table A4'!I28</f>
        <v>9299.6387074092345</v>
      </c>
      <c r="K27" s="180">
        <f>('Table A4'!I28*0.9+'Table A4'!J28*0.05+'Table A4'!K28*0.04)/0.99</f>
        <v>12600.851472137309</v>
      </c>
      <c r="L27" s="180">
        <f>'Table A4'!J28</f>
        <v>36676.521100418147</v>
      </c>
      <c r="M27" s="180">
        <f>'Table A4'!K28</f>
        <v>56783.551643167892</v>
      </c>
      <c r="N27" s="180">
        <f>'Table A4'!L28</f>
        <v>117036.30264095087</v>
      </c>
      <c r="O27" s="180">
        <f>'Table A4'!M28</f>
        <v>217113.46953887783</v>
      </c>
      <c r="P27" s="180">
        <f>'Table A4'!N28</f>
        <v>632582.08615504578</v>
      </c>
    </row>
    <row r="28" spans="1:16" s="166" customFormat="1" ht="13">
      <c r="A28" s="166">
        <f>'Table A6'!A29</f>
        <v>1936</v>
      </c>
      <c r="B28" s="180">
        <f>'Table A0'!G29</f>
        <v>16232.346024435064</v>
      </c>
      <c r="C28" s="180">
        <f>'Table A4'!B29</f>
        <v>72676.055319397085</v>
      </c>
      <c r="D28" s="180">
        <f>'Table A4'!C29</f>
        <v>106012.71394423966</v>
      </c>
      <c r="E28" s="180">
        <f>'Table A4'!D29</f>
        <v>286295.44115060021</v>
      </c>
      <c r="F28" s="180">
        <f>'Table A4'!E29</f>
        <v>434024.74320725963</v>
      </c>
      <c r="G28" s="180">
        <f>'Table A4'!F29</f>
        <v>1085529.9294913304</v>
      </c>
      <c r="H28" s="180">
        <f>'Table A4'!G29</f>
        <v>3626510.5815678784</v>
      </c>
      <c r="I28" s="180"/>
      <c r="J28" s="180">
        <f>'Table A4'!I29</f>
        <v>9960.8227694392845</v>
      </c>
      <c r="K28" s="180">
        <f>('Table A4'!I29*0.9+'Table A4'!J29*0.05+'Table A4'!K29*0.04)/0.99</f>
        <v>13504.435972655621</v>
      </c>
      <c r="L28" s="180">
        <f>'Table A4'!J29</f>
        <v>39339.396694554525</v>
      </c>
      <c r="M28" s="180">
        <f>'Table A4'!K29</f>
        <v>60942.032142649528</v>
      </c>
      <c r="N28" s="180">
        <f>'Table A4'!L29</f>
        <v>138566.13909394076</v>
      </c>
      <c r="O28" s="180">
        <f>'Table A4'!M29</f>
        <v>271148.44663624192</v>
      </c>
      <c r="P28" s="180">
        <f>'Table A4'!N29</f>
        <v>803198.74592726957</v>
      </c>
    </row>
    <row r="29" spans="1:16" s="166" customFormat="1" ht="13">
      <c r="A29" s="166">
        <f>'Table A6'!A30</f>
        <v>1937</v>
      </c>
      <c r="B29" s="180">
        <f>'Table A0'!G30</f>
        <v>17020.24071956849</v>
      </c>
      <c r="C29" s="180">
        <f>'Table A4'!B30</f>
        <v>73779.134978687012</v>
      </c>
      <c r="D29" s="180">
        <f>'Table A4'!C30</f>
        <v>106816.56108297381</v>
      </c>
      <c r="E29" s="180">
        <f>'Table A4'!D30</f>
        <v>279990.35150263086</v>
      </c>
      <c r="F29" s="180">
        <f>'Table A4'!E30</f>
        <v>422619.01348738285</v>
      </c>
      <c r="G29" s="180">
        <f>'Table A4'!F30</f>
        <v>1048647.9712544638</v>
      </c>
      <c r="H29" s="180">
        <f>'Table A4'!G30</f>
        <v>3430494.29233466</v>
      </c>
      <c r="I29" s="180"/>
      <c r="J29" s="180">
        <f>'Table A4'!I30</f>
        <v>10713.696912999765</v>
      </c>
      <c r="K29" s="180">
        <f>('Table A4'!I30*0.9+'Table A4'!J30*0.05+'Table A4'!K30*0.04)/0.99</f>
        <v>14363.976974285033</v>
      </c>
      <c r="L29" s="180">
        <f>'Table A4'!J30</f>
        <v>40741.70887440021</v>
      </c>
      <c r="M29" s="180">
        <f>'Table A4'!K30</f>
        <v>63523.113478059553</v>
      </c>
      <c r="N29" s="180">
        <f>'Table A4'!L30</f>
        <v>137361.6895178789</v>
      </c>
      <c r="O29" s="180">
        <f>'Table A4'!M30</f>
        <v>266111.77404561255</v>
      </c>
      <c r="P29" s="180">
        <f>'Table A4'!N30</f>
        <v>783998.38002333092</v>
      </c>
    </row>
    <row r="30" spans="1:16" s="166" customFormat="1" ht="13">
      <c r="A30" s="166">
        <f>'Table A6'!A31</f>
        <v>1938</v>
      </c>
      <c r="B30" s="180">
        <f>'Table A0'!G31</f>
        <v>15649.226753447181</v>
      </c>
      <c r="C30" s="180">
        <f>'Table A4'!B31</f>
        <v>67293.068591750445</v>
      </c>
      <c r="D30" s="180">
        <f>'Table A4'!C31</f>
        <v>94465.593384290449</v>
      </c>
      <c r="E30" s="180">
        <f>'Table A4'!D31</f>
        <v>230503.45490325059</v>
      </c>
      <c r="F30" s="180">
        <f>'Table A4'!E31</f>
        <v>338535.55099989654</v>
      </c>
      <c r="G30" s="180">
        <f>'Table A4'!F31</f>
        <v>806830.36121404124</v>
      </c>
      <c r="H30" s="180">
        <f>'Table A4'!G31</f>
        <v>2607885.7772492268</v>
      </c>
      <c r="I30" s="180"/>
      <c r="J30" s="180">
        <f>'Table A4'!I31</f>
        <v>9911.0221047468185</v>
      </c>
      <c r="K30" s="180">
        <f>('Table A4'!I31*0.9+'Table A4'!J31*0.05+'Table A4'!K31*0.04)/0.99</f>
        <v>13478.982024661289</v>
      </c>
      <c r="L30" s="180">
        <f>'Table A4'!J31</f>
        <v>40120.543799210442</v>
      </c>
      <c r="M30" s="180">
        <f>'Table A4'!K31</f>
        <v>60456.12800455041</v>
      </c>
      <c r="N30" s="180">
        <f>'Table A4'!L31</f>
        <v>122471.35880660471</v>
      </c>
      <c r="O30" s="180">
        <f>'Table A4'!M31</f>
        <v>221461.84844636029</v>
      </c>
      <c r="P30" s="180">
        <f>'Table A4'!N31</f>
        <v>606713.09276568738</v>
      </c>
    </row>
    <row r="31" spans="1:16" s="166" customFormat="1" ht="13">
      <c r="A31" s="166">
        <f>'Table A6'!A32</f>
        <v>1939</v>
      </c>
      <c r="B31" s="180">
        <f>'Table A0'!G32</f>
        <v>16677.19352810692</v>
      </c>
      <c r="C31" s="180">
        <f>'Table A4'!B32</f>
        <v>74328.414016500406</v>
      </c>
      <c r="D31" s="180">
        <f>'Table A4'!C32</f>
        <v>104354.56898051008</v>
      </c>
      <c r="E31" s="180">
        <f>'Table A4'!D32</f>
        <v>256712.63957605755</v>
      </c>
      <c r="F31" s="180">
        <f>'Table A4'!E32</f>
        <v>379083.35999457136</v>
      </c>
      <c r="G31" s="180">
        <f>'Table A4'!F32</f>
        <v>909067.98095686024</v>
      </c>
      <c r="H31" s="180">
        <f>'Table A4'!G32</f>
        <v>2903933.4980012542</v>
      </c>
      <c r="I31" s="180"/>
      <c r="J31" s="180">
        <f>'Table A4'!I32</f>
        <v>10271.502362729867</v>
      </c>
      <c r="K31" s="180">
        <f>('Table A4'!I32*0.9+'Table A4'!J32*0.05+'Table A4'!K32*0.04)/0.99</f>
        <v>14252.593062976108</v>
      </c>
      <c r="L31" s="180">
        <f>'Table A4'!J32</f>
        <v>44302.259052490721</v>
      </c>
      <c r="M31" s="180">
        <f>'Table A4'!K32</f>
        <v>66265.051331623225</v>
      </c>
      <c r="N31" s="180">
        <f>'Table A4'!L32</f>
        <v>134341.91915754369</v>
      </c>
      <c r="O31" s="180">
        <f>'Table A4'!M32</f>
        <v>246587.20475399916</v>
      </c>
      <c r="P31" s="180">
        <f>'Table A4'!N32</f>
        <v>687416.25684081647</v>
      </c>
    </row>
    <row r="32" spans="1:16" s="166" customFormat="1" ht="13">
      <c r="A32" s="166">
        <f>'Table A6'!A33</f>
        <v>1940</v>
      </c>
      <c r="B32" s="180">
        <f>'Table A0'!G33</f>
        <v>17468.11989031425</v>
      </c>
      <c r="C32" s="180">
        <f>'Table A4'!B33</f>
        <v>77604.983025638474</v>
      </c>
      <c r="D32" s="180">
        <f>'Table A4'!C33</f>
        <v>109309.03002482059</v>
      </c>
      <c r="E32" s="180">
        <f>'Table A4'!D33</f>
        <v>274843.19004047924</v>
      </c>
      <c r="F32" s="180">
        <f>'Table A4'!E33</f>
        <v>407402.11778165936</v>
      </c>
      <c r="G32" s="180">
        <f>'Table A4'!F33</f>
        <v>973532.59535181627</v>
      </c>
      <c r="H32" s="180">
        <f>'Table A4'!G33</f>
        <v>3098910.578226591</v>
      </c>
      <c r="I32" s="180"/>
      <c r="J32" s="180">
        <f>'Table A4'!I33</f>
        <v>10786.246208611559</v>
      </c>
      <c r="K32" s="180">
        <f>('Table A4'!I33*0.9+'Table A4'!J33*0.05+'Table A4'!K33*0.04)/0.99</f>
        <v>14868.371706979249</v>
      </c>
      <c r="L32" s="180">
        <f>'Table A4'!J33</f>
        <v>45900.936026456344</v>
      </c>
      <c r="M32" s="180">
        <f>'Table A4'!K33</f>
        <v>67925.490020905927</v>
      </c>
      <c r="N32" s="180">
        <f>'Table A4'!L33</f>
        <v>142284.26229929918</v>
      </c>
      <c r="O32" s="180">
        <f>'Table A4'!M33</f>
        <v>265869.4983891201</v>
      </c>
      <c r="P32" s="180">
        <f>'Table A4'!N33</f>
        <v>737379.48614350788</v>
      </c>
    </row>
    <row r="33" spans="1:16" s="166" customFormat="1" ht="13">
      <c r="A33" s="166">
        <f>'Table A6'!A34</f>
        <v>1941</v>
      </c>
      <c r="B33" s="180">
        <f>'Table A0'!G34</f>
        <v>20416.725697101534</v>
      </c>
      <c r="C33" s="180">
        <f>'Table A4'!B34</f>
        <v>83748.009398851995</v>
      </c>
      <c r="D33" s="180">
        <f>'Table A4'!C34</f>
        <v>118487.26756497702</v>
      </c>
      <c r="E33" s="180">
        <f>'Table A4'!D34</f>
        <v>306413.77781158988</v>
      </c>
      <c r="F33" s="180">
        <f>'Table A4'!E34</f>
        <v>455226.51955478755</v>
      </c>
      <c r="G33" s="180">
        <f>'Table A4'!F34</f>
        <v>1079920.08831776</v>
      </c>
      <c r="H33" s="180">
        <f>'Table A4'!G34</f>
        <v>3325982.7697980157</v>
      </c>
      <c r="I33" s="180"/>
      <c r="J33" s="180">
        <f>'Table A4'!I34</f>
        <v>13379.91639690704</v>
      </c>
      <c r="K33" s="180">
        <f>('Table A4'!I34*0.9+'Table A4'!J34*0.05+'Table A4'!K34*0.04)/0.99</f>
        <v>17527.866584833973</v>
      </c>
      <c r="L33" s="180">
        <f>'Table A4'!J34</f>
        <v>49008.751232726936</v>
      </c>
      <c r="M33" s="180">
        <f>'Table A4'!K34</f>
        <v>71505.640003323817</v>
      </c>
      <c r="N33" s="180">
        <f>'Table A4'!L34</f>
        <v>157601.03606839231</v>
      </c>
      <c r="O33" s="180">
        <f>'Table A4'!M34</f>
        <v>299053.12736404443</v>
      </c>
      <c r="P33" s="180">
        <f>'Table A4'!N34</f>
        <v>830357.56815328705</v>
      </c>
    </row>
    <row r="34" spans="1:16" s="166" customFormat="1" ht="13">
      <c r="A34" s="166">
        <f>'Table A6'!A35</f>
        <v>1942</v>
      </c>
      <c r="B34" s="180">
        <f>'Table A0'!G35</f>
        <v>23729.019931755734</v>
      </c>
      <c r="C34" s="180">
        <f>'Table A4'!B35</f>
        <v>84224.217870083492</v>
      </c>
      <c r="D34" s="180">
        <f>'Table A4'!C35</f>
        <v>119154.7905862543</v>
      </c>
      <c r="E34" s="180">
        <f>'Table A4'!D35</f>
        <v>306233.46822718316</v>
      </c>
      <c r="F34" s="180">
        <f>'Table A4'!E35</f>
        <v>455360.8595157314</v>
      </c>
      <c r="G34" s="180">
        <f>'Table A4'!F35</f>
        <v>1062365.7516338092</v>
      </c>
      <c r="H34" s="180">
        <f>'Table A4'!G35</f>
        <v>3136262.4106734246</v>
      </c>
      <c r="I34" s="180"/>
      <c r="J34" s="180">
        <f>'Table A4'!I35</f>
        <v>17007.331271941537</v>
      </c>
      <c r="K34" s="180">
        <f>('Table A4'!I35*0.9+'Table A4'!J35*0.05+'Table A4'!K35*0.04)/0.99</f>
        <v>20875.439645943337</v>
      </c>
      <c r="L34" s="180">
        <f>'Table A4'!J35</f>
        <v>49293.645153912716</v>
      </c>
      <c r="M34" s="180">
        <f>'Table A4'!K35</f>
        <v>72385.121176022105</v>
      </c>
      <c r="N34" s="180">
        <f>'Table A4'!L35</f>
        <v>157106.07693863483</v>
      </c>
      <c r="O34" s="180">
        <f>'Table A4'!M35</f>
        <v>303609.63648621197</v>
      </c>
      <c r="P34" s="180">
        <f>'Table A4'!N35</f>
        <v>831932.78951829649</v>
      </c>
    </row>
    <row r="35" spans="1:16" s="166" customFormat="1" ht="13">
      <c r="A35" s="166">
        <f>'Table A6'!A36</f>
        <v>1943</v>
      </c>
      <c r="B35" s="180">
        <f>'Table A0'!G36</f>
        <v>27427.322366779292</v>
      </c>
      <c r="C35" s="180">
        <f>'Table A4'!B36</f>
        <v>89604.851527350984</v>
      </c>
      <c r="D35" s="180">
        <f>'Table A4'!C36</f>
        <v>126279.57354553905</v>
      </c>
      <c r="E35" s="180">
        <f>'Table A4'!D36</f>
        <v>314993.29988714255</v>
      </c>
      <c r="F35" s="180">
        <f>'Table A4'!E36</f>
        <v>462362.22682546405</v>
      </c>
      <c r="G35" s="180">
        <f>'Table A4'!F36</f>
        <v>1037649.2999671726</v>
      </c>
      <c r="H35" s="180">
        <f>'Table A4'!G36</f>
        <v>2667775.757860648</v>
      </c>
      <c r="I35" s="180"/>
      <c r="J35" s="180">
        <f>'Table A4'!I36</f>
        <v>20518.708015604658</v>
      </c>
      <c r="K35" s="180">
        <f>('Table A4'!I36*0.9+'Table A4'!J36*0.05+'Table A4'!K36*0.04)/0.99</f>
        <v>24522.615523139259</v>
      </c>
      <c r="L35" s="180">
        <f>'Table A4'!J36</f>
        <v>52930.129509162878</v>
      </c>
      <c r="M35" s="180">
        <f>'Table A4'!K36</f>
        <v>79101.141960138193</v>
      </c>
      <c r="N35" s="180">
        <f>'Table A4'!L36</f>
        <v>167624.37294882111</v>
      </c>
      <c r="O35" s="180">
        <f>'Table A4'!M36</f>
        <v>318540.45854003693</v>
      </c>
      <c r="P35" s="180">
        <f>'Table A4'!N36</f>
        <v>856524.13797900872</v>
      </c>
    </row>
    <row r="36" spans="1:16" s="166" customFormat="1" ht="13">
      <c r="A36" s="166">
        <f>'Table A6'!A37</f>
        <v>1944</v>
      </c>
      <c r="B36" s="180">
        <f>'Table A0'!G37</f>
        <v>27100.976746745073</v>
      </c>
      <c r="C36" s="180">
        <f>'Table A4'!B37</f>
        <v>85500.519088011817</v>
      </c>
      <c r="D36" s="180">
        <f>'Table A4'!C37</f>
        <v>117934.1491127675</v>
      </c>
      <c r="E36" s="180">
        <f>'Table A4'!D37</f>
        <v>285608.25061861007</v>
      </c>
      <c r="F36" s="180">
        <f>'Table A4'!E37</f>
        <v>412130.97680784756</v>
      </c>
      <c r="G36" s="180">
        <f>'Table A4'!F37</f>
        <v>901764.10462757119</v>
      </c>
      <c r="H36" s="180">
        <f>'Table A4'!G37</f>
        <v>2504377.2391187148</v>
      </c>
      <c r="I36" s="180"/>
      <c r="J36" s="180">
        <f>'Table A4'!I37</f>
        <v>20612.138708826544</v>
      </c>
      <c r="K36" s="180">
        <f>('Table A4'!I37*0.9+'Table A4'!J37*0.05+'Table A4'!K37*0.04)/0.99</f>
        <v>24489.79216218078</v>
      </c>
      <c r="L36" s="180">
        <f>'Table A4'!J37</f>
        <v>53066.889063256138</v>
      </c>
      <c r="M36" s="180">
        <f>'Table A4'!K37</f>
        <v>76015.62373630685</v>
      </c>
      <c r="N36" s="180">
        <f>'Table A4'!L37</f>
        <v>159085.5244293726</v>
      </c>
      <c r="O36" s="180">
        <f>'Table A4'!M37</f>
        <v>289722.69485291664</v>
      </c>
      <c r="P36" s="180">
        <f>'Table A4'!N37</f>
        <v>723695.97857299983</v>
      </c>
    </row>
    <row r="37" spans="1:16" s="166" customFormat="1" ht="13">
      <c r="A37" s="166">
        <f>'Table A6'!A38</f>
        <v>1945</v>
      </c>
      <c r="B37" s="180">
        <f>'Table A0'!G38</f>
        <v>26527.31386165697</v>
      </c>
      <c r="C37" s="180">
        <f>'Table A4'!B38</f>
        <v>86597.325049426858</v>
      </c>
      <c r="D37" s="180">
        <f>'Table A4'!C38</f>
        <v>121513.30394808266</v>
      </c>
      <c r="E37" s="180">
        <f>'Table A4'!D38</f>
        <v>293689.03670335864</v>
      </c>
      <c r="F37" s="180">
        <f>'Table A4'!E38</f>
        <v>417477.77448907209</v>
      </c>
      <c r="G37" s="180">
        <f>'Table A4'!F38</f>
        <v>880406.98658265953</v>
      </c>
      <c r="H37" s="180">
        <f>'Table A4'!G38</f>
        <v>2241330.346255939</v>
      </c>
      <c r="I37" s="180"/>
      <c r="J37" s="180">
        <f>'Table A4'!I38</f>
        <v>19852.868174126987</v>
      </c>
      <c r="K37" s="180">
        <f>('Table A4'!I38*0.9+'Table A4'!J38*0.05+'Table A4'!K38*0.04)/0.99</f>
        <v>23828.710600629685</v>
      </c>
      <c r="L37" s="180">
        <f>'Table A4'!J38</f>
        <v>51681.346150771067</v>
      </c>
      <c r="M37" s="180">
        <f>'Table A4'!K38</f>
        <v>78469.370759263678</v>
      </c>
      <c r="N37" s="180">
        <f>'Table A4'!L38</f>
        <v>169900.29891764518</v>
      </c>
      <c r="O37" s="180">
        <f>'Table A4'!M38</f>
        <v>301745.47146567516</v>
      </c>
      <c r="P37" s="180">
        <f>'Table A4'!N38</f>
        <v>729193.27995229512</v>
      </c>
    </row>
    <row r="38" spans="1:16" s="166" customFormat="1" ht="13">
      <c r="A38" s="166">
        <f>'Table A6'!A39</f>
        <v>1946</v>
      </c>
      <c r="B38" s="180">
        <f>'Table A0'!G39</f>
        <v>26697.632972108524</v>
      </c>
      <c r="C38" s="180">
        <f>'Table A4'!B39</f>
        <v>92417.578367017763</v>
      </c>
      <c r="D38" s="180">
        <f>'Table A4'!C39</f>
        <v>131660.65966370734</v>
      </c>
      <c r="E38" s="180">
        <f>'Table A4'!D39</f>
        <v>314028.92608375137</v>
      </c>
      <c r="F38" s="180">
        <f>'Table A4'!E39</f>
        <v>442152.81259476976</v>
      </c>
      <c r="G38" s="180">
        <f>'Table A4'!F39</f>
        <v>916293.93611737585</v>
      </c>
      <c r="H38" s="180">
        <f>'Table A4'!G39</f>
        <v>2446524.5437699994</v>
      </c>
      <c r="I38" s="180"/>
      <c r="J38" s="180">
        <f>'Table A4'!I39</f>
        <v>19395.416817118607</v>
      </c>
      <c r="K38" s="180">
        <f>('Table A4'!I39*0.9+'Table A4'!J39*0.05+'Table A4'!K39*0.04)/0.99</f>
        <v>23795.296678051527</v>
      </c>
      <c r="L38" s="180">
        <f>'Table A4'!J39</f>
        <v>53174.497070328194</v>
      </c>
      <c r="M38" s="180">
        <f>'Table A4'!K39</f>
        <v>86068.593058696351</v>
      </c>
      <c r="N38" s="180">
        <f>'Table A4'!L39</f>
        <v>185905.03957273302</v>
      </c>
      <c r="O38" s="180">
        <f>'Table A4'!M39</f>
        <v>323617.53171411809</v>
      </c>
      <c r="P38" s="180">
        <f>'Table A4'!N39</f>
        <v>746268.31304486212</v>
      </c>
    </row>
    <row r="39" spans="1:16" s="166" customFormat="1" ht="13">
      <c r="A39" s="166">
        <f>'Table A6'!A40</f>
        <v>1947</v>
      </c>
      <c r="B39" s="180">
        <f>'Table A0'!G40</f>
        <v>25782.697874531077</v>
      </c>
      <c r="C39" s="180">
        <f>'Table A4'!B40</f>
        <v>85127.191456128669</v>
      </c>
      <c r="D39" s="180">
        <f>'Table A4'!C40</f>
        <v>120144.60121765741</v>
      </c>
      <c r="E39" s="180">
        <f>'Table A4'!D40</f>
        <v>282419.44219243492</v>
      </c>
      <c r="F39" s="180">
        <f>'Table A4'!E40</f>
        <v>397440.22233613738</v>
      </c>
      <c r="G39" s="180">
        <f>'Table A4'!F40</f>
        <v>834249.86420398264</v>
      </c>
      <c r="H39" s="180">
        <f>'Table A4'!G40</f>
        <v>2327904.4477223502</v>
      </c>
      <c r="I39" s="180"/>
      <c r="J39" s="180">
        <f>'Table A4'!I40</f>
        <v>19188.865254353568</v>
      </c>
      <c r="K39" s="180">
        <f>('Table A4'!I40*0.9+'Table A4'!J40*0.05+'Table A4'!K40*0.04)/0.99</f>
        <v>23190.407527885589</v>
      </c>
      <c r="L39" s="180">
        <f>'Table A4'!J40</f>
        <v>50109.781694599937</v>
      </c>
      <c r="M39" s="180">
        <f>'Table A4'!K40</f>
        <v>79575.890973963033</v>
      </c>
      <c r="N39" s="180">
        <f>'Table A4'!L40</f>
        <v>167398.66204873248</v>
      </c>
      <c r="O39" s="180">
        <f>'Table A4'!M40</f>
        <v>288237.81186917599</v>
      </c>
      <c r="P39" s="180">
        <f>'Table A4'!N40</f>
        <v>668288.24381305312</v>
      </c>
    </row>
    <row r="40" spans="1:16" s="166" customFormat="1" ht="13">
      <c r="A40" s="166">
        <f>'Table A6'!A41</f>
        <v>1948</v>
      </c>
      <c r="B40" s="180">
        <f>'Table A0'!G41</f>
        <v>26244.244075021128</v>
      </c>
      <c r="C40" s="180">
        <f>'Table A4'!B41</f>
        <v>88497.264472604831</v>
      </c>
      <c r="D40" s="180">
        <f>'Table A4'!C41</f>
        <v>124376.61248387131</v>
      </c>
      <c r="E40" s="180">
        <f>'Table A4'!D41</f>
        <v>295769.28390579595</v>
      </c>
      <c r="F40" s="180">
        <f>'Table A4'!E41</f>
        <v>421275.15888767311</v>
      </c>
      <c r="G40" s="180">
        <f>'Table A4'!F41</f>
        <v>902052.4552041319</v>
      </c>
      <c r="H40" s="180">
        <f>'Table A4'!G41</f>
        <v>2503310.3327697124</v>
      </c>
      <c r="I40" s="180"/>
      <c r="J40" s="180">
        <f>'Table A4'!I41</f>
        <v>19327.241808622937</v>
      </c>
      <c r="K40" s="180">
        <f>('Table A4'!I41*0.9+'Table A4'!J41*0.05+'Table A4'!K41*0.04)/0.99</f>
        <v>23521.768925215321</v>
      </c>
      <c r="L40" s="180">
        <f>'Table A4'!J41</f>
        <v>52617.916461338362</v>
      </c>
      <c r="M40" s="180">
        <f>'Table A4'!K41</f>
        <v>81528.444628390163</v>
      </c>
      <c r="N40" s="180">
        <f>'Table A4'!L41</f>
        <v>170263.40892391876</v>
      </c>
      <c r="O40" s="180">
        <f>'Table A4'!M41</f>
        <v>301080.8348085584</v>
      </c>
      <c r="P40" s="180">
        <f>'Table A4'!N41</f>
        <v>724134.9132524007</v>
      </c>
    </row>
    <row r="41" spans="1:16" s="166" customFormat="1" ht="13">
      <c r="A41" s="166">
        <f>'Table A6'!A42</f>
        <v>1949</v>
      </c>
      <c r="B41" s="180">
        <f>'Table A0'!G42</f>
        <v>25916.728872995522</v>
      </c>
      <c r="C41" s="180">
        <f>'Table A4'!B42</f>
        <v>87502.905924553197</v>
      </c>
      <c r="D41" s="180">
        <f>'Table A4'!C42</f>
        <v>121611.21855696845</v>
      </c>
      <c r="E41" s="180">
        <f>'Table A4'!D42</f>
        <v>283686.19122690632</v>
      </c>
      <c r="F41" s="180">
        <f>'Table A4'!E42</f>
        <v>402747.10548934457</v>
      </c>
      <c r="G41" s="180">
        <f>'Table A4'!F42</f>
        <v>864777.05273122131</v>
      </c>
      <c r="H41" s="180">
        <f>'Table A4'!G42</f>
        <v>2473572.2074490711</v>
      </c>
      <c r="I41" s="180"/>
      <c r="J41" s="180">
        <f>'Table A4'!I42</f>
        <v>19073.820311711337</v>
      </c>
      <c r="K41" s="180">
        <f>('Table A4'!I42*0.9+'Table A4'!J42*0.05+'Table A4'!K42*0.04)/0.99</f>
        <v>23312.996930026729</v>
      </c>
      <c r="L41" s="180">
        <f>'Table A4'!J42</f>
        <v>53394.593292137935</v>
      </c>
      <c r="M41" s="180">
        <f>'Table A4'!K42</f>
        <v>81092.475389483981</v>
      </c>
      <c r="N41" s="180">
        <f>'Table A4'!L42</f>
        <v>164625.27696446804</v>
      </c>
      <c r="O41" s="180">
        <f>'Table A4'!M42</f>
        <v>287239.61867887533</v>
      </c>
      <c r="P41" s="180">
        <f>'Table A4'!N42</f>
        <v>686022.03554034908</v>
      </c>
    </row>
    <row r="42" spans="1:16" s="166" customFormat="1" ht="13">
      <c r="A42" s="166">
        <f>'Table A6'!A43</f>
        <v>1950</v>
      </c>
      <c r="B42" s="180">
        <f>'Table A0'!G43</f>
        <v>27978.891068491575</v>
      </c>
      <c r="C42" s="180">
        <f>'Table A4'!B43</f>
        <v>94767.583434827538</v>
      </c>
      <c r="D42" s="180">
        <f>'Table A4'!C43</f>
        <v>133578.44223507398</v>
      </c>
      <c r="E42" s="180">
        <f>'Table A4'!D43</f>
        <v>317842.03510738874</v>
      </c>
      <c r="F42" s="180">
        <f>'Table A4'!E43</f>
        <v>455235.34930695512</v>
      </c>
      <c r="G42" s="180">
        <f>'Table A4'!F43</f>
        <v>988158.87385055842</v>
      </c>
      <c r="H42" s="180">
        <f>'Table A4'!G43</f>
        <v>2313583.7525021592</v>
      </c>
      <c r="I42" s="180"/>
      <c r="J42" s="180">
        <f>'Table A4'!I43</f>
        <v>20557.925250009805</v>
      </c>
      <c r="K42" s="180">
        <f>('Table A4'!I43*0.9+'Table A4'!J43*0.05+'Table A4'!K43*0.04)/0.99</f>
        <v>25050.980522644135</v>
      </c>
      <c r="L42" s="180">
        <f>'Table A4'!J43</f>
        <v>55956.724634581093</v>
      </c>
      <c r="M42" s="180">
        <f>'Table A4'!K43</f>
        <v>87512.544016995307</v>
      </c>
      <c r="N42" s="180">
        <f>'Table A4'!L43</f>
        <v>180448.72090782231</v>
      </c>
      <c r="O42" s="180">
        <f>'Table A4'!M43</f>
        <v>322004.46817105426</v>
      </c>
      <c r="P42" s="180">
        <f>'Table A4'!N43</f>
        <v>840889.44288926956</v>
      </c>
    </row>
    <row r="43" spans="1:16" s="166" customFormat="1" ht="13">
      <c r="A43" s="166">
        <f>'Table A6'!A44</f>
        <v>1951</v>
      </c>
      <c r="B43" s="180">
        <f>'Table A0'!G44</f>
        <v>28826.290913627254</v>
      </c>
      <c r="C43" s="180">
        <f>'Table A4'!B44</f>
        <v>94607.786179610412</v>
      </c>
      <c r="D43" s="180">
        <f>'Table A4'!C44</f>
        <v>130699.35032149241</v>
      </c>
      <c r="E43" s="180">
        <f>'Table A4'!D44</f>
        <v>303204.60065630451</v>
      </c>
      <c r="F43" s="180">
        <f>'Table A4'!E44</f>
        <v>427247.08603381074</v>
      </c>
      <c r="G43" s="180">
        <f>'Table A4'!F44</f>
        <v>898541.7557799319</v>
      </c>
      <c r="H43" s="180">
        <f>'Table A4'!G44</f>
        <v>2493962.2900224482</v>
      </c>
      <c r="I43" s="180"/>
      <c r="J43" s="180">
        <f>'Table A4'!I44</f>
        <v>21517.235884073572</v>
      </c>
      <c r="K43" s="180">
        <f>('Table A4'!I44*0.9+'Table A4'!J44*0.05+'Table A4'!K44*0.04)/0.99</f>
        <v>26054.792835418397</v>
      </c>
      <c r="L43" s="180">
        <f>'Table A4'!J44</f>
        <v>58516.22203772841</v>
      </c>
      <c r="M43" s="180">
        <f>'Table A4'!K44</f>
        <v>87573.037737789375</v>
      </c>
      <c r="N43" s="180">
        <f>'Table A4'!L44</f>
        <v>179162.1152787983</v>
      </c>
      <c r="O43" s="180">
        <f>'Table A4'!M44</f>
        <v>309423.4185972804</v>
      </c>
      <c r="P43" s="180">
        <f>'Table A4'!N44</f>
        <v>721272.80753076368</v>
      </c>
    </row>
    <row r="44" spans="1:16" s="166" customFormat="1" ht="13">
      <c r="A44" s="166">
        <f>'Table A6'!A45</f>
        <v>1952</v>
      </c>
      <c r="B44" s="180">
        <f>'Table A0'!G45</f>
        <v>29746.361508878381</v>
      </c>
      <c r="C44" s="180">
        <f>'Table A4'!B45</f>
        <v>95408.367157654488</v>
      </c>
      <c r="D44" s="180">
        <f>'Table A4'!C45</f>
        <v>129973.09950722377</v>
      </c>
      <c r="E44" s="180">
        <f>'Table A4'!D45</f>
        <v>290274.52088103374</v>
      </c>
      <c r="F44" s="180">
        <f>'Table A4'!E45</f>
        <v>405014.87296721706</v>
      </c>
      <c r="G44" s="180">
        <f>'Table A4'!F45</f>
        <v>819783.70893129508</v>
      </c>
      <c r="H44" s="180">
        <f>'Table A4'!G45</f>
        <v>2218236.5862975405</v>
      </c>
      <c r="I44" s="180"/>
      <c r="J44" s="180">
        <f>'Table A4'!I45</f>
        <v>22450.583103458812</v>
      </c>
      <c r="K44" s="180">
        <f>('Table A4'!I45*0.9+'Table A4'!J45*0.05+'Table A4'!K45*0.04)/0.99</f>
        <v>27114.763939462675</v>
      </c>
      <c r="L44" s="180">
        <f>'Table A4'!J45</f>
        <v>60843.634808085219</v>
      </c>
      <c r="M44" s="180">
        <f>'Table A4'!K45</f>
        <v>89897.744163771276</v>
      </c>
      <c r="N44" s="180">
        <f>'Table A4'!L45</f>
        <v>175534.16879485035</v>
      </c>
      <c r="O44" s="180">
        <f>'Table A4'!M45</f>
        <v>301322.66397619754</v>
      </c>
      <c r="P44" s="180">
        <f>'Table A4'!N45</f>
        <v>664400.05589060113</v>
      </c>
    </row>
    <row r="45" spans="1:16" s="166" customFormat="1" ht="13">
      <c r="A45" s="166">
        <f>'Table A6'!A46</f>
        <v>1953</v>
      </c>
      <c r="B45" s="180">
        <f>'Table A0'!G46</f>
        <v>31071.54986654513</v>
      </c>
      <c r="C45" s="180">
        <f>'Table A4'!B46</f>
        <v>97503.86536313525</v>
      </c>
      <c r="D45" s="180">
        <f>'Table A4'!C46</f>
        <v>130546.13794342797</v>
      </c>
      <c r="E45" s="180">
        <f>'Table A4'!D46</f>
        <v>282163.53363792127</v>
      </c>
      <c r="F45" s="180">
        <f>'Table A4'!E46</f>
        <v>389198.91931874229</v>
      </c>
      <c r="G45" s="180">
        <f>'Table A4'!F46</f>
        <v>778752.87549449981</v>
      </c>
      <c r="H45" s="180">
        <f>'Table A4'!G46</f>
        <v>2090011.2454224282</v>
      </c>
      <c r="I45" s="180"/>
      <c r="J45" s="180">
        <f>'Table A4'!I46</f>
        <v>23690.18147803512</v>
      </c>
      <c r="K45" s="180">
        <f>('Table A4'!I46*0.9+'Table A4'!J46*0.05+'Table A4'!K46*0.04)/0.99</f>
        <v>28535.267202187802</v>
      </c>
      <c r="L45" s="180">
        <f>'Table A4'!J46</f>
        <v>64461.592782842534</v>
      </c>
      <c r="M45" s="180">
        <f>'Table A4'!K46</f>
        <v>92641.789019804623</v>
      </c>
      <c r="N45" s="180">
        <f>'Table A4'!L46</f>
        <v>175128.14795710021</v>
      </c>
      <c r="O45" s="180">
        <f>'Table A4'!M46</f>
        <v>291810.4302748029</v>
      </c>
      <c r="P45" s="180">
        <f>'Table A4'!N46</f>
        <v>633057.50105806347</v>
      </c>
    </row>
    <row r="46" spans="1:16" s="166" customFormat="1" ht="13">
      <c r="A46" s="166">
        <f>'Table A6'!A47</f>
        <v>1954</v>
      </c>
      <c r="B46" s="180">
        <f>'Table A0'!G47</f>
        <v>30694.554005639005</v>
      </c>
      <c r="C46" s="180">
        <f>'Table A4'!B47</f>
        <v>98588.791787331735</v>
      </c>
      <c r="D46" s="180">
        <f>'Table A4'!C47</f>
        <v>132359.10779660378</v>
      </c>
      <c r="E46" s="180">
        <f>'Table A4'!D47</f>
        <v>288235.85620765737</v>
      </c>
      <c r="F46" s="180">
        <f>'Table A4'!E47</f>
        <v>397140.57787752984</v>
      </c>
      <c r="G46" s="180">
        <f>'Table A4'!F47</f>
        <v>787725.40674873174</v>
      </c>
      <c r="H46" s="180">
        <f>'Table A4'!G47</f>
        <v>2166674.816594847</v>
      </c>
      <c r="I46" s="180"/>
      <c r="J46" s="180">
        <f>'Table A4'!I47</f>
        <v>23150.74980767315</v>
      </c>
      <c r="K46" s="180">
        <f>('Table A4'!I47*0.9+'Table A4'!J47*0.05+'Table A4'!K47*0.04)/0.99</f>
        <v>28093.126710669127</v>
      </c>
      <c r="L46" s="180">
        <f>'Table A4'!J47</f>
        <v>64818.47577805967</v>
      </c>
      <c r="M46" s="180">
        <f>'Table A4'!K47</f>
        <v>93389.92069384041</v>
      </c>
      <c r="N46" s="180">
        <f>'Table A4'!L47</f>
        <v>179331.13453778488</v>
      </c>
      <c r="O46" s="180">
        <f>'Table A4'!M47</f>
        <v>299494.37065972935</v>
      </c>
      <c r="P46" s="180">
        <f>'Table A4'!N47</f>
        <v>634508.80565471912</v>
      </c>
    </row>
    <row r="47" spans="1:16" s="166" customFormat="1" ht="13">
      <c r="A47" s="166">
        <f>'Table A6'!A48</f>
        <v>1955</v>
      </c>
      <c r="B47" s="180">
        <f>'Table A0'!G48</f>
        <v>32804.061761283192</v>
      </c>
      <c r="C47" s="180">
        <f>'Table A4'!B48</f>
        <v>104225.30967231363</v>
      </c>
      <c r="D47" s="180">
        <f>'Table A4'!C48</f>
        <v>140255.97112922167</v>
      </c>
      <c r="E47" s="180">
        <f>'Table A4'!D48</f>
        <v>301158.61629061395</v>
      </c>
      <c r="F47" s="180">
        <f>'Table A4'!E48</f>
        <v>412344.90810466016</v>
      </c>
      <c r="G47" s="180">
        <f>'Table A4'!F48</f>
        <v>815872.71357328165</v>
      </c>
      <c r="H47" s="180">
        <f>'Table A4'!G48</f>
        <v>2363898.8574042176</v>
      </c>
      <c r="I47" s="180"/>
      <c r="J47" s="180">
        <f>'Table A4'!I48</f>
        <v>24868.367548946477</v>
      </c>
      <c r="K47" s="180">
        <f>('Table A4'!I48*0.9+'Table A4'!J48*0.05+'Table A4'!K48*0.04)/0.99</f>
        <v>30093.409695330356</v>
      </c>
      <c r="L47" s="180">
        <f>'Table A4'!J48</f>
        <v>68194.648215405585</v>
      </c>
      <c r="M47" s="180">
        <f>'Table A4'!K48</f>
        <v>100030.3098388736</v>
      </c>
      <c r="N47" s="180">
        <f>'Table A4'!L48</f>
        <v>189972.32447656777</v>
      </c>
      <c r="O47" s="180">
        <f>'Table A4'!M48</f>
        <v>311462.95673750481</v>
      </c>
      <c r="P47" s="180">
        <f>'Table A4'!N48</f>
        <v>643869.80870317761</v>
      </c>
    </row>
    <row r="48" spans="1:16" s="166" customFormat="1" ht="13">
      <c r="A48" s="166">
        <f>'Table A6'!A49</f>
        <v>1956</v>
      </c>
      <c r="B48" s="180">
        <f>'Table A0'!G49</f>
        <v>34508.516646588963</v>
      </c>
      <c r="C48" s="180">
        <f>'Table A4'!B49</f>
        <v>109757.87083270881</v>
      </c>
      <c r="D48" s="180">
        <f>'Table A4'!C49</f>
        <v>147334.45265785829</v>
      </c>
      <c r="E48" s="180">
        <f>'Table A4'!D49</f>
        <v>313578.05420031614</v>
      </c>
      <c r="F48" s="180">
        <f>'Table A4'!E49</f>
        <v>424040.39811243233</v>
      </c>
      <c r="G48" s="180">
        <f>'Table A4'!F49</f>
        <v>822308.73256710125</v>
      </c>
      <c r="H48" s="180">
        <f>'Table A4'!G49</f>
        <v>2350558.35603686</v>
      </c>
      <c r="I48" s="180"/>
      <c r="J48" s="180">
        <f>'Table A4'!I49</f>
        <v>26147.477292575644</v>
      </c>
      <c r="K48" s="180">
        <f>('Table A4'!I49*0.9+'Table A4'!J49*0.05+'Table A4'!K49*0.04)/0.99</f>
        <v>31689.632428874542</v>
      </c>
      <c r="L48" s="180">
        <f>'Table A4'!J49</f>
        <v>72181.289007559331</v>
      </c>
      <c r="M48" s="180">
        <f>'Table A4'!K49</f>
        <v>105773.55227224383</v>
      </c>
      <c r="N48" s="180">
        <f>'Table A4'!L49</f>
        <v>203115.71028819992</v>
      </c>
      <c r="O48" s="180">
        <f>'Table A4'!M49</f>
        <v>324473.3144987651</v>
      </c>
      <c r="P48" s="180">
        <f>'Table A4'!N49</f>
        <v>652503.21884823916</v>
      </c>
    </row>
    <row r="49" spans="1:21" s="166" customFormat="1" ht="13">
      <c r="A49" s="166">
        <f>'Table A6'!A50</f>
        <v>1957</v>
      </c>
      <c r="B49" s="180">
        <f>'Table A0'!G50</f>
        <v>34666.180009302698</v>
      </c>
      <c r="C49" s="180">
        <f>'Table A4'!B50</f>
        <v>109847.79708581038</v>
      </c>
      <c r="D49" s="180">
        <f>'Table A4'!C50</f>
        <v>146759.27174814284</v>
      </c>
      <c r="E49" s="180">
        <f>'Table A4'!D50</f>
        <v>311367.64766165416</v>
      </c>
      <c r="F49" s="180">
        <f>'Table A4'!E50</f>
        <v>421537.21519205329</v>
      </c>
      <c r="G49" s="180">
        <f>'Table A4'!F50</f>
        <v>817823.19997155108</v>
      </c>
      <c r="H49" s="180">
        <f>'Table A4'!G50</f>
        <v>2298646.8750675013</v>
      </c>
      <c r="I49" s="180"/>
      <c r="J49" s="180">
        <f>'Table A4'!I50</f>
        <v>26312.667000801845</v>
      </c>
      <c r="K49" s="180">
        <f>('Table A4'!I50*0.9+'Table A4'!J50*0.05+'Table A4'!K50*0.04)/0.99</f>
        <v>31871.215689581975</v>
      </c>
      <c r="L49" s="180">
        <f>'Table A4'!J50</f>
        <v>72936.322423477919</v>
      </c>
      <c r="M49" s="180">
        <f>'Table A4'!K50</f>
        <v>105607.177769765</v>
      </c>
      <c r="N49" s="180">
        <f>'Table A4'!L50</f>
        <v>201198.08013125497</v>
      </c>
      <c r="O49" s="180">
        <f>'Table A4'!M50</f>
        <v>322465.71899717883</v>
      </c>
      <c r="P49" s="180">
        <f>'Table A4'!N50</f>
        <v>653287.23607200105</v>
      </c>
    </row>
    <row r="50" spans="1:21" s="166" customFormat="1" ht="13">
      <c r="A50" s="166">
        <f>'Table A6'!A51</f>
        <v>1958</v>
      </c>
      <c r="B50" s="180">
        <f>'Table A0'!G51</f>
        <v>33604.207360991779</v>
      </c>
      <c r="C50" s="180">
        <f>'Table A4'!B51</f>
        <v>107910.73495651214</v>
      </c>
      <c r="D50" s="180">
        <f>'Table A4'!C51</f>
        <v>142885.21011270568</v>
      </c>
      <c r="E50" s="180">
        <f>'Table A4'!D51</f>
        <v>296845.23563913454</v>
      </c>
      <c r="F50" s="180">
        <f>'Table A4'!E51</f>
        <v>399370.45916563115</v>
      </c>
      <c r="G50" s="180">
        <f>'Table A4'!F51</f>
        <v>770455.23859107937</v>
      </c>
      <c r="H50" s="180">
        <f>'Table A4'!G51</f>
        <v>2158861.05214315</v>
      </c>
      <c r="I50" s="180"/>
      <c r="J50" s="180">
        <f>'Table A4'!I51</f>
        <v>25347.926517045067</v>
      </c>
      <c r="K50" s="180">
        <f>('Table A4'!I51*0.9+'Table A4'!J51*0.05+'Table A4'!K51*0.04)/0.99</f>
        <v>30945.20707535397</v>
      </c>
      <c r="L50" s="180">
        <f>'Table A4'!J51</f>
        <v>72936.259800318585</v>
      </c>
      <c r="M50" s="180">
        <f>'Table A4'!K51</f>
        <v>104395.20373109847</v>
      </c>
      <c r="N50" s="180">
        <f>'Table A4'!L51</f>
        <v>194320.01211263792</v>
      </c>
      <c r="O50" s="180">
        <f>'Table A4'!M51</f>
        <v>306599.26430926909</v>
      </c>
      <c r="P50" s="180">
        <f>'Table A4'!N51</f>
        <v>616187.92597418255</v>
      </c>
    </row>
    <row r="51" spans="1:21" s="166" customFormat="1" ht="13">
      <c r="A51" s="166">
        <f>'Table A6'!A52</f>
        <v>1959</v>
      </c>
      <c r="B51" s="180">
        <f>'Table A0'!G52</f>
        <v>35624.683181431901</v>
      </c>
      <c r="C51" s="180">
        <f>'Table A4'!B52</f>
        <v>114117.57344079686</v>
      </c>
      <c r="D51" s="180">
        <f>'Table A4'!C52</f>
        <v>149800.52994338566</v>
      </c>
      <c r="E51" s="180">
        <f>'Table A4'!D52</f>
        <v>311639.45881554391</v>
      </c>
      <c r="F51" s="180">
        <f>'Table A4'!E52</f>
        <v>420395.87982004369</v>
      </c>
      <c r="G51" s="180">
        <f>'Table A4'!F52</f>
        <v>780633.6827036771</v>
      </c>
      <c r="H51" s="180">
        <f>'Table A4'!G52</f>
        <v>2195109.8910909602</v>
      </c>
      <c r="I51" s="180"/>
      <c r="J51" s="180">
        <f>'Table A4'!I52</f>
        <v>26903.25093039135</v>
      </c>
      <c r="K51" s="180">
        <f>('Table A4'!I52*0.9+'Table A4'!J52*0.05+'Table A4'!K52*0.04)/0.99</f>
        <v>32836.6551447237</v>
      </c>
      <c r="L51" s="180">
        <f>'Table A4'!J52</f>
        <v>78434.61693820807</v>
      </c>
      <c r="M51" s="180">
        <f>'Table A4'!K52</f>
        <v>109340.7977253461</v>
      </c>
      <c r="N51" s="180">
        <f>'Table A4'!L52</f>
        <v>202883.03781104414</v>
      </c>
      <c r="O51" s="180">
        <f>'Table A4'!M52</f>
        <v>330336.42909913528</v>
      </c>
      <c r="P51" s="180">
        <f>'Table A4'!N52</f>
        <v>623469.65954953467</v>
      </c>
    </row>
    <row r="52" spans="1:21" s="166" customFormat="1" ht="13">
      <c r="A52" s="166">
        <f>'Table A6'!A53</f>
        <v>1960</v>
      </c>
      <c r="B52" s="180">
        <f>'Table A0'!G53</f>
        <v>36027.470918084269</v>
      </c>
      <c r="C52" s="180">
        <f>'Table A4'!B53</f>
        <v>114053.74119755099</v>
      </c>
      <c r="D52" s="180">
        <f>'Table A4'!C53</f>
        <v>147795.72234225651</v>
      </c>
      <c r="E52" s="180">
        <f>'Table A4'!D53</f>
        <v>301066.80651877233</v>
      </c>
      <c r="F52" s="180">
        <f>'Table A4'!E53</f>
        <v>397813.84597299946</v>
      </c>
      <c r="G52" s="180">
        <f>'Table A4'!F53</f>
        <v>755299.63713571045</v>
      </c>
      <c r="H52" s="180">
        <f>'Table A4'!G53</f>
        <v>2148581.8792824596</v>
      </c>
      <c r="I52" s="180"/>
      <c r="J52" s="180">
        <f>'Table A4'!I53</f>
        <v>27357.885331476857</v>
      </c>
      <c r="K52" s="180">
        <f>('Table A4'!I53*0.9+'Table A4'!J53*0.05+'Table A4'!K53*0.04)/0.99</f>
        <v>33350.305912016709</v>
      </c>
      <c r="L52" s="180">
        <f>'Table A4'!J53</f>
        <v>80311.760052845493</v>
      </c>
      <c r="M52" s="180">
        <f>'Table A4'!K53</f>
        <v>109477.95129812753</v>
      </c>
      <c r="N52" s="180">
        <f>'Table A4'!L53</f>
        <v>204319.76706454522</v>
      </c>
      <c r="O52" s="180">
        <f>'Table A4'!M53</f>
        <v>308442.39818232169</v>
      </c>
      <c r="P52" s="180">
        <f>'Table A4'!N53</f>
        <v>600490.49911940505</v>
      </c>
    </row>
    <row r="53" spans="1:21" s="166" customFormat="1" ht="13">
      <c r="A53" s="166">
        <f>'Table A6'!A54</f>
        <v>1961</v>
      </c>
      <c r="B53" s="180">
        <f>'Table A0'!G54</f>
        <v>36448.809408722263</v>
      </c>
      <c r="C53" s="180">
        <f>'Table A4'!B54</f>
        <v>116257.89328743992</v>
      </c>
      <c r="D53" s="180">
        <f>'Table A4'!C54</f>
        <v>152406.0438642996</v>
      </c>
      <c r="E53" s="180">
        <f>'Table A4'!D54</f>
        <v>303895.6129498735</v>
      </c>
      <c r="F53" s="180">
        <f>'Table A4'!E54</f>
        <v>394326.31426919845</v>
      </c>
      <c r="G53" s="180">
        <f>'Table A4'!F54</f>
        <v>748439.78973192803</v>
      </c>
      <c r="H53" s="180">
        <f>'Table A4'!G54</f>
        <v>2139682.037118312</v>
      </c>
      <c r="I53" s="180"/>
      <c r="J53" s="180">
        <f>'Table A4'!I54</f>
        <v>27581.13342219808</v>
      </c>
      <c r="K53" s="180">
        <f>('Table A4'!I54*0.9+'Table A4'!J54*0.05+'Table A4'!K54*0.04)/0.99</f>
        <v>33747.326544670228</v>
      </c>
      <c r="L53" s="180">
        <f>'Table A4'!J54</f>
        <v>80109.742710580264</v>
      </c>
      <c r="M53" s="180">
        <f>'Table A4'!K54</f>
        <v>114533.65159290611</v>
      </c>
      <c r="N53" s="180">
        <f>'Table A4'!L54</f>
        <v>213464.91163054851</v>
      </c>
      <c r="O53" s="180">
        <f>'Table A4'!M54</f>
        <v>305797.94540351606</v>
      </c>
      <c r="P53" s="180">
        <f>'Table A4'!N54</f>
        <v>593857.31780010776</v>
      </c>
    </row>
    <row r="54" spans="1:21" s="166" customFormat="1" ht="13">
      <c r="A54" s="166">
        <f>'Table A6'!A55</f>
        <v>1962</v>
      </c>
      <c r="B54" s="180">
        <f>'Table A0'!G55</f>
        <v>37779.389246002036</v>
      </c>
      <c r="C54" s="180">
        <f>'Table A4'!B55</f>
        <v>121059.6164129208</v>
      </c>
      <c r="D54" s="180">
        <f>'Table A4'!C55</f>
        <v>158241.33093253119</v>
      </c>
      <c r="E54" s="180">
        <f>'Table A4'!D55</f>
        <v>312574.40974364628</v>
      </c>
      <c r="F54" s="180">
        <f>'Table A4'!E55</f>
        <v>407953.74741182278</v>
      </c>
      <c r="G54" s="180">
        <f>'Table A4'!F55</f>
        <v>749587.41790362005</v>
      </c>
      <c r="H54" s="180">
        <f>'Table A4'!G55</f>
        <v>2121768.2527963794</v>
      </c>
      <c r="I54" s="180"/>
      <c r="J54" s="180">
        <f>'Table A4'!I55</f>
        <v>28526.030671899953</v>
      </c>
      <c r="K54" s="180">
        <f>('Table A4'!I55*0.9+'Table A4'!J55*0.05+'Table A4'!K55*0.04)/0.99</f>
        <v>35003.681968248056</v>
      </c>
      <c r="L54" s="180">
        <f>'Table A4'!J55</f>
        <v>83877.901893310438</v>
      </c>
      <c r="M54" s="180">
        <f>'Table A4'!K55</f>
        <v>119658.06122975241</v>
      </c>
      <c r="N54" s="180">
        <f>'Table A4'!L55</f>
        <v>217195.07207546971</v>
      </c>
      <c r="O54" s="180">
        <f>'Table A4'!M55</f>
        <v>322545.32978887338</v>
      </c>
      <c r="P54" s="180">
        <f>'Table A4'!N55</f>
        <v>597122.88069331355</v>
      </c>
    </row>
    <row r="55" spans="1:21" s="166" customFormat="1" ht="13">
      <c r="A55" s="166">
        <f>'Table A6'!A56</f>
        <v>1963</v>
      </c>
      <c r="B55" s="180">
        <f>'Table A0'!G56</f>
        <v>38727.290715227762</v>
      </c>
      <c r="C55" s="180">
        <f>'Table A4'!B56</f>
        <v>123964.59493487945</v>
      </c>
      <c r="D55" s="180">
        <f>'Table A4'!C56</f>
        <v>161841.82203972872</v>
      </c>
      <c r="E55" s="180">
        <f>'Table A4'!D56</f>
        <v>316167.14832010731</v>
      </c>
      <c r="F55" s="180">
        <f>'Table A4'!E56</f>
        <v>412809.24823072337</v>
      </c>
      <c r="G55" s="180">
        <f>'Table A4'!F56</f>
        <v>760432.311248007</v>
      </c>
      <c r="H55" s="180">
        <f>'Table A4'!G56</f>
        <v>2199723.0649752188</v>
      </c>
      <c r="I55" s="180"/>
      <c r="J55" s="180">
        <f>'Table A4'!I56</f>
        <v>29256.479135266465</v>
      </c>
      <c r="K55" s="180">
        <f>('Table A4'!I56*0.9+'Table A4'!J56*0.05+'Table A4'!K56*0.04)/0.99</f>
        <v>35924.867911138077</v>
      </c>
      <c r="L55" s="180">
        <f>'Table A4'!J56</f>
        <v>86087.367830030184</v>
      </c>
      <c r="M55" s="180">
        <f>'Table A4'!K56</f>
        <v>123260.49046963408</v>
      </c>
      <c r="N55" s="180">
        <f>'Table A4'!L56</f>
        <v>219525.04840949122</v>
      </c>
      <c r="O55" s="180">
        <f>'Table A4'!M56</f>
        <v>325903.48247640248</v>
      </c>
      <c r="P55" s="180">
        <f>'Table A4'!N56</f>
        <v>600511.11638942792</v>
      </c>
    </row>
    <row r="56" spans="1:21" s="166" customFormat="1" ht="13">
      <c r="A56" s="166">
        <f>'Table A6'!A57</f>
        <v>1964</v>
      </c>
      <c r="B56" s="180">
        <f>'Table A0'!G57</f>
        <v>40593.763132122571</v>
      </c>
      <c r="C56" s="180">
        <f>'Table A4'!B57</f>
        <v>128435.89759752834</v>
      </c>
      <c r="D56" s="180">
        <f>'Table A4'!C57</f>
        <v>167433.55689601149</v>
      </c>
      <c r="E56" s="180">
        <f>'Table A4'!D57</f>
        <v>325592.46811387764</v>
      </c>
      <c r="F56" s="180">
        <f>'Table A4'!E57</f>
        <v>432990.94254162553</v>
      </c>
      <c r="G56" s="180">
        <f>'Table A4'!F57</f>
        <v>799285.54419689986</v>
      </c>
      <c r="H56" s="180">
        <f>'Table A4'!G57</f>
        <v>2156702.4511559373</v>
      </c>
      <c r="I56" s="180"/>
      <c r="J56" s="180">
        <f>'Table A4'!I57</f>
        <v>30833.525969299706</v>
      </c>
      <c r="K56" s="180">
        <f>('Table A4'!I57*0.9+'Table A4'!J57*0.05+'Table A4'!K57*0.04)/0.99</f>
        <v>37714.98833432707</v>
      </c>
      <c r="L56" s="180">
        <f>'Table A4'!J57</f>
        <v>89438.238299045217</v>
      </c>
      <c r="M56" s="180">
        <f>'Table A4'!K57</f>
        <v>127893.82909154493</v>
      </c>
      <c r="N56" s="180">
        <f>'Table A4'!L57</f>
        <v>218193.99368612978</v>
      </c>
      <c r="O56" s="180">
        <f>'Table A4'!M57</f>
        <v>341417.29212780693</v>
      </c>
      <c r="P56" s="180">
        <f>'Table A4'!N57</f>
        <v>648461.44342367351</v>
      </c>
    </row>
    <row r="57" spans="1:21" s="166" customFormat="1" ht="13">
      <c r="A57" s="166">
        <f>'Table A6'!A58</f>
        <v>1965</v>
      </c>
      <c r="B57" s="180">
        <f>'Table A0'!G58</f>
        <v>42257.716751020613</v>
      </c>
      <c r="C57" s="180">
        <f>'Table A4'!B58</f>
        <v>133188.66733782197</v>
      </c>
      <c r="D57" s="180">
        <f>'Table A4'!C58</f>
        <v>174946.04374170958</v>
      </c>
      <c r="E57" s="180">
        <f>'Table A4'!D58</f>
        <v>340811.21943467465</v>
      </c>
      <c r="F57" s="180">
        <f>'Table A4'!E58</f>
        <v>458235.07077706611</v>
      </c>
      <c r="G57" s="180">
        <f>'Table A4'!F58</f>
        <v>860869.66376100981</v>
      </c>
      <c r="H57" s="180">
        <f>'Table A4'!G58</f>
        <v>2272901.0936761741</v>
      </c>
      <c r="I57" s="180"/>
      <c r="J57" s="180">
        <f>'Table A4'!I58</f>
        <v>32154.277796931568</v>
      </c>
      <c r="K57" s="180">
        <f>('Table A4'!I58*0.9+'Table A4'!J58*0.05+'Table A4'!K58*0.04)/0.99</f>
        <v>39242.024804721077</v>
      </c>
      <c r="L57" s="180">
        <f>'Table A4'!J58</f>
        <v>91431.290933934404</v>
      </c>
      <c r="M57" s="180">
        <f>'Table A4'!K58</f>
        <v>133479.74981846832</v>
      </c>
      <c r="N57" s="180">
        <f>'Table A4'!L58</f>
        <v>223387.36809228317</v>
      </c>
      <c r="O57" s="180">
        <f>'Table A4'!M58</f>
        <v>357576.42253108014</v>
      </c>
      <c r="P57" s="180">
        <f>'Table A4'!N58</f>
        <v>703977.28265932493</v>
      </c>
    </row>
    <row r="58" spans="1:21" s="166" customFormat="1" ht="13">
      <c r="A58" s="166">
        <f>'Table A6'!A59</f>
        <v>1966</v>
      </c>
      <c r="B58" s="180">
        <f>'Table A0'!G59</f>
        <v>44127.919877563581</v>
      </c>
      <c r="C58" s="180">
        <f>'Table A4'!B59</f>
        <v>141127.90632968937</v>
      </c>
      <c r="D58" s="180">
        <f>'Table A4'!C59</f>
        <v>185267.17773543889</v>
      </c>
      <c r="E58" s="180">
        <f>'Table A4'!D59</f>
        <v>369270.56634326879</v>
      </c>
      <c r="F58" s="180">
        <f>'Table A4'!E59</f>
        <v>492949.56596790347</v>
      </c>
      <c r="G58" s="180">
        <f>'Table A4'!F59</f>
        <v>950592.02318323322</v>
      </c>
      <c r="H58" s="180">
        <f>'Table A4'!G59</f>
        <v>2660678.2283391561</v>
      </c>
      <c r="I58" s="180"/>
      <c r="J58" s="180">
        <f>'Table A4'!I59</f>
        <v>33350.143605105157</v>
      </c>
      <c r="K58" s="180">
        <f>('Table A4'!I59*0.9+'Table A4'!J59*0.05+'Table A4'!K59*0.04)/0.99</f>
        <v>40843.65072134434</v>
      </c>
      <c r="L58" s="180">
        <f>'Table A4'!J59</f>
        <v>96988.634923939855</v>
      </c>
      <c r="M58" s="180">
        <f>'Table A4'!K59</f>
        <v>139266.33058348141</v>
      </c>
      <c r="N58" s="180">
        <f>'Table A4'!L59</f>
        <v>245591.5667186341</v>
      </c>
      <c r="O58" s="180">
        <f>'Table A4'!M59</f>
        <v>378538.95166407095</v>
      </c>
      <c r="P58" s="180">
        <f>'Table A4'!N59</f>
        <v>760582.44483257504</v>
      </c>
    </row>
    <row r="59" spans="1:21" s="166" customFormat="1" ht="13">
      <c r="A59" s="166">
        <f>'Table A6'!A60</f>
        <v>1967</v>
      </c>
      <c r="B59" s="180">
        <f>'Table A0'!G60</f>
        <v>45199.484731413562</v>
      </c>
      <c r="C59" s="180">
        <f>'Table A4'!B60</f>
        <v>144845.5318995782</v>
      </c>
      <c r="D59" s="180">
        <f>'Table A4'!C60</f>
        <v>190497.45346353919</v>
      </c>
      <c r="E59" s="180">
        <f>'Table A4'!D60</f>
        <v>380820.66295164352</v>
      </c>
      <c r="F59" s="180">
        <f>'Table A4'!E60</f>
        <v>508883.01513732586</v>
      </c>
      <c r="G59" s="180">
        <f>'Table A4'!F60</f>
        <v>976309.90363916464</v>
      </c>
      <c r="H59" s="180">
        <f>'Table A4'!G60</f>
        <v>2696021.2738330839</v>
      </c>
      <c r="I59" s="180"/>
      <c r="J59" s="180">
        <f>'Table A4'!I60</f>
        <v>34127.701712728602</v>
      </c>
      <c r="K59" s="180">
        <f>('Table A4'!I60*0.9+'Table A4'!J60*0.05+'Table A4'!K60*0.04)/0.99</f>
        <v>41809.371820098102</v>
      </c>
      <c r="L59" s="180">
        <f>'Table A4'!J60</f>
        <v>99193.610335617181</v>
      </c>
      <c r="M59" s="180">
        <f>'Table A4'!K60</f>
        <v>142916.65109151311</v>
      </c>
      <c r="N59" s="180">
        <f>'Table A4'!L60</f>
        <v>252758.31076596119</v>
      </c>
      <c r="O59" s="180">
        <f>'Table A4'!M60</f>
        <v>392026.29301186604</v>
      </c>
      <c r="P59" s="180">
        <f>'Table A4'!N60</f>
        <v>785230.86250650708</v>
      </c>
    </row>
    <row r="60" spans="1:21" s="166" customFormat="1" ht="13">
      <c r="A60" s="166">
        <f>'Table A6'!A61</f>
        <v>1968</v>
      </c>
      <c r="B60" s="180">
        <f>'Table A0'!G61</f>
        <v>46680.814967954058</v>
      </c>
      <c r="C60" s="180">
        <f>'Table A4'!B61</f>
        <v>149297.4712335284</v>
      </c>
      <c r="D60" s="180">
        <f>'Table A4'!C61</f>
        <v>195838.26962550328</v>
      </c>
      <c r="E60" s="180">
        <f>'Table A4'!D61</f>
        <v>389875.43512678827</v>
      </c>
      <c r="F60" s="180">
        <f>'Table A4'!E61</f>
        <v>520820.39184551267</v>
      </c>
      <c r="G60" s="180">
        <f>'Table A4'!F61</f>
        <v>1001514.3263808388</v>
      </c>
      <c r="H60" s="180">
        <f>'Table A4'!G61</f>
        <v>2714826.3417636133</v>
      </c>
      <c r="I60" s="180"/>
      <c r="J60" s="180">
        <f>'Table A4'!I61</f>
        <v>35278.964271779136</v>
      </c>
      <c r="K60" s="180">
        <f>('Table A4'!I61*0.9+'Table A4'!J61*0.05+'Table A4'!K61*0.04)/0.99</f>
        <v>43214.202643117358</v>
      </c>
      <c r="L60" s="180">
        <f>'Table A4'!J61</f>
        <v>102756.67284155352</v>
      </c>
      <c r="M60" s="180">
        <f>'Table A4'!K61</f>
        <v>147328.97825018206</v>
      </c>
      <c r="N60" s="180">
        <f>'Table A4'!L61</f>
        <v>258930.47840806391</v>
      </c>
      <c r="O60" s="180">
        <f>'Table A4'!M61</f>
        <v>400646.90821168112</v>
      </c>
      <c r="P60" s="180">
        <f>'Table A4'!N61</f>
        <v>811146.32467164146</v>
      </c>
    </row>
    <row r="61" spans="1:21" s="166" customFormat="1" ht="13">
      <c r="A61" s="166">
        <f>'Table A6'!A62</f>
        <v>1969</v>
      </c>
      <c r="B61" s="180">
        <f>'Table A0'!G62</f>
        <v>47363.097065318027</v>
      </c>
      <c r="C61" s="180">
        <f>'Table A4'!B62</f>
        <v>150713.52247250508</v>
      </c>
      <c r="D61" s="180">
        <f>'Table A4'!C62</f>
        <v>195893.89098225022</v>
      </c>
      <c r="E61" s="180">
        <f>'Table A4'!D62</f>
        <v>379729.93741427717</v>
      </c>
      <c r="F61" s="180">
        <f>'Table A4'!E62</f>
        <v>502386.88326860353</v>
      </c>
      <c r="G61" s="180">
        <f>'Table A4'!F62</f>
        <v>947808.87309540424</v>
      </c>
      <c r="H61" s="180">
        <f>'Table A4'!G62</f>
        <v>2591375.0811762749</v>
      </c>
      <c r="I61" s="180"/>
      <c r="J61" s="180">
        <f>'Table A4'!I62</f>
        <v>35879.716464519472</v>
      </c>
      <c r="K61" s="180">
        <f>('Table A4'!I62*0.9+'Table A4'!J62*0.05+'Table A4'!K62*0.04)/0.99</f>
        <v>44005.85625371238</v>
      </c>
      <c r="L61" s="180">
        <f>'Table A4'!J62</f>
        <v>105533.15396275996</v>
      </c>
      <c r="M61" s="180">
        <f>'Table A4'!K62</f>
        <v>149934.87937424346</v>
      </c>
      <c r="N61" s="180">
        <f>'Table A4'!L62</f>
        <v>257072.99155995081</v>
      </c>
      <c r="O61" s="180">
        <f>'Table A4'!M62</f>
        <v>391031.38581190328</v>
      </c>
      <c r="P61" s="180">
        <f>'Table A4'!N62</f>
        <v>765190.40553086298</v>
      </c>
    </row>
    <row r="62" spans="1:21">
      <c r="A62" s="166">
        <f>'Table A6'!A63</f>
        <v>1970</v>
      </c>
      <c r="B62" s="180">
        <f>'Table A0'!G63</f>
        <v>47622.683397401728</v>
      </c>
      <c r="C62" s="180">
        <f>'Table A4'!B63</f>
        <v>150076.50502707597</v>
      </c>
      <c r="D62" s="180">
        <f>'Table A4'!C63</f>
        <v>194183.37231024005</v>
      </c>
      <c r="E62" s="180">
        <f>'Table A4'!D63</f>
        <v>371640.08193217317</v>
      </c>
      <c r="F62" s="180">
        <f>'Table A4'!E63</f>
        <v>491092.16819058947</v>
      </c>
      <c r="G62" s="180">
        <f>'Table A4'!F63</f>
        <v>922819.43026575202</v>
      </c>
      <c r="H62" s="180">
        <f>'Table A4'!G63</f>
        <v>2501806.757721555</v>
      </c>
      <c r="I62" s="180"/>
      <c r="J62" s="180">
        <f>'Table A4'!I63</f>
        <v>36238.925438549035</v>
      </c>
      <c r="K62" s="180">
        <f>('Table A4'!I63*0.9+'Table A4'!J63*0.05+'Table A4'!K63*0.04)/0.99</f>
        <v>44349.780381898992</v>
      </c>
      <c r="L62" s="180">
        <f>'Table A4'!J63</f>
        <v>105969.6377439119</v>
      </c>
      <c r="M62" s="180">
        <f>'Table A4'!K63</f>
        <v>149819.19490475676</v>
      </c>
      <c r="N62" s="180">
        <f>'Table A4'!L63</f>
        <v>252187.9956737569</v>
      </c>
      <c r="O62" s="180">
        <f>'Table A4'!M63</f>
        <v>383160.35267179873</v>
      </c>
      <c r="P62" s="180">
        <f>'Table A4'!N63</f>
        <v>747376.39388177393</v>
      </c>
      <c r="Q62" s="166"/>
      <c r="R62" s="166"/>
      <c r="S62" s="166"/>
      <c r="T62" s="166"/>
      <c r="U62" s="166"/>
    </row>
    <row r="63" spans="1:21">
      <c r="A63" s="166">
        <f>'Table A6'!A64</f>
        <v>1971</v>
      </c>
      <c r="B63" s="180">
        <f>'Table A0'!G64</f>
        <v>47492.986353670582</v>
      </c>
      <c r="C63" s="180">
        <f>'Table A4'!B64</f>
        <v>150808.68073486903</v>
      </c>
      <c r="D63" s="180">
        <f>'Table A4'!C64</f>
        <v>194683.44502673569</v>
      </c>
      <c r="E63" s="180">
        <f>'Table A4'!D64</f>
        <v>369784.27031625697</v>
      </c>
      <c r="F63" s="180">
        <f>'Table A4'!E64</f>
        <v>486610.49746647588</v>
      </c>
      <c r="G63" s="180">
        <f>'Table A4'!F64</f>
        <v>909215.32063713484</v>
      </c>
      <c r="H63" s="180">
        <f>'Table A4'!G64</f>
        <v>2460357.342615834</v>
      </c>
      <c r="I63" s="180"/>
      <c r="J63" s="180">
        <f>'Table A4'!I64</f>
        <v>36013.46475575964</v>
      </c>
      <c r="K63" s="180">
        <f>('Table A4'!I64*0.9+'Table A4'!J64*0.05+'Table A4'!K64*0.04)/0.99</f>
        <v>44237.518838896984</v>
      </c>
      <c r="L63" s="180">
        <f>'Table A4'!J64</f>
        <v>106933.91644300238</v>
      </c>
      <c r="M63" s="180">
        <f>'Table A4'!K64</f>
        <v>150908.23870435535</v>
      </c>
      <c r="N63" s="180">
        <f>'Table A4'!L64</f>
        <v>252958.04316603811</v>
      </c>
      <c r="O63" s="180">
        <f>'Table A4'!M64</f>
        <v>380959.29167381109</v>
      </c>
      <c r="P63" s="180">
        <f>'Table A4'!N64</f>
        <v>736866.20708394609</v>
      </c>
      <c r="Q63" s="166"/>
      <c r="R63" s="166"/>
      <c r="S63" s="166"/>
      <c r="T63" s="166"/>
      <c r="U63" s="166"/>
    </row>
    <row r="64" spans="1:21">
      <c r="A64" s="166">
        <f>'Table A6'!A65</f>
        <v>1972</v>
      </c>
      <c r="B64" s="180">
        <f>'Table A0'!G65</f>
        <v>49462.437604616651</v>
      </c>
      <c r="C64" s="180">
        <f>'Table A4'!B65</f>
        <v>156416.88157041735</v>
      </c>
      <c r="D64" s="180">
        <f>'Table A4'!C65</f>
        <v>201503.49010942265</v>
      </c>
      <c r="E64" s="180">
        <f>'Table A4'!D65</f>
        <v>383538.01697295444</v>
      </c>
      <c r="F64" s="180">
        <f>'Table A4'!E65</f>
        <v>504415.51631041919</v>
      </c>
      <c r="G64" s="180">
        <f>'Table A4'!F65</f>
        <v>947511.9034771627</v>
      </c>
      <c r="H64" s="180">
        <f>'Table A4'!G65</f>
        <v>2574302.2509768326</v>
      </c>
      <c r="I64" s="180"/>
      <c r="J64" s="180">
        <f>'Table A4'!I65</f>
        <v>37578.610497305468</v>
      </c>
      <c r="K64" s="180">
        <f>('Table A4'!I65*0.9+'Table A4'!J65*0.05+'Table A4'!K65*0.04)/0.99</f>
        <v>46087.93680291628</v>
      </c>
      <c r="L64" s="180">
        <f>'Table A4'!J65</f>
        <v>111330.273031412</v>
      </c>
      <c r="M64" s="180">
        <f>'Table A4'!K65</f>
        <v>155994.85839353973</v>
      </c>
      <c r="N64" s="180">
        <f>'Table A4'!L65</f>
        <v>262660.5176354897</v>
      </c>
      <c r="O64" s="180">
        <f>'Table A4'!M65</f>
        <v>393641.41951873328</v>
      </c>
      <c r="P64" s="180">
        <f>'Table A4'!N65</f>
        <v>766757.42042164388</v>
      </c>
      <c r="Q64" s="166"/>
      <c r="R64" s="166"/>
      <c r="S64" s="166"/>
      <c r="T64" s="166"/>
      <c r="U64" s="166"/>
    </row>
    <row r="65" spans="1:21">
      <c r="A65" s="166">
        <f>'Table A6'!A66</f>
        <v>1973</v>
      </c>
      <c r="B65" s="180">
        <f>'Table A0'!G66</f>
        <v>50490.098031501002</v>
      </c>
      <c r="C65" s="180">
        <f>'Table A4'!B66</f>
        <v>160829.19927799405</v>
      </c>
      <c r="D65" s="180">
        <f>'Table A4'!C66</f>
        <v>207723.02633395616</v>
      </c>
      <c r="E65" s="180">
        <f>'Table A4'!D66</f>
        <v>390894.14545930381</v>
      </c>
      <c r="F65" s="180">
        <f>'Table A4'!E66</f>
        <v>512022.50035475357</v>
      </c>
      <c r="G65" s="180">
        <f>'Table A4'!F66</f>
        <v>952420.36270616832</v>
      </c>
      <c r="H65" s="180">
        <f>'Table A4'!G66</f>
        <v>2500369.1767745093</v>
      </c>
      <c r="I65" s="180"/>
      <c r="J65" s="180">
        <f>'Table A4'!I66</f>
        <v>38230.197893001779</v>
      </c>
      <c r="K65" s="180">
        <f>('Table A4'!I66*0.9+'Table A4'!J66*0.05+'Table A4'!K66*0.04)/0.99</f>
        <v>47051.673310008046</v>
      </c>
      <c r="L65" s="180">
        <f>'Table A4'!J66</f>
        <v>113935.3722220319</v>
      </c>
      <c r="M65" s="180">
        <f>'Table A4'!K66</f>
        <v>161930.24655261924</v>
      </c>
      <c r="N65" s="180">
        <f>'Table A4'!L66</f>
        <v>269765.79056385398</v>
      </c>
      <c r="O65" s="180">
        <f>'Table A4'!M66</f>
        <v>401923.03476689983</v>
      </c>
      <c r="P65" s="180">
        <f>'Table A4'!N66</f>
        <v>780426.05003190821</v>
      </c>
      <c r="Q65" s="166"/>
      <c r="R65" s="166"/>
      <c r="S65" s="166"/>
      <c r="T65" s="166"/>
      <c r="U65" s="166"/>
    </row>
    <row r="66" spans="1:21">
      <c r="A66" s="166">
        <f>'Table A6'!A67</f>
        <v>1974</v>
      </c>
      <c r="B66" s="180">
        <f>'Table A0'!G67</f>
        <v>48977.842695436673</v>
      </c>
      <c r="C66" s="180">
        <f>'Table A4'!B67</f>
        <v>158490.27875986759</v>
      </c>
      <c r="D66" s="180">
        <f>'Table A4'!C67</f>
        <v>206064.88959681179</v>
      </c>
      <c r="E66" s="180">
        <f>'Table A4'!D67</f>
        <v>397877.32943870104</v>
      </c>
      <c r="F66" s="180">
        <f>'Table A4'!E67</f>
        <v>529856.05830479669</v>
      </c>
      <c r="G66" s="180">
        <f>'Table A4'!F67</f>
        <v>1031904.8894653739</v>
      </c>
      <c r="H66" s="180">
        <f>'Table A4'!G67</f>
        <v>2757277.1260805139</v>
      </c>
      <c r="I66" s="180"/>
      <c r="J66" s="180">
        <f>'Table A4'!I67</f>
        <v>36809.794243833239</v>
      </c>
      <c r="K66" s="180">
        <f>('Table A4'!I67*0.9+'Table A4'!J67*0.05+'Table A4'!K67*0.04)/0.99</f>
        <v>45453.605455605721</v>
      </c>
      <c r="L66" s="180">
        <f>'Table A4'!J67</f>
        <v>110915.66792292346</v>
      </c>
      <c r="M66" s="180">
        <f>'Table A4'!K67</f>
        <v>158111.77963633946</v>
      </c>
      <c r="N66" s="180">
        <f>'Table A4'!L67</f>
        <v>265898.60057260544</v>
      </c>
      <c r="O66" s="180">
        <f>'Table A4'!M67</f>
        <v>404343.85051465232</v>
      </c>
      <c r="P66" s="180">
        <f>'Table A4'!N67</f>
        <v>840196.86317480297</v>
      </c>
      <c r="Q66" s="166"/>
      <c r="R66" s="166"/>
      <c r="S66" s="166"/>
      <c r="T66" s="166"/>
      <c r="U66" s="166"/>
    </row>
    <row r="67" spans="1:21">
      <c r="A67" s="166">
        <f>'Table A6'!A68</f>
        <v>1975</v>
      </c>
      <c r="B67" s="180">
        <f>'Table A0'!G68</f>
        <v>46395.219747860858</v>
      </c>
      <c r="C67" s="180">
        <f>'Table A4'!B68</f>
        <v>151346.32532679234</v>
      </c>
      <c r="D67" s="180">
        <f>'Table A4'!C68</f>
        <v>195093.95382403355</v>
      </c>
      <c r="E67" s="180">
        <f>'Table A4'!D68</f>
        <v>371434.56884178333</v>
      </c>
      <c r="F67" s="180">
        <f>'Table A4'!E68</f>
        <v>492573.47244066477</v>
      </c>
      <c r="G67" s="180">
        <f>'Table A4'!F68</f>
        <v>945549.78825644962</v>
      </c>
      <c r="H67" s="180">
        <f>'Table A4'!G68</f>
        <v>2596779.9636003543</v>
      </c>
      <c r="I67" s="180"/>
      <c r="J67" s="180">
        <f>'Table A4'!I68</f>
        <v>34733.985794646251</v>
      </c>
      <c r="K67" s="180">
        <f>('Table A4'!I68*0.9+'Table A4'!J68*0.05+'Table A4'!K68*0.04)/0.99</f>
        <v>43111.9939994374</v>
      </c>
      <c r="L67" s="180">
        <f>'Table A4'!J68</f>
        <v>107598.6968295511</v>
      </c>
      <c r="M67" s="180">
        <f>'Table A4'!K68</f>
        <v>151008.80006959609</v>
      </c>
      <c r="N67" s="180">
        <f>'Table A4'!L68</f>
        <v>250295.66524290183</v>
      </c>
      <c r="O67" s="180">
        <f>'Table A4'!M68</f>
        <v>379329.39348671853</v>
      </c>
      <c r="P67" s="180">
        <f>'Table A4'!N68</f>
        <v>762079.76877379371</v>
      </c>
      <c r="Q67" s="166"/>
      <c r="R67" s="166"/>
      <c r="S67" s="166"/>
      <c r="T67" s="166"/>
      <c r="U67" s="166"/>
    </row>
    <row r="68" spans="1:21">
      <c r="A68" s="166">
        <f>'Table A6'!A69</f>
        <v>1976</v>
      </c>
      <c r="B68" s="180">
        <f>'Table A0'!G69</f>
        <v>47510.656370700664</v>
      </c>
      <c r="C68" s="180">
        <f>'Table A4'!B69</f>
        <v>154018.44842102283</v>
      </c>
      <c r="D68" s="180">
        <f>'Table A4'!C69</f>
        <v>198080.16204086813</v>
      </c>
      <c r="E68" s="180">
        <f>'Table A4'!D69</f>
        <v>374820.88964133861</v>
      </c>
      <c r="F68" s="180">
        <f>'Table A4'!E69</f>
        <v>497033.90906421427</v>
      </c>
      <c r="G68" s="180">
        <f>'Table A4'!F69</f>
        <v>959327.95966914273</v>
      </c>
      <c r="H68" s="180">
        <f>'Table A4'!G69</f>
        <v>2669783.4335935726</v>
      </c>
      <c r="I68" s="180"/>
      <c r="J68" s="180">
        <f>'Table A4'!I69</f>
        <v>35676.457253998204</v>
      </c>
      <c r="K68" s="180">
        <f>('Table A4'!I69*0.9+'Table A4'!J69*0.05+'Table A4'!K69*0.04)/0.99</f>
        <v>44204.492398269984</v>
      </c>
      <c r="L68" s="180">
        <f>'Table A4'!J69</f>
        <v>109956.73480117756</v>
      </c>
      <c r="M68" s="180">
        <f>'Table A4'!K69</f>
        <v>153894.98014075053</v>
      </c>
      <c r="N68" s="180">
        <f>'Table A4'!L69</f>
        <v>252607.87021846292</v>
      </c>
      <c r="O68" s="180">
        <f>'Table A4'!M69</f>
        <v>381460.39641298214</v>
      </c>
      <c r="P68" s="180">
        <f>'Table A4'!N69</f>
        <v>769277.35145531723</v>
      </c>
      <c r="Q68" s="166"/>
      <c r="R68" s="166"/>
      <c r="S68" s="166"/>
      <c r="T68" s="166"/>
      <c r="U68" s="166"/>
    </row>
    <row r="69" spans="1:21">
      <c r="A69" s="166">
        <f>'Table A6'!A70</f>
        <v>1977</v>
      </c>
      <c r="B69" s="180">
        <f>'Table A0'!G70</f>
        <v>47981.508281922448</v>
      </c>
      <c r="C69" s="180">
        <f>'Table A4'!B70</f>
        <v>155626.99163823345</v>
      </c>
      <c r="D69" s="180">
        <f>'Table A4'!C70</f>
        <v>199922.73227305926</v>
      </c>
      <c r="E69" s="180">
        <f>'Table A4'!D70</f>
        <v>379016.79488865985</v>
      </c>
      <c r="F69" s="180">
        <f>'Table A4'!E70</f>
        <v>503965.60109159478</v>
      </c>
      <c r="G69" s="180">
        <f>'Table A4'!F70</f>
        <v>979597.40267144598</v>
      </c>
      <c r="H69" s="180">
        <f>'Table A4'!G70</f>
        <v>2716740.9485420464</v>
      </c>
      <c r="I69" s="180"/>
      <c r="J69" s="180">
        <f>'Table A4'!I70</f>
        <v>36020.899020110119</v>
      </c>
      <c r="K69" s="180">
        <f>('Table A4'!I70*0.9+'Table A4'!J70*0.05+'Table A4'!K70*0.04)/0.99</f>
        <v>44637.717508117021</v>
      </c>
      <c r="L69" s="180">
        <f>'Table A4'!J70</f>
        <v>111331.25100340761</v>
      </c>
      <c r="M69" s="180">
        <f>'Table A4'!K70</f>
        <v>155149.21661915909</v>
      </c>
      <c r="N69" s="180">
        <f>'Table A4'!L70</f>
        <v>254067.98868572491</v>
      </c>
      <c r="O69" s="180">
        <f>'Table A4'!M70</f>
        <v>385057.65069663193</v>
      </c>
      <c r="P69" s="180">
        <f>'Table A4'!N70</f>
        <v>786581.45313026826</v>
      </c>
      <c r="Q69" s="166"/>
      <c r="R69" s="166"/>
      <c r="S69" s="166"/>
      <c r="T69" s="166"/>
      <c r="U69" s="166"/>
    </row>
    <row r="70" spans="1:21">
      <c r="A70" s="166">
        <f>'Table A6'!A71</f>
        <v>1978</v>
      </c>
      <c r="B70" s="180">
        <f>'Table A0'!G71</f>
        <v>48879.27512753546</v>
      </c>
      <c r="C70" s="180">
        <f>'Table A4'!B71</f>
        <v>158566.05763143086</v>
      </c>
      <c r="D70" s="180">
        <f>'Table A4'!C71</f>
        <v>203944.63904596068</v>
      </c>
      <c r="E70" s="180">
        <f>'Table A4'!D71</f>
        <v>388717.76264015812</v>
      </c>
      <c r="F70" s="180">
        <f>'Table A4'!E71</f>
        <v>518325.1202899483</v>
      </c>
      <c r="G70" s="180">
        <f>'Table A4'!F71</f>
        <v>1016320.5210051563</v>
      </c>
      <c r="H70" s="180">
        <f>'Table A4'!G71</f>
        <v>2837718.7992318673</v>
      </c>
      <c r="I70" s="180"/>
      <c r="J70" s="180">
        <f>'Table A4'!I71</f>
        <v>36691.85484932486</v>
      </c>
      <c r="K70" s="180">
        <f>('Table A4'!I71*0.9+'Table A4'!J71*0.05+'Table A4'!K71*0.04)/0.99</f>
        <v>45446.563132458461</v>
      </c>
      <c r="L70" s="180">
        <f>'Table A4'!J71</f>
        <v>113187.47621690102</v>
      </c>
      <c r="M70" s="180">
        <f>'Table A4'!K71</f>
        <v>157751.35814741132</v>
      </c>
      <c r="N70" s="180">
        <f>'Table A4'!L71</f>
        <v>259110.40499036794</v>
      </c>
      <c r="O70" s="180">
        <f>'Table A4'!M71</f>
        <v>393826.27011114627</v>
      </c>
      <c r="P70" s="180">
        <f>'Table A4'!N71</f>
        <v>813942.93453552178</v>
      </c>
      <c r="Q70" s="166"/>
      <c r="R70" s="166"/>
      <c r="S70" s="166"/>
      <c r="T70" s="166"/>
      <c r="U70" s="166"/>
    </row>
    <row r="71" spans="1:21">
      <c r="A71" s="166">
        <f>'Table A6'!A72</f>
        <v>1979</v>
      </c>
      <c r="B71" s="180">
        <f>'Table A0'!G72</f>
        <v>48830.604253950311</v>
      </c>
      <c r="C71" s="180">
        <f>'Table A4'!B72</f>
        <v>157945.55785302614</v>
      </c>
      <c r="D71" s="180">
        <f>'Table A4'!C72</f>
        <v>203427.94973571252</v>
      </c>
      <c r="E71" s="180">
        <f>'Table A4'!D72</f>
        <v>392227.42433165119</v>
      </c>
      <c r="F71" s="180">
        <f>'Table A4'!E72</f>
        <v>525900.40361830057</v>
      </c>
      <c r="G71" s="180">
        <f>'Table A4'!F72</f>
        <v>1053699.4593562891</v>
      </c>
      <c r="H71" s="180">
        <f>'Table A4'!G72</f>
        <v>3004667.8068812927</v>
      </c>
      <c r="I71" s="180"/>
      <c r="J71" s="180">
        <f>'Table A4'!I72</f>
        <v>36706.72052071966</v>
      </c>
      <c r="K71" s="180">
        <f>('Table A4'!I72*0.9+'Table A4'!J72*0.05+'Table A4'!K72*0.04)/0.99</f>
        <v>45361.949505690696</v>
      </c>
      <c r="L71" s="180">
        <f>'Table A4'!J72</f>
        <v>112463.16597033976</v>
      </c>
      <c r="M71" s="180">
        <f>'Table A4'!K72</f>
        <v>156228.08108672785</v>
      </c>
      <c r="N71" s="180">
        <f>'Table A4'!L72</f>
        <v>258554.44504500175</v>
      </c>
      <c r="O71" s="180">
        <f>'Table A4'!M72</f>
        <v>393950.63968380343</v>
      </c>
      <c r="P71" s="180">
        <f>'Table A4'!N72</f>
        <v>836925.19852017786</v>
      </c>
      <c r="Q71" s="166"/>
      <c r="R71" s="166"/>
      <c r="S71" s="166"/>
      <c r="T71" s="166"/>
      <c r="U71" s="166"/>
    </row>
    <row r="72" spans="1:21">
      <c r="A72" s="166">
        <f>'Table A6'!A73</f>
        <v>1980</v>
      </c>
      <c r="B72" s="180">
        <f>'Table A0'!G73</f>
        <v>47522.312506183822</v>
      </c>
      <c r="C72" s="180">
        <f>'Table A4'!B73</f>
        <v>156184.48194883036</v>
      </c>
      <c r="D72" s="180">
        <f>'Table A4'!C73</f>
        <v>201204.60204563075</v>
      </c>
      <c r="E72" s="180">
        <f>'Table A4'!D73</f>
        <v>388576.38770062436</v>
      </c>
      <c r="F72" s="180">
        <f>'Table A4'!E73</f>
        <v>523332.69760941312</v>
      </c>
      <c r="G72" s="180">
        <f>'Table A4'!F73</f>
        <v>1060288.6234823323</v>
      </c>
      <c r="H72" s="180">
        <f>'Table A4'!G73</f>
        <v>3111828.7221482708</v>
      </c>
      <c r="I72" s="180"/>
      <c r="J72" s="180">
        <f>'Table A4'!I73</f>
        <v>35448.738123667543</v>
      </c>
      <c r="K72" s="180">
        <f>('Table A4'!I73*0.9+'Table A4'!J73*0.05+'Table A4'!K73*0.04)/0.99</f>
        <v>44077.321847654122</v>
      </c>
      <c r="L72" s="180">
        <f>'Table A4'!J73</f>
        <v>111164.36185202999</v>
      </c>
      <c r="M72" s="180">
        <f>'Table A4'!K73</f>
        <v>154361.65563188231</v>
      </c>
      <c r="N72" s="180">
        <f>'Table A4'!L73</f>
        <v>253820.07779183568</v>
      </c>
      <c r="O72" s="180">
        <f>'Table A4'!M73</f>
        <v>389093.71614118322</v>
      </c>
      <c r="P72" s="180">
        <f>'Table A4'!N73</f>
        <v>832339.72363056161</v>
      </c>
      <c r="Q72" s="166"/>
      <c r="R72" s="166"/>
      <c r="S72" s="166"/>
      <c r="T72" s="166"/>
      <c r="U72" s="166"/>
    </row>
    <row r="73" spans="1:21">
      <c r="A73" s="166">
        <f>'Table A6'!A74</f>
        <v>1981</v>
      </c>
      <c r="B73" s="180">
        <f>'Table A0'!G74</f>
        <v>47111.921456438868</v>
      </c>
      <c r="C73" s="180">
        <f>'Table A4'!B74</f>
        <v>154137.63619228371</v>
      </c>
      <c r="D73" s="180">
        <f>'Table A4'!C74</f>
        <v>197578.32071885795</v>
      </c>
      <c r="E73" s="180">
        <f>'Table A4'!D74</f>
        <v>378123.84077031555</v>
      </c>
      <c r="F73" s="180">
        <f>'Table A4'!E74</f>
        <v>510978.60246454511</v>
      </c>
      <c r="G73" s="180">
        <f>'Table A4'!F74</f>
        <v>1048400.3029117812</v>
      </c>
      <c r="H73" s="180">
        <f>'Table A4'!G74</f>
        <v>3090364.3920828551</v>
      </c>
      <c r="I73" s="180"/>
      <c r="J73" s="180">
        <f>'Table A4'!I74</f>
        <v>35220.175374678329</v>
      </c>
      <c r="K73" s="180">
        <f>('Table A4'!I74*0.9+'Table A4'!J74*0.05+'Table A4'!K74*0.04)/0.99</f>
        <v>43768.366715894655</v>
      </c>
      <c r="L73" s="180">
        <f>'Table A4'!J74</f>
        <v>110696.95166570946</v>
      </c>
      <c r="M73" s="180">
        <f>'Table A4'!K74</f>
        <v>152441.94070599353</v>
      </c>
      <c r="N73" s="180">
        <f>'Table A4'!L74</f>
        <v>245269.07907608603</v>
      </c>
      <c r="O73" s="180">
        <f>'Table A4'!M74</f>
        <v>376623.17735273606</v>
      </c>
      <c r="P73" s="180">
        <f>'Table A4'!N74</f>
        <v>821515.40411499527</v>
      </c>
      <c r="Q73" s="166"/>
      <c r="R73" s="166"/>
      <c r="S73" s="166"/>
      <c r="T73" s="166"/>
      <c r="U73" s="166"/>
    </row>
    <row r="74" spans="1:21">
      <c r="A74" s="166">
        <f>'Table A6'!A75</f>
        <v>1982</v>
      </c>
      <c r="B74" s="180">
        <f>'Table A0'!G75</f>
        <v>46167.99286890775</v>
      </c>
      <c r="C74" s="180">
        <f>'Table A4'!B75</f>
        <v>153360.92617195932</v>
      </c>
      <c r="D74" s="180">
        <f>'Table A4'!C75</f>
        <v>197559.0146846711</v>
      </c>
      <c r="E74" s="180">
        <f>'Table A4'!D75</f>
        <v>387346.60106463806</v>
      </c>
      <c r="F74" s="180">
        <f>'Table A4'!E75</f>
        <v>529267.00329465722</v>
      </c>
      <c r="G74" s="180">
        <f>'Table A4'!F75</f>
        <v>1131248.7852992555</v>
      </c>
      <c r="H74" s="180">
        <f>'Table A4'!G75</f>
        <v>3576766.8068756703</v>
      </c>
      <c r="I74" s="180"/>
      <c r="J74" s="180">
        <f>'Table A4'!I75</f>
        <v>34257.666946346464</v>
      </c>
      <c r="K74" s="180">
        <f>('Table A4'!I75*0.9+'Table A4'!J75*0.05+'Table A4'!K75*0.04)/0.99</f>
        <v>42721.744301274106</v>
      </c>
      <c r="L74" s="180">
        <f>'Table A4'!J75</f>
        <v>109162.83765924754</v>
      </c>
      <c r="M74" s="180">
        <f>'Table A4'!K75</f>
        <v>150112.11808967937</v>
      </c>
      <c r="N74" s="180">
        <f>'Table A4'!L75</f>
        <v>245426.19883461882</v>
      </c>
      <c r="O74" s="180">
        <f>'Table A4'!M75</f>
        <v>378771.55779350759</v>
      </c>
      <c r="P74" s="180">
        <f>'Table A4'!N75</f>
        <v>859524.56067965413</v>
      </c>
      <c r="Q74" s="166"/>
      <c r="R74" s="166"/>
      <c r="S74" s="166"/>
      <c r="T74" s="166"/>
      <c r="U74" s="166"/>
    </row>
    <row r="75" spans="1:21">
      <c r="A75" s="166">
        <f>'Table A6'!A76</f>
        <v>1983</v>
      </c>
      <c r="B75" s="180">
        <f>'Table A0'!G76</f>
        <v>45711.631343435569</v>
      </c>
      <c r="C75" s="180">
        <f>'Table A4'!B76</f>
        <v>154008.83140783728</v>
      </c>
      <c r="D75" s="180">
        <f>'Table A4'!C76</f>
        <v>199178.16826752934</v>
      </c>
      <c r="E75" s="180">
        <f>'Table A4'!D76</f>
        <v>392795.59805871965</v>
      </c>
      <c r="F75" s="180">
        <f>'Table A4'!E76</f>
        <v>542734.68617218302</v>
      </c>
      <c r="G75" s="180">
        <f>'Table A4'!F76</f>
        <v>1192396.7212016128</v>
      </c>
      <c r="H75" s="180">
        <f>'Table A4'!G76</f>
        <v>3983727.4826469887</v>
      </c>
      <c r="I75" s="180"/>
      <c r="J75" s="180">
        <f>'Table A4'!I76</f>
        <v>33678.609114057595</v>
      </c>
      <c r="K75" s="180">
        <f>('Table A4'!I76*0.9+'Table A4'!J76*0.05+'Table A4'!K76*0.04)/0.99</f>
        <v>42205.732689745833</v>
      </c>
      <c r="L75" s="180">
        <f>'Table A4'!J76</f>
        <v>108839.49454814526</v>
      </c>
      <c r="M75" s="180">
        <f>'Table A4'!K76</f>
        <v>150773.81081973173</v>
      </c>
      <c r="N75" s="180">
        <f>'Table A4'!L76</f>
        <v>242856.50994525637</v>
      </c>
      <c r="O75" s="180">
        <f>'Table A4'!M76</f>
        <v>380319.17741482554</v>
      </c>
      <c r="P75" s="180">
        <f>'Table A4'!N76</f>
        <v>882248.85881879332</v>
      </c>
      <c r="Q75" s="166"/>
      <c r="R75" s="166"/>
      <c r="S75" s="166"/>
      <c r="T75" s="166"/>
      <c r="U75" s="166"/>
    </row>
    <row r="76" spans="1:21">
      <c r="A76" s="166">
        <f>'Table A6'!A77</f>
        <v>1984</v>
      </c>
      <c r="B76" s="180">
        <f>'Table A0'!G77</f>
        <v>47249.967822898536</v>
      </c>
      <c r="C76" s="180">
        <f>'Table A4'!B77</f>
        <v>160400.30052471504</v>
      </c>
      <c r="D76" s="180">
        <f>'Table A4'!C77</f>
        <v>208814.49783548631</v>
      </c>
      <c r="E76" s="180">
        <f>'Table A4'!D77</f>
        <v>419880.73068923177</v>
      </c>
      <c r="F76" s="180">
        <f>'Table A4'!E77</f>
        <v>587474.90528277913</v>
      </c>
      <c r="G76" s="180">
        <f>'Table A4'!F77</f>
        <v>1337094.4814025369</v>
      </c>
      <c r="H76" s="180">
        <f>'Table A4'!G77</f>
        <v>4634658.2189176874</v>
      </c>
      <c r="I76" s="180"/>
      <c r="J76" s="180">
        <f>'Table A4'!I77</f>
        <v>34677.708633807808</v>
      </c>
      <c r="K76" s="180">
        <f>('Table A4'!I77*0.9+'Table A4'!J77*0.05+'Table A4'!K77*0.04)/0.99</f>
        <v>43486.020723238602</v>
      </c>
      <c r="L76" s="180">
        <f>'Table A4'!J77</f>
        <v>111986.10321394382</v>
      </c>
      <c r="M76" s="180">
        <f>'Table A4'!K77</f>
        <v>156047.93962204995</v>
      </c>
      <c r="N76" s="180">
        <f>'Table A4'!L77</f>
        <v>252286.55609568447</v>
      </c>
      <c r="O76" s="180">
        <f>'Table A4'!M77</f>
        <v>400070.01125283958</v>
      </c>
      <c r="P76" s="180">
        <f>'Table A4'!N77</f>
        <v>970698.51056752005</v>
      </c>
      <c r="Q76" s="166"/>
      <c r="R76" s="166"/>
      <c r="S76" s="166"/>
      <c r="T76" s="166"/>
      <c r="U76" s="166"/>
    </row>
    <row r="77" spans="1:21">
      <c r="A77" s="166">
        <f>'Table A6'!A78</f>
        <v>1985</v>
      </c>
      <c r="B77" s="180">
        <f>'Table A0'!G78</f>
        <v>48086.715344730816</v>
      </c>
      <c r="C77" s="180">
        <f>'Table A4'!B78</f>
        <v>164705.50887164476</v>
      </c>
      <c r="D77" s="180">
        <f>'Table A4'!C78</f>
        <v>215209.15922167216</v>
      </c>
      <c r="E77" s="180">
        <f>'Table A4'!D78</f>
        <v>437327.54577248561</v>
      </c>
      <c r="F77" s="180">
        <f>'Table A4'!E78</f>
        <v>615025.00561087974</v>
      </c>
      <c r="G77" s="180">
        <f>'Table A4'!F78</f>
        <v>1399721.9683587593</v>
      </c>
      <c r="H77" s="180">
        <f>'Table A4'!G78</f>
        <v>4666692.5797184538</v>
      </c>
      <c r="I77" s="180"/>
      <c r="J77" s="180">
        <f>'Table A4'!I78</f>
        <v>35129.071619518159</v>
      </c>
      <c r="K77" s="180">
        <f>('Table A4'!I78*0.9+'Table A4'!J78*0.05+'Table A4'!K78*0.04)/0.99</f>
        <v>44154.989784854515</v>
      </c>
      <c r="L77" s="180">
        <f>'Table A4'!J78</f>
        <v>114201.85852161737</v>
      </c>
      <c r="M77" s="180">
        <f>'Table A4'!K78</f>
        <v>159679.5625839688</v>
      </c>
      <c r="N77" s="180">
        <f>'Table A4'!L78</f>
        <v>259630.08593409148</v>
      </c>
      <c r="O77" s="180">
        <f>'Table A4'!M78</f>
        <v>418850.7649239098</v>
      </c>
      <c r="P77" s="180">
        <f>'Table A4'!N78</f>
        <v>1036725.2337632379</v>
      </c>
      <c r="Q77" s="166"/>
      <c r="R77" s="166"/>
      <c r="S77" s="166"/>
      <c r="T77" s="166"/>
      <c r="U77" s="166"/>
    </row>
    <row r="78" spans="1:21">
      <c r="A78" s="166">
        <f>'Table A6'!A79</f>
        <v>1986</v>
      </c>
      <c r="B78" s="180">
        <f>'Table A0'!G79</f>
        <v>48730.469477157058</v>
      </c>
      <c r="C78" s="180">
        <f>'Table A4'!B79</f>
        <v>168454.30757038045</v>
      </c>
      <c r="D78" s="180">
        <f>'Table A4'!C79</f>
        <v>220149.92876010676</v>
      </c>
      <c r="E78" s="180">
        <f>'Table A4'!D79</f>
        <v>444875.02963297837</v>
      </c>
      <c r="F78" s="180">
        <f>'Table A4'!E79</f>
        <v>621809.25795009674</v>
      </c>
      <c r="G78" s="180">
        <f>'Table A4'!F79</f>
        <v>1397371.9880432116</v>
      </c>
      <c r="H78" s="180">
        <f>'Table A4'!G79</f>
        <v>4858178.3360428791</v>
      </c>
      <c r="I78" s="180"/>
      <c r="J78" s="180">
        <f>'Table A4'!I79</f>
        <v>35427.820800132235</v>
      </c>
      <c r="K78" s="180">
        <f>('Table A4'!I79*0.9+'Table A4'!J79*0.05+'Table A4'!K79*0.04)/0.99</f>
        <v>44729.009273562908</v>
      </c>
      <c r="L78" s="180">
        <f>'Table A4'!J79</f>
        <v>116758.68638065418</v>
      </c>
      <c r="M78" s="180">
        <f>'Table A4'!K79</f>
        <v>163968.65354188884</v>
      </c>
      <c r="N78" s="180">
        <f>'Table A4'!L79</f>
        <v>267940.80131586001</v>
      </c>
      <c r="O78" s="180">
        <f>'Table A4'!M79</f>
        <v>427918.57542681805</v>
      </c>
      <c r="P78" s="180">
        <f>'Table A4'!N79</f>
        <v>1012837.9493765819</v>
      </c>
      <c r="Q78" s="166"/>
      <c r="R78" s="166"/>
      <c r="S78" s="166"/>
      <c r="T78" s="166"/>
      <c r="U78" s="166"/>
    </row>
    <row r="79" spans="1:21">
      <c r="A79" s="166">
        <f>'Table A6'!A80</f>
        <v>1987</v>
      </c>
      <c r="B79" s="180">
        <f>'Table A0'!G80</f>
        <v>50101.019607645685</v>
      </c>
      <c r="C79" s="180">
        <f>'Table A4'!B80</f>
        <v>182782.9607018375</v>
      </c>
      <c r="D79" s="180">
        <f>'Table A4'!C80</f>
        <v>245387.69700728386</v>
      </c>
      <c r="E79" s="180">
        <f>'Table A4'!D80</f>
        <v>538398.61469812901</v>
      </c>
      <c r="F79" s="180">
        <f>'Table A4'!E80</f>
        <v>777791.58792794903</v>
      </c>
      <c r="G79" s="180">
        <f>'Table A4'!F80</f>
        <v>1866811.1930372135</v>
      </c>
      <c r="H79" s="180">
        <f>'Table A4'!G80</f>
        <v>6518223.4601597739</v>
      </c>
      <c r="I79" s="180"/>
      <c r="J79" s="180">
        <f>'Table A4'!I80</f>
        <v>35358.581708291036</v>
      </c>
      <c r="K79" s="180">
        <f>('Table A4'!I80*0.9+'Table A4'!J80*0.05+'Table A4'!K80*0.04)/0.99</f>
        <v>45168.720667337773</v>
      </c>
      <c r="L79" s="180">
        <f>'Table A4'!J80</f>
        <v>120178.22439639115</v>
      </c>
      <c r="M79" s="180">
        <f>'Table A4'!K80</f>
        <v>172134.96758457256</v>
      </c>
      <c r="N79" s="180">
        <f>'Table A4'!L80</f>
        <v>299005.64146830898</v>
      </c>
      <c r="O79" s="180">
        <f>'Table A4'!M80</f>
        <v>505536.68665063294</v>
      </c>
      <c r="P79" s="180">
        <f>'Table A4'!N80</f>
        <v>1349987.6078013733</v>
      </c>
      <c r="Q79" s="166"/>
      <c r="R79" s="166"/>
      <c r="S79" s="166"/>
      <c r="T79" s="166"/>
      <c r="U79" s="166"/>
    </row>
    <row r="80" spans="1:21">
      <c r="A80" s="166">
        <f>'Table A6'!A81</f>
        <v>1988</v>
      </c>
      <c r="B80" s="180">
        <f>'Table A0'!G81</f>
        <v>52584.846281743165</v>
      </c>
      <c r="C80" s="180">
        <f>'Table A4'!B81</f>
        <v>203117.77110493058</v>
      </c>
      <c r="D80" s="180">
        <f>'Table A4'!C81</f>
        <v>283417.01429659536</v>
      </c>
      <c r="E80" s="180">
        <f>'Table A4'!D81</f>
        <v>692304.78385342075</v>
      </c>
      <c r="F80" s="180">
        <f>'Table A4'!E81</f>
        <v>1047746.0920191526</v>
      </c>
      <c r="G80" s="180">
        <f>'Table A4'!F81</f>
        <v>2741346.2661719709</v>
      </c>
      <c r="H80" s="180">
        <f>'Table A4'!G81</f>
        <v>10466031.860500991</v>
      </c>
      <c r="I80" s="180"/>
      <c r="J80" s="180">
        <f>'Table A4'!I81</f>
        <v>35858.965745833455</v>
      </c>
      <c r="K80" s="180">
        <f>('Table A4'!I81*0.9+'Table A4'!J81*0.05+'Table A4'!K81*0.04)/0.99</f>
        <v>46123.028730514103</v>
      </c>
      <c r="L80" s="180">
        <f>'Table A4'!J81</f>
        <v>122818.52791326575</v>
      </c>
      <c r="M80" s="180">
        <f>'Table A4'!K81</f>
        <v>181195.07190738904</v>
      </c>
      <c r="N80" s="180">
        <f>'Table A4'!L81</f>
        <v>336863.4756876888</v>
      </c>
      <c r="O80" s="180">
        <f>'Table A4'!M81</f>
        <v>624346.04848094785</v>
      </c>
      <c r="P80" s="180">
        <f>'Table A4'!N81</f>
        <v>1883047.8668020801</v>
      </c>
      <c r="Q80" s="166"/>
      <c r="R80" s="166"/>
      <c r="S80" s="166"/>
      <c r="T80" s="166"/>
      <c r="U80" s="166"/>
    </row>
    <row r="81" spans="1:21">
      <c r="A81" s="166">
        <f>'Table A6'!A82</f>
        <v>1989</v>
      </c>
      <c r="B81" s="180">
        <f>'Table A0'!G82</f>
        <v>52421.728319107584</v>
      </c>
      <c r="C81" s="180">
        <f>'Table A4'!B82</f>
        <v>201670.21400395906</v>
      </c>
      <c r="D81" s="180">
        <f>'Table A4'!C82</f>
        <v>279548.82201293902</v>
      </c>
      <c r="E81" s="180">
        <f>'Table A4'!D82</f>
        <v>661116.33725978294</v>
      </c>
      <c r="F81" s="180">
        <f>'Table A4'!E82</f>
        <v>982581.48025462683</v>
      </c>
      <c r="G81" s="180">
        <f>'Table A4'!F82</f>
        <v>2484559.2388264919</v>
      </c>
      <c r="H81" s="180">
        <f>'Table A4'!G82</f>
        <v>9123787.1680629328</v>
      </c>
      <c r="I81" s="180"/>
      <c r="J81" s="180">
        <f>'Table A4'!I82</f>
        <v>35838.563243012977</v>
      </c>
      <c r="K81" s="180">
        <f>('Table A4'!I82*0.9+'Table A4'!J82*0.05+'Table A4'!K82*0.04)/0.99</f>
        <v>46273.297925767423</v>
      </c>
      <c r="L81" s="180">
        <f>'Table A4'!J82</f>
        <v>123791.60599497908</v>
      </c>
      <c r="M81" s="180">
        <f>'Table A4'!K82</f>
        <v>184156.94320122807</v>
      </c>
      <c r="N81" s="180">
        <f>'Table A4'!L82</f>
        <v>339651.19426493894</v>
      </c>
      <c r="O81" s="180">
        <f>'Table A4'!M82</f>
        <v>607087.04061166057</v>
      </c>
      <c r="P81" s="180">
        <f>'Table A4'!N82</f>
        <v>1746867.2466891094</v>
      </c>
      <c r="Q81" s="166"/>
      <c r="R81" s="166"/>
      <c r="S81" s="166"/>
      <c r="T81" s="166"/>
      <c r="U81" s="166"/>
    </row>
    <row r="82" spans="1:21">
      <c r="A82" s="166">
        <f>'Table A6'!A83</f>
        <v>1990</v>
      </c>
      <c r="B82" s="180">
        <f>'Table A0'!G83</f>
        <v>52053.018730368312</v>
      </c>
      <c r="C82" s="180">
        <f>'Table A4'!B83</f>
        <v>202157.50509160385</v>
      </c>
      <c r="D82" s="180">
        <f>'Table A4'!C83</f>
        <v>281648.15171018703</v>
      </c>
      <c r="E82" s="180">
        <f>'Table A4'!D83</f>
        <v>675733.92758505628</v>
      </c>
      <c r="F82" s="180">
        <f>'Table A4'!E83</f>
        <v>1011250.201020388</v>
      </c>
      <c r="G82" s="180">
        <f>'Table A4'!F83</f>
        <v>2549784.5023143585</v>
      </c>
      <c r="H82" s="180">
        <f>'Table A4'!G83</f>
        <v>9503199.3383640945</v>
      </c>
      <c r="I82" s="180"/>
      <c r="J82" s="180">
        <f>'Table A4'!I83</f>
        <v>35374.742468008808</v>
      </c>
      <c r="K82" s="180">
        <f>('Table A4'!I83*0.9+'Table A4'!J83*0.05+'Table A4'!K83*0.04)/0.99</f>
        <v>45753.211570219944</v>
      </c>
      <c r="L82" s="180">
        <f>'Table A4'!J83</f>
        <v>122666.85847302065</v>
      </c>
      <c r="M82" s="180">
        <f>'Table A4'!K83</f>
        <v>183126.70774146976</v>
      </c>
      <c r="N82" s="180">
        <f>'Table A4'!L83</f>
        <v>340217.6541497244</v>
      </c>
      <c r="O82" s="180">
        <f>'Table A4'!M83</f>
        <v>626616.62569689541</v>
      </c>
      <c r="P82" s="180">
        <f>'Table A4'!N83</f>
        <v>1777182.8538643878</v>
      </c>
      <c r="Q82" s="166"/>
      <c r="R82" s="166"/>
      <c r="S82" s="166"/>
      <c r="T82" s="166"/>
      <c r="U82" s="166"/>
    </row>
    <row r="83" spans="1:21">
      <c r="A83" s="166">
        <f>'Table A6'!A84</f>
        <v>1991</v>
      </c>
      <c r="B83" s="180">
        <f>'Table A0'!G84</f>
        <v>50563.573430248274</v>
      </c>
      <c r="C83" s="180">
        <f>'Table A4'!B84</f>
        <v>194067.95638517904</v>
      </c>
      <c r="D83" s="180">
        <f>'Table A4'!C84</f>
        <v>267276.17097860365</v>
      </c>
      <c r="E83" s="180">
        <f>'Table A4'!D84</f>
        <v>615226.18419167819</v>
      </c>
      <c r="F83" s="180">
        <f>'Table A4'!E84</f>
        <v>900122.25609978486</v>
      </c>
      <c r="G83" s="180">
        <f>'Table A4'!F84</f>
        <v>2203119.8723694948</v>
      </c>
      <c r="H83" s="180">
        <f>'Table A4'!G84</f>
        <v>8130370.3670107424</v>
      </c>
      <c r="I83" s="180"/>
      <c r="J83" s="180">
        <f>'Table A4'!I84</f>
        <v>34618.64199081152</v>
      </c>
      <c r="K83" s="180">
        <f>('Table A4'!I84*0.9+'Table A4'!J84*0.05+'Table A4'!K84*0.04)/0.99</f>
        <v>44859.910695284336</v>
      </c>
      <c r="L83" s="180">
        <f>'Table A4'!J84</f>
        <v>120859.74179175442</v>
      </c>
      <c r="M83" s="180">
        <f>'Table A4'!K84</f>
        <v>180288.66767533505</v>
      </c>
      <c r="N83" s="180">
        <f>'Table A4'!L84</f>
        <v>330330.11228357145</v>
      </c>
      <c r="O83" s="180">
        <f>'Table A4'!M84</f>
        <v>574372.85203235724</v>
      </c>
      <c r="P83" s="180">
        <f>'Table A4'!N84</f>
        <v>1544536.4840760233</v>
      </c>
      <c r="Q83" s="166"/>
      <c r="R83" s="166"/>
      <c r="S83" s="166"/>
      <c r="T83" s="166"/>
      <c r="U83" s="166"/>
    </row>
    <row r="84" spans="1:21">
      <c r="A84" s="166">
        <f>'Table A6'!A85</f>
        <v>1992</v>
      </c>
      <c r="B84" s="180">
        <f>'Table A0'!G85</f>
        <v>50987.004220503171</v>
      </c>
      <c r="C84" s="180">
        <f>'Table A4'!B85</f>
        <v>203019.54627691093</v>
      </c>
      <c r="D84" s="180">
        <f>'Table A4'!C85</f>
        <v>284308.95755668601</v>
      </c>
      <c r="E84" s="180">
        <f>'Table A4'!D85</f>
        <v>687291.80814307672</v>
      </c>
      <c r="F84" s="180">
        <f>'Table A4'!E85</f>
        <v>1031139.078984289</v>
      </c>
      <c r="G84" s="180">
        <f>'Table A4'!F85</f>
        <v>2658395.2770478888</v>
      </c>
      <c r="H84" s="180">
        <f>'Table A4'!G85</f>
        <v>10283145.395596255</v>
      </c>
      <c r="I84" s="180"/>
      <c r="J84" s="180">
        <f>'Table A4'!I85</f>
        <v>34094.499547568972</v>
      </c>
      <c r="K84" s="180">
        <f>('Table A4'!I85*0.9+'Table A4'!J85*0.05+'Table A4'!K85*0.04)/0.99</f>
        <v>44559.682968760004</v>
      </c>
      <c r="L84" s="180">
        <f>'Table A4'!J85</f>
        <v>121730.13499713587</v>
      </c>
      <c r="M84" s="180">
        <f>'Table A4'!K85</f>
        <v>183563.24491008834</v>
      </c>
      <c r="N84" s="180">
        <f>'Table A4'!L85</f>
        <v>343444.53730186448</v>
      </c>
      <c r="O84" s="180">
        <f>'Table A4'!M85</f>
        <v>624325.02946838876</v>
      </c>
      <c r="P84" s="180">
        <f>'Table A4'!N85</f>
        <v>1811200.8194314041</v>
      </c>
      <c r="Q84" s="166"/>
      <c r="R84" s="166"/>
      <c r="S84" s="166"/>
      <c r="T84" s="166"/>
      <c r="U84" s="166"/>
    </row>
    <row r="85" spans="1:21">
      <c r="A85" s="166">
        <f>'Table A6'!A86</f>
        <v>1993</v>
      </c>
      <c r="B85" s="180">
        <f>'Table A0'!G86</f>
        <v>50235.530840886386</v>
      </c>
      <c r="C85" s="180">
        <f>'Table A4'!B86</f>
        <v>198338.36483649907</v>
      </c>
      <c r="D85" s="180">
        <f>'Table A4'!C86</f>
        <v>275408.26148547203</v>
      </c>
      <c r="E85" s="180">
        <f>'Table A4'!D86</f>
        <v>644082.79813916958</v>
      </c>
      <c r="F85" s="180">
        <f>'Table A4'!E86</f>
        <v>949649.36360139481</v>
      </c>
      <c r="G85" s="180">
        <f>'Table A4'!F86</f>
        <v>2368997.1104395599</v>
      </c>
      <c r="H85" s="180">
        <f>'Table A4'!G86</f>
        <v>8728914.7289823964</v>
      </c>
      <c r="I85" s="180"/>
      <c r="J85" s="180">
        <f>'Table A4'!I86</f>
        <v>33779.660396929423</v>
      </c>
      <c r="K85" s="180">
        <f>('Table A4'!I86*0.9+'Table A4'!J86*0.05+'Table A4'!K86*0.04)/0.99</f>
        <v>44237.073595449183</v>
      </c>
      <c r="L85" s="180">
        <f>'Table A4'!J86</f>
        <v>121268.4681875261</v>
      </c>
      <c r="M85" s="180">
        <f>'Table A4'!K86</f>
        <v>183239.62732204766</v>
      </c>
      <c r="N85" s="180">
        <f>'Table A4'!L86</f>
        <v>338516.23267694435</v>
      </c>
      <c r="O85" s="180">
        <f>'Table A4'!M86</f>
        <v>594812.42689185357</v>
      </c>
      <c r="P85" s="180">
        <f>'Table A4'!N86</f>
        <v>1662339.5972681339</v>
      </c>
      <c r="Q85" s="166"/>
      <c r="R85" s="166"/>
      <c r="S85" s="166"/>
      <c r="T85" s="166"/>
      <c r="U85" s="166"/>
    </row>
    <row r="86" spans="1:21">
      <c r="A86" s="166">
        <f>'Table A6'!A87</f>
        <v>1994</v>
      </c>
      <c r="B86" s="180">
        <f>'Table A0'!G87</f>
        <v>51120.658452478056</v>
      </c>
      <c r="C86" s="180">
        <f>'Table A4'!B87</f>
        <v>202421.71457865401</v>
      </c>
      <c r="D86" s="180">
        <f>'Table A4'!C87</f>
        <v>281193.93463205209</v>
      </c>
      <c r="E86" s="180">
        <f>'Table A4'!D87</f>
        <v>657008.82941665151</v>
      </c>
      <c r="F86" s="180">
        <f>'Table A4'!E87</f>
        <v>965983.4579573879</v>
      </c>
      <c r="G86" s="180">
        <f>'Table A4'!F87</f>
        <v>2405101.7048328565</v>
      </c>
      <c r="H86" s="180">
        <f>'Table A4'!G87</f>
        <v>8855378.9883581083</v>
      </c>
      <c r="I86" s="180"/>
      <c r="J86" s="180">
        <f>'Table A4'!I87</f>
        <v>34309.429994014063</v>
      </c>
      <c r="K86" s="180">
        <f>('Table A4'!I87*0.9+'Table A4'!J87*0.05+'Table A4'!K87*0.04)/0.99</f>
        <v>45000.575917486407</v>
      </c>
      <c r="L86" s="180">
        <f>'Table A4'!J87</f>
        <v>123649.4945252559</v>
      </c>
      <c r="M86" s="180">
        <f>'Table A4'!K87</f>
        <v>187240.21093590226</v>
      </c>
      <c r="N86" s="180">
        <f>'Table A4'!L87</f>
        <v>348034.20087591512</v>
      </c>
      <c r="O86" s="180">
        <f>'Table A4'!M87</f>
        <v>606203.89623852074</v>
      </c>
      <c r="P86" s="180">
        <f>'Table A4'!N87</f>
        <v>1688404.2288856062</v>
      </c>
      <c r="Q86" s="166"/>
      <c r="R86" s="166"/>
      <c r="S86" s="166"/>
      <c r="T86" s="166"/>
      <c r="U86" s="166"/>
    </row>
    <row r="87" spans="1:21">
      <c r="A87" s="166">
        <f>'Table A6'!A88</f>
        <v>1995</v>
      </c>
      <c r="B87" s="180">
        <f>'Table A0'!G88</f>
        <v>52588.012414850527</v>
      </c>
      <c r="C87" s="180">
        <f>'Table A4'!B88</f>
        <v>213202.31993228701</v>
      </c>
      <c r="D87" s="180">
        <f>'Table A4'!C88</f>
        <v>299341.48426781216</v>
      </c>
      <c r="E87" s="180">
        <f>'Table A4'!D88</f>
        <v>711410.63194809796</v>
      </c>
      <c r="F87" s="180">
        <f>'Table A4'!E88</f>
        <v>1050498.1359990542</v>
      </c>
      <c r="G87" s="180">
        <f>'Table A4'!F88</f>
        <v>2620460.6586320014</v>
      </c>
      <c r="H87" s="180">
        <f>'Table A4'!G88</f>
        <v>9544724.2532953713</v>
      </c>
      <c r="I87" s="180"/>
      <c r="J87" s="180">
        <f>'Table A4'!I88</f>
        <v>34741.978246246472</v>
      </c>
      <c r="K87" s="180">
        <f>('Table A4'!I88*0.9+'Table A4'!J88*0.05+'Table A4'!K88*0.04)/0.99</f>
        <v>45933.238480171254</v>
      </c>
      <c r="L87" s="180">
        <f>'Table A4'!J88</f>
        <v>127063.15559676188</v>
      </c>
      <c r="M87" s="180">
        <f>'Table A4'!K88</f>
        <v>196324.1973477407</v>
      </c>
      <c r="N87" s="180">
        <f>'Table A4'!L88</f>
        <v>372323.12789714185</v>
      </c>
      <c r="O87" s="180">
        <f>'Table A4'!M88</f>
        <v>658007.50534081715</v>
      </c>
      <c r="P87" s="180">
        <f>'Table A4'!N88</f>
        <v>1851098.0370027386</v>
      </c>
      <c r="Q87" s="166"/>
      <c r="R87" s="166"/>
      <c r="S87" s="166"/>
      <c r="T87" s="166"/>
      <c r="U87" s="166"/>
    </row>
    <row r="88" spans="1:21">
      <c r="A88" s="166">
        <f>'Table A6'!A89</f>
        <v>1996</v>
      </c>
      <c r="B88" s="180">
        <f>'Table A0'!G89</f>
        <v>53808.008852210747</v>
      </c>
      <c r="C88" s="180">
        <f>'Table A4'!B89</f>
        <v>221446.86043127332</v>
      </c>
      <c r="D88" s="180">
        <f>'Table A4'!C89</f>
        <v>313808.3076260931</v>
      </c>
      <c r="E88" s="180">
        <f>'Table A4'!D89</f>
        <v>759069.58087813703</v>
      </c>
      <c r="F88" s="180">
        <f>'Table A4'!E89</f>
        <v>1128461.5616485639</v>
      </c>
      <c r="G88" s="180">
        <f>'Table A4'!F89</f>
        <v>2865276.4713802221</v>
      </c>
      <c r="H88" s="180">
        <f>'Table A4'!G89</f>
        <v>10616320.14654118</v>
      </c>
      <c r="I88" s="180"/>
      <c r="J88" s="180">
        <f>'Table A4'!I89</f>
        <v>35181.469787870461</v>
      </c>
      <c r="K88" s="180">
        <f>('Table A4'!I89*0.9+'Table A4'!J89*0.05+'Table A4'!K89*0.04)/0.99</f>
        <v>46684.154589322607</v>
      </c>
      <c r="L88" s="180">
        <f>'Table A4'!J89</f>
        <v>129085.41323645359</v>
      </c>
      <c r="M88" s="180">
        <f>'Table A4'!K89</f>
        <v>202492.9893130821</v>
      </c>
      <c r="N88" s="180">
        <f>'Table A4'!L89</f>
        <v>389677.60010771011</v>
      </c>
      <c r="O88" s="180">
        <f>'Table A4'!M89</f>
        <v>694257.83421564917</v>
      </c>
      <c r="P88" s="180">
        <f>'Table A4'!N89</f>
        <v>2004049.3963623384</v>
      </c>
      <c r="Q88" s="166"/>
      <c r="R88" s="166"/>
      <c r="S88" s="166"/>
      <c r="T88" s="166"/>
      <c r="U88" s="166"/>
    </row>
    <row r="89" spans="1:21">
      <c r="A89" s="166">
        <f>'Table A6'!A90</f>
        <v>1997</v>
      </c>
      <c r="B89" s="180">
        <f>'Table A0'!G90</f>
        <v>55938.259159220921</v>
      </c>
      <c r="C89" s="180">
        <f>'Table A4'!B90</f>
        <v>233402.38634184928</v>
      </c>
      <c r="D89" s="180">
        <f>'Table A4'!C90</f>
        <v>333973.7824842126</v>
      </c>
      <c r="E89" s="180">
        <f>'Table A4'!D90</f>
        <v>826264.0260408523</v>
      </c>
      <c r="F89" s="180">
        <f>'Table A4'!E90</f>
        <v>1244290.6367377101</v>
      </c>
      <c r="G89" s="180">
        <f>'Table A4'!F90</f>
        <v>3247775.3267843663</v>
      </c>
      <c r="H89" s="180">
        <f>'Table A4'!G90</f>
        <v>12278447.88544899</v>
      </c>
      <c r="I89" s="180"/>
      <c r="J89" s="180">
        <f>'Table A4'!I90</f>
        <v>36220.022805595545</v>
      </c>
      <c r="K89" s="180">
        <f>('Table A4'!I90*0.9+'Table A4'!J90*0.05+'Table A4'!K90*0.04)/0.99</f>
        <v>48157.190806881212</v>
      </c>
      <c r="L89" s="180">
        <f>'Table A4'!J90</f>
        <v>132830.990199486</v>
      </c>
      <c r="M89" s="180">
        <f>'Table A4'!K90</f>
        <v>210901.22159505266</v>
      </c>
      <c r="N89" s="180">
        <f>'Table A4'!L90</f>
        <v>408237.41534399439</v>
      </c>
      <c r="O89" s="180">
        <f>'Table A4'!M90</f>
        <v>743419.46422604588</v>
      </c>
      <c r="P89" s="180">
        <f>'Table A4'!N90</f>
        <v>2244367.2647105199</v>
      </c>
      <c r="Q89" s="166"/>
      <c r="R89" s="166"/>
      <c r="S89" s="166"/>
      <c r="T89" s="166"/>
      <c r="U89" s="166"/>
    </row>
    <row r="90" spans="1:21">
      <c r="A90" s="166">
        <f>'Table A6'!A91</f>
        <v>1998</v>
      </c>
      <c r="B90" s="180">
        <f>'Table A0'!G91</f>
        <v>58658.261523551715</v>
      </c>
      <c r="C90" s="180">
        <f>'Table A4'!B91</f>
        <v>247092.06084180926</v>
      </c>
      <c r="D90" s="180">
        <f>'Table A4'!C91</f>
        <v>356149.50066639658</v>
      </c>
      <c r="E90" s="180">
        <f>'Table A4'!D91</f>
        <v>897119.45174119994</v>
      </c>
      <c r="F90" s="180">
        <f>'Table A4'!E91</f>
        <v>1362044.8325768707</v>
      </c>
      <c r="G90" s="180">
        <f>'Table A4'!F91</f>
        <v>3636812.2144602062</v>
      </c>
      <c r="H90" s="180">
        <f>'Table A4'!G91</f>
        <v>14113177.722566543</v>
      </c>
      <c r="I90" s="180"/>
      <c r="J90" s="180">
        <f>'Table A4'!I91</f>
        <v>37721.172710411993</v>
      </c>
      <c r="K90" s="180">
        <f>('Table A4'!I91*0.9+'Table A4'!J91*0.05+'Table A4'!K91*0.04)/0.99</f>
        <v>50188.956571858311</v>
      </c>
      <c r="L90" s="180">
        <f>'Table A4'!J91</f>
        <v>138034.62101722191</v>
      </c>
      <c r="M90" s="180">
        <f>'Table A4'!K91</f>
        <v>220907.01289769576</v>
      </c>
      <c r="N90" s="180">
        <f>'Table A4'!L91</f>
        <v>432194.07090552914</v>
      </c>
      <c r="O90" s="180">
        <f>'Table A4'!M91</f>
        <v>793352.98710603686</v>
      </c>
      <c r="P90" s="180">
        <f>'Table A4'!N91</f>
        <v>2472771.6024483913</v>
      </c>
      <c r="Q90" s="166"/>
      <c r="R90" s="166"/>
      <c r="S90" s="166"/>
      <c r="T90" s="166"/>
      <c r="U90" s="166"/>
    </row>
    <row r="91" spans="1:21">
      <c r="A91" s="166">
        <f>'Table A6'!A92</f>
        <v>1999</v>
      </c>
      <c r="B91" s="180">
        <f>'Table A0'!G92</f>
        <v>60964.801615623932</v>
      </c>
      <c r="C91" s="180">
        <f>'Table A4'!B92</f>
        <v>260124.61553354416</v>
      </c>
      <c r="D91" s="180">
        <f>'Table A4'!C92</f>
        <v>377591.59528652841</v>
      </c>
      <c r="E91" s="180">
        <f>'Table A4'!D92</f>
        <v>967694.29604479868</v>
      </c>
      <c r="F91" s="180">
        <f>'Table A4'!E92</f>
        <v>1482176.2568790491</v>
      </c>
      <c r="G91" s="180">
        <f>'Table A4'!F92</f>
        <v>4045014.5871966477</v>
      </c>
      <c r="H91" s="180">
        <f>'Table A4'!G92</f>
        <v>16052032.265393782</v>
      </c>
      <c r="I91" s="180"/>
      <c r="J91" s="180">
        <f>'Table A4'!I92</f>
        <v>38835.933402521681</v>
      </c>
      <c r="K91" s="180">
        <f>('Table A4'!I92*0.9+'Table A4'!J92*0.05+'Table A4'!K92*0.04)/0.99</f>
        <v>51805.917833511056</v>
      </c>
      <c r="L91" s="180">
        <f>'Table A4'!J92</f>
        <v>142657.63578056</v>
      </c>
      <c r="M91" s="180">
        <f>'Table A4'!K92</f>
        <v>230065.92009696082</v>
      </c>
      <c r="N91" s="180">
        <f>'Table A4'!L92</f>
        <v>453212.33521054813</v>
      </c>
      <c r="O91" s="180">
        <f>'Table A4'!M92</f>
        <v>841466.67429964943</v>
      </c>
      <c r="P91" s="180">
        <f>'Table A4'!N92</f>
        <v>2710901.5118414108</v>
      </c>
      <c r="Q91" s="166"/>
      <c r="R91" s="166"/>
      <c r="S91" s="166"/>
      <c r="T91" s="166"/>
      <c r="U91" s="166"/>
    </row>
    <row r="92" spans="1:21">
      <c r="A92" s="166">
        <f>'Table A6'!A93</f>
        <v>2000</v>
      </c>
      <c r="B92" s="180">
        <f>'Table A0'!G93</f>
        <v>61939.748746621728</v>
      </c>
      <c r="C92" s="180">
        <f>'Table A4'!B93</f>
        <v>267009.86889693688</v>
      </c>
      <c r="D92" s="180">
        <f>'Table A4'!C93</f>
        <v>390356.68455095944</v>
      </c>
      <c r="E92" s="180">
        <f>'Table A4'!D93</f>
        <v>1021634.2158267788</v>
      </c>
      <c r="F92" s="180">
        <f>'Table A4'!E93</f>
        <v>1583551.616456131</v>
      </c>
      <c r="G92" s="180">
        <f>'Table A4'!F93</f>
        <v>4414445.8931717305</v>
      </c>
      <c r="H92" s="180">
        <f>'Table A4'!G93</f>
        <v>17597082.618915234</v>
      </c>
      <c r="I92" s="180"/>
      <c r="J92" s="180">
        <f>'Table A4'!I93</f>
        <v>39154.179841031153</v>
      </c>
      <c r="K92" s="180">
        <f>('Table A4'!I93*0.9+'Table A4'!J93*0.05+'Table A4'!K93*0.04)/0.99</f>
        <v>52245.865240761559</v>
      </c>
      <c r="L92" s="180">
        <f>'Table A4'!J93</f>
        <v>143663.05324291441</v>
      </c>
      <c r="M92" s="180">
        <f>'Table A4'!K93</f>
        <v>232537.30173200462</v>
      </c>
      <c r="N92" s="180">
        <f>'Table A4'!L93</f>
        <v>459716.81519742648</v>
      </c>
      <c r="O92" s="180">
        <f>'Table A4'!M93</f>
        <v>875828.04727723124</v>
      </c>
      <c r="P92" s="180">
        <f>'Table A4'!N93</f>
        <v>2949708.47920023</v>
      </c>
      <c r="Q92" s="166"/>
      <c r="R92" s="166"/>
      <c r="S92" s="166"/>
      <c r="T92" s="166"/>
      <c r="U92" s="166"/>
    </row>
    <row r="93" spans="1:21">
      <c r="A93" s="166">
        <f>'Table A6'!A94</f>
        <v>2001</v>
      </c>
      <c r="B93" s="180">
        <f>'Table A0'!G94</f>
        <v>60485.584299794493</v>
      </c>
      <c r="C93" s="180">
        <f>'Table A4'!B94</f>
        <v>255424.57393960218</v>
      </c>
      <c r="D93" s="180">
        <f>'Table A4'!C94</f>
        <v>367740.25542589056</v>
      </c>
      <c r="E93" s="180">
        <f>'Table A4'!D94</f>
        <v>929723.91627214116</v>
      </c>
      <c r="F93" s="180">
        <f>'Table A4'!E94</f>
        <v>1416330.4419639879</v>
      </c>
      <c r="G93" s="180">
        <f>'Table A4'!F94</f>
        <v>3785187.8654811392</v>
      </c>
      <c r="H93" s="180">
        <f>'Table A4'!G94</f>
        <v>14528637.348810639</v>
      </c>
      <c r="I93" s="180"/>
      <c r="J93" s="180">
        <f>'Table A4'!I94</f>
        <v>38825.696562038087</v>
      </c>
      <c r="K93" s="180">
        <f>('Table A4'!I94*0.9+'Table A4'!J94*0.05+'Table A4'!K94*0.04)/0.99</f>
        <v>51705.39912835665</v>
      </c>
      <c r="L93" s="180">
        <f>'Table A4'!J94</f>
        <v>143108.89245331375</v>
      </c>
      <c r="M93" s="180">
        <f>'Table A4'!K94</f>
        <v>227244.34021432791</v>
      </c>
      <c r="N93" s="180">
        <f>'Table A4'!L94</f>
        <v>443117.39058029448</v>
      </c>
      <c r="O93" s="180">
        <f>'Table A4'!M94</f>
        <v>824116.08608469984</v>
      </c>
      <c r="P93" s="180">
        <f>'Table A4'!N94</f>
        <v>2591471.2562223063</v>
      </c>
      <c r="Q93" s="166"/>
      <c r="R93" s="166"/>
      <c r="S93" s="166"/>
      <c r="T93" s="166"/>
      <c r="U93" s="166"/>
    </row>
    <row r="94" spans="1:21">
      <c r="A94" s="166">
        <f>'Table A6'!A95</f>
        <v>2002</v>
      </c>
      <c r="B94" s="180">
        <f>'Table A0'!G95</f>
        <v>58179.037539659548</v>
      </c>
      <c r="C94" s="180">
        <f>'Table A4'!B95</f>
        <v>246469.6746330137</v>
      </c>
      <c r="D94" s="180">
        <f>'Table A4'!C95</f>
        <v>353286.38755582867</v>
      </c>
      <c r="E94" s="180">
        <f>'Table A4'!D95</f>
        <v>872045.59368195699</v>
      </c>
      <c r="F94" s="180">
        <f>'Table A4'!E95</f>
        <v>1310424.6415432917</v>
      </c>
      <c r="G94" s="180">
        <f>'Table A4'!F95</f>
        <v>3452925.8779787938</v>
      </c>
      <c r="H94" s="180">
        <f>'Table A4'!G95</f>
        <v>13386996.537875663</v>
      </c>
      <c r="I94" s="180"/>
      <c r="J94" s="180">
        <f>'Table A4'!I95</f>
        <v>37257.855640397975</v>
      </c>
      <c r="K94" s="180">
        <f>('Table A4'!I95*0.9+'Table A4'!J95*0.05+'Table A4'!K95*0.04)/0.99</f>
        <v>49958.163235191889</v>
      </c>
      <c r="L94" s="180">
        <f>'Table A4'!J95</f>
        <v>139652.96171019875</v>
      </c>
      <c r="M94" s="180">
        <f>'Table A4'!K95</f>
        <v>223596.58602429653</v>
      </c>
      <c r="N94" s="180">
        <f>'Table A4'!L95</f>
        <v>433666.5458206223</v>
      </c>
      <c r="O94" s="180">
        <f>'Table A4'!M95</f>
        <v>774799.33243441605</v>
      </c>
      <c r="P94" s="180">
        <f>'Table A4'!N95</f>
        <v>2349140.2491013641</v>
      </c>
      <c r="Q94" s="166"/>
      <c r="R94" s="166"/>
      <c r="S94" s="166"/>
      <c r="T94" s="166"/>
      <c r="U94" s="166"/>
    </row>
    <row r="95" spans="1:21">
      <c r="A95" s="166">
        <f>'Table A6'!A96</f>
        <v>2003</v>
      </c>
      <c r="B95" s="180">
        <f>'Table A0'!G96</f>
        <v>57381.010568725331</v>
      </c>
      <c r="C95" s="180">
        <f>'Table A4'!B96</f>
        <v>245372.67739398326</v>
      </c>
      <c r="D95" s="180">
        <f>'Table A4'!C96</f>
        <v>351802.975796855</v>
      </c>
      <c r="E95" s="180">
        <f>'Table A4'!D96</f>
        <v>872994.69479258719</v>
      </c>
      <c r="F95" s="180">
        <f>'Table A4'!E96</f>
        <v>1315861.3343620093</v>
      </c>
      <c r="G95" s="180">
        <f>'Table A4'!F96</f>
        <v>3505405.9356434303</v>
      </c>
      <c r="H95" s="180">
        <f>'Table A4'!G96</f>
        <v>13989490.376655236</v>
      </c>
      <c r="I95" s="180"/>
      <c r="J95" s="180">
        <f>'Table A4'!I96</f>
        <v>36493.047588141118</v>
      </c>
      <c r="K95" s="180">
        <f>('Table A4'!I96*0.9+'Table A4'!J96*0.05+'Table A4'!K96*0.04)/0.99</f>
        <v>49142.488505858033</v>
      </c>
      <c r="L95" s="180">
        <f>'Table A4'!J96</f>
        <v>138942.3789911115</v>
      </c>
      <c r="M95" s="180">
        <f>'Table A4'!K96</f>
        <v>221505.04604792196</v>
      </c>
      <c r="N95" s="180">
        <f>'Table A4'!L96</f>
        <v>430128.0552231652</v>
      </c>
      <c r="O95" s="180">
        <f>'Table A4'!M96</f>
        <v>768475.18404165376</v>
      </c>
      <c r="P95" s="180">
        <f>'Table A4'!N96</f>
        <v>2340507.6644198964</v>
      </c>
      <c r="Q95" s="166"/>
      <c r="R95" s="166"/>
      <c r="S95" s="166"/>
      <c r="T95" s="166"/>
      <c r="U95" s="166"/>
    </row>
    <row r="96" spans="1:21">
      <c r="A96" s="166">
        <f>'Table A6'!A97</f>
        <v>2004</v>
      </c>
      <c r="B96" s="180">
        <f>'Table A0'!G97</f>
        <v>58935.127502465235</v>
      </c>
      <c r="C96" s="180">
        <f>'Table A4'!B97</f>
        <v>257210.57695900905</v>
      </c>
      <c r="D96" s="180">
        <f>'Table A4'!C97</f>
        <v>373743.00456963351</v>
      </c>
      <c r="E96" s="180">
        <f>'Table A4'!D97</f>
        <v>962823.17800777452</v>
      </c>
      <c r="F96" s="180">
        <f>'Table A4'!E97</f>
        <v>1474439.0198566753</v>
      </c>
      <c r="G96" s="180">
        <f>'Table A4'!F97</f>
        <v>4069470.5540452246</v>
      </c>
      <c r="H96" s="180">
        <f>'Table A4'!G97</f>
        <v>16914381.593207523</v>
      </c>
      <c r="I96" s="180"/>
      <c r="J96" s="180">
        <f>'Table A4'!I97</f>
        <v>36904.522007293701</v>
      </c>
      <c r="K96" s="180">
        <f>('Table A4'!I97*0.9+'Table A4'!J97*0.05+'Table A4'!K97*0.04)/0.99</f>
        <v>49804.945174128778</v>
      </c>
      <c r="L96" s="180">
        <f>'Table A4'!J97</f>
        <v>140678.14934838453</v>
      </c>
      <c r="M96" s="180">
        <f>'Table A4'!K97</f>
        <v>226472.96121009826</v>
      </c>
      <c r="N96" s="180">
        <f>'Table A4'!L97</f>
        <v>451207.33615887375</v>
      </c>
      <c r="O96" s="180">
        <f>'Table A4'!M97</f>
        <v>825681.13630953792</v>
      </c>
      <c r="P96" s="180">
        <f>'Table A4'!N97</f>
        <v>2642258.2163605248</v>
      </c>
      <c r="Q96" s="166"/>
      <c r="R96" s="166"/>
      <c r="S96" s="166"/>
      <c r="T96" s="166"/>
      <c r="U96" s="166"/>
    </row>
    <row r="97" spans="1:21">
      <c r="A97" s="166">
        <f>'Table A6'!A98</f>
        <v>2005</v>
      </c>
      <c r="B97" s="180">
        <f>'Table A0'!G98</f>
        <v>60221.895627168495</v>
      </c>
      <c r="C97" s="180">
        <f>'Table A4'!B98</f>
        <v>270631.17675893253</v>
      </c>
      <c r="D97" s="180">
        <f>'Table A4'!C98</f>
        <v>398945.96977174038</v>
      </c>
      <c r="E97" s="180">
        <f>'Table A4'!D98</f>
        <v>1064783.3365839662</v>
      </c>
      <c r="F97" s="180">
        <f>'Table A4'!E98</f>
        <v>1652729.7035920122</v>
      </c>
      <c r="G97" s="180">
        <f>'Table A4'!F98</f>
        <v>4673821.3196245469</v>
      </c>
      <c r="H97" s="180">
        <f>'Table A4'!G98</f>
        <v>19800959.282213002</v>
      </c>
      <c r="I97" s="180"/>
      <c r="J97" s="180">
        <f>'Table A4'!I98</f>
        <v>36843.086612528052</v>
      </c>
      <c r="K97" s="180">
        <f>('Table A4'!I98*0.9+'Table A4'!J98*0.05+'Table A4'!K98*0.04)/0.99</f>
        <v>50074.810364978621</v>
      </c>
      <c r="L97" s="180">
        <f>'Table A4'!J98</f>
        <v>142316.38374612463</v>
      </c>
      <c r="M97" s="180">
        <f>'Table A4'!K98</f>
        <v>232486.62806868393</v>
      </c>
      <c r="N97" s="180">
        <f>'Table A4'!L98</f>
        <v>476836.96957592032</v>
      </c>
      <c r="O97" s="180">
        <f>'Table A4'!M98</f>
        <v>897456.79958387837</v>
      </c>
      <c r="P97" s="180">
        <f>'Table A4'!N98</f>
        <v>2993028.212670275</v>
      </c>
      <c r="Q97" s="166"/>
      <c r="R97" s="166"/>
      <c r="S97" s="166"/>
      <c r="T97" s="166"/>
      <c r="U97" s="166"/>
    </row>
    <row r="98" spans="1:21">
      <c r="A98" s="166">
        <f>'Table A6'!A99</f>
        <v>2006</v>
      </c>
      <c r="B98" s="180">
        <f>'Table A0'!G99</f>
        <v>61333.103824414691</v>
      </c>
      <c r="C98" s="180">
        <f>'Table A4'!B99</f>
        <v>279053.35578032199</v>
      </c>
      <c r="D98" s="180">
        <f>'Table A4'!C99</f>
        <v>412023.524871653</v>
      </c>
      <c r="E98" s="180">
        <f>'Table A4'!D99</f>
        <v>1107614.5219651051</v>
      </c>
      <c r="F98" s="180">
        <f>'Table A4'!E99</f>
        <v>1721497.5581436716</v>
      </c>
      <c r="G98" s="180">
        <f>'Table A4'!F99</f>
        <v>4856355.1608171547</v>
      </c>
      <c r="H98" s="180">
        <f>'Table A4'!G99</f>
        <v>20380990.400853001</v>
      </c>
      <c r="I98" s="180"/>
      <c r="J98" s="180">
        <f>'Table A4'!I99</f>
        <v>37141.964718202777</v>
      </c>
      <c r="K98" s="180">
        <f>('Table A4'!I99*0.9+'Table A4'!J99*0.05+'Table A4'!K99*0.04)/0.99</f>
        <v>50764.604651276408</v>
      </c>
      <c r="L98" s="180">
        <f>'Table A4'!J99</f>
        <v>146083.18668899089</v>
      </c>
      <c r="M98" s="180">
        <f>'Table A4'!K99</f>
        <v>238125.77559829</v>
      </c>
      <c r="N98" s="180">
        <f>'Table A4'!L99</f>
        <v>493731.48578653828</v>
      </c>
      <c r="O98" s="180">
        <f>'Table A4'!M99</f>
        <v>937783.1574753006</v>
      </c>
      <c r="P98" s="180">
        <f>'Table A4'!N99</f>
        <v>3131395.6897020619</v>
      </c>
      <c r="Q98" s="166">
        <f>E98/B98</f>
        <v>18.059000000000005</v>
      </c>
      <c r="R98" s="166"/>
      <c r="S98" s="166"/>
      <c r="T98" s="166"/>
      <c r="U98" s="166"/>
    </row>
    <row r="99" spans="1:21">
      <c r="A99" s="166">
        <f>'Table A6'!A100</f>
        <v>2007</v>
      </c>
      <c r="B99" s="180">
        <f>'Table A0'!G100</f>
        <v>63071.138644992374</v>
      </c>
      <c r="C99" s="180">
        <f>'Table A4'!B100</f>
        <v>288020.66173622216</v>
      </c>
      <c r="D99" s="180">
        <f>'Table A4'!C100</f>
        <v>426915.9232602244</v>
      </c>
      <c r="E99" s="180">
        <f>'Table A4'!D100</f>
        <v>1155904.7579467753</v>
      </c>
      <c r="F99" s="180">
        <f>'Table A4'!E100</f>
        <v>1805726.6994061316</v>
      </c>
      <c r="G99" s="180">
        <f>'Table A4'!F100</f>
        <v>5147235.6248178268</v>
      </c>
      <c r="H99" s="180">
        <f>'Table A4'!G100</f>
        <v>22257804.827817809</v>
      </c>
      <c r="I99" s="180"/>
      <c r="J99" s="180">
        <f>'Table A4'!I100</f>
        <v>38076.747190411283</v>
      </c>
      <c r="K99" s="180">
        <f>('Table A4'!I100*0.9+'Table A4'!J100*0.05+'Table A4'!K100*0.04)/0.99</f>
        <v>52032.415217701637</v>
      </c>
      <c r="L99" s="180">
        <f>'Table A4'!J100</f>
        <v>149125.40021221992</v>
      </c>
      <c r="M99" s="180">
        <f>'Table A4'!K100</f>
        <v>244668.71458858665</v>
      </c>
      <c r="N99" s="180">
        <f>'Table A4'!L100</f>
        <v>506082.81648741907</v>
      </c>
      <c r="O99" s="180">
        <f>'Table A4'!M100</f>
        <v>970349.46805320762</v>
      </c>
      <c r="P99" s="180">
        <f>'Table A4'!N100</f>
        <v>3246061.2689289409</v>
      </c>
      <c r="Q99" s="166">
        <f>E99/B99</f>
        <v>18.327000000000002</v>
      </c>
      <c r="R99" s="166"/>
      <c r="S99" s="166"/>
      <c r="T99" s="166"/>
      <c r="U99" s="166"/>
    </row>
    <row r="100" spans="1:21">
      <c r="A100" s="166">
        <f>'Table A6'!A101</f>
        <v>2008</v>
      </c>
      <c r="B100" s="180">
        <f>'Table A0'!G101</f>
        <v>59776.577488411676</v>
      </c>
      <c r="C100" s="180">
        <f>'Table A4'!B101</f>
        <v>274751.08310998662</v>
      </c>
      <c r="D100" s="180">
        <f>'Table A4'!C101</f>
        <v>403814.69156521623</v>
      </c>
      <c r="E100" s="180">
        <f>'Table A4'!D101</f>
        <v>1069522.5244226616</v>
      </c>
      <c r="F100" s="180">
        <f>'Table A4'!E101</f>
        <v>1657484.940598679</v>
      </c>
      <c r="G100" s="180">
        <f>'Table A4'!F101</f>
        <v>4672137.2964942567</v>
      </c>
      <c r="H100" s="180">
        <f>'Table A4'!G101</f>
        <v>20162639.586841259</v>
      </c>
      <c r="I100" s="180"/>
      <c r="J100" s="180">
        <f>'Table A4'!I101</f>
        <v>35890.521308236683</v>
      </c>
      <c r="K100" s="180">
        <f>('Table A4'!I101*0.9+'Table A4'!J101*0.05+'Table A4'!K101*0.04)/0.99</f>
        <v>49577.123478974798</v>
      </c>
      <c r="L100" s="180">
        <f>'Table A4'!J101</f>
        <v>145687.47465475692</v>
      </c>
      <c r="M100" s="180">
        <f>'Table A4'!K101</f>
        <v>237387.73335085489</v>
      </c>
      <c r="N100" s="180">
        <f>'Table A4'!L101</f>
        <v>481560.10824664432</v>
      </c>
      <c r="O100" s="180">
        <f>'Table A4'!M101</f>
        <v>903821.85162478453</v>
      </c>
      <c r="P100" s="180">
        <f>'Table A4'!N101</f>
        <v>2950970.3753445894</v>
      </c>
      <c r="Q100" s="166">
        <f>E100/B100</f>
        <v>17.891999999999999</v>
      </c>
      <c r="R100" s="166"/>
      <c r="S100" s="166"/>
      <c r="T100" s="166"/>
      <c r="U100" s="166"/>
    </row>
    <row r="101" spans="1:21">
      <c r="A101" s="166">
        <f>'Table A6'!A102</f>
        <v>2009</v>
      </c>
      <c r="B101" s="180">
        <f>'Table A0'!G102</f>
        <v>56292.078646385758</v>
      </c>
      <c r="C101" s="180">
        <f>'Table A4'!B102</f>
        <v>255948.82318938678</v>
      </c>
      <c r="D101" s="180">
        <f>'Table A4'!C102</f>
        <v>369366.10324612481</v>
      </c>
      <c r="E101" s="180">
        <f>'Table A4'!D102</f>
        <v>938895.57974306797</v>
      </c>
      <c r="F101" s="180">
        <f>'Table A4'!E102</f>
        <v>1431057.2233484187</v>
      </c>
      <c r="G101" s="180">
        <f>'Table A4'!F102</f>
        <v>3962399.4159190929</v>
      </c>
      <c r="H101" s="180">
        <f>'Table A4'!G102</f>
        <v>17253522.105117235</v>
      </c>
      <c r="I101" s="180"/>
      <c r="J101" s="180">
        <f>'Table A4'!I102</f>
        <v>34107.995919385648</v>
      </c>
      <c r="K101" s="180">
        <f>('Table A4'!I102*0.9+'Table A4'!J102*0.05+'Table A4'!K102*0.04)/0.99</f>
        <v>47376.891766621302</v>
      </c>
      <c r="L101" s="180">
        <f>'Table A4'!J102</f>
        <v>142531.54313264877</v>
      </c>
      <c r="M101" s="180">
        <f>'Table A4'!K102</f>
        <v>226983.73412188899</v>
      </c>
      <c r="N101" s="180">
        <f>'Table A4'!L102</f>
        <v>446733.93613771716</v>
      </c>
      <c r="O101" s="180">
        <f>'Table A4'!M102</f>
        <v>798221.67520575004</v>
      </c>
      <c r="P101" s="180">
        <f>'Table A4'!N102</f>
        <v>2485608.0060081887</v>
      </c>
      <c r="Q101" s="166">
        <f>E101/B101</f>
        <v>16.678999999999998</v>
      </c>
      <c r="R101" s="166"/>
      <c r="S101" s="166"/>
      <c r="T101" s="166"/>
      <c r="U101" s="166"/>
    </row>
    <row r="102" spans="1:21">
      <c r="A102" s="166">
        <f>'Table A6'!A103</f>
        <v>2010</v>
      </c>
      <c r="B102" s="180">
        <f>'Table A0'!G103</f>
        <v>56583.470348533061</v>
      </c>
      <c r="C102" s="180">
        <f>'Table A4'!B103</f>
        <v>262275.70175952039</v>
      </c>
      <c r="D102" s="180">
        <f>'Table A4'!C103</f>
        <v>381734.72435934341</v>
      </c>
      <c r="E102" s="180">
        <f>'Table A4'!D103</f>
        <v>987438.14105225052</v>
      </c>
      <c r="F102" s="180">
        <f>'Table A4'!E103</f>
        <v>1516097.5045185948</v>
      </c>
      <c r="G102" s="180">
        <f>'Table A4'!F103</f>
        <v>4252813.6313957442</v>
      </c>
      <c r="H102" s="180">
        <f>'Table A4'!G103</f>
        <v>18729128.685364444</v>
      </c>
      <c r="I102" s="180"/>
      <c r="J102" s="180">
        <f>'Table A4'!I103</f>
        <v>33728.777969534465</v>
      </c>
      <c r="K102" s="180">
        <f>('Table A4'!I103*0.9+'Table A4'!J103*0.05+'Table A4'!K103*0.04)/0.99</f>
        <v>47180.897917182381</v>
      </c>
      <c r="L102" s="180">
        <f>'Table A4'!J103</f>
        <v>142816.67915969744</v>
      </c>
      <c r="M102" s="180">
        <f>'Table A4'!K103</f>
        <v>230308.87018611666</v>
      </c>
      <c r="N102" s="180">
        <f>'Table A4'!L103</f>
        <v>458778.77758590609</v>
      </c>
      <c r="O102" s="180">
        <f>'Table A4'!M103</f>
        <v>831918.47279930732</v>
      </c>
      <c r="P102" s="180">
        <f>'Table A4'!N103</f>
        <v>2644334.1809547781</v>
      </c>
      <c r="Q102" s="166">
        <f>E102/B102</f>
        <v>17.451000000000001</v>
      </c>
      <c r="R102" s="166"/>
      <c r="S102" s="166"/>
      <c r="T102" s="166"/>
      <c r="U102" s="166"/>
    </row>
    <row r="103" spans="1:21">
      <c r="A103" s="166">
        <f>'Table A6'!A104</f>
        <v>2011</v>
      </c>
      <c r="B103" s="180">
        <f>'Table A0'!G104</f>
        <v>56173.762662018162</v>
      </c>
      <c r="C103" s="180">
        <f>'Table A4'!B104</f>
        <v>261938.25529299071</v>
      </c>
      <c r="D103" s="180">
        <f>'Table A4'!C104</f>
        <v>381723.18679347815</v>
      </c>
      <c r="E103" s="180">
        <f>'Table A4'!D104</f>
        <v>981187.11241747113</v>
      </c>
      <c r="F103" s="180">
        <f>'Table A4'!E104</f>
        <v>1501749.3710063936</v>
      </c>
      <c r="G103" s="180">
        <f>'Table A4'!F104</f>
        <v>4145061.9468303197</v>
      </c>
      <c r="H103" s="180">
        <f>'Table A4'!G104</f>
        <v>17739674.248665337</v>
      </c>
      <c r="I103" s="180"/>
      <c r="J103" s="180">
        <f>'Table A4'!I104</f>
        <v>33311.041258576763</v>
      </c>
      <c r="K103" s="180">
        <f>('Table A4'!I104*0.9+'Table A4'!J104*0.05+'Table A4'!K104*0.04)/0.99</f>
        <v>46830.193472569139</v>
      </c>
      <c r="L103" s="180">
        <f>'Table A4'!J104</f>
        <v>142153.32379250322</v>
      </c>
      <c r="M103" s="180">
        <f>'Table A4'!K104</f>
        <v>231857.20538747995</v>
      </c>
      <c r="N103" s="180">
        <f>'Table A4'!L104</f>
        <v>460624.85382854869</v>
      </c>
      <c r="O103" s="180">
        <f>'Table A4'!M104</f>
        <v>840921.2270504121</v>
      </c>
      <c r="P103" s="180">
        <f>'Table A4'!N104</f>
        <v>2634549.4688486517</v>
      </c>
      <c r="Q103" s="166"/>
      <c r="R103" s="166"/>
      <c r="S103" s="166"/>
      <c r="T103" s="166"/>
      <c r="U103" s="166"/>
    </row>
    <row r="104" spans="1:21">
      <c r="A104" s="166">
        <f>'Table A6'!A105</f>
        <v>2012</v>
      </c>
      <c r="B104" s="180">
        <f>'Table A0'!G105</f>
        <v>57851.71457969609</v>
      </c>
      <c r="C104" s="180">
        <f>'Table A4'!B105</f>
        <v>276294.00366117054</v>
      </c>
      <c r="D104" s="180">
        <f>'Table A4'!C105</f>
        <v>408988.48139261949</v>
      </c>
      <c r="E104" s="180">
        <f>'Table A4'!D105</f>
        <v>1091951.1126917638</v>
      </c>
      <c r="F104" s="180">
        <f>'Table A4'!E105</f>
        <v>1701071.8155013837</v>
      </c>
      <c r="G104" s="180">
        <f>'Table A4'!F105</f>
        <v>4834089.2702794047</v>
      </c>
      <c r="H104" s="180">
        <f>'Table A4'!G105</f>
        <v>21086949.964299224</v>
      </c>
      <c r="I104" s="180"/>
      <c r="J104" s="180">
        <f>'Table A4'!I105</f>
        <v>33580.349126198926</v>
      </c>
      <c r="K104" s="180">
        <f>('Table A4'!I105*0.9+'Table A4'!J105*0.05+'Table A4'!K105*0.04)/0.99</f>
        <v>47406.266113917634</v>
      </c>
      <c r="L104" s="180">
        <f>'Table A4'!J105</f>
        <v>143599.52592972165</v>
      </c>
      <c r="M104" s="180">
        <f>'Table A4'!K105</f>
        <v>238247.8235678334</v>
      </c>
      <c r="N104" s="180">
        <f>'Table A4'!L105</f>
        <v>482830.40988214355</v>
      </c>
      <c r="O104" s="180">
        <f>'Table A4'!M105</f>
        <v>917817.45180687844</v>
      </c>
      <c r="P104" s="180">
        <f>'Table A4'!N105</f>
        <v>3028215.859832759</v>
      </c>
      <c r="Q104" s="166"/>
      <c r="R104" s="166"/>
      <c r="S104" s="166"/>
      <c r="T104" s="166"/>
      <c r="U104" s="166"/>
    </row>
    <row r="105" spans="1:21">
      <c r="A105" s="166">
        <f>'Table A6'!A106</f>
        <v>2013</v>
      </c>
      <c r="B105" s="180">
        <f>'Table A0'!G106</f>
        <v>57098.050514124967</v>
      </c>
      <c r="C105" s="180">
        <f>'Table A4'!B106</f>
        <v>266636.4762908608</v>
      </c>
      <c r="D105" s="180">
        <f>'Table A4'!C106</f>
        <v>389374.44567602378</v>
      </c>
      <c r="E105" s="180">
        <f>'Table A4'!D106</f>
        <v>994933.53020862758</v>
      </c>
      <c r="F105" s="180">
        <f>'Table A4'!E106</f>
        <v>1521548.850100402</v>
      </c>
      <c r="G105" s="180">
        <f>'Table A4'!F106</f>
        <v>4179006.3171288059</v>
      </c>
      <c r="H105" s="180">
        <f>'Table A4'!G106</f>
        <v>17649007.413916029</v>
      </c>
      <c r="I105" s="180"/>
      <c r="J105" s="180">
        <f>'Table A4'!I106</f>
        <v>33816.003205598769</v>
      </c>
      <c r="K105" s="180">
        <f>('Table A4'!I106*0.9+'Table A4'!J106*0.05+'Table A4'!K106*0.04)/0.99</f>
        <v>47624.964860645145</v>
      </c>
      <c r="L105" s="180">
        <f>'Table A4'!J106</f>
        <v>143898.50690569772</v>
      </c>
      <c r="M105" s="180">
        <f>'Table A4'!K106</f>
        <v>237984.67454287288</v>
      </c>
      <c r="N105" s="180">
        <f>'Table A4'!L106</f>
        <v>468318.21031685307</v>
      </c>
      <c r="O105" s="180">
        <f>'Table A4'!M106</f>
        <v>857184.48334330111</v>
      </c>
      <c r="P105" s="180">
        <f>'Table A4'!N106</f>
        <v>2682339.528596893</v>
      </c>
      <c r="Q105" s="166"/>
      <c r="R105" s="166"/>
      <c r="S105" s="166"/>
      <c r="T105" s="166"/>
      <c r="U105" s="166"/>
    </row>
    <row r="106" spans="1:21">
      <c r="A106" s="166">
        <f>'Table A6'!A107</f>
        <v>2014</v>
      </c>
      <c r="B106" s="180">
        <f>'Table A0'!G107</f>
        <v>58691.142868978888</v>
      </c>
      <c r="C106" s="180">
        <f>'Table A4'!B107</f>
        <v>275003.2190268875</v>
      </c>
      <c r="D106" s="180">
        <f>'Table A4'!C107</f>
        <v>403971.13636718167</v>
      </c>
      <c r="E106" s="180">
        <f>'Table A4'!D107</f>
        <v>1044819.7253535622</v>
      </c>
      <c r="F106" s="180">
        <f>'Table A4'!E107</f>
        <v>1604733.2283236207</v>
      </c>
      <c r="G106" s="180">
        <f>'Table A4'!F107</f>
        <v>4427072.9066070775</v>
      </c>
      <c r="H106" s="180">
        <f>'Table A4'!G107</f>
        <v>18552270.260884225</v>
      </c>
      <c r="I106" s="180"/>
      <c r="J106" s="180">
        <f>'Table A4'!I107</f>
        <v>34656.467740322376</v>
      </c>
      <c r="K106" s="180">
        <f>('Table A4'!I107*0.9+'Table A4'!J107*0.05+'Table A4'!K107*0.04)/0.99</f>
        <v>48730.24809640734</v>
      </c>
      <c r="L106" s="180">
        <f>'Table A4'!J107</f>
        <v>146035.30168659327</v>
      </c>
      <c r="M106" s="180">
        <f>'Table A4'!K107</f>
        <v>243758.98912058657</v>
      </c>
      <c r="N106" s="180">
        <f>'Table A4'!L107</f>
        <v>484906.22238350363</v>
      </c>
      <c r="O106" s="180">
        <f>'Table A4'!M107</f>
        <v>899148.30875275657</v>
      </c>
      <c r="P106" s="180">
        <f>'Table A4'!N107</f>
        <v>2857606.5339096165</v>
      </c>
      <c r="Q106" s="166"/>
      <c r="R106" s="166"/>
      <c r="S106" s="166"/>
      <c r="T106" s="166"/>
      <c r="U106" s="166"/>
    </row>
    <row r="107" spans="1:21">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3">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c r="B109" s="182">
        <f>B101/B99-1</f>
        <v>-0.10748275905979465</v>
      </c>
      <c r="C109" s="182"/>
      <c r="D109" s="182"/>
      <c r="E109" s="182"/>
      <c r="F109" s="182"/>
      <c r="G109" s="182"/>
      <c r="H109" s="182"/>
      <c r="I109" s="182"/>
      <c r="J109" s="182"/>
      <c r="K109" s="182"/>
      <c r="L109" s="182"/>
    </row>
    <row r="110" spans="1:21" s="48" customFormat="1" ht="15" customHeight="1">
      <c r="A110" s="181" t="s">
        <v>279</v>
      </c>
      <c r="B110" s="182"/>
      <c r="C110" s="182"/>
      <c r="D110" s="182"/>
      <c r="E110" s="182"/>
      <c r="F110" s="182"/>
      <c r="G110" s="182"/>
      <c r="H110" s="182"/>
      <c r="I110" s="182"/>
      <c r="J110" s="182"/>
      <c r="K110" s="182"/>
      <c r="L110" s="182"/>
    </row>
    <row r="111" spans="1:21" s="48" customFormat="1" ht="15" customHeight="1">
      <c r="A111" s="48" t="s">
        <v>307</v>
      </c>
      <c r="B111" s="182">
        <f t="shared" ref="B111:H111" si="0">B21/B15-1</f>
        <v>8.1549794979350443E-2</v>
      </c>
      <c r="C111" s="182">
        <f t="shared" si="0"/>
        <v>0.16598705904874445</v>
      </c>
      <c r="D111" s="182">
        <f t="shared" si="0"/>
        <v>0.23471889459266637</v>
      </c>
      <c r="E111" s="182">
        <f t="shared" si="0"/>
        <v>0.32878889882606566</v>
      </c>
      <c r="F111" s="182">
        <f t="shared" si="0"/>
        <v>0.35759169422805281</v>
      </c>
      <c r="G111" s="182">
        <f t="shared" si="0"/>
        <v>0.49775143399103583</v>
      </c>
      <c r="H111" s="182">
        <f t="shared" si="0"/>
        <v>0.85596430880731011</v>
      </c>
      <c r="I111" s="182"/>
      <c r="J111" s="182">
        <f t="shared" ref="J111:P111" si="1">J21/J15-1</f>
        <v>2.3861781406371518E-2</v>
      </c>
      <c r="K111" s="182">
        <f t="shared" si="1"/>
        <v>3.7950143560297578E-2</v>
      </c>
      <c r="L111" s="182">
        <f t="shared" si="1"/>
        <v>-4.9357586025984279E-3</v>
      </c>
      <c r="M111" s="182">
        <f t="shared" si="1"/>
        <v>0.13368444158843107</v>
      </c>
      <c r="N111" s="182">
        <f t="shared" si="1"/>
        <v>0.2398711567202918</v>
      </c>
      <c r="O111" s="182">
        <f t="shared" si="1"/>
        <v>0.22502876053714393</v>
      </c>
      <c r="P111" s="182">
        <f t="shared" si="1"/>
        <v>0.33053397335011581</v>
      </c>
    </row>
    <row r="112" spans="1:21" s="48" customFormat="1" ht="15" customHeight="1">
      <c r="A112" s="181" t="s">
        <v>306</v>
      </c>
      <c r="B112" s="182">
        <f t="shared" ref="B112:H112" si="2">(B21/B15)^(1/6)-1</f>
        <v>1.3151565637147478E-2</v>
      </c>
      <c r="C112" s="182">
        <f t="shared" si="2"/>
        <v>2.5925020742809224E-2</v>
      </c>
      <c r="D112" s="182">
        <f t="shared" si="2"/>
        <v>3.5765280291628176E-2</v>
      </c>
      <c r="E112" s="182">
        <f t="shared" si="2"/>
        <v>4.8518260981458949E-2</v>
      </c>
      <c r="F112" s="182">
        <f t="shared" si="2"/>
        <v>5.2272438580675651E-2</v>
      </c>
      <c r="G112" s="182">
        <f t="shared" si="2"/>
        <v>6.9645718992922045E-2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2.1132340604289368E-2</v>
      </c>
      <c r="N112" s="182">
        <f t="shared" si="3"/>
        <v>3.6484375050507056E-2</v>
      </c>
      <c r="O112" s="182">
        <f t="shared" si="3"/>
        <v>3.4406039337468108E-2</v>
      </c>
      <c r="P112" s="182">
        <f t="shared" si="3"/>
        <v>4.8747635523576305E-2</v>
      </c>
    </row>
    <row r="113" spans="1:16" s="48" customFormat="1" ht="15" customHeight="1">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3.2939144487684313E-2</v>
      </c>
      <c r="M113" s="183">
        <f t="shared" si="5"/>
        <v>2.8840813528755671E-2</v>
      </c>
      <c r="N113" s="183">
        <f t="shared" si="5"/>
        <v>2.5321360099966439E-2</v>
      </c>
      <c r="O113" s="183">
        <f t="shared" si="5"/>
        <v>2.0595534294541418E-2</v>
      </c>
      <c r="P113" s="183">
        <f t="shared" si="5"/>
        <v>8.6200267967111444E-3</v>
      </c>
    </row>
    <row r="114" spans="1:16" s="48" customFormat="1" ht="15" customHeight="1">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c r="A116" s="48" t="s">
        <v>280</v>
      </c>
      <c r="B116" s="182">
        <f t="shared" ref="B116:H116" si="10">B92/B85-1</f>
        <v>0.23298684635794387</v>
      </c>
      <c r="C116" s="182">
        <f t="shared" si="10"/>
        <v>0.34623409402939975</v>
      </c>
      <c r="D116" s="182">
        <f t="shared" si="10"/>
        <v>0.41737463664121432</v>
      </c>
      <c r="E116" s="182">
        <f t="shared" si="10"/>
        <v>0.58618460045571674</v>
      </c>
      <c r="F116" s="182">
        <f t="shared" si="10"/>
        <v>0.66751190192005416</v>
      </c>
      <c r="G116" s="182">
        <f t="shared" si="10"/>
        <v>0.86342392471413532</v>
      </c>
      <c r="H116" s="182">
        <f t="shared" si="10"/>
        <v>1.0159530898483955</v>
      </c>
      <c r="I116" s="182"/>
      <c r="J116" s="182">
        <f t="shared" ref="J116:P116" si="11">J92/J85-1</f>
        <v>0.15910519469255169</v>
      </c>
      <c r="K116" s="182">
        <f t="shared" si="11"/>
        <v>0.18104252823216282</v>
      </c>
      <c r="L116" s="182">
        <f t="shared" si="11"/>
        <v>0.1846694807817475</v>
      </c>
      <c r="M116" s="182">
        <f t="shared" si="11"/>
        <v>0.26903391548224009</v>
      </c>
      <c r="N116" s="182">
        <f t="shared" si="11"/>
        <v>0.35803477299166109</v>
      </c>
      <c r="O116" s="182">
        <f t="shared" si="11"/>
        <v>0.47244409780374474</v>
      </c>
      <c r="P116" s="182">
        <f t="shared" si="11"/>
        <v>0.77443194161273698</v>
      </c>
    </row>
    <row r="117" spans="1:16" s="181" customFormat="1" ht="15" customHeight="1">
      <c r="A117" s="181" t="s">
        <v>281</v>
      </c>
      <c r="B117" s="183">
        <f t="shared" ref="B117:H117" si="12">(B92/B85)^(1/7)-1</f>
        <v>3.0372035551815113E-2</v>
      </c>
      <c r="C117" s="183">
        <f t="shared" si="12"/>
        <v>4.3387904553334522E-2</v>
      </c>
      <c r="D117" s="183">
        <f t="shared" si="12"/>
        <v>5.1091841846823138E-2</v>
      </c>
      <c r="E117" s="183">
        <f t="shared" si="12"/>
        <v>6.812470793733616E-2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2.4504536442281566E-2</v>
      </c>
      <c r="M117" s="183">
        <f t="shared" si="13"/>
        <v>3.4622431023326961E-2</v>
      </c>
      <c r="N117" s="183">
        <f t="shared" si="13"/>
        <v>4.4689597050313834E-2</v>
      </c>
      <c r="O117" s="183">
        <f t="shared" si="13"/>
        <v>5.6831002754798687E-2</v>
      </c>
      <c r="P117" s="183">
        <f t="shared" si="13"/>
        <v>8.5375231498260762E-2</v>
      </c>
    </row>
    <row r="118" spans="1:16" s="48" customFormat="1" ht="15" customHeight="1">
      <c r="A118" s="48" t="s">
        <v>282</v>
      </c>
      <c r="B118" s="184">
        <f t="shared" ref="B118:H118" si="14">B98/B94-1</f>
        <v>5.421310523751921E-2</v>
      </c>
      <c r="C118" s="184">
        <f t="shared" si="14"/>
        <v>0.13220158299727736</v>
      </c>
      <c r="D118" s="184">
        <f t="shared" si="14"/>
        <v>0.1662592711884272</v>
      </c>
      <c r="E118" s="184">
        <f t="shared" si="14"/>
        <v>0.27013372923372891</v>
      </c>
      <c r="F118" s="184">
        <f t="shared" si="14"/>
        <v>0.31369443428372801</v>
      </c>
      <c r="G118" s="184">
        <f t="shared" si="14"/>
        <v>0.40644639718124287</v>
      </c>
      <c r="H118" s="184">
        <f t="shared" si="14"/>
        <v>0.52244682690320543</v>
      </c>
      <c r="I118" s="184"/>
      <c r="J118" s="184">
        <f t="shared" ref="J118:P118" si="15">J98/J94-1</f>
        <v>-3.1105097221306721E-3</v>
      </c>
      <c r="K118" s="184">
        <f t="shared" si="15"/>
        <v>1.6142335183300771E-2</v>
      </c>
      <c r="L118" s="184">
        <f t="shared" si="15"/>
        <v>4.604431513694518E-2</v>
      </c>
      <c r="M118" s="184">
        <f t="shared" si="15"/>
        <v>6.4979478588347961E-2</v>
      </c>
      <c r="N118" s="184">
        <f t="shared" si="15"/>
        <v>0.13850489631902718</v>
      </c>
      <c r="O118" s="184">
        <f t="shared" si="15"/>
        <v>0.21035617639058879</v>
      </c>
      <c r="P118" s="184">
        <f t="shared" si="15"/>
        <v>0.33299648281959349</v>
      </c>
    </row>
    <row r="119" spans="1:16" s="181" customFormat="1" ht="15" customHeight="1">
      <c r="A119" s="181" t="s">
        <v>283</v>
      </c>
      <c r="B119" s="183">
        <f t="shared" ref="B119:H119" si="16">(B98/B94)^(1/4)-1</f>
        <v>1.3286140918590927E-2</v>
      </c>
      <c r="C119" s="183">
        <f t="shared" si="16"/>
        <v>3.1527806175559947E-2</v>
      </c>
      <c r="D119" s="183">
        <f t="shared" si="16"/>
        <v>3.9199136742862351E-2</v>
      </c>
      <c r="E119" s="183">
        <f t="shared" si="16"/>
        <v>6.160355036598153E-2</v>
      </c>
      <c r="F119" s="183">
        <f t="shared" si="16"/>
        <v>7.0591004563132387E-2</v>
      </c>
      <c r="G119" s="183">
        <f t="shared" si="16"/>
        <v>8.9007313104273456E-2</v>
      </c>
      <c r="H119" s="183">
        <f t="shared" si="16"/>
        <v>0.11079913616774251</v>
      </c>
      <c r="I119" s="183"/>
      <c r="J119" s="183">
        <f t="shared" ref="J119:P119" si="17">(J98/J94)^(1/4)-1</f>
        <v>-7.7853613651313047E-4</v>
      </c>
      <c r="K119" s="183">
        <f t="shared" si="17"/>
        <v>4.011382400043173E-3</v>
      </c>
      <c r="L119" s="183">
        <f t="shared" si="17"/>
        <v>1.1317496483022271E-2</v>
      </c>
      <c r="M119" s="183">
        <f t="shared" si="17"/>
        <v>1.5863391073418498E-2</v>
      </c>
      <c r="N119" s="183">
        <f t="shared" si="17"/>
        <v>3.2960526373446264E-2</v>
      </c>
      <c r="O119" s="183">
        <f t="shared" si="17"/>
        <v>4.8886021666312951E-2</v>
      </c>
      <c r="P119" s="183">
        <f t="shared" si="17"/>
        <v>7.4502056123916471E-2</v>
      </c>
    </row>
    <row r="120" spans="1:16" s="48" customFormat="1" ht="15" customHeight="1">
      <c r="A120" s="48" t="s">
        <v>284</v>
      </c>
      <c r="B120" s="184">
        <f t="shared" ref="B120:H120" si="18">B98/B85-1</f>
        <v>0.22091083338361095</v>
      </c>
      <c r="C120" s="184">
        <f t="shared" si="18"/>
        <v>0.40695601685715532</v>
      </c>
      <c r="D120" s="184">
        <f t="shared" si="18"/>
        <v>0.49604635187527779</v>
      </c>
      <c r="E120" s="184">
        <f t="shared" si="18"/>
        <v>0.71967722964366199</v>
      </c>
      <c r="F120" s="184">
        <f t="shared" si="18"/>
        <v>0.8127717704302615</v>
      </c>
      <c r="G120" s="184">
        <f t="shared" si="18"/>
        <v>1.0499624669935006</v>
      </c>
      <c r="H120" s="184">
        <f t="shared" si="18"/>
        <v>1.3348825178899402</v>
      </c>
      <c r="I120" s="184"/>
      <c r="J120" s="184">
        <f t="shared" ref="J120:P120" si="19">J98/J85-1</f>
        <v>9.9536356546052973E-2</v>
      </c>
      <c r="K120" s="184">
        <f t="shared" si="19"/>
        <v>0.14755793105850334</v>
      </c>
      <c r="L120" s="184">
        <f t="shared" si="19"/>
        <v>0.20462630453195807</v>
      </c>
      <c r="M120" s="184">
        <f t="shared" si="19"/>
        <v>0.29953208854642965</v>
      </c>
      <c r="N120" s="184">
        <f t="shared" si="19"/>
        <v>0.45851642588058761</v>
      </c>
      <c r="O120" s="184">
        <f t="shared" si="19"/>
        <v>0.57660316946573253</v>
      </c>
      <c r="P120" s="184">
        <f t="shared" si="19"/>
        <v>0.88372802696161168</v>
      </c>
    </row>
    <row r="121" spans="1:16" s="181" customFormat="1" ht="15" customHeight="1">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6.7402165378066314E-2</v>
      </c>
      <c r="I121" s="183"/>
      <c r="J121" s="183">
        <f t="shared" ref="J121:P121" si="21">(J98/J85)^(1/13)-1</f>
        <v>7.3258263669380153E-3</v>
      </c>
      <c r="K121" s="183">
        <f t="shared" si="21"/>
        <v>1.0643640661885057E-2</v>
      </c>
      <c r="L121" s="183">
        <f t="shared" si="21"/>
        <v>1.4423755732554611E-2</v>
      </c>
      <c r="M121" s="183">
        <f t="shared" si="21"/>
        <v>2.0358641128057853E-2</v>
      </c>
      <c r="N121" s="183">
        <f t="shared" si="21"/>
        <v>2.9457835324865567E-2</v>
      </c>
      <c r="O121" s="183">
        <f t="shared" si="21"/>
        <v>3.5641428359265648E-2</v>
      </c>
      <c r="P121" s="183">
        <f t="shared" si="21"/>
        <v>4.9917672902820343E-2</v>
      </c>
    </row>
    <row r="122" spans="1:16" s="181" customFormat="1" ht="15" customHeight="1">
      <c r="A122" s="48" t="s">
        <v>286</v>
      </c>
      <c r="B122" s="184">
        <f t="shared" ref="B122:H122" si="22">(B94/B92)^0.5-1</f>
        <v>-3.0833159608461114E-2</v>
      </c>
      <c r="C122" s="184">
        <f t="shared" si="22"/>
        <v>-3.9232974729896175E-2</v>
      </c>
      <c r="D122" s="184">
        <f t="shared" si="22"/>
        <v>-4.8666825299714889E-2</v>
      </c>
      <c r="E122" s="184">
        <f t="shared" si="22"/>
        <v>-7.6106564777280838E-2</v>
      </c>
      <c r="F122" s="184">
        <f t="shared" si="22"/>
        <v>-9.031734601991992E-2</v>
      </c>
      <c r="G122" s="184">
        <f t="shared" si="22"/>
        <v>-0.11558616277793543</v>
      </c>
      <c r="H122" s="184">
        <f t="shared" si="22"/>
        <v>-0.12778964373364321</v>
      </c>
      <c r="I122" s="184"/>
      <c r="J122" s="184">
        <f t="shared" ref="J122:P122" si="23">(J94/J92)^0.5-1</f>
        <v>-2.4516647453485363E-2</v>
      </c>
      <c r="K122" s="184">
        <f t="shared" si="23"/>
        <v>-2.2138678291806269E-2</v>
      </c>
      <c r="L122" s="184">
        <f t="shared" si="23"/>
        <v>-1.4055362670814087E-2</v>
      </c>
      <c r="M122" s="184">
        <f t="shared" si="23"/>
        <v>-1.941268753308234E-2</v>
      </c>
      <c r="N122" s="184">
        <f t="shared" si="23"/>
        <v>-2.8746122272778396E-2</v>
      </c>
      <c r="O122" s="184">
        <f t="shared" si="23"/>
        <v>-5.9442838523680153E-2</v>
      </c>
      <c r="P122" s="184">
        <f t="shared" si="23"/>
        <v>-0.10758897979196547</v>
      </c>
    </row>
    <row r="123" spans="1:16" s="181" customFormat="1" ht="15" customHeight="1">
      <c r="A123" s="181" t="s">
        <v>278</v>
      </c>
      <c r="B123" s="183">
        <f t="shared" ref="B123:H123" si="24">(1+B117)^7*(1+B122)^2*(1+B119)^4/(1+B121)^13</f>
        <v>1</v>
      </c>
      <c r="C123" s="183">
        <f t="shared" si="24"/>
        <v>0.99999999999999989</v>
      </c>
      <c r="D123" s="183">
        <f t="shared" si="24"/>
        <v>1</v>
      </c>
      <c r="E123" s="183">
        <f t="shared" si="24"/>
        <v>1.0000000000000013</v>
      </c>
      <c r="F123" s="183">
        <f t="shared" si="24"/>
        <v>1.0000000000000016</v>
      </c>
      <c r="G123" s="183">
        <f t="shared" si="24"/>
        <v>0.99999999999999845</v>
      </c>
      <c r="H123" s="183">
        <f t="shared" si="24"/>
        <v>0.99999999999999889</v>
      </c>
      <c r="I123" s="183"/>
      <c r="J123" s="183">
        <f t="shared" ref="J123:P123" si="25">(1+J117)^7*(1+J122)^2*(1+J119)^4/(1+J121)^13</f>
        <v>1.0000000000000007</v>
      </c>
      <c r="K123" s="183">
        <f t="shared" si="25"/>
        <v>1.0000000000000018</v>
      </c>
      <c r="L123" s="183">
        <f t="shared" si="25"/>
        <v>1.0000000000000024</v>
      </c>
      <c r="M123" s="183">
        <f t="shared" si="25"/>
        <v>1.0000000000000009</v>
      </c>
      <c r="N123" s="183">
        <f t="shared" si="25"/>
        <v>1.0000000000000007</v>
      </c>
      <c r="O123" s="183">
        <f t="shared" si="25"/>
        <v>1.0000000000000009</v>
      </c>
      <c r="P123" s="183">
        <f t="shared" si="25"/>
        <v>0.99999999999999878</v>
      </c>
    </row>
    <row r="124" spans="1:16">
      <c r="A124" s="166" t="s">
        <v>291</v>
      </c>
      <c r="B124" s="185">
        <f t="shared" ref="B124:H127" si="26">B95/B94-1</f>
        <v>-1.3716744117504787E-2</v>
      </c>
      <c r="C124" s="185">
        <f t="shared" si="26"/>
        <v>-4.4508406182781624E-3</v>
      </c>
      <c r="D124" s="185">
        <f t="shared" si="26"/>
        <v>-4.1988930545455716E-3</v>
      </c>
      <c r="E124" s="185">
        <f t="shared" si="26"/>
        <v>1.0883617984043248E-3</v>
      </c>
      <c r="F124" s="185">
        <f t="shared" si="26"/>
        <v>4.1488023396101248E-3</v>
      </c>
      <c r="G124" s="185">
        <f t="shared" si="26"/>
        <v>1.519872117711274E-2</v>
      </c>
      <c r="H124" s="185">
        <f t="shared" si="26"/>
        <v>4.5005900843773539E-2</v>
      </c>
      <c r="I124" s="185"/>
      <c r="J124" s="185">
        <f t="shared" ref="J124:P127" si="27">J95/J94-1</f>
        <v>-2.0527430768924604E-2</v>
      </c>
      <c r="K124" s="185">
        <f t="shared" si="27"/>
        <v>-1.6327156094467332E-2</v>
      </c>
      <c r="L124" s="185">
        <f t="shared" si="27"/>
        <v>-5.0882037185994156E-3</v>
      </c>
      <c r="M124" s="185">
        <f t="shared" si="27"/>
        <v>-9.3540783138222894E-3</v>
      </c>
      <c r="N124" s="185">
        <f t="shared" si="27"/>
        <v>-8.1594732901548728E-3</v>
      </c>
      <c r="O124" s="185">
        <f t="shared" si="27"/>
        <v>-8.1623049066031905E-3</v>
      </c>
      <c r="P124" s="185">
        <f t="shared" si="27"/>
        <v>-3.6747847152889257E-3</v>
      </c>
    </row>
    <row r="125" spans="1:16">
      <c r="A125" s="166" t="s">
        <v>290</v>
      </c>
      <c r="B125" s="185">
        <f t="shared" si="26"/>
        <v>2.708416806076519E-2</v>
      </c>
      <c r="C125" s="185">
        <f t="shared" si="26"/>
        <v>4.8244571036808015E-2</v>
      </c>
      <c r="D125" s="185">
        <f t="shared" si="26"/>
        <v>6.236453436211864E-2</v>
      </c>
      <c r="E125" s="185">
        <f t="shared" si="26"/>
        <v>0.1028969405553255</v>
      </c>
      <c r="F125" s="185">
        <f t="shared" si="26"/>
        <v>0.12051245929462007</v>
      </c>
      <c r="G125" s="185">
        <f t="shared" si="26"/>
        <v>0.16091278121780728</v>
      </c>
      <c r="H125" s="185">
        <f t="shared" si="26"/>
        <v>0.20907775321345223</v>
      </c>
      <c r="I125" s="185"/>
      <c r="J125" s="185">
        <f t="shared" si="27"/>
        <v>1.1275419466098446E-2</v>
      </c>
      <c r="K125" s="185">
        <f t="shared" si="27"/>
        <v>1.3480324021274859E-2</v>
      </c>
      <c r="L125" s="185">
        <f t="shared" si="27"/>
        <v>1.2492735261025567E-2</v>
      </c>
      <c r="M125" s="185">
        <f t="shared" si="27"/>
        <v>2.2427999952206568E-2</v>
      </c>
      <c r="N125" s="185">
        <f t="shared" si="27"/>
        <v>4.9006989150642388E-2</v>
      </c>
      <c r="O125" s="185">
        <f t="shared" si="27"/>
        <v>7.4440858281226374E-2</v>
      </c>
      <c r="P125" s="185">
        <f t="shared" si="27"/>
        <v>0.12892525691233669</v>
      </c>
    </row>
    <row r="126" spans="1:16">
      <c r="A126" s="166" t="s">
        <v>289</v>
      </c>
      <c r="B126" s="185">
        <f t="shared" si="26"/>
        <v>2.1833636054311212E-2</v>
      </c>
      <c r="C126" s="185">
        <f t="shared" si="26"/>
        <v>5.217748025215263E-2</v>
      </c>
      <c r="D126" s="185">
        <f t="shared" si="26"/>
        <v>6.7433944967419945E-2</v>
      </c>
      <c r="E126" s="185">
        <f t="shared" si="26"/>
        <v>0.10589707529388992</v>
      </c>
      <c r="F126" s="185">
        <f t="shared" si="26"/>
        <v>0.12092102917397551</v>
      </c>
      <c r="G126" s="185">
        <f t="shared" si="26"/>
        <v>0.14850845031390447</v>
      </c>
      <c r="H126" s="185">
        <f t="shared" si="26"/>
        <v>0.1706581865319079</v>
      </c>
      <c r="I126" s="185"/>
      <c r="J126" s="185">
        <f t="shared" si="27"/>
        <v>-1.6647118408282813E-3</v>
      </c>
      <c r="K126" s="185">
        <f t="shared" si="27"/>
        <v>5.4184416809683889E-3</v>
      </c>
      <c r="L126" s="185">
        <f t="shared" si="27"/>
        <v>1.1645265489547141E-2</v>
      </c>
      <c r="M126" s="185">
        <f t="shared" si="27"/>
        <v>2.6553575431050191E-2</v>
      </c>
      <c r="N126" s="185">
        <f t="shared" si="27"/>
        <v>5.6802341990339844E-2</v>
      </c>
      <c r="O126" s="185">
        <f t="shared" si="27"/>
        <v>8.6929033640212205E-2</v>
      </c>
      <c r="P126" s="185">
        <f t="shared" si="27"/>
        <v>0.13275386717990978</v>
      </c>
    </row>
    <row r="127" spans="1:16">
      <c r="A127" s="166" t="s">
        <v>287</v>
      </c>
      <c r="B127" s="185">
        <f t="shared" si="26"/>
        <v>1.8451896700921511E-2</v>
      </c>
      <c r="C127" s="185">
        <f t="shared" si="26"/>
        <v>3.1120505487405747E-2</v>
      </c>
      <c r="D127" s="185">
        <f t="shared" si="26"/>
        <v>3.2780266228519706E-2</v>
      </c>
      <c r="E127" s="185">
        <f t="shared" si="26"/>
        <v>4.0225258894968974E-2</v>
      </c>
      <c r="F127" s="185">
        <f t="shared" si="26"/>
        <v>4.1608651676193986E-2</v>
      </c>
      <c r="G127" s="185">
        <f t="shared" si="26"/>
        <v>3.9054518499922253E-2</v>
      </c>
      <c r="H127" s="185">
        <f t="shared" si="26"/>
        <v>2.92930817327135E-2</v>
      </c>
      <c r="I127" s="185"/>
      <c r="J127" s="185">
        <f t="shared" si="27"/>
        <v>8.1121896440972119E-3</v>
      </c>
      <c r="K127" s="185">
        <f t="shared" si="27"/>
        <v>1.3775275058859116E-2</v>
      </c>
      <c r="L127" s="185">
        <f t="shared" si="27"/>
        <v>2.6467809564257871E-2</v>
      </c>
      <c r="M127" s="185">
        <f t="shared" si="27"/>
        <v>2.4255793016792815E-2</v>
      </c>
      <c r="N127" s="185">
        <f t="shared" si="27"/>
        <v>3.5430382475677646E-2</v>
      </c>
      <c r="O127" s="185">
        <f t="shared" si="27"/>
        <v>4.493403795048434E-2</v>
      </c>
      <c r="P127" s="185">
        <f t="shared" si="27"/>
        <v>4.622992741800469E-2</v>
      </c>
    </row>
    <row r="128" spans="1:16">
      <c r="A128" s="166" t="s">
        <v>3</v>
      </c>
      <c r="B128" s="185">
        <f>B100/B99-1</f>
        <v>-5.2235637842607319E-2</v>
      </c>
      <c r="C128" s="185">
        <f t="shared" ref="C128:H128" si="28">C100/C99-1</f>
        <v>-4.6071620508907118E-2</v>
      </c>
      <c r="D128" s="185">
        <f t="shared" si="28"/>
        <v>-5.4111899876189251E-2</v>
      </c>
      <c r="E128" s="185">
        <f t="shared" si="28"/>
        <v>-7.4731272563972939E-2</v>
      </c>
      <c r="F128" s="185">
        <f t="shared" si="28"/>
        <v>-8.2095346353468934E-2</v>
      </c>
      <c r="G128" s="185">
        <f t="shared" si="28"/>
        <v>-9.2301647515968366E-2</v>
      </c>
      <c r="H128" s="185">
        <f t="shared" si="28"/>
        <v>-9.4131710525110379E-2</v>
      </c>
      <c r="I128" s="185"/>
      <c r="J128" s="185">
        <f t="shared" ref="J128:P128" si="29">J100/J99-1</f>
        <v>-5.7416298488993545E-2</v>
      </c>
      <c r="K128" s="185">
        <f t="shared" si="29"/>
        <v>-4.7187733424519984E-2</v>
      </c>
      <c r="L128" s="185">
        <f t="shared" si="29"/>
        <v>-2.3053923426663014E-2</v>
      </c>
      <c r="M128" s="185">
        <f t="shared" si="29"/>
        <v>-2.9758529814385204E-2</v>
      </c>
      <c r="N128" s="185">
        <f t="shared" si="29"/>
        <v>-4.8455919548859749E-2</v>
      </c>
      <c r="O128" s="185">
        <f t="shared" si="29"/>
        <v>-6.856047085994299E-2</v>
      </c>
      <c r="P128" s="185">
        <f t="shared" si="29"/>
        <v>-9.0907370236335328E-2</v>
      </c>
    </row>
    <row r="129" spans="1:16">
      <c r="A129" s="166" t="s">
        <v>385</v>
      </c>
      <c r="B129" s="185">
        <f t="shared" ref="B129:H129" si="30">B101/B100-1</f>
        <v>-5.8292043279015493E-2</v>
      </c>
      <c r="C129" s="185">
        <f t="shared" si="30"/>
        <v>-6.8433797267590912E-2</v>
      </c>
      <c r="D129" s="185">
        <f t="shared" si="30"/>
        <v>-8.5307912363381533E-2</v>
      </c>
      <c r="E129" s="185">
        <f t="shared" si="30"/>
        <v>-0.12213575843118152</v>
      </c>
      <c r="F129" s="185">
        <f t="shared" si="30"/>
        <v>-0.13660921538658155</v>
      </c>
      <c r="G129" s="185">
        <f t="shared" si="30"/>
        <v>-0.15190860960094565</v>
      </c>
      <c r="H129" s="185">
        <f t="shared" si="30"/>
        <v>-0.14428257119780097</v>
      </c>
      <c r="I129" s="185"/>
      <c r="J129" s="185">
        <f t="shared" ref="J129:P129" si="31">J101/J100-1</f>
        <v>-4.9665631032279056E-2</v>
      </c>
      <c r="K129" s="185">
        <f t="shared" si="31"/>
        <v>-4.4379979271822689E-2</v>
      </c>
      <c r="L129" s="185">
        <f t="shared" si="31"/>
        <v>-2.1662339398681452E-2</v>
      </c>
      <c r="M129" s="185">
        <f t="shared" si="31"/>
        <v>-4.3827029653587757E-2</v>
      </c>
      <c r="N129" s="185">
        <f t="shared" si="31"/>
        <v>-7.2319470638315342E-2</v>
      </c>
      <c r="O129" s="185">
        <f t="shared" si="31"/>
        <v>-0.11683737921272752</v>
      </c>
      <c r="P129" s="185">
        <f t="shared" si="31"/>
        <v>-0.15769808237470351</v>
      </c>
    </row>
    <row r="130" spans="1:16">
      <c r="A130" s="166" t="s">
        <v>386</v>
      </c>
      <c r="B130" s="185">
        <f t="shared" ref="B130:H130" si="32">B102/B101-1</f>
        <v>5.1764246258831914E-3</v>
      </c>
      <c r="C130" s="185">
        <f t="shared" si="32"/>
        <v>2.4719311037629144E-2</v>
      </c>
      <c r="D130" s="185">
        <f t="shared" si="32"/>
        <v>3.3486075209713695E-2</v>
      </c>
      <c r="E130" s="185">
        <f t="shared" si="32"/>
        <v>5.1701767860560688E-2</v>
      </c>
      <c r="F130" s="185">
        <f t="shared" si="32"/>
        <v>5.9424794328766906E-2</v>
      </c>
      <c r="G130" s="185">
        <f t="shared" si="32"/>
        <v>7.3292514204878145E-2</v>
      </c>
      <c r="H130" s="185">
        <f t="shared" si="32"/>
        <v>8.5524947964656928E-2</v>
      </c>
      <c r="I130" s="185"/>
      <c r="J130" s="185">
        <f t="shared" ref="J130:P130" si="33">J102/J101-1</f>
        <v>-1.1118153958604493E-2</v>
      </c>
      <c r="K130" s="185">
        <f t="shared" si="33"/>
        <v>-4.1369081451013701E-3</v>
      </c>
      <c r="L130" s="185">
        <f t="shared" si="33"/>
        <v>2.0005117518673288E-3</v>
      </c>
      <c r="M130" s="185">
        <f t="shared" si="33"/>
        <v>1.464922619716047E-2</v>
      </c>
      <c r="N130" s="185">
        <f t="shared" si="33"/>
        <v>2.6962002377352023E-2</v>
      </c>
      <c r="O130" s="185">
        <f t="shared" si="33"/>
        <v>4.2214836605221961E-2</v>
      </c>
      <c r="P130" s="185">
        <f t="shared" si="33"/>
        <v>6.3858088066548691E-2</v>
      </c>
    </row>
    <row r="132" spans="1:16" s="166" customFormat="1" ht="13">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3">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c r="A134" s="80" t="s">
        <v>284</v>
      </c>
      <c r="B134" s="196">
        <f t="shared" ref="B134:H134" si="34">B$133*(B98-B85)/($B98-$B85)</f>
        <v>1</v>
      </c>
      <c r="C134" s="196">
        <f t="shared" si="34"/>
        <v>0.72732110943199058</v>
      </c>
      <c r="D134" s="196">
        <f t="shared" si="34"/>
        <v>0.61551865254210847</v>
      </c>
      <c r="E134" s="197">
        <f t="shared" si="34"/>
        <v>0.41768747501272352</v>
      </c>
      <c r="F134" s="196">
        <f t="shared" si="34"/>
        <v>0.34775540367605645</v>
      </c>
      <c r="G134" s="196">
        <f t="shared" si="34"/>
        <v>0.22413531806183959</v>
      </c>
      <c r="H134" s="196">
        <f t="shared" si="34"/>
        <v>0.1049966122247209</v>
      </c>
      <c r="I134" s="196"/>
      <c r="J134" s="196">
        <f t="shared" ref="J134:P134" si="35">J$133*(J98-J85)/($B98-$B85)</f>
        <v>0.27267889056800992</v>
      </c>
      <c r="K134" s="197">
        <f t="shared" si="35"/>
        <v>0.58231252498727659</v>
      </c>
      <c r="L134" s="196">
        <f t="shared" si="35"/>
        <v>0.1118024568898817</v>
      </c>
      <c r="M134" s="196">
        <f t="shared" si="35"/>
        <v>0.19783117752938487</v>
      </c>
      <c r="N134" s="196">
        <f t="shared" si="35"/>
        <v>6.9932071336666984E-2</v>
      </c>
      <c r="O134" s="196">
        <f t="shared" si="35"/>
        <v>0.12362008561421678</v>
      </c>
      <c r="P134" s="196">
        <f t="shared" si="35"/>
        <v>0.11913870583711876</v>
      </c>
    </row>
    <row r="135" spans="1:16">
      <c r="A135" s="80" t="s">
        <v>280</v>
      </c>
      <c r="B135" s="196">
        <f t="shared" ref="B135:H135" si="36">B$133*(B92-B85)/($B92-$B85)</f>
        <v>1</v>
      </c>
      <c r="C135" s="196">
        <f t="shared" si="36"/>
        <v>0.58672441519383511</v>
      </c>
      <c r="D135" s="196">
        <f t="shared" si="36"/>
        <v>0.49105554933815776</v>
      </c>
      <c r="E135" s="197">
        <f t="shared" si="36"/>
        <v>0.32257722876348716</v>
      </c>
      <c r="F135" s="196">
        <f t="shared" si="36"/>
        <v>0.27080077368694117</v>
      </c>
      <c r="G135" s="196">
        <f t="shared" si="36"/>
        <v>0.17476167986669597</v>
      </c>
      <c r="H135" s="196">
        <f t="shared" si="36"/>
        <v>7.5768991669124916E-2</v>
      </c>
      <c r="I135" s="196"/>
      <c r="J135" s="196">
        <f t="shared" ref="J135:P135" si="37">J$133*(J92-J85)/($B92-$B85)</f>
        <v>0.41327558480616466</v>
      </c>
      <c r="K135" s="197">
        <f t="shared" si="37"/>
        <v>0.67742277123651307</v>
      </c>
      <c r="L135" s="196">
        <f t="shared" si="37"/>
        <v>9.5668865855677687E-2</v>
      </c>
      <c r="M135" s="196">
        <f t="shared" si="37"/>
        <v>0.16847832057467058</v>
      </c>
      <c r="N135" s="196">
        <f t="shared" si="37"/>
        <v>5.1776455076545949E-2</v>
      </c>
      <c r="O135" s="196">
        <f t="shared" si="37"/>
        <v>9.6039093820245239E-2</v>
      </c>
      <c r="P135" s="196">
        <f t="shared" si="37"/>
        <v>9.8992688197571024E-2</v>
      </c>
    </row>
    <row r="136" spans="1:16">
      <c r="A136" s="80" t="s">
        <v>304</v>
      </c>
      <c r="B136" s="196">
        <f t="shared" ref="B136:H136" si="38">B$133*(B98-B94)/($B98-$B94)</f>
        <v>1</v>
      </c>
      <c r="C136" s="196">
        <f t="shared" si="38"/>
        <v>1.0330690038062353</v>
      </c>
      <c r="D136" s="196">
        <f t="shared" si="38"/>
        <v>0.93113352753117917</v>
      </c>
      <c r="E136" s="197">
        <f t="shared" si="38"/>
        <v>0.74687374016756214</v>
      </c>
      <c r="F136" s="196">
        <f t="shared" si="38"/>
        <v>0.65165548134999385</v>
      </c>
      <c r="G136" s="196">
        <f t="shared" si="38"/>
        <v>0.44495871555448691</v>
      </c>
      <c r="H136" s="196">
        <f t="shared" si="38"/>
        <v>0.22174530373004814</v>
      </c>
      <c r="I136" s="196"/>
      <c r="J136" s="196">
        <f t="shared" ref="J136:P136" si="39">J$133*(J98-J94)/($B98-$B94)</f>
        <v>-3.3069003806232768E-2</v>
      </c>
      <c r="K136" s="197">
        <f t="shared" si="39"/>
        <v>0.25312625983244152</v>
      </c>
      <c r="L136" s="196">
        <f t="shared" si="39"/>
        <v>0.10193547627505432</v>
      </c>
      <c r="M136" s="196">
        <f t="shared" si="39"/>
        <v>0.18425978736361784</v>
      </c>
      <c r="N136" s="196">
        <f t="shared" si="39"/>
        <v>9.5218258817567861E-2</v>
      </c>
      <c r="O136" s="196">
        <f t="shared" si="39"/>
        <v>0.20669676579550683</v>
      </c>
      <c r="P136" s="196">
        <f t="shared" si="39"/>
        <v>0.22321341182443902</v>
      </c>
    </row>
    <row r="137" spans="1:16">
      <c r="A137" s="80" t="s">
        <v>3</v>
      </c>
      <c r="B137" s="196">
        <f>B$133*(B100-B99)/($B100-$B99)</f>
        <v>1</v>
      </c>
      <c r="C137" s="196">
        <f t="shared" ref="C137:P137" si="40">C$133*(C100-C99)/($B100-$B99)</f>
        <v>0.40277226603398503</v>
      </c>
      <c r="D137" s="196">
        <f t="shared" si="40"/>
        <v>0.35059649217415167</v>
      </c>
      <c r="E137" s="197">
        <f t="shared" si="40"/>
        <v>0.26219647904113147</v>
      </c>
      <c r="F137" s="196">
        <f t="shared" si="40"/>
        <v>0.22497952194839091</v>
      </c>
      <c r="G137" s="196">
        <f t="shared" si="40"/>
        <v>0.14420686268779329</v>
      </c>
      <c r="H137" s="196">
        <f t="shared" si="40"/>
        <v>6.3594668345784894E-2</v>
      </c>
      <c r="I137" s="196"/>
      <c r="J137" s="196">
        <f t="shared" si="40"/>
        <v>0.59722773396601392</v>
      </c>
      <c r="K137" s="197">
        <f t="shared" si="40"/>
        <v>0.73780352095887147</v>
      </c>
      <c r="L137" s="196">
        <f t="shared" si="40"/>
        <v>5.2175773859834622E-2</v>
      </c>
      <c r="M137" s="196">
        <f t="shared" si="40"/>
        <v>8.8400013133019734E-2</v>
      </c>
      <c r="N137" s="196">
        <f t="shared" si="40"/>
        <v>3.7216957092740623E-2</v>
      </c>
      <c r="O137" s="196">
        <f t="shared" si="40"/>
        <v>8.0772659260597401E-2</v>
      </c>
      <c r="P137" s="196">
        <f t="shared" si="40"/>
        <v>8.0612194342008767E-2</v>
      </c>
    </row>
    <row r="138" spans="1:16">
      <c r="A138" s="80" t="s">
        <v>385</v>
      </c>
      <c r="B138" s="196">
        <f>B$133*(B101-B100)/($B101-$B100)</f>
        <v>1</v>
      </c>
      <c r="C138" s="196">
        <f t="shared" ref="C138:H138" si="41">C$133*(C101-C100)/($B101-$B100)</f>
        <v>0.539597249791825</v>
      </c>
      <c r="D138" s="196">
        <f t="shared" si="41"/>
        <v>0.49431194959248015</v>
      </c>
      <c r="E138" s="197">
        <f t="shared" si="41"/>
        <v>0.37488014948986476</v>
      </c>
      <c r="F138" s="196">
        <f t="shared" si="41"/>
        <v>0.32490714951509819</v>
      </c>
      <c r="G138" s="196">
        <f t="shared" si="41"/>
        <v>0.20368434967322763</v>
      </c>
      <c r="H138" s="196">
        <f t="shared" si="41"/>
        <v>8.3487399870468534E-2</v>
      </c>
      <c r="I138" s="196"/>
      <c r="J138" s="196">
        <f t="shared" ref="J138:P138" si="42">J$133*(J101-J100)/($B101-$B100)</f>
        <v>0.46040275020817417</v>
      </c>
      <c r="K138" s="197">
        <f t="shared" si="42"/>
        <v>0.62511985051012953</v>
      </c>
      <c r="L138" s="196">
        <f t="shared" si="42"/>
        <v>4.5285300199343195E-2</v>
      </c>
      <c r="M138" s="196">
        <f t="shared" si="42"/>
        <v>0.11943180010261588</v>
      </c>
      <c r="N138" s="196">
        <f t="shared" si="42"/>
        <v>4.9972999974766702E-2</v>
      </c>
      <c r="O138" s="196">
        <f t="shared" si="42"/>
        <v>0.12122279984187066</v>
      </c>
      <c r="P138" s="196">
        <f t="shared" si="42"/>
        <v>0.12019694980275884</v>
      </c>
    </row>
    <row r="139" spans="1:16">
      <c r="A139" s="80" t="s">
        <v>386</v>
      </c>
      <c r="B139" s="196">
        <f t="shared" ref="B139:P139" si="43">B$133*(B102-B101)/($B102-$B101)</f>
        <v>1</v>
      </c>
      <c r="C139" s="196">
        <f t="shared" si="43"/>
        <v>2.1712624359273249</v>
      </c>
      <c r="D139" s="196">
        <f t="shared" si="43"/>
        <v>2.1223358493177149</v>
      </c>
      <c r="E139" s="197">
        <f t="shared" si="43"/>
        <v>1.6658868784342944</v>
      </c>
      <c r="F139" s="196">
        <f t="shared" si="43"/>
        <v>1.4592090396449771</v>
      </c>
      <c r="G139" s="196">
        <f t="shared" si="43"/>
        <v>0.99664545468025301</v>
      </c>
      <c r="H139" s="196">
        <f t="shared" si="43"/>
        <v>0.50639965701606315</v>
      </c>
      <c r="I139" s="196"/>
      <c r="J139" s="196">
        <f t="shared" si="43"/>
        <v>-1.1712624359273447</v>
      </c>
      <c r="K139" s="197">
        <f t="shared" si="43"/>
        <v>-0.6658868784343237</v>
      </c>
      <c r="L139" s="196">
        <f t="shared" si="43"/>
        <v>4.8926586609614887E-2</v>
      </c>
      <c r="M139" s="196">
        <f t="shared" si="43"/>
        <v>0.45644897088342867</v>
      </c>
      <c r="N139" s="196">
        <f t="shared" si="43"/>
        <v>0.20667783878931631</v>
      </c>
      <c r="O139" s="196">
        <f t="shared" si="43"/>
        <v>0.46256358496472322</v>
      </c>
      <c r="P139" s="196">
        <f t="shared" si="43"/>
        <v>0.49024579766419007</v>
      </c>
    </row>
    <row r="140" spans="1:16">
      <c r="A140" s="80" t="s">
        <v>305</v>
      </c>
      <c r="B140" s="196"/>
      <c r="C140" s="196"/>
      <c r="D140" s="196"/>
      <c r="E140" s="196"/>
      <c r="F140" s="196"/>
      <c r="G140" s="196"/>
      <c r="H140" s="196"/>
      <c r="I140" s="196"/>
      <c r="J140" s="196"/>
      <c r="K140" s="196"/>
      <c r="L140" s="196"/>
      <c r="M140" s="196"/>
      <c r="N140" s="196"/>
      <c r="O140" s="196"/>
      <c r="P140" s="196"/>
    </row>
    <row r="141" spans="1:16">
      <c r="A141" s="80" t="s">
        <v>307</v>
      </c>
      <c r="B141" s="196">
        <f t="shared" ref="B141:P141" si="44">B$133*(B21-B15)/($B21-$B15)</f>
        <v>1</v>
      </c>
      <c r="C141" s="196">
        <f t="shared" si="44"/>
        <v>0.82616276078629625</v>
      </c>
      <c r="D141" s="196">
        <f t="shared" si="44"/>
        <v>0.83320835088043133</v>
      </c>
      <c r="E141" s="197">
        <f t="shared" si="44"/>
        <v>0.60440077414658333</v>
      </c>
      <c r="F141" s="196">
        <f t="shared" si="44"/>
        <v>0.4965139773943128</v>
      </c>
      <c r="G141" s="196">
        <f t="shared" si="44"/>
        <v>0.33593668860473852</v>
      </c>
      <c r="H141" s="196">
        <f t="shared" si="44"/>
        <v>0.18385144786283533</v>
      </c>
      <c r="I141" s="196">
        <f t="shared" si="44"/>
        <v>0</v>
      </c>
      <c r="J141" s="196">
        <f t="shared" si="44"/>
        <v>0.17383723921370361</v>
      </c>
      <c r="K141" s="197">
        <f t="shared" si="44"/>
        <v>0.39559922585341523</v>
      </c>
      <c r="L141" s="196">
        <f t="shared" si="44"/>
        <v>-7.0455900941355822E-3</v>
      </c>
      <c r="M141" s="196">
        <f t="shared" si="44"/>
        <v>0.22880757673384838</v>
      </c>
      <c r="N141" s="196">
        <f t="shared" si="44"/>
        <v>0.1078867967522706</v>
      </c>
      <c r="O141" s="196">
        <f t="shared" si="44"/>
        <v>0.16057728878957389</v>
      </c>
      <c r="P141" s="196">
        <f t="shared" si="44"/>
        <v>0.15208524074190319</v>
      </c>
    </row>
    <row r="142" spans="1:16">
      <c r="B142" s="196"/>
      <c r="C142" s="196"/>
      <c r="D142" s="196"/>
      <c r="E142" s="197"/>
      <c r="F142" s="196"/>
      <c r="G142" s="196"/>
      <c r="H142" s="196"/>
      <c r="I142" s="196"/>
      <c r="J142" s="196"/>
      <c r="K142" s="197"/>
      <c r="L142" s="196"/>
      <c r="M142" s="196"/>
      <c r="N142" s="196"/>
      <c r="O142" s="196"/>
      <c r="P142" s="196"/>
    </row>
    <row r="143" spans="1:16">
      <c r="A143" s="80" t="s">
        <v>312</v>
      </c>
      <c r="B143" s="196">
        <f t="shared" ref="B143:H143" si="45">B$133*(B98-B65)/($B98-$B65)</f>
        <v>1</v>
      </c>
      <c r="C143" s="196">
        <f t="shared" si="45"/>
        <v>1.0903264164959856</v>
      </c>
      <c r="D143" s="196">
        <f t="shared" si="45"/>
        <v>0.94208424508642652</v>
      </c>
      <c r="E143" s="197">
        <f t="shared" si="45"/>
        <v>0.66099787290919354</v>
      </c>
      <c r="F143" s="196">
        <f t="shared" si="45"/>
        <v>0.55772130020411659</v>
      </c>
      <c r="G143" s="196">
        <f t="shared" si="45"/>
        <v>0.36004175158352808</v>
      </c>
      <c r="H143" s="196">
        <f t="shared" si="45"/>
        <v>0.16490465435114079</v>
      </c>
      <c r="I143" s="196"/>
      <c r="J143" s="196">
        <f t="shared" ref="J143:P143" si="46">J$133*(J98-J65)/($B98-$B65)</f>
        <v>-9.0326416495985246E-2</v>
      </c>
      <c r="K143" s="197">
        <f t="shared" si="46"/>
        <v>0.33900212709080663</v>
      </c>
      <c r="L143" s="196">
        <f t="shared" si="46"/>
        <v>0.14824217140955873</v>
      </c>
      <c r="M143" s="196">
        <f t="shared" si="46"/>
        <v>0.28108637217723298</v>
      </c>
      <c r="N143" s="196">
        <f t="shared" si="46"/>
        <v>0.10327657270507699</v>
      </c>
      <c r="O143" s="196">
        <f t="shared" si="46"/>
        <v>0.19767954862058834</v>
      </c>
      <c r="P143" s="196">
        <f t="shared" si="46"/>
        <v>0.19513709723238737</v>
      </c>
    </row>
    <row r="144" spans="1:16">
      <c r="B144" s="196"/>
      <c r="C144" s="196"/>
      <c r="D144" s="196"/>
      <c r="E144" s="196"/>
      <c r="F144" s="196"/>
      <c r="G144" s="196"/>
      <c r="H144" s="196"/>
      <c r="I144" s="196"/>
      <c r="J144" s="196"/>
      <c r="K144" s="196"/>
      <c r="L144" s="196"/>
      <c r="M144" s="196"/>
      <c r="N144" s="196"/>
      <c r="O144" s="196"/>
      <c r="P144" s="196"/>
    </row>
    <row r="145" spans="1:16">
      <c r="A145" s="80" t="s">
        <v>329</v>
      </c>
      <c r="B145" s="196">
        <f t="shared" ref="B145:H145" si="47">B$133*(B65-B25)/($B65-$B25)</f>
        <v>1</v>
      </c>
      <c r="C145" s="196">
        <f t="shared" si="47"/>
        <v>0.2755322557879108</v>
      </c>
      <c r="D145" s="196">
        <f t="shared" si="47"/>
        <v>0.16680665596451921</v>
      </c>
      <c r="E145" s="197">
        <f t="shared" si="47"/>
        <v>5.1208829756319768E-2</v>
      </c>
      <c r="F145" s="196">
        <f t="shared" si="47"/>
        <v>2.8805840846372919E-2</v>
      </c>
      <c r="G145" s="196">
        <f t="shared" si="47"/>
        <v>5.2562756115732134E-3</v>
      </c>
      <c r="H145" s="196">
        <f t="shared" si="47"/>
        <v>-1.0594302245452233E-4</v>
      </c>
      <c r="I145" s="196"/>
      <c r="J145" s="196">
        <f t="shared" ref="J145:P145" si="48">J$133*(J65-J25)/($B65-$B25)</f>
        <v>0.72446774421208926</v>
      </c>
      <c r="K145" s="197">
        <f t="shared" si="48"/>
        <v>0.9487911702436802</v>
      </c>
      <c r="L145" s="196">
        <f t="shared" si="48"/>
        <v>0.10872559982339151</v>
      </c>
      <c r="M145" s="196">
        <f t="shared" si="48"/>
        <v>0.11559782620819944</v>
      </c>
      <c r="N145" s="196">
        <f t="shared" si="48"/>
        <v>2.2402988909946839E-2</v>
      </c>
      <c r="O145" s="196">
        <f t="shared" si="48"/>
        <v>2.3549565234799705E-2</v>
      </c>
      <c r="P145" s="196">
        <f t="shared" si="48"/>
        <v>5.362218634027735E-3</v>
      </c>
    </row>
    <row r="146" spans="1:16">
      <c r="A146" s="80" t="s">
        <v>331</v>
      </c>
      <c r="B146" s="196">
        <f t="shared" ref="B146:H146" si="49">B$133*(B65-B20)/($B65-$B20)</f>
        <v>1</v>
      </c>
      <c r="C146" s="196">
        <f t="shared" si="49"/>
        <v>0.24176507826726815</v>
      </c>
      <c r="D146" s="196">
        <f t="shared" si="49"/>
        <v>0.12914493716447542</v>
      </c>
      <c r="E146" s="197">
        <f t="shared" si="49"/>
        <v>1.3495778924284533E-2</v>
      </c>
      <c r="F146" s="196">
        <f t="shared" si="49"/>
        <v>-3.7714392141117983E-3</v>
      </c>
      <c r="G146" s="196">
        <f t="shared" si="49"/>
        <v>-1.5130870187456182E-2</v>
      </c>
      <c r="H146" s="196">
        <f t="shared" si="49"/>
        <v>-9.7677393947603053E-3</v>
      </c>
      <c r="I146" s="196"/>
      <c r="J146" s="196">
        <f t="shared" ref="J146:P146" si="50">J$133*(J65-J20)/($B65-$B20)</f>
        <v>0.7582349217327321</v>
      </c>
      <c r="K146" s="197">
        <f t="shared" si="50"/>
        <v>0.98650422107571556</v>
      </c>
      <c r="L146" s="196">
        <f t="shared" si="50"/>
        <v>0.11262014110279271</v>
      </c>
      <c r="M146" s="196">
        <f t="shared" si="50"/>
        <v>0.11564915824019086</v>
      </c>
      <c r="N146" s="196">
        <f t="shared" si="50"/>
        <v>1.7267218138396337E-2</v>
      </c>
      <c r="O146" s="196">
        <f t="shared" si="50"/>
        <v>1.1359430973344379E-2</v>
      </c>
      <c r="P146" s="196">
        <f t="shared" si="50"/>
        <v>-5.3631307926958836E-3</v>
      </c>
    </row>
    <row r="148" spans="1:16" s="196" customFormat="1">
      <c r="A148" s="196" t="s">
        <v>336</v>
      </c>
      <c r="B148" s="196">
        <f t="shared" ref="B148:H148" si="51">B$133*(B97-B72)/($B97-$B72)</f>
        <v>1</v>
      </c>
      <c r="C148" s="196">
        <f t="shared" si="51"/>
        <v>0.9011846587388489</v>
      </c>
      <c r="D148" s="196">
        <f t="shared" si="51"/>
        <v>0.77853487725657566</v>
      </c>
      <c r="E148" s="197">
        <f t="shared" si="51"/>
        <v>0.53246389463444965</v>
      </c>
      <c r="F148" s="196">
        <f t="shared" si="51"/>
        <v>0.44465908653190112</v>
      </c>
      <c r="G148" s="196">
        <f t="shared" si="51"/>
        <v>0.28453947359667631</v>
      </c>
      <c r="H148" s="196">
        <f t="shared" si="51"/>
        <v>0.13141479055708347</v>
      </c>
      <c r="J148" s="196">
        <f t="shared" ref="J148:P148" si="52">J$133*(J97-J72)/($B97-$B72)</f>
        <v>9.8815341261151365E-2</v>
      </c>
      <c r="K148" s="197">
        <f t="shared" si="52"/>
        <v>0.46753610536555024</v>
      </c>
      <c r="L148" s="196">
        <f t="shared" si="52"/>
        <v>0.12264978148227293</v>
      </c>
      <c r="M148" s="196">
        <f t="shared" si="52"/>
        <v>0.24607098262212607</v>
      </c>
      <c r="N148" s="196">
        <f t="shared" si="52"/>
        <v>8.7804808102548509E-2</v>
      </c>
      <c r="O148" s="196">
        <f t="shared" si="52"/>
        <v>0.16011961293522484</v>
      </c>
      <c r="P148" s="196">
        <f t="shared" si="52"/>
        <v>0.15312468303959292</v>
      </c>
    </row>
  </sheetData>
  <phoneticPr fontId="0" type="noConversion"/>
  <pageMargins left="0.75" right="0.75" top="1" bottom="1" header="0.5" footer="0.5"/>
  <pageSetup orientation="portrait"/>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CA2418"/>
  <sheetViews>
    <sheetView topLeftCell="A69" zoomScale="125" zoomScaleNormal="125" workbookViewId="0">
      <selection activeCell="W109" sqref="W109:AA109"/>
    </sheetView>
  </sheetViews>
  <sheetFormatPr baseColWidth="10" defaultColWidth="8.85546875" defaultRowHeight="13"/>
  <cols>
    <col min="1" max="28" width="3.7109375" style="108" customWidth="1"/>
    <col min="29" max="16384" width="8.85546875" style="108"/>
  </cols>
  <sheetData>
    <row r="1" spans="1:79">
      <c r="C1" s="109"/>
    </row>
    <row r="2" spans="1:79">
      <c r="A2" s="275" t="s">
        <v>345</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9"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9"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9">
      <c r="A5" s="278" t="s">
        <v>43</v>
      </c>
      <c r="B5" s="279"/>
      <c r="C5" s="279"/>
      <c r="D5" s="279"/>
      <c r="E5" s="279"/>
      <c r="F5" s="279"/>
      <c r="G5" s="279"/>
      <c r="H5" s="278" t="s">
        <v>111</v>
      </c>
      <c r="I5" s="279"/>
      <c r="J5" s="279"/>
      <c r="K5" s="279"/>
      <c r="L5" s="279"/>
      <c r="M5" s="279"/>
      <c r="N5" s="279"/>
      <c r="O5" s="278" t="s">
        <v>46</v>
      </c>
      <c r="P5" s="279"/>
      <c r="Q5" s="279"/>
      <c r="R5" s="279"/>
      <c r="S5" s="279"/>
      <c r="T5" s="279"/>
      <c r="U5" s="279"/>
      <c r="V5" s="278" t="s">
        <v>80</v>
      </c>
      <c r="W5" s="279"/>
      <c r="X5" s="279"/>
      <c r="Y5" s="279"/>
      <c r="Z5" s="279"/>
      <c r="AA5" s="279"/>
      <c r="AB5" s="279"/>
    </row>
    <row r="6" spans="1:79"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c r="A98" s="35">
        <f t="shared" ref="A98:A103" si="4">A97+1</f>
        <v>2007</v>
      </c>
      <c r="B98" s="36">
        <v>72.25</v>
      </c>
      <c r="C98" s="36">
        <v>16.54</v>
      </c>
      <c r="D98" s="36">
        <v>5.09</v>
      </c>
      <c r="E98" s="36">
        <v>4.6900000000000004</v>
      </c>
      <c r="F98" s="36">
        <v>1.44</v>
      </c>
      <c r="G98" s="36"/>
      <c r="H98" s="35">
        <f t="shared" ref="H98:H109" si="5">H97+1</f>
        <v>2007</v>
      </c>
      <c r="I98" s="36">
        <v>66.430000000000007</v>
      </c>
      <c r="J98" s="36">
        <v>20.29</v>
      </c>
      <c r="K98" s="36">
        <v>6.06</v>
      </c>
      <c r="L98" s="36">
        <v>5.46</v>
      </c>
      <c r="M98" s="36">
        <v>1.76</v>
      </c>
      <c r="N98" s="36"/>
      <c r="O98" s="35">
        <f t="shared" ref="O98:O109" si="6">O97+1</f>
        <v>2007</v>
      </c>
      <c r="P98" s="36">
        <v>54.28</v>
      </c>
      <c r="Q98" s="36">
        <v>27.65</v>
      </c>
      <c r="R98" s="36">
        <v>8.35</v>
      </c>
      <c r="S98" s="36">
        <v>7.46</v>
      </c>
      <c r="T98" s="36">
        <v>2.2599999999999998</v>
      </c>
      <c r="U98" s="36"/>
      <c r="V98" s="35">
        <f t="shared" ref="V98:V109"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v>2013</v>
      </c>
      <c r="B104" s="36">
        <v>75.489999999999995</v>
      </c>
      <c r="C104" s="36">
        <v>17.14</v>
      </c>
      <c r="D104" s="36">
        <v>3.88</v>
      </c>
      <c r="E104" s="36">
        <v>1.68</v>
      </c>
      <c r="F104" s="36">
        <v>1.82</v>
      </c>
      <c r="G104" s="36"/>
      <c r="H104" s="35">
        <f t="shared" si="5"/>
        <v>2013</v>
      </c>
      <c r="I104" s="36">
        <v>69.73</v>
      </c>
      <c r="J104" s="36">
        <v>21.36</v>
      </c>
      <c r="K104" s="36">
        <v>4.66</v>
      </c>
      <c r="L104" s="36">
        <v>2.06</v>
      </c>
      <c r="M104" s="36">
        <v>2.19</v>
      </c>
      <c r="N104" s="36"/>
      <c r="O104" s="35">
        <f t="shared" si="6"/>
        <v>2013</v>
      </c>
      <c r="P104" s="36">
        <v>56.69</v>
      </c>
      <c r="Q104" s="36">
        <v>30.57</v>
      </c>
      <c r="R104" s="36">
        <v>6.65</v>
      </c>
      <c r="S104" s="36">
        <v>3.12</v>
      </c>
      <c r="T104" s="36">
        <v>2.97</v>
      </c>
      <c r="U104" s="36"/>
      <c r="V104" s="35">
        <f t="shared" si="7"/>
        <v>2013</v>
      </c>
      <c r="W104" s="36">
        <v>50.98</v>
      </c>
      <c r="X104" s="36">
        <v>34.36</v>
      </c>
      <c r="Y104" s="36">
        <v>7.67</v>
      </c>
      <c r="Z104" s="36">
        <v>3.71</v>
      </c>
      <c r="AA104" s="36">
        <v>3.28</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v>2014</v>
      </c>
      <c r="B105" s="36">
        <v>75.099999999999994</v>
      </c>
      <c r="C105" s="36">
        <v>16.89</v>
      </c>
      <c r="D105" s="36">
        <v>4.49</v>
      </c>
      <c r="E105" s="36">
        <v>1.52</v>
      </c>
      <c r="F105" s="36">
        <v>2</v>
      </c>
      <c r="G105" s="36"/>
      <c r="H105" s="35">
        <f t="shared" si="5"/>
        <v>2014</v>
      </c>
      <c r="I105" s="36">
        <v>69.239999999999995</v>
      </c>
      <c r="J105" s="36">
        <v>21.08</v>
      </c>
      <c r="K105" s="36">
        <v>5.4</v>
      </c>
      <c r="L105" s="36">
        <v>1.85</v>
      </c>
      <c r="M105" s="36">
        <v>2.42</v>
      </c>
      <c r="N105" s="36"/>
      <c r="O105" s="35">
        <f t="shared" si="6"/>
        <v>2014</v>
      </c>
      <c r="P105" s="36">
        <v>55.99</v>
      </c>
      <c r="Q105" s="36">
        <v>30.26</v>
      </c>
      <c r="R105" s="36">
        <v>7.66</v>
      </c>
      <c r="S105" s="36">
        <v>2.79</v>
      </c>
      <c r="T105" s="36">
        <v>3.3</v>
      </c>
      <c r="U105" s="36"/>
      <c r="V105" s="35">
        <f t="shared" si="7"/>
        <v>2014</v>
      </c>
      <c r="W105" s="36">
        <v>50.76</v>
      </c>
      <c r="X105" s="36">
        <v>33.58</v>
      </c>
      <c r="Y105" s="36">
        <v>8.74</v>
      </c>
      <c r="Z105" s="36">
        <v>3.3</v>
      </c>
      <c r="AA105" s="36">
        <v>3.62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v>2015</v>
      </c>
      <c r="B106" s="36">
        <v>75.209999999999994</v>
      </c>
      <c r="C106" s="36">
        <v>17.32</v>
      </c>
      <c r="D106" s="36">
        <v>4.37</v>
      </c>
      <c r="E106" s="36">
        <v>1.48</v>
      </c>
      <c r="F106" s="36">
        <v>1.62</v>
      </c>
      <c r="G106" s="36"/>
      <c r="H106" s="35">
        <f t="shared" si="5"/>
        <v>2015</v>
      </c>
      <c r="I106" s="36">
        <v>69.28</v>
      </c>
      <c r="J106" s="36">
        <v>21.71</v>
      </c>
      <c r="K106" s="36">
        <v>5.28</v>
      </c>
      <c r="L106" s="36">
        <v>1.79</v>
      </c>
      <c r="M106" s="36">
        <v>1.94</v>
      </c>
      <c r="N106" s="36"/>
      <c r="O106" s="35">
        <f t="shared" si="6"/>
        <v>2015</v>
      </c>
      <c r="P106" s="36">
        <v>56.2</v>
      </c>
      <c r="Q106" s="36">
        <v>31.03</v>
      </c>
      <c r="R106" s="36">
        <v>7.52</v>
      </c>
      <c r="S106" s="36">
        <v>2.71</v>
      </c>
      <c r="T106" s="36">
        <v>2.5499999999999998</v>
      </c>
      <c r="U106" s="36"/>
      <c r="V106" s="35">
        <f t="shared" si="7"/>
        <v>2015</v>
      </c>
      <c r="W106" s="36">
        <v>51.17</v>
      </c>
      <c r="X106" s="36">
        <v>34.270000000000003</v>
      </c>
      <c r="Y106" s="36">
        <v>8.6300000000000008</v>
      </c>
      <c r="Z106" s="36">
        <v>3.19</v>
      </c>
      <c r="AA106" s="36">
        <v>2.74</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A106+1</f>
        <v>2016</v>
      </c>
      <c r="B107" s="36">
        <v>75.23</v>
      </c>
      <c r="C107" s="36">
        <v>17.63</v>
      </c>
      <c r="D107" s="36">
        <v>4.21</v>
      </c>
      <c r="E107" s="36">
        <v>1.42</v>
      </c>
      <c r="F107" s="36">
        <v>1.51</v>
      </c>
      <c r="G107" s="36"/>
      <c r="H107" s="35">
        <f t="shared" si="5"/>
        <v>2016</v>
      </c>
      <c r="I107" s="36">
        <v>69.239999999999995</v>
      </c>
      <c r="J107" s="36">
        <v>22.12</v>
      </c>
      <c r="K107" s="36">
        <v>5.12</v>
      </c>
      <c r="L107" s="36">
        <v>1.71</v>
      </c>
      <c r="M107" s="36">
        <v>1.82</v>
      </c>
      <c r="N107" s="36"/>
      <c r="O107" s="35">
        <f t="shared" si="6"/>
        <v>2016</v>
      </c>
      <c r="P107" s="36">
        <v>55.33</v>
      </c>
      <c r="Q107" s="36">
        <v>32.18</v>
      </c>
      <c r="R107" s="36">
        <v>7.42</v>
      </c>
      <c r="S107" s="36">
        <v>2.62</v>
      </c>
      <c r="T107" s="36">
        <v>2.44</v>
      </c>
      <c r="U107" s="36"/>
      <c r="V107" s="35">
        <f t="shared" si="7"/>
        <v>2016</v>
      </c>
      <c r="W107" s="36">
        <v>50.2</v>
      </c>
      <c r="X107" s="36">
        <v>35.53</v>
      </c>
      <c r="Y107" s="36">
        <v>8.52</v>
      </c>
      <c r="Z107" s="36">
        <v>3.08</v>
      </c>
      <c r="AA107" s="36">
        <v>2.67</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A107+1</f>
        <v>2017</v>
      </c>
      <c r="B108" s="36">
        <v>74.7</v>
      </c>
      <c r="C108" s="36">
        <v>17.670000000000002</v>
      </c>
      <c r="D108" s="36">
        <v>4.4400000000000004</v>
      </c>
      <c r="E108" s="36">
        <v>1.57</v>
      </c>
      <c r="F108" s="36">
        <v>1.62</v>
      </c>
      <c r="G108" s="36"/>
      <c r="H108" s="35">
        <f t="shared" si="5"/>
        <v>2017</v>
      </c>
      <c r="I108" s="36">
        <v>68.56</v>
      </c>
      <c r="J108" s="36">
        <v>22.15</v>
      </c>
      <c r="K108" s="36">
        <v>5.38</v>
      </c>
      <c r="L108" s="36">
        <v>1.94</v>
      </c>
      <c r="M108" s="36">
        <v>1.96</v>
      </c>
      <c r="N108" s="36"/>
      <c r="O108" s="35">
        <f t="shared" si="6"/>
        <v>2017</v>
      </c>
      <c r="P108" s="36">
        <v>54.86</v>
      </c>
      <c r="Q108" s="36">
        <v>31.88</v>
      </c>
      <c r="R108" s="36">
        <v>7.6</v>
      </c>
      <c r="S108" s="36">
        <v>3</v>
      </c>
      <c r="T108" s="36">
        <v>2.66</v>
      </c>
      <c r="U108" s="36"/>
      <c r="V108" s="35">
        <f t="shared" si="7"/>
        <v>2017</v>
      </c>
      <c r="W108" s="36">
        <v>50.25</v>
      </c>
      <c r="X108" s="36">
        <v>34.71</v>
      </c>
      <c r="Y108" s="36">
        <v>8.58</v>
      </c>
      <c r="Z108" s="36">
        <v>3.54</v>
      </c>
      <c r="AA108" s="36">
        <v>2.92</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c r="A109" s="35">
        <f>A108+1</f>
        <v>2018</v>
      </c>
      <c r="B109" s="36">
        <v>74.09</v>
      </c>
      <c r="C109" s="36">
        <v>17.34</v>
      </c>
      <c r="D109" s="36">
        <v>5.09</v>
      </c>
      <c r="E109" s="36">
        <v>1.75</v>
      </c>
      <c r="F109" s="36">
        <v>1.73</v>
      </c>
      <c r="G109" s="36"/>
      <c r="H109" s="35">
        <f t="shared" si="5"/>
        <v>2018</v>
      </c>
      <c r="I109" s="36">
        <v>67.849999999999994</v>
      </c>
      <c r="J109" s="36">
        <v>21.67</v>
      </c>
      <c r="K109" s="36">
        <v>6.24</v>
      </c>
      <c r="L109" s="36">
        <v>2.12</v>
      </c>
      <c r="M109" s="36">
        <v>2.12</v>
      </c>
      <c r="N109" s="36"/>
      <c r="O109" s="35">
        <f t="shared" si="6"/>
        <v>2018</v>
      </c>
      <c r="P109" s="36">
        <v>54.61</v>
      </c>
      <c r="Q109" s="36">
        <v>30.38</v>
      </c>
      <c r="R109" s="36">
        <v>8.94</v>
      </c>
      <c r="S109" s="36">
        <v>3.19</v>
      </c>
      <c r="T109" s="36">
        <v>2.87</v>
      </c>
      <c r="U109" s="36"/>
      <c r="V109" s="35">
        <f t="shared" si="7"/>
        <v>2018</v>
      </c>
      <c r="W109" s="36">
        <v>50.22</v>
      </c>
      <c r="X109" s="36">
        <v>32.75</v>
      </c>
      <c r="Y109" s="36">
        <v>10.18</v>
      </c>
      <c r="Z109" s="36">
        <v>3.7</v>
      </c>
      <c r="AA109" s="36">
        <v>3.15</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ht="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c r="A112" s="116" t="s">
        <v>162</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c r="A113" s="60" t="s">
        <v>224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c r="A114" s="60" t="s">
        <v>225</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c r="A115" s="60" t="s">
        <v>226</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c r="A506" s="35"/>
      <c r="B506" s="35"/>
      <c r="C506" s="35"/>
      <c r="D506" s="35"/>
      <c r="E506" s="35"/>
      <c r="F506" s="35"/>
      <c r="G506" s="3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row>
    <row r="507" spans="1:79">
      <c r="A507" s="35"/>
      <c r="B507" s="35"/>
      <c r="C507" s="35"/>
      <c r="D507" s="35"/>
      <c r="E507" s="35"/>
      <c r="F507" s="35"/>
      <c r="G507" s="3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row>
    <row r="508" spans="1:79">
      <c r="A508" s="35"/>
      <c r="B508" s="35"/>
      <c r="C508" s="35"/>
      <c r="D508" s="35"/>
      <c r="E508" s="35"/>
      <c r="F508" s="35"/>
      <c r="G508" s="3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row>
    <row r="509" spans="1:79">
      <c r="A509" s="35"/>
      <c r="B509" s="35"/>
      <c r="C509" s="35"/>
      <c r="D509" s="35"/>
      <c r="E509" s="35"/>
      <c r="F509" s="35"/>
      <c r="G509" s="3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row>
    <row r="510" spans="1:79">
      <c r="A510" s="35"/>
      <c r="B510" s="35"/>
      <c r="C510" s="35"/>
      <c r="D510" s="35"/>
      <c r="E510" s="35"/>
      <c r="F510" s="35"/>
      <c r="G510" s="3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row>
    <row r="511" spans="1:79">
      <c r="A511" s="34"/>
      <c r="B511" s="34"/>
      <c r="C511" s="34"/>
      <c r="D511" s="34"/>
      <c r="E511" s="34"/>
      <c r="F511" s="34"/>
      <c r="G511" s="34"/>
    </row>
    <row r="512" spans="1:79">
      <c r="A512" s="34"/>
      <c r="B512" s="34"/>
      <c r="C512" s="34"/>
      <c r="D512" s="34"/>
      <c r="E512" s="34"/>
      <c r="F512" s="34"/>
      <c r="G512" s="34"/>
    </row>
    <row r="513" spans="1:7">
      <c r="A513" s="34"/>
      <c r="B513" s="34"/>
      <c r="C513" s="34"/>
      <c r="D513" s="34"/>
      <c r="E513" s="34"/>
      <c r="F513" s="34"/>
      <c r="G513" s="34"/>
    </row>
    <row r="514" spans="1:7">
      <c r="A514" s="34"/>
      <c r="B514" s="34"/>
      <c r="C514" s="34"/>
      <c r="D514" s="34"/>
      <c r="E514" s="34"/>
      <c r="F514" s="34"/>
      <c r="G514" s="34"/>
    </row>
    <row r="515" spans="1:7">
      <c r="A515" s="34"/>
      <c r="B515" s="34"/>
      <c r="C515" s="34"/>
      <c r="D515" s="34"/>
      <c r="E515" s="34"/>
      <c r="F515" s="34"/>
      <c r="G515" s="34"/>
    </row>
    <row r="516" spans="1:7">
      <c r="A516" s="34"/>
      <c r="B516" s="34"/>
      <c r="C516" s="34"/>
      <c r="D516" s="34"/>
      <c r="E516" s="34"/>
      <c r="F516" s="34"/>
      <c r="G516" s="34"/>
    </row>
    <row r="517" spans="1:7">
      <c r="A517" s="34"/>
      <c r="B517" s="34"/>
      <c r="C517" s="34"/>
      <c r="D517" s="34"/>
      <c r="E517" s="34"/>
      <c r="F517" s="34"/>
      <c r="G517" s="34"/>
    </row>
    <row r="518" spans="1:7">
      <c r="A518" s="34"/>
      <c r="B518" s="34"/>
      <c r="C518" s="34"/>
      <c r="D518" s="34"/>
      <c r="E518" s="34"/>
      <c r="F518" s="34"/>
      <c r="G518" s="34"/>
    </row>
    <row r="519" spans="1:7">
      <c r="A519" s="34"/>
      <c r="B519" s="34"/>
      <c r="C519" s="34"/>
      <c r="D519" s="34"/>
      <c r="E519" s="34"/>
      <c r="F519" s="34"/>
      <c r="G519" s="34"/>
    </row>
    <row r="520" spans="1:7">
      <c r="A520" s="34"/>
      <c r="B520" s="34"/>
      <c r="C520" s="34"/>
      <c r="D520" s="34"/>
      <c r="E520" s="34"/>
      <c r="F520" s="34"/>
      <c r="G520" s="34"/>
    </row>
    <row r="521" spans="1:7">
      <c r="A521" s="34"/>
      <c r="B521" s="34"/>
      <c r="C521" s="34"/>
      <c r="D521" s="34"/>
      <c r="E521" s="34"/>
      <c r="F521" s="34"/>
      <c r="G521" s="34"/>
    </row>
    <row r="522" spans="1:7">
      <c r="A522" s="34"/>
      <c r="B522" s="34"/>
      <c r="C522" s="34"/>
      <c r="D522" s="34"/>
      <c r="E522" s="34"/>
      <c r="F522" s="34"/>
      <c r="G522" s="34"/>
    </row>
    <row r="523" spans="1:7">
      <c r="A523" s="34"/>
      <c r="B523" s="34"/>
      <c r="C523" s="34"/>
      <c r="D523" s="34"/>
      <c r="E523" s="34"/>
      <c r="F523" s="34"/>
      <c r="G523" s="34"/>
    </row>
    <row r="524" spans="1:7">
      <c r="A524" s="34"/>
      <c r="B524" s="34"/>
      <c r="C524" s="34"/>
      <c r="D524" s="34"/>
      <c r="E524" s="34"/>
      <c r="F524" s="34"/>
      <c r="G524" s="34"/>
    </row>
    <row r="525" spans="1:7">
      <c r="A525" s="34"/>
      <c r="B525" s="34"/>
      <c r="C525" s="34"/>
      <c r="D525" s="34"/>
      <c r="E525" s="34"/>
      <c r="F525" s="34"/>
      <c r="G525" s="34"/>
    </row>
    <row r="526" spans="1:7">
      <c r="A526" s="34"/>
      <c r="B526" s="34"/>
      <c r="C526" s="34"/>
      <c r="D526" s="34"/>
      <c r="E526" s="34"/>
      <c r="F526" s="34"/>
      <c r="G526" s="34"/>
    </row>
    <row r="527" spans="1:7">
      <c r="A527" s="34"/>
      <c r="B527" s="34"/>
      <c r="C527" s="34"/>
      <c r="D527" s="34"/>
      <c r="E527" s="34"/>
      <c r="F527" s="34"/>
      <c r="G527" s="34"/>
    </row>
    <row r="528" spans="1:7">
      <c r="A528" s="34"/>
      <c r="B528" s="34"/>
      <c r="C528" s="34"/>
      <c r="D528" s="34"/>
      <c r="E528" s="34"/>
      <c r="F528" s="34"/>
      <c r="G528" s="34"/>
    </row>
    <row r="529" spans="1:7">
      <c r="A529" s="34"/>
      <c r="B529" s="34"/>
      <c r="C529" s="34"/>
      <c r="D529" s="34"/>
      <c r="E529" s="34"/>
      <c r="F529" s="34"/>
      <c r="G529" s="34"/>
    </row>
    <row r="530" spans="1:7">
      <c r="A530" s="34"/>
      <c r="B530" s="34"/>
      <c r="C530" s="34"/>
      <c r="D530" s="34"/>
      <c r="E530" s="34"/>
      <c r="F530" s="34"/>
      <c r="G530" s="34"/>
    </row>
    <row r="531" spans="1:7">
      <c r="A531" s="34"/>
      <c r="B531" s="34"/>
      <c r="C531" s="34"/>
      <c r="D531" s="34"/>
      <c r="E531" s="34"/>
      <c r="F531" s="34"/>
      <c r="G531" s="34"/>
    </row>
    <row r="532" spans="1:7">
      <c r="A532" s="34"/>
      <c r="B532" s="34"/>
      <c r="C532" s="34"/>
      <c r="D532" s="34"/>
      <c r="E532" s="34"/>
      <c r="F532" s="34"/>
      <c r="G532" s="34"/>
    </row>
    <row r="533" spans="1:7">
      <c r="A533" s="34"/>
      <c r="B533" s="34"/>
      <c r="C533" s="34"/>
      <c r="D533" s="34"/>
      <c r="E533" s="34"/>
      <c r="F533" s="34"/>
      <c r="G533" s="34"/>
    </row>
    <row r="534" spans="1:7">
      <c r="A534" s="34"/>
      <c r="B534" s="34"/>
      <c r="C534" s="34"/>
      <c r="D534" s="34"/>
      <c r="E534" s="34"/>
      <c r="F534" s="34"/>
      <c r="G534" s="34"/>
    </row>
    <row r="535" spans="1:7">
      <c r="A535" s="34"/>
      <c r="B535" s="34"/>
      <c r="C535" s="34"/>
      <c r="D535" s="34"/>
      <c r="E535" s="34"/>
      <c r="F535" s="34"/>
      <c r="G535" s="34"/>
    </row>
    <row r="536" spans="1:7">
      <c r="A536" s="34"/>
      <c r="B536" s="34"/>
      <c r="C536" s="34"/>
      <c r="D536" s="34"/>
      <c r="E536" s="34"/>
      <c r="F536" s="34"/>
      <c r="G536" s="34"/>
    </row>
    <row r="537" spans="1:7">
      <c r="A537" s="34"/>
      <c r="B537" s="34"/>
      <c r="C537" s="34"/>
      <c r="D537" s="34"/>
      <c r="E537" s="34"/>
      <c r="F537" s="34"/>
      <c r="G537" s="34"/>
    </row>
    <row r="538" spans="1:7">
      <c r="A538" s="34"/>
      <c r="B538" s="34"/>
      <c r="C538" s="34"/>
      <c r="D538" s="34"/>
      <c r="E538" s="34"/>
      <c r="F538" s="34"/>
      <c r="G538" s="34"/>
    </row>
    <row r="539" spans="1:7">
      <c r="A539" s="34"/>
      <c r="B539" s="34"/>
      <c r="C539" s="34"/>
      <c r="D539" s="34"/>
      <c r="E539" s="34"/>
      <c r="F539" s="34"/>
      <c r="G539" s="34"/>
    </row>
    <row r="540" spans="1:7">
      <c r="A540" s="34"/>
      <c r="B540" s="34"/>
      <c r="C540" s="34"/>
      <c r="D540" s="34"/>
      <c r="E540" s="34"/>
      <c r="F540" s="34"/>
      <c r="G540" s="34"/>
    </row>
    <row r="541" spans="1:7">
      <c r="A541" s="34"/>
      <c r="B541" s="34"/>
      <c r="C541" s="34"/>
      <c r="D541" s="34"/>
      <c r="E541" s="34"/>
      <c r="F541" s="34"/>
      <c r="G541" s="34"/>
    </row>
    <row r="542" spans="1:7">
      <c r="A542" s="34"/>
      <c r="B542" s="34"/>
      <c r="C542" s="34"/>
      <c r="D542" s="34"/>
      <c r="E542" s="34"/>
      <c r="F542" s="34"/>
      <c r="G542" s="34"/>
    </row>
    <row r="543" spans="1:7">
      <c r="A543" s="34"/>
      <c r="B543" s="34"/>
      <c r="C543" s="34"/>
      <c r="D543" s="34"/>
      <c r="E543" s="34"/>
      <c r="F543" s="34"/>
      <c r="G543" s="34"/>
    </row>
    <row r="544" spans="1:7">
      <c r="A544" s="34"/>
      <c r="B544" s="34"/>
      <c r="C544" s="34"/>
      <c r="D544" s="34"/>
      <c r="E544" s="34"/>
      <c r="F544" s="34"/>
      <c r="G544" s="34"/>
    </row>
    <row r="545" spans="1:28">
      <c r="A545" s="34"/>
      <c r="B545" s="34"/>
      <c r="C545" s="34"/>
      <c r="D545" s="34"/>
      <c r="E545" s="34"/>
      <c r="F545" s="34"/>
      <c r="G545" s="34"/>
    </row>
    <row r="546" spans="1:28">
      <c r="A546" s="34"/>
      <c r="B546" s="34"/>
      <c r="C546" s="34"/>
      <c r="D546" s="34"/>
      <c r="E546" s="34"/>
      <c r="F546" s="34"/>
      <c r="G546" s="34"/>
    </row>
    <row r="547" spans="1:28">
      <c r="A547" s="34"/>
      <c r="B547" s="34"/>
      <c r="C547" s="34"/>
      <c r="D547" s="34"/>
      <c r="E547" s="34"/>
      <c r="F547" s="34"/>
      <c r="G547" s="34"/>
    </row>
    <row r="548" spans="1:28">
      <c r="A548" s="34"/>
      <c r="B548" s="34"/>
      <c r="C548" s="34"/>
      <c r="D548" s="34"/>
      <c r="E548" s="34"/>
      <c r="F548" s="34"/>
      <c r="G548" s="34"/>
    </row>
    <row r="549" spans="1:28">
      <c r="A549" s="34"/>
      <c r="B549" s="34"/>
      <c r="C549" s="34"/>
      <c r="D549" s="34"/>
      <c r="E549" s="34"/>
      <c r="F549" s="34"/>
      <c r="G549" s="34"/>
    </row>
    <row r="550" spans="1:28">
      <c r="A550" s="34"/>
      <c r="B550" s="34"/>
      <c r="C550" s="34"/>
      <c r="D550" s="34"/>
      <c r="E550" s="34"/>
      <c r="F550" s="34"/>
      <c r="G550" s="34"/>
    </row>
    <row r="551" spans="1:28">
      <c r="A551" s="34"/>
      <c r="B551" s="34"/>
      <c r="C551" s="34"/>
      <c r="D551" s="34"/>
      <c r="E551" s="34"/>
      <c r="F551" s="34"/>
      <c r="G551" s="34"/>
    </row>
    <row r="552" spans="1:28">
      <c r="A552" s="34"/>
      <c r="B552" s="34"/>
      <c r="C552" s="34"/>
      <c r="D552" s="34"/>
      <c r="E552" s="34"/>
      <c r="F552" s="34"/>
      <c r="G552" s="34"/>
    </row>
    <row r="553" spans="1:28">
      <c r="A553" s="34"/>
      <c r="B553" s="34"/>
      <c r="C553" s="34"/>
      <c r="D553" s="34"/>
      <c r="E553" s="34"/>
      <c r="F553" s="34"/>
      <c r="G553" s="34"/>
    </row>
    <row r="554" spans="1:28">
      <c r="A554" s="34"/>
      <c r="B554" s="34"/>
      <c r="C554" s="34"/>
      <c r="D554" s="34"/>
      <c r="E554" s="34"/>
      <c r="F554" s="34"/>
      <c r="G554" s="34"/>
      <c r="V554" s="34"/>
      <c r="W554" s="34"/>
      <c r="X554" s="34"/>
      <c r="Y554" s="34"/>
      <c r="Z554" s="34"/>
      <c r="AA554" s="34"/>
      <c r="AB554" s="34"/>
    </row>
    <row r="555" spans="1:28">
      <c r="A555" s="34"/>
      <c r="B555" s="34"/>
      <c r="C555" s="34"/>
      <c r="D555" s="34"/>
      <c r="E555" s="34"/>
      <c r="F555" s="34"/>
      <c r="G555" s="34"/>
      <c r="V555" s="34"/>
      <c r="W555" s="34"/>
      <c r="X555" s="34"/>
      <c r="Y555" s="34"/>
      <c r="Z555" s="34"/>
      <c r="AA555" s="34"/>
      <c r="AB555" s="34"/>
    </row>
    <row r="556" spans="1:28">
      <c r="A556" s="34"/>
      <c r="B556" s="34"/>
      <c r="C556" s="34"/>
      <c r="D556" s="34"/>
      <c r="E556" s="34"/>
      <c r="F556" s="34"/>
      <c r="G556" s="34"/>
      <c r="V556" s="34"/>
      <c r="W556" s="34"/>
      <c r="X556" s="34"/>
      <c r="Y556" s="34"/>
      <c r="Z556" s="34"/>
      <c r="AA556" s="34"/>
      <c r="AB556" s="34"/>
    </row>
    <row r="557" spans="1:28">
      <c r="A557" s="34"/>
      <c r="B557" s="34"/>
      <c r="C557" s="34"/>
      <c r="D557" s="34"/>
      <c r="E557" s="34"/>
      <c r="F557" s="34"/>
      <c r="G557" s="34"/>
      <c r="V557" s="34"/>
      <c r="W557" s="34"/>
      <c r="X557" s="34"/>
      <c r="Y557" s="34"/>
      <c r="Z557" s="34"/>
      <c r="AA557" s="34"/>
      <c r="AB557" s="34"/>
    </row>
    <row r="558" spans="1:28">
      <c r="A558" s="34"/>
      <c r="B558" s="34"/>
      <c r="C558" s="34"/>
      <c r="D558" s="34"/>
      <c r="E558" s="34"/>
      <c r="F558" s="34"/>
      <c r="G558" s="34"/>
      <c r="V558" s="34"/>
      <c r="W558" s="34"/>
      <c r="X558" s="34"/>
      <c r="Y558" s="34"/>
      <c r="Z558" s="34"/>
      <c r="AA558" s="34"/>
      <c r="AB558" s="34"/>
    </row>
    <row r="559" spans="1:28">
      <c r="A559" s="34"/>
      <c r="B559" s="34"/>
      <c r="C559" s="34"/>
      <c r="D559" s="34"/>
      <c r="E559" s="34"/>
      <c r="F559" s="34"/>
      <c r="G559" s="34"/>
      <c r="V559" s="34"/>
      <c r="W559" s="34"/>
      <c r="X559" s="34"/>
      <c r="Y559" s="34"/>
      <c r="Z559" s="34"/>
      <c r="AA559" s="34"/>
      <c r="AB559" s="34"/>
    </row>
    <row r="560" spans="1:28">
      <c r="A560" s="34"/>
      <c r="B560" s="34"/>
      <c r="C560" s="34"/>
      <c r="D560" s="34"/>
      <c r="E560" s="34"/>
      <c r="F560" s="34"/>
      <c r="G560" s="34"/>
      <c r="V560" s="34"/>
      <c r="W560" s="34"/>
      <c r="X560" s="34"/>
      <c r="Y560" s="34"/>
      <c r="Z560" s="34"/>
      <c r="AA560" s="34"/>
      <c r="AB560" s="34"/>
    </row>
    <row r="561" spans="1:28">
      <c r="A561" s="34"/>
      <c r="B561" s="34"/>
      <c r="C561" s="34"/>
      <c r="D561" s="34"/>
      <c r="E561" s="34"/>
      <c r="F561" s="34"/>
      <c r="G561" s="34"/>
      <c r="V561" s="34"/>
      <c r="W561" s="34"/>
      <c r="X561" s="34"/>
      <c r="Y561" s="34"/>
      <c r="Z561" s="34"/>
      <c r="AA561" s="34"/>
      <c r="AB561" s="34"/>
    </row>
    <row r="562" spans="1:28">
      <c r="A562" s="34"/>
      <c r="B562" s="34"/>
      <c r="C562" s="34"/>
      <c r="D562" s="34"/>
      <c r="E562" s="34"/>
      <c r="F562" s="34"/>
      <c r="G562" s="34"/>
      <c r="V562" s="34"/>
      <c r="W562" s="34"/>
      <c r="X562" s="34"/>
      <c r="Y562" s="34"/>
      <c r="Z562" s="34"/>
      <c r="AA562" s="34"/>
      <c r="AB562" s="34"/>
    </row>
    <row r="563" spans="1:28">
      <c r="A563" s="34"/>
      <c r="B563" s="34"/>
      <c r="C563" s="34"/>
      <c r="D563" s="34"/>
      <c r="E563" s="34"/>
      <c r="F563" s="34"/>
      <c r="G563" s="34"/>
      <c r="V563" s="34"/>
      <c r="W563" s="34"/>
      <c r="X563" s="34"/>
      <c r="Y563" s="34"/>
      <c r="Z563" s="34"/>
      <c r="AA563" s="34"/>
      <c r="AB563" s="34"/>
    </row>
    <row r="564" spans="1:28">
      <c r="A564" s="34"/>
      <c r="B564" s="34"/>
      <c r="C564" s="34"/>
      <c r="D564" s="34"/>
      <c r="E564" s="34"/>
      <c r="F564" s="34"/>
      <c r="G564" s="34"/>
      <c r="V564" s="34"/>
      <c r="W564" s="34"/>
      <c r="X564" s="34"/>
      <c r="Y564" s="34"/>
      <c r="Z564" s="34"/>
      <c r="AA564" s="34"/>
      <c r="AB564" s="34"/>
    </row>
    <row r="565" spans="1:28">
      <c r="A565" s="34"/>
      <c r="B565" s="34"/>
      <c r="C565" s="34"/>
      <c r="D565" s="34"/>
      <c r="E565" s="34"/>
      <c r="F565" s="34"/>
      <c r="G565" s="34"/>
      <c r="V565" s="34"/>
      <c r="W565" s="34"/>
      <c r="X565" s="34"/>
      <c r="Y565" s="34"/>
      <c r="Z565" s="34"/>
      <c r="AA565" s="34"/>
      <c r="AB565" s="34"/>
    </row>
    <row r="566" spans="1:28">
      <c r="A566" s="34"/>
      <c r="B566" s="34"/>
      <c r="C566" s="34"/>
      <c r="D566" s="34"/>
      <c r="E566" s="34"/>
      <c r="F566" s="34"/>
      <c r="G566" s="34"/>
      <c r="V566" s="34"/>
      <c r="W566" s="34"/>
      <c r="X566" s="34"/>
      <c r="Y566" s="34"/>
      <c r="Z566" s="34"/>
      <c r="AA566" s="34"/>
      <c r="AB566" s="34"/>
    </row>
    <row r="567" spans="1:28">
      <c r="A567" s="34"/>
      <c r="B567" s="34"/>
      <c r="C567" s="34"/>
      <c r="D567" s="34"/>
      <c r="E567" s="34"/>
      <c r="F567" s="34"/>
      <c r="G567" s="34"/>
      <c r="V567" s="34"/>
      <c r="W567" s="34"/>
      <c r="X567" s="34"/>
      <c r="Y567" s="34"/>
      <c r="Z567" s="34"/>
      <c r="AA567" s="34"/>
      <c r="AB567" s="34"/>
    </row>
    <row r="568" spans="1:28">
      <c r="A568" s="34"/>
      <c r="B568" s="34"/>
      <c r="C568" s="34"/>
      <c r="D568" s="34"/>
      <c r="E568" s="34"/>
      <c r="F568" s="34"/>
      <c r="G568" s="34"/>
      <c r="V568" s="34"/>
      <c r="W568" s="34"/>
      <c r="X568" s="34"/>
      <c r="Y568" s="34"/>
      <c r="Z568" s="34"/>
      <c r="AA568" s="34"/>
      <c r="AB568" s="34"/>
    </row>
    <row r="569" spans="1:28">
      <c r="A569" s="34"/>
      <c r="B569" s="34"/>
      <c r="C569" s="34"/>
      <c r="D569" s="34"/>
      <c r="E569" s="34"/>
      <c r="F569" s="34"/>
      <c r="G569" s="34"/>
      <c r="V569" s="34"/>
      <c r="W569" s="34"/>
      <c r="X569" s="34"/>
      <c r="Y569" s="34"/>
      <c r="Z569" s="34"/>
      <c r="AA569" s="34"/>
      <c r="AB569" s="34"/>
    </row>
    <row r="570" spans="1:28">
      <c r="A570" s="34"/>
      <c r="B570" s="34"/>
      <c r="C570" s="34"/>
      <c r="D570" s="34"/>
      <c r="E570" s="34"/>
      <c r="F570" s="34"/>
      <c r="G570" s="34"/>
      <c r="V570" s="34"/>
      <c r="W570" s="34"/>
      <c r="X570" s="34"/>
      <c r="Y570" s="34"/>
      <c r="Z570" s="34"/>
      <c r="AA570" s="34"/>
      <c r="AB570" s="34"/>
    </row>
    <row r="571" spans="1:28">
      <c r="A571" s="34"/>
      <c r="B571" s="34"/>
      <c r="C571" s="34"/>
      <c r="D571" s="34"/>
      <c r="E571" s="34"/>
      <c r="F571" s="34"/>
      <c r="G571" s="34"/>
      <c r="V571" s="34"/>
      <c r="W571" s="34"/>
      <c r="X571" s="34"/>
      <c r="Y571" s="34"/>
      <c r="Z571" s="34"/>
      <c r="AA571" s="34"/>
      <c r="AB571" s="34"/>
    </row>
    <row r="572" spans="1:28">
      <c r="A572" s="34"/>
      <c r="B572" s="34"/>
      <c r="C572" s="34"/>
      <c r="D572" s="34"/>
      <c r="E572" s="34"/>
      <c r="F572" s="34"/>
      <c r="G572" s="34"/>
      <c r="V572" s="34"/>
      <c r="W572" s="34"/>
      <c r="X572" s="34"/>
      <c r="Y572" s="34"/>
      <c r="Z572" s="34"/>
      <c r="AA572" s="34"/>
      <c r="AB572" s="34"/>
    </row>
    <row r="573" spans="1:28">
      <c r="A573" s="34"/>
      <c r="B573" s="34"/>
      <c r="C573" s="34"/>
      <c r="D573" s="34"/>
      <c r="E573" s="34"/>
      <c r="F573" s="34"/>
      <c r="G573" s="34"/>
      <c r="V573" s="34"/>
      <c r="W573" s="34"/>
      <c r="X573" s="34"/>
      <c r="Y573" s="34"/>
      <c r="Z573" s="34"/>
      <c r="AA573" s="34"/>
      <c r="AB573" s="34"/>
    </row>
    <row r="574" spans="1:28">
      <c r="A574" s="34"/>
      <c r="B574" s="34"/>
      <c r="C574" s="34"/>
      <c r="D574" s="34"/>
      <c r="E574" s="34"/>
      <c r="F574" s="34"/>
      <c r="G574" s="34"/>
      <c r="V574" s="34"/>
      <c r="W574" s="34"/>
      <c r="X574" s="34"/>
      <c r="Y574" s="34"/>
      <c r="Z574" s="34"/>
      <c r="AA574" s="34"/>
      <c r="AB574" s="34"/>
    </row>
    <row r="575" spans="1:28">
      <c r="A575" s="34"/>
      <c r="B575" s="34"/>
      <c r="C575" s="34"/>
      <c r="D575" s="34"/>
      <c r="E575" s="34"/>
      <c r="F575" s="34"/>
      <c r="G575" s="34"/>
      <c r="V575" s="34"/>
      <c r="W575" s="34"/>
      <c r="X575" s="34"/>
      <c r="Y575" s="34"/>
      <c r="Z575" s="34"/>
      <c r="AA575" s="34"/>
      <c r="AB575" s="34"/>
    </row>
    <row r="576" spans="1:28">
      <c r="A576" s="34"/>
      <c r="B576" s="34"/>
      <c r="C576" s="34"/>
      <c r="D576" s="34"/>
      <c r="E576" s="34"/>
      <c r="F576" s="34"/>
      <c r="G576" s="34"/>
      <c r="V576" s="34"/>
      <c r="W576" s="34"/>
      <c r="X576" s="34"/>
      <c r="Y576" s="34"/>
      <c r="Z576" s="34"/>
      <c r="AA576" s="34"/>
      <c r="AB576" s="34"/>
    </row>
    <row r="577" spans="1:28">
      <c r="A577" s="34"/>
      <c r="B577" s="34"/>
      <c r="C577" s="34"/>
      <c r="D577" s="34"/>
      <c r="E577" s="34"/>
      <c r="F577" s="34"/>
      <c r="G577" s="34"/>
      <c r="V577" s="34"/>
      <c r="W577" s="34"/>
      <c r="X577" s="34"/>
      <c r="Y577" s="34"/>
      <c r="Z577" s="34"/>
      <c r="AA577" s="34"/>
      <c r="AB577" s="34"/>
    </row>
    <row r="578" spans="1:28">
      <c r="A578" s="34"/>
      <c r="B578" s="34"/>
      <c r="C578" s="34"/>
      <c r="D578" s="34"/>
      <c r="E578" s="34"/>
      <c r="F578" s="34"/>
      <c r="G578" s="34"/>
      <c r="V578" s="34"/>
      <c r="W578" s="34"/>
      <c r="X578" s="34"/>
      <c r="Y578" s="34"/>
      <c r="Z578" s="34"/>
      <c r="AA578" s="34"/>
      <c r="AB578" s="34"/>
    </row>
    <row r="579" spans="1:28">
      <c r="A579" s="34"/>
      <c r="B579" s="34"/>
      <c r="C579" s="34"/>
      <c r="D579" s="34"/>
      <c r="E579" s="34"/>
      <c r="F579" s="34"/>
      <c r="G579" s="34"/>
      <c r="V579" s="34"/>
      <c r="W579" s="34"/>
      <c r="X579" s="34"/>
      <c r="Y579" s="34"/>
      <c r="Z579" s="34"/>
      <c r="AA579" s="34"/>
      <c r="AB579" s="34"/>
    </row>
    <row r="580" spans="1:28">
      <c r="A580" s="34"/>
      <c r="B580" s="34"/>
      <c r="C580" s="34"/>
      <c r="D580" s="34"/>
      <c r="E580" s="34"/>
      <c r="F580" s="34"/>
      <c r="G580" s="34"/>
      <c r="V580" s="34"/>
      <c r="W580" s="34"/>
      <c r="X580" s="34"/>
      <c r="Y580" s="34"/>
      <c r="Z580" s="34"/>
      <c r="AA580" s="34"/>
      <c r="AB580" s="34"/>
    </row>
    <row r="581" spans="1:28">
      <c r="A581" s="34"/>
      <c r="B581" s="34"/>
      <c r="C581" s="34"/>
      <c r="D581" s="34"/>
      <c r="E581" s="34"/>
      <c r="F581" s="34"/>
      <c r="G581" s="34"/>
      <c r="V581" s="34"/>
      <c r="W581" s="34"/>
      <c r="X581" s="34"/>
      <c r="Y581" s="34"/>
      <c r="Z581" s="34"/>
      <c r="AA581" s="34"/>
      <c r="AB581" s="34"/>
    </row>
    <row r="582" spans="1:28">
      <c r="A582" s="34"/>
      <c r="B582" s="34"/>
      <c r="C582" s="34"/>
      <c r="D582" s="34"/>
      <c r="E582" s="34"/>
      <c r="F582" s="34"/>
      <c r="G582" s="34"/>
      <c r="V582" s="34"/>
      <c r="W582" s="34"/>
      <c r="X582" s="34"/>
      <c r="Y582" s="34"/>
      <c r="Z582" s="34"/>
      <c r="AA582" s="34"/>
      <c r="AB582" s="34"/>
    </row>
    <row r="583" spans="1:28">
      <c r="A583" s="34"/>
      <c r="B583" s="34"/>
      <c r="C583" s="34"/>
      <c r="D583" s="34"/>
      <c r="E583" s="34"/>
      <c r="F583" s="34"/>
      <c r="G583" s="34"/>
      <c r="V583" s="34"/>
      <c r="W583" s="34"/>
      <c r="X583" s="34"/>
      <c r="Y583" s="34"/>
      <c r="Z583" s="34"/>
      <c r="AA583" s="34"/>
      <c r="AB583" s="34"/>
    </row>
    <row r="584" spans="1:28">
      <c r="A584" s="34"/>
      <c r="B584" s="34"/>
      <c r="C584" s="34"/>
      <c r="D584" s="34"/>
      <c r="E584" s="34"/>
      <c r="F584" s="34"/>
      <c r="G584" s="34"/>
      <c r="V584" s="34"/>
      <c r="W584" s="34"/>
      <c r="X584" s="34"/>
      <c r="Y584" s="34"/>
      <c r="Z584" s="34"/>
      <c r="AA584" s="34"/>
      <c r="AB584" s="34"/>
    </row>
    <row r="585" spans="1:28">
      <c r="A585" s="34"/>
      <c r="B585" s="34"/>
      <c r="C585" s="34"/>
      <c r="D585" s="34"/>
      <c r="E585" s="34"/>
      <c r="F585" s="34"/>
      <c r="G585" s="34"/>
      <c r="V585" s="34"/>
      <c r="W585" s="34"/>
      <c r="X585" s="34"/>
      <c r="Y585" s="34"/>
      <c r="Z585" s="34"/>
      <c r="AA585" s="34"/>
      <c r="AB585" s="34"/>
    </row>
    <row r="586" spans="1:28">
      <c r="A586" s="34"/>
      <c r="B586" s="34"/>
      <c r="C586" s="34"/>
      <c r="D586" s="34"/>
      <c r="E586" s="34"/>
      <c r="F586" s="34"/>
      <c r="G586" s="34"/>
      <c r="V586" s="34"/>
      <c r="W586" s="34"/>
      <c r="X586" s="34"/>
      <c r="Y586" s="34"/>
      <c r="Z586" s="34"/>
      <c r="AA586" s="34"/>
      <c r="AB586" s="34"/>
    </row>
    <row r="587" spans="1:28">
      <c r="A587" s="34"/>
      <c r="B587" s="34"/>
      <c r="C587" s="34"/>
      <c r="D587" s="34"/>
      <c r="E587" s="34"/>
      <c r="F587" s="34"/>
      <c r="G587" s="34"/>
      <c r="V587" s="34"/>
      <c r="W587" s="34"/>
      <c r="X587" s="34"/>
      <c r="Y587" s="34"/>
      <c r="Z587" s="34"/>
      <c r="AA587" s="34"/>
      <c r="AB587" s="34"/>
    </row>
    <row r="588" spans="1:28">
      <c r="A588" s="34"/>
      <c r="B588" s="34"/>
      <c r="C588" s="34"/>
      <c r="D588" s="34"/>
      <c r="E588" s="34"/>
      <c r="F588" s="34"/>
      <c r="G588" s="34"/>
      <c r="V588" s="34"/>
      <c r="W588" s="34"/>
      <c r="X588" s="34"/>
      <c r="Y588" s="34"/>
      <c r="Z588" s="34"/>
      <c r="AA588" s="34"/>
      <c r="AB588" s="34"/>
    </row>
    <row r="589" spans="1:28">
      <c r="A589" s="34"/>
      <c r="B589" s="34"/>
      <c r="C589" s="34"/>
      <c r="D589" s="34"/>
      <c r="E589" s="34"/>
      <c r="F589" s="34"/>
      <c r="G589" s="34"/>
      <c r="V589" s="34"/>
      <c r="W589" s="34"/>
      <c r="X589" s="34"/>
      <c r="Y589" s="34"/>
      <c r="Z589" s="34"/>
      <c r="AA589" s="34"/>
      <c r="AB589" s="34"/>
    </row>
    <row r="590" spans="1:28">
      <c r="A590" s="34"/>
      <c r="B590" s="34"/>
      <c r="C590" s="34"/>
      <c r="D590" s="34"/>
      <c r="E590" s="34"/>
      <c r="F590" s="34"/>
      <c r="G590" s="34"/>
      <c r="V590" s="34"/>
      <c r="W590" s="34"/>
      <c r="X590" s="34"/>
      <c r="Y590" s="34"/>
      <c r="Z590" s="34"/>
      <c r="AA590" s="34"/>
      <c r="AB590" s="34"/>
    </row>
    <row r="591" spans="1:28">
      <c r="A591" s="34"/>
      <c r="B591" s="34"/>
      <c r="C591" s="34"/>
      <c r="D591" s="34"/>
      <c r="E591" s="34"/>
      <c r="F591" s="34"/>
      <c r="G591" s="34"/>
      <c r="V591" s="34"/>
      <c r="W591" s="34"/>
      <c r="X591" s="34"/>
      <c r="Y591" s="34"/>
      <c r="Z591" s="34"/>
      <c r="AA591" s="34"/>
      <c r="AB591" s="34"/>
    </row>
    <row r="592" spans="1:28">
      <c r="A592" s="34"/>
      <c r="B592" s="34"/>
      <c r="C592" s="34"/>
      <c r="D592" s="34"/>
      <c r="E592" s="34"/>
      <c r="F592" s="34"/>
      <c r="G592" s="34"/>
      <c r="V592" s="34"/>
      <c r="W592" s="34"/>
      <c r="X592" s="34"/>
      <c r="Y592" s="34"/>
      <c r="Z592" s="34"/>
      <c r="AA592" s="34"/>
      <c r="AB592" s="34"/>
    </row>
    <row r="593" spans="1:28">
      <c r="A593" s="34"/>
      <c r="B593" s="34"/>
      <c r="C593" s="34"/>
      <c r="D593" s="34"/>
      <c r="E593" s="34"/>
      <c r="F593" s="34"/>
      <c r="G593" s="34"/>
      <c r="V593" s="34"/>
      <c r="W593" s="34"/>
      <c r="X593" s="34"/>
      <c r="Y593" s="34"/>
      <c r="Z593" s="34"/>
      <c r="AA593" s="34"/>
      <c r="AB593" s="34"/>
    </row>
    <row r="594" spans="1:28">
      <c r="A594" s="34"/>
      <c r="B594" s="34"/>
      <c r="C594" s="34"/>
      <c r="D594" s="34"/>
      <c r="E594" s="34"/>
      <c r="F594" s="34"/>
      <c r="G594" s="34"/>
      <c r="V594" s="34"/>
      <c r="W594" s="34"/>
      <c r="X594" s="34"/>
      <c r="Y594" s="34"/>
      <c r="Z594" s="34"/>
      <c r="AA594" s="34"/>
      <c r="AB594" s="34"/>
    </row>
    <row r="595" spans="1:28">
      <c r="A595" s="34"/>
      <c r="B595" s="34"/>
      <c r="C595" s="34"/>
      <c r="D595" s="34"/>
      <c r="E595" s="34"/>
      <c r="F595" s="34"/>
      <c r="G595" s="34"/>
      <c r="V595" s="34"/>
      <c r="W595" s="34"/>
      <c r="X595" s="34"/>
      <c r="Y595" s="34"/>
      <c r="Z595" s="34"/>
      <c r="AA595" s="34"/>
      <c r="AB595" s="34"/>
    </row>
    <row r="596" spans="1:28">
      <c r="A596" s="34"/>
      <c r="B596" s="34"/>
      <c r="C596" s="34"/>
      <c r="D596" s="34"/>
      <c r="E596" s="34"/>
      <c r="F596" s="34"/>
      <c r="G596" s="34"/>
      <c r="V596" s="34"/>
      <c r="W596" s="34"/>
      <c r="X596" s="34"/>
      <c r="Y596" s="34"/>
      <c r="Z596" s="34"/>
      <c r="AA596" s="34"/>
      <c r="AB596" s="34"/>
    </row>
    <row r="597" spans="1:28">
      <c r="A597" s="34"/>
      <c r="B597" s="34"/>
      <c r="C597" s="34"/>
      <c r="D597" s="34"/>
      <c r="E597" s="34"/>
      <c r="F597" s="34"/>
      <c r="G597" s="34"/>
      <c r="V597" s="34"/>
      <c r="W597" s="34"/>
      <c r="X597" s="34"/>
      <c r="Y597" s="34"/>
      <c r="Z597" s="34"/>
      <c r="AA597" s="34"/>
      <c r="AB597" s="34"/>
    </row>
    <row r="598" spans="1:28">
      <c r="A598" s="34"/>
      <c r="B598" s="34"/>
      <c r="C598" s="34"/>
      <c r="D598" s="34"/>
      <c r="E598" s="34"/>
      <c r="F598" s="34"/>
      <c r="G598" s="34"/>
      <c r="V598" s="34"/>
      <c r="W598" s="34"/>
      <c r="X598" s="34"/>
      <c r="Y598" s="34"/>
      <c r="Z598" s="34"/>
      <c r="AA598" s="34"/>
      <c r="AB598" s="34"/>
    </row>
    <row r="599" spans="1:28">
      <c r="A599" s="34"/>
      <c r="B599" s="34"/>
      <c r="C599" s="34"/>
      <c r="D599" s="34"/>
      <c r="E599" s="34"/>
      <c r="F599" s="34"/>
      <c r="G599" s="34"/>
      <c r="V599" s="34"/>
      <c r="W599" s="34"/>
      <c r="X599" s="34"/>
      <c r="Y599" s="34"/>
      <c r="Z599" s="34"/>
      <c r="AA599" s="34"/>
      <c r="AB599" s="34"/>
    </row>
    <row r="600" spans="1:28">
      <c r="A600" s="34"/>
      <c r="B600" s="34"/>
      <c r="C600" s="34"/>
      <c r="D600" s="34"/>
      <c r="E600" s="34"/>
      <c r="F600" s="34"/>
      <c r="G600" s="34"/>
      <c r="V600" s="34"/>
      <c r="W600" s="34"/>
      <c r="X600" s="34"/>
      <c r="Y600" s="34"/>
      <c r="Z600" s="34"/>
      <c r="AA600" s="34"/>
      <c r="AB600" s="34"/>
    </row>
    <row r="601" spans="1:28">
      <c r="A601" s="34"/>
      <c r="B601" s="34"/>
      <c r="C601" s="34"/>
      <c r="D601" s="34"/>
      <c r="E601" s="34"/>
      <c r="F601" s="34"/>
      <c r="G601" s="34"/>
      <c r="V601" s="34"/>
      <c r="W601" s="34"/>
      <c r="X601" s="34"/>
      <c r="Y601" s="34"/>
      <c r="Z601" s="34"/>
      <c r="AA601" s="34"/>
      <c r="AB601" s="34"/>
    </row>
    <row r="602" spans="1:28">
      <c r="A602" s="34"/>
      <c r="B602" s="34"/>
      <c r="C602" s="34"/>
      <c r="D602" s="34"/>
      <c r="E602" s="34"/>
      <c r="F602" s="34"/>
      <c r="G602" s="34"/>
      <c r="V602" s="34"/>
      <c r="W602" s="34"/>
      <c r="X602" s="34"/>
      <c r="Y602" s="34"/>
      <c r="Z602" s="34"/>
      <c r="AA602" s="34"/>
      <c r="AB602" s="34"/>
    </row>
    <row r="603" spans="1:28">
      <c r="A603" s="34"/>
      <c r="B603" s="34"/>
      <c r="C603" s="34"/>
      <c r="D603" s="34"/>
      <c r="E603" s="34"/>
      <c r="F603" s="34"/>
      <c r="G603" s="34"/>
      <c r="V603" s="34"/>
      <c r="W603" s="34"/>
      <c r="X603" s="34"/>
      <c r="Y603" s="34"/>
      <c r="Z603" s="34"/>
      <c r="AA603" s="34"/>
      <c r="AB603" s="34"/>
    </row>
    <row r="604" spans="1:28">
      <c r="A604" s="34"/>
      <c r="B604" s="34"/>
      <c r="C604" s="34"/>
      <c r="D604" s="34"/>
      <c r="E604" s="34"/>
      <c r="F604" s="34"/>
      <c r="G604" s="34"/>
      <c r="V604" s="34"/>
      <c r="W604" s="34"/>
      <c r="X604" s="34"/>
      <c r="Y604" s="34"/>
      <c r="Z604" s="34"/>
      <c r="AA604" s="34"/>
      <c r="AB604" s="34"/>
    </row>
    <row r="605" spans="1:28">
      <c r="A605" s="34"/>
      <c r="B605" s="34"/>
      <c r="C605" s="34"/>
      <c r="D605" s="34"/>
      <c r="E605" s="34"/>
      <c r="F605" s="34"/>
      <c r="G605" s="34"/>
      <c r="V605" s="34"/>
      <c r="W605" s="34"/>
      <c r="X605" s="34"/>
      <c r="Y605" s="34"/>
      <c r="Z605" s="34"/>
      <c r="AA605" s="34"/>
      <c r="AB605" s="34"/>
    </row>
    <row r="606" spans="1:28">
      <c r="A606" s="34"/>
      <c r="B606" s="34"/>
      <c r="C606" s="34"/>
      <c r="D606" s="34"/>
      <c r="E606" s="34"/>
      <c r="F606" s="34"/>
      <c r="G606" s="34"/>
      <c r="V606" s="34"/>
      <c r="W606" s="34"/>
      <c r="X606" s="34"/>
      <c r="Y606" s="34"/>
      <c r="Z606" s="34"/>
      <c r="AA606" s="34"/>
      <c r="AB606" s="34"/>
    </row>
    <row r="607" spans="1:28">
      <c r="A607" s="34"/>
      <c r="B607" s="34"/>
      <c r="C607" s="34"/>
      <c r="D607" s="34"/>
      <c r="E607" s="34"/>
      <c r="F607" s="34"/>
      <c r="G607" s="34"/>
      <c r="V607" s="34"/>
      <c r="W607" s="34"/>
      <c r="X607" s="34"/>
      <c r="Y607" s="34"/>
      <c r="Z607" s="34"/>
      <c r="AA607" s="34"/>
      <c r="AB607" s="34"/>
    </row>
    <row r="608" spans="1:28">
      <c r="A608" s="34"/>
      <c r="B608" s="34"/>
      <c r="C608" s="34"/>
      <c r="D608" s="34"/>
      <c r="E608" s="34"/>
      <c r="F608" s="34"/>
      <c r="G608" s="34"/>
      <c r="V608" s="34"/>
      <c r="W608" s="34"/>
      <c r="X608" s="34"/>
      <c r="Y608" s="34"/>
      <c r="Z608" s="34"/>
      <c r="AA608" s="34"/>
      <c r="AB608" s="34"/>
    </row>
    <row r="609" spans="1:28">
      <c r="A609" s="34"/>
      <c r="B609" s="34"/>
      <c r="C609" s="34"/>
      <c r="D609" s="34"/>
      <c r="E609" s="34"/>
      <c r="F609" s="34"/>
      <c r="G609" s="34"/>
      <c r="V609" s="34"/>
      <c r="W609" s="34"/>
      <c r="X609" s="34"/>
      <c r="Y609" s="34"/>
      <c r="Z609" s="34"/>
      <c r="AA609" s="34"/>
      <c r="AB609" s="34"/>
    </row>
    <row r="610" spans="1:28">
      <c r="A610" s="34"/>
      <c r="B610" s="34"/>
      <c r="C610" s="34"/>
      <c r="D610" s="34"/>
      <c r="E610" s="34"/>
      <c r="F610" s="34"/>
      <c r="G610" s="34"/>
      <c r="V610" s="34"/>
      <c r="W610" s="34"/>
      <c r="X610" s="34"/>
      <c r="Y610" s="34"/>
      <c r="Z610" s="34"/>
      <c r="AA610" s="34"/>
      <c r="AB610" s="34"/>
    </row>
    <row r="611" spans="1:28">
      <c r="A611" s="34"/>
      <c r="B611" s="34"/>
      <c r="C611" s="34"/>
      <c r="D611" s="34"/>
      <c r="E611" s="34"/>
      <c r="F611" s="34"/>
      <c r="G611" s="34"/>
      <c r="V611" s="34"/>
      <c r="W611" s="34"/>
      <c r="X611" s="34"/>
      <c r="Y611" s="34"/>
      <c r="Z611" s="34"/>
      <c r="AA611" s="34"/>
      <c r="AB611" s="34"/>
    </row>
    <row r="612" spans="1:28">
      <c r="A612" s="34"/>
      <c r="B612" s="34"/>
      <c r="C612" s="34"/>
      <c r="D612" s="34"/>
      <c r="E612" s="34"/>
      <c r="F612" s="34"/>
      <c r="G612" s="34"/>
      <c r="V612" s="34"/>
      <c r="W612" s="34"/>
      <c r="X612" s="34"/>
      <c r="Y612" s="34"/>
      <c r="Z612" s="34"/>
      <c r="AA612" s="34"/>
      <c r="AB612" s="34"/>
    </row>
    <row r="613" spans="1:28">
      <c r="A613" s="34"/>
      <c r="B613" s="34"/>
      <c r="C613" s="34"/>
      <c r="D613" s="34"/>
      <c r="E613" s="34"/>
      <c r="F613" s="34"/>
      <c r="G613" s="34"/>
      <c r="V613" s="34"/>
      <c r="W613" s="34"/>
      <c r="X613" s="34"/>
      <c r="Y613" s="34"/>
      <c r="Z613" s="34"/>
      <c r="AA613" s="34"/>
      <c r="AB613" s="34"/>
    </row>
    <row r="614" spans="1:28">
      <c r="A614" s="34"/>
      <c r="B614" s="34"/>
      <c r="C614" s="34"/>
      <c r="D614" s="34"/>
      <c r="E614" s="34"/>
      <c r="F614" s="34"/>
      <c r="G614" s="34"/>
      <c r="V614" s="34"/>
      <c r="W614" s="34"/>
      <c r="X614" s="34"/>
      <c r="Y614" s="34"/>
      <c r="Z614" s="34"/>
      <c r="AA614" s="34"/>
      <c r="AB614" s="34"/>
    </row>
    <row r="615" spans="1:28">
      <c r="A615" s="34"/>
      <c r="B615" s="34"/>
      <c r="C615" s="34"/>
      <c r="D615" s="34"/>
      <c r="E615" s="34"/>
      <c r="F615" s="34"/>
      <c r="G615" s="34"/>
      <c r="V615" s="34"/>
      <c r="W615" s="34"/>
      <c r="X615" s="34"/>
      <c r="Y615" s="34"/>
      <c r="Z615" s="34"/>
      <c r="AA615" s="34"/>
      <c r="AB615" s="34"/>
    </row>
    <row r="616" spans="1:28">
      <c r="A616" s="34"/>
      <c r="B616" s="34"/>
      <c r="C616" s="34"/>
      <c r="D616" s="34"/>
      <c r="E616" s="34"/>
      <c r="F616" s="34"/>
      <c r="G616" s="34"/>
      <c r="V616" s="34"/>
      <c r="W616" s="34"/>
      <c r="X616" s="34"/>
      <c r="Y616" s="34"/>
      <c r="Z616" s="34"/>
      <c r="AA616" s="34"/>
      <c r="AB616" s="34"/>
    </row>
    <row r="617" spans="1:28">
      <c r="A617" s="34"/>
      <c r="B617" s="34"/>
      <c r="C617" s="34"/>
      <c r="D617" s="34"/>
      <c r="E617" s="34"/>
      <c r="F617" s="34"/>
      <c r="G617" s="34"/>
      <c r="V617" s="34"/>
      <c r="W617" s="34"/>
      <c r="X617" s="34"/>
      <c r="Y617" s="34"/>
      <c r="Z617" s="34"/>
      <c r="AA617" s="34"/>
      <c r="AB617" s="34"/>
    </row>
    <row r="618" spans="1:28">
      <c r="A618" s="34"/>
      <c r="B618" s="34"/>
      <c r="C618" s="34"/>
      <c r="D618" s="34"/>
      <c r="E618" s="34"/>
      <c r="F618" s="34"/>
      <c r="G618" s="34"/>
      <c r="V618" s="34"/>
      <c r="W618" s="34"/>
      <c r="X618" s="34"/>
      <c r="Y618" s="34"/>
      <c r="Z618" s="34"/>
      <c r="AA618" s="34"/>
      <c r="AB618" s="34"/>
    </row>
    <row r="619" spans="1:28">
      <c r="A619" s="34"/>
      <c r="B619" s="34"/>
      <c r="C619" s="34"/>
      <c r="D619" s="34"/>
      <c r="E619" s="34"/>
      <c r="F619" s="34"/>
      <c r="G619" s="34"/>
      <c r="V619" s="34"/>
      <c r="W619" s="34"/>
      <c r="X619" s="34"/>
      <c r="Y619" s="34"/>
      <c r="Z619" s="34"/>
      <c r="AA619" s="34"/>
      <c r="AB619" s="34"/>
    </row>
    <row r="620" spans="1:28">
      <c r="A620" s="34"/>
      <c r="B620" s="34"/>
      <c r="C620" s="34"/>
      <c r="D620" s="34"/>
      <c r="E620" s="34"/>
      <c r="F620" s="34"/>
      <c r="G620" s="34"/>
      <c r="V620" s="34"/>
      <c r="W620" s="34"/>
      <c r="X620" s="34"/>
      <c r="Y620" s="34"/>
      <c r="Z620" s="34"/>
      <c r="AA620" s="34"/>
      <c r="AB620" s="34"/>
    </row>
    <row r="621" spans="1:28">
      <c r="A621" s="34"/>
      <c r="B621" s="34"/>
      <c r="C621" s="34"/>
      <c r="D621" s="34"/>
      <c r="E621" s="34"/>
      <c r="F621" s="34"/>
      <c r="G621" s="34"/>
      <c r="V621" s="34"/>
      <c r="W621" s="34"/>
      <c r="X621" s="34"/>
      <c r="Y621" s="34"/>
      <c r="Z621" s="34"/>
      <c r="AA621" s="34"/>
      <c r="AB621" s="34"/>
    </row>
    <row r="622" spans="1:28">
      <c r="A622" s="34"/>
      <c r="B622" s="34"/>
      <c r="C622" s="34"/>
      <c r="D622" s="34"/>
      <c r="E622" s="34"/>
      <c r="F622" s="34"/>
      <c r="G622" s="34"/>
      <c r="V622" s="34"/>
      <c r="W622" s="34"/>
      <c r="X622" s="34"/>
      <c r="Y622" s="34"/>
      <c r="Z622" s="34"/>
      <c r="AA622" s="34"/>
      <c r="AB622" s="34"/>
    </row>
    <row r="623" spans="1:28">
      <c r="A623" s="34"/>
      <c r="B623" s="34"/>
      <c r="C623" s="34"/>
      <c r="D623" s="34"/>
      <c r="E623" s="34"/>
      <c r="F623" s="34"/>
      <c r="G623" s="34"/>
      <c r="V623" s="34"/>
      <c r="W623" s="34"/>
      <c r="X623" s="34"/>
      <c r="Y623" s="34"/>
      <c r="Z623" s="34"/>
      <c r="AA623" s="34"/>
      <c r="AB623" s="34"/>
    </row>
    <row r="624" spans="1:28">
      <c r="A624" s="34"/>
      <c r="B624" s="34"/>
      <c r="C624" s="34"/>
      <c r="D624" s="34"/>
      <c r="E624" s="34"/>
      <c r="F624" s="34"/>
      <c r="G624" s="34"/>
      <c r="V624" s="34"/>
      <c r="W624" s="34"/>
      <c r="X624" s="34"/>
      <c r="Y624" s="34"/>
      <c r="Z624" s="34"/>
      <c r="AA624" s="34"/>
      <c r="AB624" s="34"/>
    </row>
    <row r="625" spans="1:28">
      <c r="A625" s="34"/>
      <c r="B625" s="34"/>
      <c r="C625" s="34"/>
      <c r="D625" s="34"/>
      <c r="E625" s="34"/>
      <c r="F625" s="34"/>
      <c r="G625" s="34"/>
      <c r="V625" s="34"/>
      <c r="W625" s="34"/>
      <c r="X625" s="34"/>
      <c r="Y625" s="34"/>
      <c r="Z625" s="34"/>
      <c r="AA625" s="34"/>
      <c r="AB625" s="34"/>
    </row>
    <row r="626" spans="1:28">
      <c r="A626" s="34"/>
      <c r="B626" s="34"/>
      <c r="C626" s="34"/>
      <c r="D626" s="34"/>
      <c r="E626" s="34"/>
      <c r="F626" s="34"/>
      <c r="G626" s="34"/>
      <c r="V626" s="34"/>
      <c r="W626" s="34"/>
      <c r="X626" s="34"/>
      <c r="Y626" s="34"/>
      <c r="Z626" s="34"/>
      <c r="AA626" s="34"/>
      <c r="AB626" s="34"/>
    </row>
    <row r="627" spans="1:28">
      <c r="A627" s="34"/>
      <c r="B627" s="34"/>
      <c r="C627" s="34"/>
      <c r="D627" s="34"/>
      <c r="E627" s="34"/>
      <c r="F627" s="34"/>
      <c r="G627" s="34"/>
      <c r="V627" s="34"/>
      <c r="W627" s="34"/>
      <c r="X627" s="34"/>
      <c r="Y627" s="34"/>
      <c r="Z627" s="34"/>
      <c r="AA627" s="34"/>
      <c r="AB627" s="34"/>
    </row>
    <row r="628" spans="1:28">
      <c r="A628" s="34"/>
      <c r="B628" s="34"/>
      <c r="C628" s="34"/>
      <c r="D628" s="34"/>
      <c r="E628" s="34"/>
      <c r="F628" s="34"/>
      <c r="G628" s="34"/>
      <c r="V628" s="34"/>
      <c r="W628" s="34"/>
      <c r="X628" s="34"/>
      <c r="Y628" s="34"/>
      <c r="Z628" s="34"/>
      <c r="AA628" s="34"/>
      <c r="AB628" s="34"/>
    </row>
    <row r="629" spans="1:28">
      <c r="A629" s="34"/>
      <c r="B629" s="34"/>
      <c r="C629" s="34"/>
      <c r="D629" s="34"/>
      <c r="E629" s="34"/>
      <c r="F629" s="34"/>
      <c r="G629" s="34"/>
      <c r="V629" s="34"/>
      <c r="W629" s="34"/>
      <c r="X629" s="34"/>
      <c r="Y629" s="34"/>
      <c r="Z629" s="34"/>
      <c r="AA629" s="34"/>
      <c r="AB629" s="34"/>
    </row>
    <row r="630" spans="1:28">
      <c r="A630" s="34"/>
      <c r="B630" s="34"/>
      <c r="C630" s="34"/>
      <c r="D630" s="34"/>
      <c r="E630" s="34"/>
      <c r="F630" s="34"/>
      <c r="G630" s="34"/>
      <c r="V630" s="34"/>
      <c r="W630" s="34"/>
      <c r="X630" s="34"/>
      <c r="Y630" s="34"/>
      <c r="Z630" s="34"/>
      <c r="AA630" s="34"/>
      <c r="AB630" s="34"/>
    </row>
    <row r="631" spans="1:28">
      <c r="A631" s="34"/>
      <c r="B631" s="34"/>
      <c r="C631" s="34"/>
      <c r="D631" s="34"/>
      <c r="E631" s="34"/>
      <c r="F631" s="34"/>
      <c r="G631" s="34"/>
      <c r="V631" s="34"/>
      <c r="W631" s="34"/>
      <c r="X631" s="34"/>
      <c r="Y631" s="34"/>
      <c r="Z631" s="34"/>
      <c r="AA631" s="34"/>
      <c r="AB631" s="34"/>
    </row>
    <row r="632" spans="1:28">
      <c r="A632" s="34"/>
      <c r="B632" s="34"/>
      <c r="C632" s="34"/>
      <c r="D632" s="34"/>
      <c r="E632" s="34"/>
      <c r="F632" s="34"/>
      <c r="G632" s="34"/>
      <c r="V632" s="34"/>
      <c r="W632" s="34"/>
      <c r="X632" s="34"/>
      <c r="Y632" s="34"/>
      <c r="Z632" s="34"/>
      <c r="AA632" s="34"/>
      <c r="AB632" s="34"/>
    </row>
    <row r="633" spans="1:28">
      <c r="A633" s="34"/>
      <c r="B633" s="34"/>
      <c r="C633" s="34"/>
      <c r="D633" s="34"/>
      <c r="E633" s="34"/>
      <c r="F633" s="34"/>
      <c r="G633" s="34"/>
      <c r="V633" s="34"/>
      <c r="W633" s="34"/>
      <c r="X633" s="34"/>
      <c r="Y633" s="34"/>
      <c r="Z633" s="34"/>
      <c r="AA633" s="34"/>
      <c r="AB633" s="34"/>
    </row>
    <row r="634" spans="1:28">
      <c r="A634" s="34"/>
      <c r="B634" s="34"/>
      <c r="C634" s="34"/>
      <c r="D634" s="34"/>
      <c r="E634" s="34"/>
      <c r="F634" s="34"/>
      <c r="G634" s="34"/>
      <c r="V634" s="34"/>
      <c r="W634" s="34"/>
      <c r="X634" s="34"/>
      <c r="Y634" s="34"/>
      <c r="Z634" s="34"/>
      <c r="AA634" s="34"/>
      <c r="AB634" s="34"/>
    </row>
    <row r="635" spans="1:28">
      <c r="A635" s="34"/>
      <c r="B635" s="34"/>
      <c r="C635" s="34"/>
      <c r="D635" s="34"/>
      <c r="E635" s="34"/>
      <c r="F635" s="34"/>
      <c r="G635" s="34"/>
      <c r="V635" s="34"/>
      <c r="W635" s="34"/>
      <c r="X635" s="34"/>
      <c r="Y635" s="34"/>
      <c r="Z635" s="34"/>
      <c r="AA635" s="34"/>
      <c r="AB635" s="34"/>
    </row>
    <row r="636" spans="1:28">
      <c r="A636" s="34"/>
      <c r="B636" s="34"/>
      <c r="C636" s="34"/>
      <c r="D636" s="34"/>
      <c r="E636" s="34"/>
      <c r="F636" s="34"/>
      <c r="G636" s="34"/>
      <c r="V636" s="34"/>
      <c r="W636" s="34"/>
      <c r="X636" s="34"/>
      <c r="Y636" s="34"/>
      <c r="Z636" s="34"/>
      <c r="AA636" s="34"/>
      <c r="AB636" s="34"/>
    </row>
    <row r="637" spans="1:28">
      <c r="A637" s="34"/>
      <c r="B637" s="34"/>
      <c r="C637" s="34"/>
      <c r="D637" s="34"/>
      <c r="E637" s="34"/>
      <c r="F637" s="34"/>
      <c r="G637" s="34"/>
      <c r="V637" s="34"/>
      <c r="W637" s="34"/>
      <c r="X637" s="34"/>
      <c r="Y637" s="34"/>
      <c r="Z637" s="34"/>
      <c r="AA637" s="34"/>
      <c r="AB637" s="34"/>
    </row>
    <row r="638" spans="1:28">
      <c r="A638" s="34"/>
      <c r="B638" s="34"/>
      <c r="C638" s="34"/>
      <c r="D638" s="34"/>
      <c r="E638" s="34"/>
      <c r="F638" s="34"/>
      <c r="G638" s="34"/>
      <c r="V638" s="34"/>
      <c r="W638" s="34"/>
      <c r="X638" s="34"/>
      <c r="Y638" s="34"/>
      <c r="Z638" s="34"/>
      <c r="AA638" s="34"/>
      <c r="AB638" s="34"/>
    </row>
    <row r="639" spans="1:28">
      <c r="A639" s="34"/>
      <c r="B639" s="34"/>
      <c r="C639" s="34"/>
      <c r="D639" s="34"/>
      <c r="E639" s="34"/>
      <c r="F639" s="34"/>
      <c r="G639" s="34"/>
      <c r="V639" s="34"/>
      <c r="W639" s="34"/>
      <c r="X639" s="34"/>
      <c r="Y639" s="34"/>
      <c r="Z639" s="34"/>
      <c r="AA639" s="34"/>
      <c r="AB639" s="34"/>
    </row>
    <row r="640" spans="1:28">
      <c r="A640" s="34"/>
      <c r="B640" s="34"/>
      <c r="C640" s="34"/>
      <c r="D640" s="34"/>
      <c r="E640" s="34"/>
      <c r="F640" s="34"/>
      <c r="G640" s="34"/>
      <c r="V640" s="34"/>
      <c r="W640" s="34"/>
      <c r="X640" s="34"/>
      <c r="Y640" s="34"/>
      <c r="Z640" s="34"/>
      <c r="AA640" s="34"/>
      <c r="AB640" s="34"/>
    </row>
    <row r="641" spans="1:28">
      <c r="A641" s="34"/>
      <c r="B641" s="34"/>
      <c r="C641" s="34"/>
      <c r="D641" s="34"/>
      <c r="E641" s="34"/>
      <c r="F641" s="34"/>
      <c r="G641" s="34"/>
      <c r="V641" s="34"/>
      <c r="W641" s="34"/>
      <c r="X641" s="34"/>
      <c r="Y641" s="34"/>
      <c r="Z641" s="34"/>
      <c r="AA641" s="34"/>
      <c r="AB641" s="34"/>
    </row>
    <row r="642" spans="1:28">
      <c r="A642" s="34"/>
      <c r="B642" s="34"/>
      <c r="C642" s="34"/>
      <c r="D642" s="34"/>
      <c r="E642" s="34"/>
      <c r="F642" s="34"/>
      <c r="G642" s="34"/>
      <c r="V642" s="34"/>
      <c r="W642" s="34"/>
      <c r="X642" s="34"/>
      <c r="Y642" s="34"/>
      <c r="Z642" s="34"/>
      <c r="AA642" s="34"/>
      <c r="AB642" s="34"/>
    </row>
    <row r="643" spans="1:28">
      <c r="A643" s="34"/>
      <c r="B643" s="34"/>
      <c r="C643" s="34"/>
      <c r="D643" s="34"/>
      <c r="E643" s="34"/>
      <c r="F643" s="34"/>
      <c r="G643" s="34"/>
      <c r="V643" s="34"/>
      <c r="W643" s="34"/>
      <c r="X643" s="34"/>
      <c r="Y643" s="34"/>
      <c r="Z643" s="34"/>
      <c r="AA643" s="34"/>
      <c r="AB643" s="34"/>
    </row>
    <row r="644" spans="1:28">
      <c r="A644" s="34"/>
      <c r="B644" s="34"/>
      <c r="C644" s="34"/>
      <c r="D644" s="34"/>
      <c r="E644" s="34"/>
      <c r="F644" s="34"/>
      <c r="G644" s="34"/>
      <c r="V644" s="34"/>
      <c r="W644" s="34"/>
      <c r="X644" s="34"/>
      <c r="Y644" s="34"/>
      <c r="Z644" s="34"/>
      <c r="AA644" s="34"/>
      <c r="AB644" s="34"/>
    </row>
    <row r="645" spans="1:28">
      <c r="A645" s="34"/>
      <c r="B645" s="34"/>
      <c r="C645" s="34"/>
      <c r="D645" s="34"/>
      <c r="E645" s="34"/>
      <c r="F645" s="34"/>
      <c r="G645" s="34"/>
      <c r="V645" s="34"/>
      <c r="W645" s="34"/>
      <c r="X645" s="34"/>
      <c r="Y645" s="34"/>
      <c r="Z645" s="34"/>
      <c r="AA645" s="34"/>
      <c r="AB645" s="34"/>
    </row>
    <row r="646" spans="1:28">
      <c r="A646" s="34"/>
      <c r="B646" s="34"/>
      <c r="C646" s="34"/>
      <c r="D646" s="34"/>
      <c r="E646" s="34"/>
      <c r="F646" s="34"/>
      <c r="G646" s="34"/>
      <c r="V646" s="34"/>
      <c r="W646" s="34"/>
      <c r="X646" s="34"/>
      <c r="Y646" s="34"/>
      <c r="Z646" s="34"/>
      <c r="AA646" s="34"/>
      <c r="AB646" s="34"/>
    </row>
    <row r="647" spans="1:28">
      <c r="A647" s="34"/>
      <c r="B647" s="34"/>
      <c r="C647" s="34"/>
      <c r="D647" s="34"/>
      <c r="E647" s="34"/>
      <c r="F647" s="34"/>
      <c r="G647" s="34"/>
      <c r="V647" s="34"/>
      <c r="W647" s="34"/>
      <c r="X647" s="34"/>
      <c r="Y647" s="34"/>
      <c r="Z647" s="34"/>
      <c r="AA647" s="34"/>
      <c r="AB647" s="34"/>
    </row>
    <row r="648" spans="1:28">
      <c r="A648" s="34"/>
      <c r="B648" s="34"/>
      <c r="C648" s="34"/>
      <c r="D648" s="34"/>
      <c r="E648" s="34"/>
      <c r="F648" s="34"/>
      <c r="G648" s="34"/>
      <c r="V648" s="34"/>
      <c r="W648" s="34"/>
      <c r="X648" s="34"/>
      <c r="Y648" s="34"/>
      <c r="Z648" s="34"/>
      <c r="AA648" s="34"/>
      <c r="AB648" s="34"/>
    </row>
    <row r="649" spans="1:28">
      <c r="A649" s="34"/>
      <c r="B649" s="34"/>
      <c r="C649" s="34"/>
      <c r="D649" s="34"/>
      <c r="E649" s="34"/>
      <c r="F649" s="34"/>
      <c r="G649" s="34"/>
      <c r="V649" s="34"/>
      <c r="W649" s="34"/>
      <c r="X649" s="34"/>
      <c r="Y649" s="34"/>
      <c r="Z649" s="34"/>
      <c r="AA649" s="34"/>
      <c r="AB649" s="34"/>
    </row>
    <row r="650" spans="1:28">
      <c r="A650" s="34"/>
      <c r="B650" s="34"/>
      <c r="C650" s="34"/>
      <c r="D650" s="34"/>
      <c r="E650" s="34"/>
      <c r="F650" s="34"/>
      <c r="G650" s="34"/>
      <c r="V650" s="34"/>
      <c r="W650" s="34"/>
      <c r="X650" s="34"/>
      <c r="Y650" s="34"/>
      <c r="Z650" s="34"/>
      <c r="AA650" s="34"/>
      <c r="AB650" s="34"/>
    </row>
    <row r="651" spans="1:28">
      <c r="A651" s="34"/>
      <c r="B651" s="34"/>
      <c r="C651" s="34"/>
      <c r="D651" s="34"/>
      <c r="E651" s="34"/>
      <c r="F651" s="34"/>
      <c r="G651" s="34"/>
      <c r="V651" s="34"/>
      <c r="W651" s="34"/>
      <c r="X651" s="34"/>
      <c r="Y651" s="34"/>
      <c r="Z651" s="34"/>
      <c r="AA651" s="34"/>
      <c r="AB651" s="34"/>
    </row>
    <row r="652" spans="1:28">
      <c r="A652" s="34"/>
      <c r="B652" s="34"/>
      <c r="C652" s="34"/>
      <c r="D652" s="34"/>
      <c r="E652" s="34"/>
      <c r="F652" s="34"/>
      <c r="G652" s="34"/>
      <c r="V652" s="34"/>
      <c r="W652" s="34"/>
      <c r="X652" s="34"/>
      <c r="Y652" s="34"/>
      <c r="Z652" s="34"/>
      <c r="AA652" s="34"/>
      <c r="AB652" s="34"/>
    </row>
    <row r="653" spans="1:28">
      <c r="A653" s="34"/>
      <c r="B653" s="34"/>
      <c r="C653" s="34"/>
      <c r="D653" s="34"/>
      <c r="E653" s="34"/>
      <c r="F653" s="34"/>
      <c r="G653" s="34"/>
      <c r="V653" s="34"/>
      <c r="W653" s="34"/>
      <c r="X653" s="34"/>
      <c r="Y653" s="34"/>
      <c r="Z653" s="34"/>
      <c r="AA653" s="34"/>
      <c r="AB653" s="34"/>
    </row>
    <row r="654" spans="1:28">
      <c r="A654" s="34"/>
      <c r="B654" s="34"/>
      <c r="C654" s="34"/>
      <c r="D654" s="34"/>
      <c r="E654" s="34"/>
      <c r="F654" s="34"/>
      <c r="G654" s="34"/>
      <c r="V654" s="34"/>
      <c r="W654" s="34"/>
      <c r="X654" s="34"/>
      <c r="Y654" s="34"/>
      <c r="Z654" s="34"/>
      <c r="AA654" s="34"/>
      <c r="AB654" s="34"/>
    </row>
    <row r="655" spans="1:28">
      <c r="A655" s="34"/>
      <c r="B655" s="34"/>
      <c r="C655" s="34"/>
      <c r="D655" s="34"/>
      <c r="E655" s="34"/>
      <c r="F655" s="34"/>
      <c r="G655" s="34"/>
      <c r="V655" s="34"/>
      <c r="W655" s="34"/>
      <c r="X655" s="34"/>
      <c r="Y655" s="34"/>
      <c r="Z655" s="34"/>
      <c r="AA655" s="34"/>
      <c r="AB655" s="34"/>
    </row>
    <row r="656" spans="1:28">
      <c r="A656" s="34"/>
      <c r="B656" s="34"/>
      <c r="C656" s="34"/>
      <c r="D656" s="34"/>
      <c r="E656" s="34"/>
      <c r="F656" s="34"/>
      <c r="G656" s="34"/>
      <c r="V656" s="34"/>
      <c r="W656" s="34"/>
      <c r="X656" s="34"/>
      <c r="Y656" s="34"/>
      <c r="Z656" s="34"/>
      <c r="AA656" s="34"/>
      <c r="AB656" s="34"/>
    </row>
    <row r="657" spans="1:28">
      <c r="A657" s="34"/>
      <c r="B657" s="34"/>
      <c r="C657" s="34"/>
      <c r="D657" s="34"/>
      <c r="E657" s="34"/>
      <c r="F657" s="34"/>
      <c r="G657" s="34"/>
      <c r="V657" s="34"/>
      <c r="W657" s="34"/>
      <c r="X657" s="34"/>
      <c r="Y657" s="34"/>
      <c r="Z657" s="34"/>
      <c r="AA657" s="34"/>
      <c r="AB657" s="34"/>
    </row>
    <row r="658" spans="1:28">
      <c r="A658" s="34"/>
      <c r="B658" s="34"/>
      <c r="C658" s="34"/>
      <c r="D658" s="34"/>
      <c r="E658" s="34"/>
      <c r="F658" s="34"/>
      <c r="G658" s="34"/>
      <c r="V658" s="34"/>
      <c r="W658" s="34"/>
      <c r="X658" s="34"/>
      <c r="Y658" s="34"/>
      <c r="Z658" s="34"/>
      <c r="AA658" s="34"/>
      <c r="AB658" s="34"/>
    </row>
    <row r="659" spans="1:28">
      <c r="A659" s="34"/>
      <c r="B659" s="34"/>
      <c r="C659" s="34"/>
      <c r="D659" s="34"/>
      <c r="E659" s="34"/>
      <c r="F659" s="34"/>
      <c r="G659" s="34"/>
      <c r="V659" s="34"/>
      <c r="W659" s="34"/>
      <c r="X659" s="34"/>
      <c r="Y659" s="34"/>
      <c r="Z659" s="34"/>
      <c r="AA659" s="34"/>
      <c r="AB659" s="34"/>
    </row>
    <row r="660" spans="1:28">
      <c r="A660" s="34"/>
      <c r="B660" s="34"/>
      <c r="C660" s="34"/>
      <c r="D660" s="34"/>
      <c r="E660" s="34"/>
      <c r="F660" s="34"/>
      <c r="G660" s="34"/>
      <c r="V660" s="34"/>
      <c r="W660" s="34"/>
      <c r="X660" s="34"/>
      <c r="Y660" s="34"/>
      <c r="Z660" s="34"/>
      <c r="AA660" s="34"/>
      <c r="AB660" s="34"/>
    </row>
    <row r="661" spans="1:28">
      <c r="A661" s="34"/>
      <c r="B661" s="34"/>
      <c r="C661" s="34"/>
      <c r="D661" s="34"/>
      <c r="E661" s="34"/>
      <c r="F661" s="34"/>
      <c r="G661" s="34"/>
      <c r="V661" s="34"/>
      <c r="W661" s="34"/>
      <c r="X661" s="34"/>
      <c r="Y661" s="34"/>
      <c r="Z661" s="34"/>
      <c r="AA661" s="34"/>
      <c r="AB661" s="34"/>
    </row>
    <row r="662" spans="1:28">
      <c r="A662" s="34"/>
      <c r="B662" s="34"/>
      <c r="C662" s="34"/>
      <c r="D662" s="34"/>
      <c r="E662" s="34"/>
      <c r="F662" s="34"/>
      <c r="G662" s="34"/>
      <c r="V662" s="34"/>
      <c r="W662" s="34"/>
      <c r="X662" s="34"/>
      <c r="Y662" s="34"/>
      <c r="Z662" s="34"/>
      <c r="AA662" s="34"/>
      <c r="AB662" s="34"/>
    </row>
    <row r="663" spans="1:28">
      <c r="A663" s="34"/>
      <c r="B663" s="34"/>
      <c r="C663" s="34"/>
      <c r="D663" s="34"/>
      <c r="E663" s="34"/>
      <c r="F663" s="34"/>
      <c r="G663" s="34"/>
      <c r="V663" s="34"/>
      <c r="W663" s="34"/>
      <c r="X663" s="34"/>
      <c r="Y663" s="34"/>
      <c r="Z663" s="34"/>
      <c r="AA663" s="34"/>
      <c r="AB663" s="34"/>
    </row>
    <row r="664" spans="1:28">
      <c r="A664" s="34"/>
      <c r="B664" s="34"/>
      <c r="C664" s="34"/>
      <c r="D664" s="34"/>
      <c r="E664" s="34"/>
      <c r="F664" s="34"/>
      <c r="G664" s="34"/>
      <c r="V664" s="34"/>
      <c r="W664" s="34"/>
      <c r="X664" s="34"/>
      <c r="Y664" s="34"/>
      <c r="Z664" s="34"/>
      <c r="AA664" s="34"/>
      <c r="AB664" s="34"/>
    </row>
    <row r="665" spans="1:28">
      <c r="A665" s="34"/>
      <c r="B665" s="34"/>
      <c r="C665" s="34"/>
      <c r="D665" s="34"/>
      <c r="E665" s="34"/>
      <c r="F665" s="34"/>
      <c r="G665" s="34"/>
      <c r="V665" s="34"/>
      <c r="W665" s="34"/>
      <c r="X665" s="34"/>
      <c r="Y665" s="34"/>
      <c r="Z665" s="34"/>
      <c r="AA665" s="34"/>
      <c r="AB665" s="34"/>
    </row>
    <row r="666" spans="1:28">
      <c r="A666" s="34"/>
      <c r="B666" s="34"/>
      <c r="C666" s="34"/>
      <c r="D666" s="34"/>
      <c r="E666" s="34"/>
      <c r="F666" s="34"/>
      <c r="G666" s="34"/>
      <c r="V666" s="34"/>
      <c r="W666" s="34"/>
      <c r="X666" s="34"/>
      <c r="Y666" s="34"/>
      <c r="Z666" s="34"/>
      <c r="AA666" s="34"/>
      <c r="AB666" s="34"/>
    </row>
    <row r="667" spans="1:28">
      <c r="A667" s="34"/>
      <c r="B667" s="34"/>
      <c r="C667" s="34"/>
      <c r="D667" s="34"/>
      <c r="E667" s="34"/>
      <c r="F667" s="34"/>
      <c r="G667" s="34"/>
      <c r="V667" s="34"/>
      <c r="W667" s="34"/>
      <c r="X667" s="34"/>
      <c r="Y667" s="34"/>
      <c r="Z667" s="34"/>
      <c r="AA667" s="34"/>
      <c r="AB667" s="34"/>
    </row>
    <row r="668" spans="1:28">
      <c r="A668" s="34"/>
      <c r="B668" s="34"/>
      <c r="C668" s="34"/>
      <c r="D668" s="34"/>
      <c r="E668" s="34"/>
      <c r="F668" s="34"/>
      <c r="G668" s="34"/>
      <c r="V668" s="34"/>
      <c r="W668" s="34"/>
      <c r="X668" s="34"/>
      <c r="Y668" s="34"/>
      <c r="Z668" s="34"/>
      <c r="AA668" s="34"/>
      <c r="AB668" s="34"/>
    </row>
    <row r="669" spans="1:28">
      <c r="A669" s="34"/>
      <c r="B669" s="34"/>
      <c r="C669" s="34"/>
      <c r="D669" s="34"/>
      <c r="E669" s="34"/>
      <c r="F669" s="34"/>
      <c r="G669" s="34"/>
      <c r="V669" s="34"/>
      <c r="W669" s="34"/>
      <c r="X669" s="34"/>
      <c r="Y669" s="34"/>
      <c r="Z669" s="34"/>
      <c r="AA669" s="34"/>
      <c r="AB669" s="34"/>
    </row>
    <row r="670" spans="1:28">
      <c r="A670" s="34"/>
      <c r="B670" s="34"/>
      <c r="C670" s="34"/>
      <c r="D670" s="34"/>
      <c r="E670" s="34"/>
      <c r="F670" s="34"/>
      <c r="G670" s="34"/>
      <c r="V670" s="34"/>
      <c r="W670" s="34"/>
      <c r="X670" s="34"/>
      <c r="Y670" s="34"/>
      <c r="Z670" s="34"/>
      <c r="AA670" s="34"/>
      <c r="AB670" s="34"/>
    </row>
    <row r="671" spans="1:28">
      <c r="A671" s="34"/>
      <c r="B671" s="34"/>
      <c r="C671" s="34"/>
      <c r="D671" s="34"/>
      <c r="E671" s="34"/>
      <c r="F671" s="34"/>
      <c r="G671" s="34"/>
      <c r="V671" s="34"/>
      <c r="W671" s="34"/>
      <c r="X671" s="34"/>
      <c r="Y671" s="34"/>
      <c r="Z671" s="34"/>
      <c r="AA671" s="34"/>
      <c r="AB671" s="34"/>
    </row>
    <row r="672" spans="1:28">
      <c r="A672" s="34"/>
      <c r="B672" s="34"/>
      <c r="C672" s="34"/>
      <c r="D672" s="34"/>
      <c r="E672" s="34"/>
      <c r="F672" s="34"/>
      <c r="G672" s="34"/>
      <c r="V672" s="34"/>
      <c r="W672" s="34"/>
      <c r="X672" s="34"/>
      <c r="Y672" s="34"/>
      <c r="Z672" s="34"/>
      <c r="AA672" s="34"/>
      <c r="AB672" s="34"/>
    </row>
    <row r="673" spans="1:28">
      <c r="A673" s="34"/>
      <c r="B673" s="34"/>
      <c r="C673" s="34"/>
      <c r="D673" s="34"/>
      <c r="E673" s="34"/>
      <c r="F673" s="34"/>
      <c r="G673" s="34"/>
      <c r="V673" s="34"/>
      <c r="W673" s="34"/>
      <c r="X673" s="34"/>
      <c r="Y673" s="34"/>
      <c r="Z673" s="34"/>
      <c r="AA673" s="34"/>
      <c r="AB673" s="34"/>
    </row>
    <row r="674" spans="1:28">
      <c r="A674" s="34"/>
      <c r="B674" s="34"/>
      <c r="C674" s="34"/>
      <c r="D674" s="34"/>
      <c r="E674" s="34"/>
      <c r="F674" s="34"/>
      <c r="G674" s="34"/>
      <c r="V674" s="34"/>
      <c r="W674" s="34"/>
      <c r="X674" s="34"/>
      <c r="Y674" s="34"/>
      <c r="Z674" s="34"/>
      <c r="AA674" s="34"/>
      <c r="AB674" s="34"/>
    </row>
    <row r="675" spans="1:28">
      <c r="A675" s="34"/>
      <c r="B675" s="34"/>
      <c r="C675" s="34"/>
      <c r="D675" s="34"/>
      <c r="E675" s="34"/>
      <c r="F675" s="34"/>
      <c r="G675" s="34"/>
      <c r="V675" s="34"/>
      <c r="W675" s="34"/>
      <c r="X675" s="34"/>
      <c r="Y675" s="34"/>
      <c r="Z675" s="34"/>
      <c r="AA675" s="34"/>
      <c r="AB675" s="34"/>
    </row>
    <row r="676" spans="1:28">
      <c r="A676" s="34"/>
      <c r="B676" s="34"/>
      <c r="C676" s="34"/>
      <c r="D676" s="34"/>
      <c r="E676" s="34"/>
      <c r="F676" s="34"/>
      <c r="G676" s="34"/>
      <c r="V676" s="34"/>
      <c r="W676" s="34"/>
      <c r="X676" s="34"/>
      <c r="Y676" s="34"/>
      <c r="Z676" s="34"/>
      <c r="AA676" s="34"/>
      <c r="AB676" s="34"/>
    </row>
    <row r="677" spans="1:28">
      <c r="A677" s="34"/>
      <c r="B677" s="34"/>
      <c r="C677" s="34"/>
      <c r="D677" s="34"/>
      <c r="E677" s="34"/>
      <c r="F677" s="34"/>
      <c r="G677" s="34"/>
      <c r="V677" s="34"/>
      <c r="W677" s="34"/>
      <c r="X677" s="34"/>
      <c r="Y677" s="34"/>
      <c r="Z677" s="34"/>
      <c r="AA677" s="34"/>
      <c r="AB677" s="34"/>
    </row>
    <row r="678" spans="1:28">
      <c r="A678" s="34"/>
      <c r="B678" s="34"/>
      <c r="C678" s="34"/>
      <c r="D678" s="34"/>
      <c r="E678" s="34"/>
      <c r="F678" s="34"/>
      <c r="G678" s="34"/>
      <c r="V678" s="34"/>
      <c r="W678" s="34"/>
      <c r="X678" s="34"/>
      <c r="Y678" s="34"/>
      <c r="Z678" s="34"/>
      <c r="AA678" s="34"/>
      <c r="AB678" s="34"/>
    </row>
    <row r="679" spans="1:28">
      <c r="A679" s="34"/>
      <c r="B679" s="34"/>
      <c r="C679" s="34"/>
      <c r="D679" s="34"/>
      <c r="E679" s="34"/>
      <c r="F679" s="34"/>
      <c r="G679" s="34"/>
      <c r="V679" s="34"/>
      <c r="W679" s="34"/>
      <c r="X679" s="34"/>
      <c r="Y679" s="34"/>
      <c r="Z679" s="34"/>
      <c r="AA679" s="34"/>
      <c r="AB679" s="34"/>
    </row>
    <row r="680" spans="1:28">
      <c r="A680" s="34"/>
      <c r="B680" s="34"/>
      <c r="C680" s="34"/>
      <c r="D680" s="34"/>
      <c r="E680" s="34"/>
      <c r="F680" s="34"/>
      <c r="G680" s="34"/>
      <c r="V680" s="34"/>
      <c r="W680" s="34"/>
      <c r="X680" s="34"/>
      <c r="Y680" s="34"/>
      <c r="Z680" s="34"/>
      <c r="AA680" s="34"/>
      <c r="AB680" s="34"/>
    </row>
    <row r="681" spans="1:28">
      <c r="A681" s="34"/>
      <c r="B681" s="34"/>
      <c r="C681" s="34"/>
      <c r="D681" s="34"/>
      <c r="E681" s="34"/>
      <c r="F681" s="34"/>
      <c r="G681" s="34"/>
      <c r="V681" s="34"/>
      <c r="W681" s="34"/>
      <c r="X681" s="34"/>
      <c r="Y681" s="34"/>
      <c r="Z681" s="34"/>
      <c r="AA681" s="34"/>
      <c r="AB681" s="34"/>
    </row>
    <row r="682" spans="1:28">
      <c r="A682" s="34"/>
      <c r="B682" s="34"/>
      <c r="C682" s="34"/>
      <c r="D682" s="34"/>
      <c r="E682" s="34"/>
      <c r="F682" s="34"/>
      <c r="G682" s="34"/>
      <c r="V682" s="34"/>
      <c r="W682" s="34"/>
      <c r="X682" s="34"/>
      <c r="Y682" s="34"/>
      <c r="Z682" s="34"/>
      <c r="AA682" s="34"/>
      <c r="AB682" s="34"/>
    </row>
    <row r="683" spans="1:28">
      <c r="A683" s="34"/>
      <c r="B683" s="34"/>
      <c r="C683" s="34"/>
      <c r="D683" s="34"/>
      <c r="E683" s="34"/>
      <c r="F683" s="34"/>
      <c r="G683" s="34"/>
      <c r="V683" s="34"/>
      <c r="W683" s="34"/>
      <c r="X683" s="34"/>
      <c r="Y683" s="34"/>
      <c r="Z683" s="34"/>
      <c r="AA683" s="34"/>
      <c r="AB683" s="34"/>
    </row>
    <row r="684" spans="1:28">
      <c r="A684" s="34"/>
      <c r="B684" s="34"/>
      <c r="C684" s="34"/>
      <c r="D684" s="34"/>
      <c r="E684" s="34"/>
      <c r="F684" s="34"/>
      <c r="G684" s="34"/>
      <c r="V684" s="34"/>
      <c r="W684" s="34"/>
      <c r="X684" s="34"/>
      <c r="Y684" s="34"/>
      <c r="Z684" s="34"/>
      <c r="AA684" s="34"/>
      <c r="AB684" s="34"/>
    </row>
    <row r="685" spans="1:28">
      <c r="A685" s="34"/>
      <c r="B685" s="34"/>
      <c r="C685" s="34"/>
      <c r="D685" s="34"/>
      <c r="E685" s="34"/>
      <c r="F685" s="34"/>
      <c r="G685" s="34"/>
      <c r="V685" s="34"/>
      <c r="W685" s="34"/>
      <c r="X685" s="34"/>
      <c r="Y685" s="34"/>
      <c r="Z685" s="34"/>
      <c r="AA685" s="34"/>
      <c r="AB685" s="34"/>
    </row>
    <row r="686" spans="1:28">
      <c r="A686" s="34"/>
      <c r="B686" s="34"/>
      <c r="C686" s="34"/>
      <c r="D686" s="34"/>
      <c r="E686" s="34"/>
      <c r="F686" s="34"/>
      <c r="G686" s="34"/>
      <c r="V686" s="34"/>
      <c r="W686" s="34"/>
      <c r="X686" s="34"/>
      <c r="Y686" s="34"/>
      <c r="Z686" s="34"/>
      <c r="AA686" s="34"/>
      <c r="AB686" s="34"/>
    </row>
    <row r="687" spans="1:28">
      <c r="A687" s="34"/>
      <c r="B687" s="34"/>
      <c r="C687" s="34"/>
      <c r="D687" s="34"/>
      <c r="E687" s="34"/>
      <c r="F687" s="34"/>
      <c r="G687" s="34"/>
      <c r="V687" s="34"/>
      <c r="W687" s="34"/>
      <c r="X687" s="34"/>
      <c r="Y687" s="34"/>
      <c r="Z687" s="34"/>
      <c r="AA687" s="34"/>
      <c r="AB687" s="34"/>
    </row>
    <row r="688" spans="1:28">
      <c r="A688" s="34"/>
      <c r="B688" s="34"/>
      <c r="C688" s="34"/>
      <c r="D688" s="34"/>
      <c r="E688" s="34"/>
      <c r="F688" s="34"/>
      <c r="G688" s="34"/>
      <c r="V688" s="34"/>
      <c r="W688" s="34"/>
      <c r="X688" s="34"/>
      <c r="Y688" s="34"/>
      <c r="Z688" s="34"/>
      <c r="AA688" s="34"/>
      <c r="AB688" s="34"/>
    </row>
    <row r="689" spans="1:28">
      <c r="A689" s="34"/>
      <c r="B689" s="34"/>
      <c r="C689" s="34"/>
      <c r="D689" s="34"/>
      <c r="E689" s="34"/>
      <c r="F689" s="34"/>
      <c r="G689" s="34"/>
      <c r="V689" s="34"/>
      <c r="W689" s="34"/>
      <c r="X689" s="34"/>
      <c r="Y689" s="34"/>
      <c r="Z689" s="34"/>
      <c r="AA689" s="34"/>
      <c r="AB689" s="34"/>
    </row>
    <row r="690" spans="1:28">
      <c r="A690" s="34"/>
      <c r="B690" s="34"/>
      <c r="C690" s="34"/>
      <c r="D690" s="34"/>
      <c r="E690" s="34"/>
      <c r="F690" s="34"/>
      <c r="G690" s="34"/>
      <c r="V690" s="34"/>
      <c r="W690" s="34"/>
      <c r="X690" s="34"/>
      <c r="Y690" s="34"/>
      <c r="Z690" s="34"/>
      <c r="AA690" s="34"/>
      <c r="AB690" s="34"/>
    </row>
    <row r="691" spans="1:28">
      <c r="A691" s="34"/>
      <c r="B691" s="34"/>
      <c r="C691" s="34"/>
      <c r="D691" s="34"/>
      <c r="E691" s="34"/>
      <c r="F691" s="34"/>
      <c r="G691" s="34"/>
      <c r="V691" s="34"/>
      <c r="W691" s="34"/>
      <c r="X691" s="34"/>
      <c r="Y691" s="34"/>
      <c r="Z691" s="34"/>
      <c r="AA691" s="34"/>
      <c r="AB691" s="34"/>
    </row>
    <row r="692" spans="1:28">
      <c r="A692" s="34"/>
      <c r="B692" s="34"/>
      <c r="C692" s="34"/>
      <c r="D692" s="34"/>
      <c r="E692" s="34"/>
      <c r="F692" s="34"/>
      <c r="G692" s="34"/>
      <c r="V692" s="34"/>
      <c r="W692" s="34"/>
      <c r="X692" s="34"/>
      <c r="Y692" s="34"/>
      <c r="Z692" s="34"/>
      <c r="AA692" s="34"/>
      <c r="AB692" s="34"/>
    </row>
    <row r="693" spans="1:28">
      <c r="A693" s="34"/>
      <c r="B693" s="34"/>
      <c r="C693" s="34"/>
      <c r="D693" s="34"/>
      <c r="E693" s="34"/>
      <c r="F693" s="34"/>
      <c r="G693" s="34"/>
      <c r="V693" s="34"/>
      <c r="W693" s="34"/>
      <c r="X693" s="34"/>
      <c r="Y693" s="34"/>
      <c r="Z693" s="34"/>
      <c r="AA693" s="34"/>
      <c r="AB693" s="34"/>
    </row>
    <row r="694" spans="1:28">
      <c r="A694" s="34"/>
      <c r="B694" s="34"/>
      <c r="C694" s="34"/>
      <c r="D694" s="34"/>
      <c r="E694" s="34"/>
      <c r="F694" s="34"/>
      <c r="G694" s="34"/>
      <c r="V694" s="34"/>
      <c r="W694" s="34"/>
      <c r="X694" s="34"/>
      <c r="Y694" s="34"/>
      <c r="Z694" s="34"/>
      <c r="AA694" s="34"/>
      <c r="AB694" s="34"/>
    </row>
    <row r="695" spans="1:28">
      <c r="A695" s="34"/>
      <c r="B695" s="34"/>
      <c r="C695" s="34"/>
      <c r="D695" s="34"/>
      <c r="E695" s="34"/>
      <c r="F695" s="34"/>
      <c r="G695" s="34"/>
      <c r="V695" s="34"/>
      <c r="W695" s="34"/>
      <c r="X695" s="34"/>
      <c r="Y695" s="34"/>
      <c r="Z695" s="34"/>
      <c r="AA695" s="34"/>
      <c r="AB695" s="34"/>
    </row>
    <row r="696" spans="1:28">
      <c r="A696" s="34"/>
      <c r="B696" s="34"/>
      <c r="C696" s="34"/>
      <c r="D696" s="34"/>
      <c r="E696" s="34"/>
      <c r="F696" s="34"/>
      <c r="G696" s="34"/>
      <c r="V696" s="34"/>
      <c r="W696" s="34"/>
      <c r="X696" s="34"/>
      <c r="Y696" s="34"/>
      <c r="Z696" s="34"/>
      <c r="AA696" s="34"/>
      <c r="AB696" s="34"/>
    </row>
    <row r="697" spans="1:28">
      <c r="A697" s="34"/>
      <c r="B697" s="34"/>
      <c r="C697" s="34"/>
      <c r="D697" s="34"/>
      <c r="E697" s="34"/>
      <c r="F697" s="34"/>
      <c r="G697" s="34"/>
      <c r="V697" s="34"/>
      <c r="W697" s="34"/>
      <c r="X697" s="34"/>
      <c r="Y697" s="34"/>
      <c r="Z697" s="34"/>
      <c r="AA697" s="34"/>
      <c r="AB697" s="34"/>
    </row>
    <row r="698" spans="1:28">
      <c r="A698" s="34"/>
      <c r="B698" s="34"/>
      <c r="C698" s="34"/>
      <c r="D698" s="34"/>
      <c r="E698" s="34"/>
      <c r="F698" s="34"/>
      <c r="G698" s="34"/>
      <c r="V698" s="34"/>
      <c r="W698" s="34"/>
      <c r="X698" s="34"/>
      <c r="Y698" s="34"/>
      <c r="Z698" s="34"/>
      <c r="AA698" s="34"/>
      <c r="AB698" s="34"/>
    </row>
    <row r="699" spans="1:28">
      <c r="A699" s="34"/>
      <c r="B699" s="34"/>
      <c r="C699" s="34"/>
      <c r="D699" s="34"/>
      <c r="E699" s="34"/>
      <c r="F699" s="34"/>
      <c r="G699" s="34"/>
      <c r="V699" s="34"/>
      <c r="W699" s="34"/>
      <c r="X699" s="34"/>
      <c r="Y699" s="34"/>
      <c r="Z699" s="34"/>
      <c r="AA699" s="34"/>
      <c r="AB699" s="34"/>
    </row>
    <row r="700" spans="1:28">
      <c r="A700" s="34"/>
      <c r="B700" s="34"/>
      <c r="C700" s="34"/>
      <c r="D700" s="34"/>
      <c r="E700" s="34"/>
      <c r="F700" s="34"/>
      <c r="G700" s="34"/>
      <c r="V700" s="34"/>
      <c r="W700" s="34"/>
      <c r="X700" s="34"/>
      <c r="Y700" s="34"/>
      <c r="Z700" s="34"/>
      <c r="AA700" s="34"/>
      <c r="AB700" s="34"/>
    </row>
    <row r="701" spans="1:28">
      <c r="A701" s="34"/>
      <c r="B701" s="34"/>
      <c r="C701" s="34"/>
      <c r="D701" s="34"/>
      <c r="E701" s="34"/>
      <c r="F701" s="34"/>
      <c r="G701" s="34"/>
      <c r="V701" s="34"/>
      <c r="W701" s="34"/>
      <c r="X701" s="34"/>
      <c r="Y701" s="34"/>
      <c r="Z701" s="34"/>
      <c r="AA701" s="34"/>
      <c r="AB701" s="34"/>
    </row>
    <row r="702" spans="1:28">
      <c r="A702" s="34"/>
      <c r="B702" s="34"/>
      <c r="C702" s="34"/>
      <c r="D702" s="34"/>
      <c r="E702" s="34"/>
      <c r="F702" s="34"/>
      <c r="G702" s="34"/>
      <c r="V702" s="34"/>
      <c r="W702" s="34"/>
      <c r="X702" s="34"/>
      <c r="Y702" s="34"/>
      <c r="Z702" s="34"/>
      <c r="AA702" s="34"/>
      <c r="AB702" s="34"/>
    </row>
    <row r="703" spans="1:28">
      <c r="A703" s="34"/>
      <c r="B703" s="34"/>
      <c r="C703" s="34"/>
      <c r="D703" s="34"/>
      <c r="E703" s="34"/>
      <c r="F703" s="34"/>
      <c r="G703" s="34"/>
      <c r="V703" s="34"/>
      <c r="W703" s="34"/>
      <c r="X703" s="34"/>
      <c r="Y703" s="34"/>
      <c r="Z703" s="34"/>
      <c r="AA703" s="34"/>
      <c r="AB703" s="34"/>
    </row>
    <row r="704" spans="1:28">
      <c r="A704" s="34"/>
      <c r="B704" s="34"/>
      <c r="C704" s="34"/>
      <c r="D704" s="34"/>
      <c r="E704" s="34"/>
      <c r="F704" s="34"/>
      <c r="G704" s="34"/>
      <c r="V704" s="34"/>
      <c r="W704" s="34"/>
      <c r="X704" s="34"/>
      <c r="Y704" s="34"/>
      <c r="Z704" s="34"/>
      <c r="AA704" s="34"/>
      <c r="AB704" s="34"/>
    </row>
    <row r="705" spans="1:28">
      <c r="A705" s="34"/>
      <c r="B705" s="34"/>
      <c r="C705" s="34"/>
      <c r="D705" s="34"/>
      <c r="E705" s="34"/>
      <c r="F705" s="34"/>
      <c r="G705" s="34"/>
      <c r="V705" s="34"/>
      <c r="W705" s="34"/>
      <c r="X705" s="34"/>
      <c r="Y705" s="34"/>
      <c r="Z705" s="34"/>
      <c r="AA705" s="34"/>
      <c r="AB705" s="34"/>
    </row>
    <row r="706" spans="1:28">
      <c r="A706" s="34"/>
      <c r="B706" s="34"/>
      <c r="C706" s="34"/>
      <c r="D706" s="34"/>
      <c r="E706" s="34"/>
      <c r="F706" s="34"/>
      <c r="G706" s="34"/>
      <c r="V706" s="34"/>
      <c r="W706" s="34"/>
      <c r="X706" s="34"/>
      <c r="Y706" s="34"/>
      <c r="Z706" s="34"/>
      <c r="AA706" s="34"/>
      <c r="AB706" s="34"/>
    </row>
    <row r="707" spans="1:28">
      <c r="A707" s="34"/>
      <c r="B707" s="34"/>
      <c r="C707" s="34"/>
      <c r="D707" s="34"/>
      <c r="E707" s="34"/>
      <c r="F707" s="34"/>
      <c r="G707" s="34"/>
      <c r="V707" s="34"/>
      <c r="W707" s="34"/>
      <c r="X707" s="34"/>
      <c r="Y707" s="34"/>
      <c r="Z707" s="34"/>
      <c r="AA707" s="34"/>
      <c r="AB707" s="34"/>
    </row>
    <row r="708" spans="1:28">
      <c r="A708" s="34"/>
      <c r="B708" s="34"/>
      <c r="C708" s="34"/>
      <c r="D708" s="34"/>
      <c r="E708" s="34"/>
      <c r="F708" s="34"/>
      <c r="G708" s="34"/>
      <c r="V708" s="34"/>
      <c r="W708" s="34"/>
      <c r="X708" s="34"/>
      <c r="Y708" s="34"/>
      <c r="Z708" s="34"/>
      <c r="AA708" s="34"/>
      <c r="AB708" s="34"/>
    </row>
    <row r="709" spans="1:28">
      <c r="A709" s="34"/>
      <c r="B709" s="34"/>
      <c r="C709" s="34"/>
      <c r="D709" s="34"/>
      <c r="E709" s="34"/>
      <c r="F709" s="34"/>
      <c r="G709" s="34"/>
      <c r="V709" s="34"/>
      <c r="W709" s="34"/>
      <c r="X709" s="34"/>
      <c r="Y709" s="34"/>
      <c r="Z709" s="34"/>
      <c r="AA709" s="34"/>
      <c r="AB709" s="34"/>
    </row>
    <row r="710" spans="1:28">
      <c r="A710" s="34"/>
      <c r="B710" s="34"/>
      <c r="C710" s="34"/>
      <c r="D710" s="34"/>
      <c r="E710" s="34"/>
      <c r="F710" s="34"/>
      <c r="G710" s="34"/>
      <c r="V710" s="34"/>
      <c r="W710" s="34"/>
      <c r="X710" s="34"/>
      <c r="Y710" s="34"/>
      <c r="Z710" s="34"/>
      <c r="AA710" s="34"/>
      <c r="AB710" s="34"/>
    </row>
    <row r="711" spans="1:28">
      <c r="A711" s="34"/>
      <c r="B711" s="34"/>
      <c r="C711" s="34"/>
      <c r="D711" s="34"/>
      <c r="E711" s="34"/>
      <c r="F711" s="34"/>
      <c r="G711" s="34"/>
      <c r="V711" s="34"/>
      <c r="W711" s="34"/>
      <c r="X711" s="34"/>
      <c r="Y711" s="34"/>
      <c r="Z711" s="34"/>
      <c r="AA711" s="34"/>
      <c r="AB711" s="34"/>
    </row>
    <row r="712" spans="1:28">
      <c r="A712" s="34"/>
      <c r="B712" s="34"/>
      <c r="C712" s="34"/>
      <c r="D712" s="34"/>
      <c r="E712" s="34"/>
      <c r="F712" s="34"/>
      <c r="G712" s="34"/>
      <c r="V712" s="34"/>
      <c r="W712" s="34"/>
      <c r="X712" s="34"/>
      <c r="Y712" s="34"/>
      <c r="Z712" s="34"/>
      <c r="AA712" s="34"/>
      <c r="AB712" s="34"/>
    </row>
    <row r="713" spans="1:28">
      <c r="A713" s="34"/>
      <c r="B713" s="34"/>
      <c r="C713" s="34"/>
      <c r="D713" s="34"/>
      <c r="E713" s="34"/>
      <c r="F713" s="34"/>
      <c r="G713" s="34"/>
      <c r="V713" s="34"/>
      <c r="W713" s="34"/>
      <c r="X713" s="34"/>
      <c r="Y713" s="34"/>
      <c r="Z713" s="34"/>
      <c r="AA713" s="34"/>
      <c r="AB713" s="34"/>
    </row>
    <row r="714" spans="1:28">
      <c r="A714" s="34"/>
      <c r="B714" s="34"/>
      <c r="C714" s="34"/>
      <c r="D714" s="34"/>
      <c r="E714" s="34"/>
      <c r="F714" s="34"/>
      <c r="G714" s="34"/>
      <c r="V714" s="34"/>
      <c r="W714" s="34"/>
      <c r="X714" s="34"/>
      <c r="Y714" s="34"/>
      <c r="Z714" s="34"/>
      <c r="AA714" s="34"/>
      <c r="AB714" s="34"/>
    </row>
    <row r="715" spans="1:28">
      <c r="A715" s="34"/>
      <c r="B715" s="34"/>
      <c r="C715" s="34"/>
      <c r="D715" s="34"/>
      <c r="E715" s="34"/>
      <c r="F715" s="34"/>
      <c r="G715" s="34"/>
      <c r="V715" s="34"/>
      <c r="W715" s="34"/>
      <c r="X715" s="34"/>
      <c r="Y715" s="34"/>
      <c r="Z715" s="34"/>
      <c r="AA715" s="34"/>
      <c r="AB715" s="34"/>
    </row>
    <row r="716" spans="1:28">
      <c r="A716" s="34"/>
      <c r="B716" s="34"/>
      <c r="C716" s="34"/>
      <c r="D716" s="34"/>
      <c r="E716" s="34"/>
      <c r="F716" s="34"/>
      <c r="G716" s="34"/>
      <c r="V716" s="34"/>
      <c r="W716" s="34"/>
      <c r="X716" s="34"/>
      <c r="Y716" s="34"/>
      <c r="Z716" s="34"/>
      <c r="AA716" s="34"/>
      <c r="AB716" s="34"/>
    </row>
    <row r="717" spans="1:28">
      <c r="A717" s="34"/>
      <c r="B717" s="34"/>
      <c r="C717" s="34"/>
      <c r="D717" s="34"/>
      <c r="E717" s="34"/>
      <c r="F717" s="34"/>
      <c r="G717" s="34"/>
      <c r="V717" s="34"/>
      <c r="W717" s="34"/>
      <c r="X717" s="34"/>
      <c r="Y717" s="34"/>
      <c r="Z717" s="34"/>
      <c r="AA717" s="34"/>
      <c r="AB717" s="34"/>
    </row>
    <row r="718" spans="1:28">
      <c r="A718" s="34"/>
      <c r="B718" s="34"/>
      <c r="C718" s="34"/>
      <c r="D718" s="34"/>
      <c r="E718" s="34"/>
      <c r="F718" s="34"/>
      <c r="G718" s="34"/>
      <c r="V718" s="34"/>
      <c r="W718" s="34"/>
      <c r="X718" s="34"/>
      <c r="Y718" s="34"/>
      <c r="Z718" s="34"/>
      <c r="AA718" s="34"/>
      <c r="AB718" s="34"/>
    </row>
    <row r="719" spans="1:28">
      <c r="A719" s="34"/>
      <c r="B719" s="34"/>
      <c r="C719" s="34"/>
      <c r="D719" s="34"/>
      <c r="E719" s="34"/>
      <c r="F719" s="34"/>
      <c r="G719" s="34"/>
      <c r="V719" s="34"/>
      <c r="W719" s="34"/>
      <c r="X719" s="34"/>
      <c r="Y719" s="34"/>
      <c r="Z719" s="34"/>
      <c r="AA719" s="34"/>
      <c r="AB719" s="34"/>
    </row>
    <row r="720" spans="1:28">
      <c r="A720" s="34"/>
      <c r="B720" s="34"/>
      <c r="C720" s="34"/>
      <c r="D720" s="34"/>
      <c r="E720" s="34"/>
      <c r="F720" s="34"/>
      <c r="G720" s="34"/>
      <c r="V720" s="34"/>
      <c r="W720" s="34"/>
      <c r="X720" s="34"/>
      <c r="Y720" s="34"/>
      <c r="Z720" s="34"/>
      <c r="AA720" s="34"/>
      <c r="AB720" s="34"/>
    </row>
    <row r="721" spans="1:28">
      <c r="A721" s="34"/>
      <c r="B721" s="34"/>
      <c r="C721" s="34"/>
      <c r="D721" s="34"/>
      <c r="E721" s="34"/>
      <c r="F721" s="34"/>
      <c r="G721" s="34"/>
      <c r="V721" s="34"/>
      <c r="W721" s="34"/>
      <c r="X721" s="34"/>
      <c r="Y721" s="34"/>
      <c r="Z721" s="34"/>
      <c r="AA721" s="34"/>
      <c r="AB721" s="34"/>
    </row>
    <row r="722" spans="1:28">
      <c r="A722" s="34"/>
      <c r="B722" s="34"/>
      <c r="C722" s="34"/>
      <c r="D722" s="34"/>
      <c r="E722" s="34"/>
      <c r="F722" s="34"/>
      <c r="G722" s="34"/>
      <c r="V722" s="34"/>
      <c r="W722" s="34"/>
      <c r="X722" s="34"/>
      <c r="Y722" s="34"/>
      <c r="Z722" s="34"/>
      <c r="AA722" s="34"/>
      <c r="AB722" s="34"/>
    </row>
    <row r="723" spans="1:28">
      <c r="A723" s="34"/>
      <c r="B723" s="34"/>
      <c r="C723" s="34"/>
      <c r="D723" s="34"/>
      <c r="E723" s="34"/>
      <c r="F723" s="34"/>
      <c r="G723" s="34"/>
      <c r="V723" s="34"/>
      <c r="W723" s="34"/>
      <c r="X723" s="34"/>
      <c r="Y723" s="34"/>
      <c r="Z723" s="34"/>
      <c r="AA723" s="34"/>
      <c r="AB723" s="34"/>
    </row>
    <row r="724" spans="1:28">
      <c r="A724" s="34"/>
      <c r="B724" s="34"/>
      <c r="C724" s="34"/>
      <c r="D724" s="34"/>
      <c r="E724" s="34"/>
      <c r="F724" s="34"/>
      <c r="G724" s="34"/>
      <c r="V724" s="34"/>
      <c r="W724" s="34"/>
      <c r="X724" s="34"/>
      <c r="Y724" s="34"/>
      <c r="Z724" s="34"/>
      <c r="AA724" s="34"/>
      <c r="AB724" s="34"/>
    </row>
    <row r="725" spans="1:28">
      <c r="A725" s="34"/>
      <c r="B725" s="34"/>
      <c r="C725" s="34"/>
      <c r="D725" s="34"/>
      <c r="E725" s="34"/>
      <c r="F725" s="34"/>
      <c r="G725" s="34"/>
      <c r="V725" s="34"/>
      <c r="W725" s="34"/>
      <c r="X725" s="34"/>
      <c r="Y725" s="34"/>
      <c r="Z725" s="34"/>
      <c r="AA725" s="34"/>
      <c r="AB725" s="34"/>
    </row>
    <row r="726" spans="1:28">
      <c r="A726" s="34"/>
      <c r="B726" s="34"/>
      <c r="C726" s="34"/>
      <c r="D726" s="34"/>
      <c r="E726" s="34"/>
      <c r="F726" s="34"/>
      <c r="G726" s="34"/>
      <c r="V726" s="34"/>
      <c r="W726" s="34"/>
      <c r="X726" s="34"/>
      <c r="Y726" s="34"/>
      <c r="Z726" s="34"/>
      <c r="AA726" s="34"/>
      <c r="AB726" s="34"/>
    </row>
    <row r="727" spans="1:28">
      <c r="A727" s="34"/>
      <c r="B727" s="34"/>
      <c r="C727" s="34"/>
      <c r="D727" s="34"/>
      <c r="E727" s="34"/>
      <c r="F727" s="34"/>
      <c r="G727" s="34"/>
      <c r="V727" s="34"/>
      <c r="W727" s="34"/>
      <c r="X727" s="34"/>
      <c r="Y727" s="34"/>
      <c r="Z727" s="34"/>
      <c r="AA727" s="34"/>
      <c r="AB727" s="34"/>
    </row>
    <row r="728" spans="1:28">
      <c r="A728" s="34"/>
      <c r="B728" s="34"/>
      <c r="C728" s="34"/>
      <c r="D728" s="34"/>
      <c r="E728" s="34"/>
      <c r="F728" s="34"/>
      <c r="G728" s="34"/>
      <c r="V728" s="34"/>
      <c r="W728" s="34"/>
      <c r="X728" s="34"/>
      <c r="Y728" s="34"/>
      <c r="Z728" s="34"/>
      <c r="AA728" s="34"/>
      <c r="AB728" s="34"/>
    </row>
    <row r="729" spans="1:28">
      <c r="A729" s="34"/>
      <c r="B729" s="34"/>
      <c r="C729" s="34"/>
      <c r="D729" s="34"/>
      <c r="E729" s="34"/>
      <c r="F729" s="34"/>
      <c r="G729" s="34"/>
      <c r="V729" s="34"/>
      <c r="W729" s="34"/>
      <c r="X729" s="34"/>
      <c r="Y729" s="34"/>
      <c r="Z729" s="34"/>
      <c r="AA729" s="34"/>
      <c r="AB729" s="34"/>
    </row>
    <row r="730" spans="1:28">
      <c r="A730" s="34"/>
      <c r="B730" s="34"/>
      <c r="C730" s="34"/>
      <c r="D730" s="34"/>
      <c r="E730" s="34"/>
      <c r="F730" s="34"/>
      <c r="G730" s="34"/>
      <c r="V730" s="34"/>
      <c r="W730" s="34"/>
      <c r="X730" s="34"/>
      <c r="Y730" s="34"/>
      <c r="Z730" s="34"/>
      <c r="AA730" s="34"/>
      <c r="AB730" s="34"/>
    </row>
    <row r="731" spans="1:28">
      <c r="A731" s="34"/>
      <c r="B731" s="34"/>
      <c r="C731" s="34"/>
      <c r="D731" s="34"/>
      <c r="E731" s="34"/>
      <c r="F731" s="34"/>
      <c r="G731" s="34"/>
      <c r="V731" s="34"/>
      <c r="W731" s="34"/>
      <c r="X731" s="34"/>
      <c r="Y731" s="34"/>
      <c r="Z731" s="34"/>
      <c r="AA731" s="34"/>
      <c r="AB731" s="34"/>
    </row>
    <row r="732" spans="1:28">
      <c r="A732" s="34"/>
      <c r="B732" s="34"/>
      <c r="C732" s="34"/>
      <c r="D732" s="34"/>
      <c r="E732" s="34"/>
      <c r="F732" s="34"/>
      <c r="G732" s="34"/>
      <c r="V732" s="34"/>
      <c r="W732" s="34"/>
      <c r="X732" s="34"/>
      <c r="Y732" s="34"/>
      <c r="Z732" s="34"/>
      <c r="AA732" s="34"/>
      <c r="AB732" s="34"/>
    </row>
    <row r="733" spans="1:28">
      <c r="A733" s="34"/>
      <c r="B733" s="34"/>
      <c r="C733" s="34"/>
      <c r="D733" s="34"/>
      <c r="E733" s="34"/>
      <c r="F733" s="34"/>
      <c r="G733" s="34"/>
      <c r="V733" s="34"/>
      <c r="W733" s="34"/>
      <c r="X733" s="34"/>
      <c r="Y733" s="34"/>
      <c r="Z733" s="34"/>
      <c r="AA733" s="34"/>
      <c r="AB733" s="34"/>
    </row>
    <row r="734" spans="1:28">
      <c r="A734" s="34"/>
      <c r="B734" s="34"/>
      <c r="C734" s="34"/>
      <c r="D734" s="34"/>
      <c r="E734" s="34"/>
      <c r="F734" s="34"/>
      <c r="G734" s="34"/>
      <c r="V734" s="34"/>
      <c r="W734" s="34"/>
      <c r="X734" s="34"/>
      <c r="Y734" s="34"/>
      <c r="Z734" s="34"/>
      <c r="AA734" s="34"/>
      <c r="AB734" s="34"/>
    </row>
    <row r="735" spans="1:28">
      <c r="A735" s="34"/>
      <c r="B735" s="34"/>
      <c r="C735" s="34"/>
      <c r="D735" s="34"/>
      <c r="E735" s="34"/>
      <c r="F735" s="34"/>
      <c r="G735" s="34"/>
      <c r="V735" s="34"/>
      <c r="W735" s="34"/>
      <c r="X735" s="34"/>
      <c r="Y735" s="34"/>
      <c r="Z735" s="34"/>
      <c r="AA735" s="34"/>
      <c r="AB735" s="34"/>
    </row>
    <row r="736" spans="1:28">
      <c r="A736" s="34"/>
      <c r="B736" s="34"/>
      <c r="C736" s="34"/>
      <c r="D736" s="34"/>
      <c r="E736" s="34"/>
      <c r="F736" s="34"/>
      <c r="G736" s="34"/>
      <c r="V736" s="34"/>
      <c r="W736" s="34"/>
      <c r="X736" s="34"/>
      <c r="Y736" s="34"/>
      <c r="Z736" s="34"/>
      <c r="AA736" s="34"/>
      <c r="AB736" s="34"/>
    </row>
    <row r="737" spans="1:28">
      <c r="A737" s="34"/>
      <c r="B737" s="34"/>
      <c r="C737" s="34"/>
      <c r="D737" s="34"/>
      <c r="E737" s="34"/>
      <c r="F737" s="34"/>
      <c r="G737" s="34"/>
      <c r="V737" s="34"/>
      <c r="W737" s="34"/>
      <c r="X737" s="34"/>
      <c r="Y737" s="34"/>
      <c r="Z737" s="34"/>
      <c r="AA737" s="34"/>
      <c r="AB737" s="34"/>
    </row>
    <row r="738" spans="1:28">
      <c r="A738" s="34"/>
      <c r="B738" s="34"/>
      <c r="C738" s="34"/>
      <c r="D738" s="34"/>
      <c r="E738" s="34"/>
      <c r="F738" s="34"/>
      <c r="G738" s="34"/>
      <c r="V738" s="34"/>
      <c r="W738" s="34"/>
      <c r="X738" s="34"/>
      <c r="Y738" s="34"/>
      <c r="Z738" s="34"/>
      <c r="AA738" s="34"/>
      <c r="AB738" s="34"/>
    </row>
    <row r="739" spans="1:28">
      <c r="A739" s="34"/>
      <c r="B739" s="34"/>
      <c r="C739" s="34"/>
      <c r="D739" s="34"/>
      <c r="E739" s="34"/>
      <c r="F739" s="34"/>
      <c r="G739" s="34"/>
      <c r="V739" s="34"/>
      <c r="W739" s="34"/>
      <c r="X739" s="34"/>
      <c r="Y739" s="34"/>
      <c r="Z739" s="34"/>
      <c r="AA739" s="34"/>
      <c r="AB739" s="34"/>
    </row>
    <row r="740" spans="1:28">
      <c r="A740" s="34"/>
      <c r="B740" s="34"/>
      <c r="C740" s="34"/>
      <c r="D740" s="34"/>
      <c r="E740" s="34"/>
      <c r="F740" s="34"/>
      <c r="G740" s="34"/>
      <c r="V740" s="34"/>
      <c r="W740" s="34"/>
      <c r="X740" s="34"/>
      <c r="Y740" s="34"/>
      <c r="Z740" s="34"/>
      <c r="AA740" s="34"/>
      <c r="AB740" s="34"/>
    </row>
    <row r="741" spans="1:28">
      <c r="A741" s="34"/>
      <c r="B741" s="34"/>
      <c r="C741" s="34"/>
      <c r="D741" s="34"/>
      <c r="E741" s="34"/>
      <c r="F741" s="34"/>
      <c r="G741" s="34"/>
      <c r="V741" s="34"/>
      <c r="W741" s="34"/>
      <c r="X741" s="34"/>
      <c r="Y741" s="34"/>
      <c r="Z741" s="34"/>
      <c r="AA741" s="34"/>
      <c r="AB741" s="34"/>
    </row>
    <row r="742" spans="1:28">
      <c r="A742" s="34"/>
      <c r="B742" s="34"/>
      <c r="C742" s="34"/>
      <c r="D742" s="34"/>
      <c r="E742" s="34"/>
      <c r="F742" s="34"/>
      <c r="G742" s="34"/>
      <c r="V742" s="34"/>
      <c r="W742" s="34"/>
      <c r="X742" s="34"/>
      <c r="Y742" s="34"/>
      <c r="Z742" s="34"/>
      <c r="AA742" s="34"/>
      <c r="AB742" s="34"/>
    </row>
    <row r="743" spans="1:28">
      <c r="A743" s="34"/>
      <c r="B743" s="34"/>
      <c r="C743" s="34"/>
      <c r="D743" s="34"/>
      <c r="E743" s="34"/>
      <c r="F743" s="34"/>
      <c r="G743" s="34"/>
      <c r="V743" s="34"/>
      <c r="W743" s="34"/>
      <c r="X743" s="34"/>
      <c r="Y743" s="34"/>
      <c r="Z743" s="34"/>
      <c r="AA743" s="34"/>
      <c r="AB743" s="34"/>
    </row>
    <row r="744" spans="1:28">
      <c r="A744" s="34"/>
      <c r="B744" s="34"/>
      <c r="C744" s="34"/>
      <c r="D744" s="34"/>
      <c r="E744" s="34"/>
      <c r="F744" s="34"/>
      <c r="G744" s="34"/>
      <c r="V744" s="34"/>
      <c r="W744" s="34"/>
      <c r="X744" s="34"/>
      <c r="Y744" s="34"/>
      <c r="Z744" s="34"/>
      <c r="AA744" s="34"/>
      <c r="AB744" s="34"/>
    </row>
    <row r="745" spans="1:28">
      <c r="A745" s="34"/>
      <c r="B745" s="34"/>
      <c r="C745" s="34"/>
      <c r="D745" s="34"/>
      <c r="E745" s="34"/>
      <c r="F745" s="34"/>
      <c r="G745" s="34"/>
      <c r="V745" s="34"/>
      <c r="W745" s="34"/>
      <c r="X745" s="34"/>
      <c r="Y745" s="34"/>
      <c r="Z745" s="34"/>
      <c r="AA745" s="34"/>
      <c r="AB745" s="34"/>
    </row>
    <row r="746" spans="1:28">
      <c r="A746" s="34"/>
      <c r="B746" s="34"/>
      <c r="C746" s="34"/>
      <c r="D746" s="34"/>
      <c r="E746" s="34"/>
      <c r="F746" s="34"/>
      <c r="G746" s="34"/>
      <c r="V746" s="34"/>
      <c r="W746" s="34"/>
      <c r="X746" s="34"/>
      <c r="Y746" s="34"/>
      <c r="Z746" s="34"/>
      <c r="AA746" s="34"/>
      <c r="AB746" s="34"/>
    </row>
    <row r="747" spans="1:28">
      <c r="A747" s="34"/>
      <c r="B747" s="34"/>
      <c r="C747" s="34"/>
      <c r="D747" s="34"/>
      <c r="E747" s="34"/>
      <c r="F747" s="34"/>
      <c r="G747" s="34"/>
      <c r="V747" s="34"/>
      <c r="W747" s="34"/>
      <c r="X747" s="34"/>
      <c r="Y747" s="34"/>
      <c r="Z747" s="34"/>
      <c r="AA747" s="34"/>
      <c r="AB747" s="34"/>
    </row>
    <row r="748" spans="1:28">
      <c r="A748" s="34"/>
      <c r="B748" s="34"/>
      <c r="C748" s="34"/>
      <c r="D748" s="34"/>
      <c r="E748" s="34"/>
      <c r="F748" s="34"/>
      <c r="G748" s="34"/>
      <c r="V748" s="34"/>
      <c r="W748" s="34"/>
      <c r="X748" s="34"/>
      <c r="Y748" s="34"/>
      <c r="Z748" s="34"/>
      <c r="AA748" s="34"/>
      <c r="AB748" s="34"/>
    </row>
    <row r="749" spans="1:28">
      <c r="A749" s="34"/>
      <c r="B749" s="34"/>
      <c r="C749" s="34"/>
      <c r="D749" s="34"/>
      <c r="E749" s="34"/>
      <c r="F749" s="34"/>
      <c r="G749" s="34"/>
      <c r="V749" s="34"/>
      <c r="W749" s="34"/>
      <c r="X749" s="34"/>
      <c r="Y749" s="34"/>
      <c r="Z749" s="34"/>
      <c r="AA749" s="34"/>
      <c r="AB749" s="34"/>
    </row>
    <row r="750" spans="1:28">
      <c r="A750" s="34"/>
      <c r="B750" s="34"/>
      <c r="C750" s="34"/>
      <c r="D750" s="34"/>
      <c r="E750" s="34"/>
      <c r="F750" s="34"/>
      <c r="G750" s="34"/>
      <c r="V750" s="34"/>
      <c r="W750" s="34"/>
      <c r="X750" s="34"/>
      <c r="Y750" s="34"/>
      <c r="Z750" s="34"/>
      <c r="AA750" s="34"/>
      <c r="AB750" s="34"/>
    </row>
    <row r="751" spans="1:28">
      <c r="A751" s="34"/>
      <c r="B751" s="34"/>
      <c r="C751" s="34"/>
      <c r="D751" s="34"/>
      <c r="E751" s="34"/>
      <c r="F751" s="34"/>
      <c r="G751" s="34"/>
      <c r="V751" s="34"/>
      <c r="W751" s="34"/>
      <c r="X751" s="34"/>
      <c r="Y751" s="34"/>
      <c r="Z751" s="34"/>
      <c r="AA751" s="34"/>
      <c r="AB751" s="34"/>
    </row>
    <row r="752" spans="1:28">
      <c r="A752" s="34"/>
      <c r="B752" s="34"/>
      <c r="C752" s="34"/>
      <c r="D752" s="34"/>
      <c r="E752" s="34"/>
      <c r="F752" s="34"/>
      <c r="G752" s="34"/>
      <c r="V752" s="34"/>
      <c r="W752" s="34"/>
      <c r="X752" s="34"/>
      <c r="Y752" s="34"/>
      <c r="Z752" s="34"/>
      <c r="AA752" s="34"/>
      <c r="AB752" s="34"/>
    </row>
    <row r="753" spans="1:28">
      <c r="A753" s="34"/>
      <c r="B753" s="34"/>
      <c r="C753" s="34"/>
      <c r="D753" s="34"/>
      <c r="E753" s="34"/>
      <c r="F753" s="34"/>
      <c r="G753" s="34"/>
      <c r="V753" s="34"/>
      <c r="W753" s="34"/>
      <c r="X753" s="34"/>
      <c r="Y753" s="34"/>
      <c r="Z753" s="34"/>
      <c r="AA753" s="34"/>
      <c r="AB753" s="34"/>
    </row>
    <row r="754" spans="1:28">
      <c r="A754" s="34"/>
      <c r="B754" s="34"/>
      <c r="C754" s="34"/>
      <c r="D754" s="34"/>
      <c r="E754" s="34"/>
      <c r="F754" s="34"/>
      <c r="G754" s="34"/>
      <c r="V754" s="34"/>
      <c r="W754" s="34"/>
      <c r="X754" s="34"/>
      <c r="Y754" s="34"/>
      <c r="Z754" s="34"/>
      <c r="AA754" s="34"/>
      <c r="AB754" s="34"/>
    </row>
    <row r="755" spans="1:28">
      <c r="A755" s="34"/>
      <c r="B755" s="34"/>
      <c r="C755" s="34"/>
      <c r="D755" s="34"/>
      <c r="E755" s="34"/>
      <c r="F755" s="34"/>
      <c r="G755" s="34"/>
      <c r="V755" s="34"/>
      <c r="W755" s="34"/>
      <c r="X755" s="34"/>
      <c r="Y755" s="34"/>
      <c r="Z755" s="34"/>
      <c r="AA755" s="34"/>
      <c r="AB755" s="34"/>
    </row>
    <row r="756" spans="1:28">
      <c r="A756" s="34"/>
      <c r="B756" s="34"/>
      <c r="C756" s="34"/>
      <c r="D756" s="34"/>
      <c r="E756" s="34"/>
      <c r="F756" s="34"/>
      <c r="G756" s="34"/>
      <c r="V756" s="34"/>
      <c r="W756" s="34"/>
      <c r="X756" s="34"/>
      <c r="Y756" s="34"/>
      <c r="Z756" s="34"/>
      <c r="AA756" s="34"/>
      <c r="AB756" s="34"/>
    </row>
    <row r="757" spans="1:28">
      <c r="A757" s="34"/>
      <c r="B757" s="34"/>
      <c r="C757" s="34"/>
      <c r="D757" s="34"/>
      <c r="E757" s="34"/>
      <c r="F757" s="34"/>
      <c r="G757" s="34"/>
      <c r="V757" s="34"/>
      <c r="W757" s="34"/>
      <c r="X757" s="34"/>
      <c r="Y757" s="34"/>
      <c r="Z757" s="34"/>
      <c r="AA757" s="34"/>
      <c r="AB757" s="34"/>
    </row>
    <row r="758" spans="1:28">
      <c r="A758" s="34"/>
      <c r="B758" s="34"/>
      <c r="C758" s="34"/>
      <c r="D758" s="34"/>
      <c r="E758" s="34"/>
      <c r="F758" s="34"/>
      <c r="G758" s="34"/>
      <c r="V758" s="34"/>
      <c r="W758" s="34"/>
      <c r="X758" s="34"/>
      <c r="Y758" s="34"/>
      <c r="Z758" s="34"/>
      <c r="AA758" s="34"/>
      <c r="AB758" s="34"/>
    </row>
    <row r="759" spans="1:28">
      <c r="A759" s="34"/>
      <c r="B759" s="34"/>
      <c r="C759" s="34"/>
      <c r="D759" s="34"/>
      <c r="E759" s="34"/>
      <c r="F759" s="34"/>
      <c r="G759" s="34"/>
      <c r="V759" s="34"/>
      <c r="W759" s="34"/>
      <c r="X759" s="34"/>
      <c r="Y759" s="34"/>
      <c r="Z759" s="34"/>
      <c r="AA759" s="34"/>
      <c r="AB759" s="34"/>
    </row>
    <row r="760" spans="1:28">
      <c r="A760" s="34"/>
      <c r="B760" s="34"/>
      <c r="C760" s="34"/>
      <c r="D760" s="34"/>
      <c r="E760" s="34"/>
      <c r="F760" s="34"/>
      <c r="G760" s="34"/>
      <c r="V760" s="34"/>
      <c r="W760" s="34"/>
      <c r="X760" s="34"/>
      <c r="Y760" s="34"/>
      <c r="Z760" s="34"/>
      <c r="AA760" s="34"/>
      <c r="AB760" s="34"/>
    </row>
    <row r="761" spans="1:28">
      <c r="A761" s="34"/>
      <c r="B761" s="34"/>
      <c r="C761" s="34"/>
      <c r="D761" s="34"/>
      <c r="E761" s="34"/>
      <c r="F761" s="34"/>
      <c r="G761" s="34"/>
      <c r="V761" s="34"/>
      <c r="W761" s="34"/>
      <c r="X761" s="34"/>
      <c r="Y761" s="34"/>
      <c r="Z761" s="34"/>
      <c r="AA761" s="34"/>
      <c r="AB761" s="34"/>
    </row>
    <row r="762" spans="1:28">
      <c r="A762" s="34"/>
      <c r="B762" s="34"/>
      <c r="C762" s="34"/>
      <c r="D762" s="34"/>
      <c r="E762" s="34"/>
      <c r="F762" s="34"/>
      <c r="G762" s="34"/>
      <c r="V762" s="34"/>
      <c r="W762" s="34"/>
      <c r="X762" s="34"/>
      <c r="Y762" s="34"/>
      <c r="Z762" s="34"/>
      <c r="AA762" s="34"/>
      <c r="AB762" s="34"/>
    </row>
    <row r="763" spans="1:28">
      <c r="A763" s="34"/>
      <c r="B763" s="34"/>
      <c r="C763" s="34"/>
      <c r="D763" s="34"/>
      <c r="E763" s="34"/>
      <c r="F763" s="34"/>
      <c r="G763" s="34"/>
      <c r="V763" s="34"/>
      <c r="W763" s="34"/>
      <c r="X763" s="34"/>
      <c r="Y763" s="34"/>
      <c r="Z763" s="34"/>
      <c r="AA763" s="34"/>
      <c r="AB763" s="34"/>
    </row>
    <row r="764" spans="1:28">
      <c r="A764" s="34"/>
      <c r="B764" s="34"/>
      <c r="C764" s="34"/>
      <c r="D764" s="34"/>
      <c r="E764" s="34"/>
      <c r="F764" s="34"/>
      <c r="G764" s="34"/>
      <c r="V764" s="34"/>
      <c r="W764" s="34"/>
      <c r="X764" s="34"/>
      <c r="Y764" s="34"/>
      <c r="Z764" s="34"/>
      <c r="AA764" s="34"/>
      <c r="AB764" s="34"/>
    </row>
    <row r="765" spans="1:28">
      <c r="A765" s="34"/>
      <c r="B765" s="34"/>
      <c r="C765" s="34"/>
      <c r="D765" s="34"/>
      <c r="E765" s="34"/>
      <c r="F765" s="34"/>
      <c r="G765" s="34"/>
      <c r="V765" s="34"/>
      <c r="W765" s="34"/>
      <c r="X765" s="34"/>
      <c r="Y765" s="34"/>
      <c r="Z765" s="34"/>
      <c r="AA765" s="34"/>
      <c r="AB765" s="34"/>
    </row>
    <row r="766" spans="1:28">
      <c r="A766" s="34"/>
      <c r="B766" s="34"/>
      <c r="C766" s="34"/>
      <c r="D766" s="34"/>
      <c r="E766" s="34"/>
      <c r="F766" s="34"/>
      <c r="G766" s="34"/>
      <c r="V766" s="34"/>
      <c r="W766" s="34"/>
      <c r="X766" s="34"/>
      <c r="Y766" s="34"/>
      <c r="Z766" s="34"/>
      <c r="AA766" s="34"/>
      <c r="AB766" s="34"/>
    </row>
    <row r="767" spans="1:28">
      <c r="A767" s="34"/>
      <c r="B767" s="34"/>
      <c r="C767" s="34"/>
      <c r="D767" s="34"/>
      <c r="E767" s="34"/>
      <c r="F767" s="34"/>
      <c r="G767" s="34"/>
      <c r="V767" s="34"/>
      <c r="W767" s="34"/>
      <c r="X767" s="34"/>
      <c r="Y767" s="34"/>
      <c r="Z767" s="34"/>
      <c r="AA767" s="34"/>
      <c r="AB767" s="34"/>
    </row>
    <row r="768" spans="1:28">
      <c r="A768" s="34"/>
      <c r="B768" s="34"/>
      <c r="C768" s="34"/>
      <c r="D768" s="34"/>
      <c r="E768" s="34"/>
      <c r="F768" s="34"/>
      <c r="G768" s="34"/>
      <c r="V768" s="34"/>
      <c r="W768" s="34"/>
      <c r="X768" s="34"/>
      <c r="Y768" s="34"/>
      <c r="Z768" s="34"/>
      <c r="AA768" s="34"/>
      <c r="AB768" s="34"/>
    </row>
    <row r="769" spans="1:28">
      <c r="A769" s="34"/>
      <c r="B769" s="34"/>
      <c r="C769" s="34"/>
      <c r="D769" s="34"/>
      <c r="E769" s="34"/>
      <c r="F769" s="34"/>
      <c r="G769" s="34"/>
      <c r="V769" s="34"/>
      <c r="W769" s="34"/>
      <c r="X769" s="34"/>
      <c r="Y769" s="34"/>
      <c r="Z769" s="34"/>
      <c r="AA769" s="34"/>
      <c r="AB769" s="34"/>
    </row>
    <row r="770" spans="1:28">
      <c r="A770" s="34"/>
      <c r="B770" s="34"/>
      <c r="C770" s="34"/>
      <c r="D770" s="34"/>
      <c r="E770" s="34"/>
      <c r="F770" s="34"/>
      <c r="G770" s="34"/>
      <c r="V770" s="34"/>
      <c r="W770" s="34"/>
      <c r="X770" s="34"/>
      <c r="Y770" s="34"/>
      <c r="Z770" s="34"/>
      <c r="AA770" s="34"/>
      <c r="AB770" s="34"/>
    </row>
    <row r="771" spans="1:28">
      <c r="A771" s="34"/>
      <c r="B771" s="34"/>
      <c r="C771" s="34"/>
      <c r="D771" s="34"/>
      <c r="E771" s="34"/>
      <c r="F771" s="34"/>
      <c r="G771" s="34"/>
      <c r="V771" s="34"/>
      <c r="W771" s="34"/>
      <c r="X771" s="34"/>
      <c r="Y771" s="34"/>
      <c r="Z771" s="34"/>
      <c r="AA771" s="34"/>
      <c r="AB771" s="34"/>
    </row>
    <row r="772" spans="1:28">
      <c r="A772" s="34"/>
      <c r="B772" s="34"/>
      <c r="C772" s="34"/>
      <c r="D772" s="34"/>
      <c r="E772" s="34"/>
      <c r="F772" s="34"/>
      <c r="G772" s="34"/>
      <c r="V772" s="34"/>
      <c r="W772" s="34"/>
      <c r="X772" s="34"/>
      <c r="Y772" s="34"/>
      <c r="Z772" s="34"/>
      <c r="AA772" s="34"/>
      <c r="AB772" s="34"/>
    </row>
    <row r="773" spans="1:28">
      <c r="A773" s="34"/>
      <c r="B773" s="34"/>
      <c r="C773" s="34"/>
      <c r="D773" s="34"/>
      <c r="E773" s="34"/>
      <c r="F773" s="34"/>
      <c r="G773" s="34"/>
      <c r="V773" s="34"/>
      <c r="W773" s="34"/>
      <c r="X773" s="34"/>
      <c r="Y773" s="34"/>
      <c r="Z773" s="34"/>
      <c r="AA773" s="34"/>
      <c r="AB773" s="34"/>
    </row>
    <row r="774" spans="1:28">
      <c r="A774" s="34"/>
      <c r="B774" s="34"/>
      <c r="C774" s="34"/>
      <c r="D774" s="34"/>
      <c r="E774" s="34"/>
      <c r="F774" s="34"/>
      <c r="G774" s="34"/>
      <c r="V774" s="34"/>
      <c r="W774" s="34"/>
      <c r="X774" s="34"/>
      <c r="Y774" s="34"/>
      <c r="Z774" s="34"/>
      <c r="AA774" s="34"/>
      <c r="AB774" s="34"/>
    </row>
    <row r="775" spans="1:28">
      <c r="A775" s="34"/>
      <c r="B775" s="34"/>
      <c r="C775" s="34"/>
      <c r="D775" s="34"/>
      <c r="E775" s="34"/>
      <c r="F775" s="34"/>
      <c r="G775" s="34"/>
      <c r="V775" s="34"/>
      <c r="W775" s="34"/>
      <c r="X775" s="34"/>
      <c r="Y775" s="34"/>
      <c r="Z775" s="34"/>
      <c r="AA775" s="34"/>
      <c r="AB775" s="34"/>
    </row>
    <row r="776" spans="1:28">
      <c r="A776" s="34"/>
      <c r="B776" s="34"/>
      <c r="C776" s="34"/>
      <c r="D776" s="34"/>
      <c r="E776" s="34"/>
      <c r="F776" s="34"/>
      <c r="G776" s="34"/>
      <c r="V776" s="34"/>
      <c r="W776" s="34"/>
      <c r="X776" s="34"/>
      <c r="Y776" s="34"/>
      <c r="Z776" s="34"/>
      <c r="AA776" s="34"/>
      <c r="AB776" s="34"/>
    </row>
    <row r="777" spans="1:28">
      <c r="A777" s="34"/>
      <c r="B777" s="34"/>
      <c r="C777" s="34"/>
      <c r="D777" s="34"/>
      <c r="E777" s="34"/>
      <c r="F777" s="34"/>
      <c r="G777" s="34"/>
      <c r="V777" s="34"/>
      <c r="W777" s="34"/>
      <c r="X777" s="34"/>
      <c r="Y777" s="34"/>
      <c r="Z777" s="34"/>
      <c r="AA777" s="34"/>
      <c r="AB777" s="34"/>
    </row>
    <row r="778" spans="1:28">
      <c r="A778" s="34"/>
      <c r="B778" s="34"/>
      <c r="C778" s="34"/>
      <c r="D778" s="34"/>
      <c r="E778" s="34"/>
      <c r="F778" s="34"/>
      <c r="G778" s="34"/>
      <c r="V778" s="34"/>
      <c r="W778" s="34"/>
      <c r="X778" s="34"/>
      <c r="Y778" s="34"/>
      <c r="Z778" s="34"/>
      <c r="AA778" s="34"/>
      <c r="AB778" s="34"/>
    </row>
    <row r="779" spans="1:28">
      <c r="A779" s="34"/>
      <c r="B779" s="34"/>
      <c r="C779" s="34"/>
      <c r="D779" s="34"/>
      <c r="E779" s="34"/>
      <c r="F779" s="34"/>
      <c r="G779" s="34"/>
      <c r="V779" s="34"/>
      <c r="W779" s="34"/>
      <c r="X779" s="34"/>
      <c r="Y779" s="34"/>
      <c r="Z779" s="34"/>
      <c r="AA779" s="34"/>
      <c r="AB779" s="34"/>
    </row>
    <row r="780" spans="1:28">
      <c r="A780" s="34"/>
      <c r="B780" s="34"/>
      <c r="C780" s="34"/>
      <c r="D780" s="34"/>
      <c r="E780" s="34"/>
      <c r="F780" s="34"/>
      <c r="G780" s="34"/>
      <c r="V780" s="34"/>
      <c r="W780" s="34"/>
      <c r="X780" s="34"/>
      <c r="Y780" s="34"/>
      <c r="Z780" s="34"/>
      <c r="AA780" s="34"/>
      <c r="AB780" s="34"/>
    </row>
    <row r="781" spans="1:28">
      <c r="A781" s="34"/>
      <c r="B781" s="34"/>
      <c r="C781" s="34"/>
      <c r="D781" s="34"/>
      <c r="E781" s="34"/>
      <c r="F781" s="34"/>
      <c r="G781" s="34"/>
      <c r="V781" s="34"/>
      <c r="W781" s="34"/>
      <c r="X781" s="34"/>
      <c r="Y781" s="34"/>
      <c r="Z781" s="34"/>
      <c r="AA781" s="34"/>
      <c r="AB781" s="34"/>
    </row>
    <row r="782" spans="1:28">
      <c r="A782" s="34"/>
      <c r="B782" s="34"/>
      <c r="C782" s="34"/>
      <c r="D782" s="34"/>
      <c r="E782" s="34"/>
      <c r="F782" s="34"/>
      <c r="G782" s="34"/>
      <c r="V782" s="34"/>
      <c r="W782" s="34"/>
      <c r="X782" s="34"/>
      <c r="Y782" s="34"/>
      <c r="Z782" s="34"/>
      <c r="AA782" s="34"/>
      <c r="AB782" s="34"/>
    </row>
    <row r="783" spans="1:28">
      <c r="A783" s="34"/>
      <c r="B783" s="34"/>
      <c r="C783" s="34"/>
      <c r="D783" s="34"/>
      <c r="E783" s="34"/>
      <c r="F783" s="34"/>
      <c r="G783" s="34"/>
      <c r="V783" s="34"/>
      <c r="W783" s="34"/>
      <c r="X783" s="34"/>
      <c r="Y783" s="34"/>
      <c r="Z783" s="34"/>
      <c r="AA783" s="34"/>
      <c r="AB783" s="34"/>
    </row>
    <row r="784" spans="1:28">
      <c r="A784" s="34"/>
      <c r="B784" s="34"/>
      <c r="C784" s="34"/>
      <c r="D784" s="34"/>
      <c r="E784" s="34"/>
      <c r="F784" s="34"/>
      <c r="G784" s="34"/>
      <c r="V784" s="34"/>
      <c r="W784" s="34"/>
      <c r="X784" s="34"/>
      <c r="Y784" s="34"/>
      <c r="Z784" s="34"/>
      <c r="AA784" s="34"/>
      <c r="AB784" s="34"/>
    </row>
    <row r="785" spans="1:28">
      <c r="A785" s="34"/>
      <c r="B785" s="34"/>
      <c r="C785" s="34"/>
      <c r="D785" s="34"/>
      <c r="E785" s="34"/>
      <c r="F785" s="34"/>
      <c r="G785" s="34"/>
      <c r="V785" s="34"/>
      <c r="W785" s="34"/>
      <c r="X785" s="34"/>
      <c r="Y785" s="34"/>
      <c r="Z785" s="34"/>
      <c r="AA785" s="34"/>
      <c r="AB785" s="34"/>
    </row>
    <row r="786" spans="1:28">
      <c r="A786" s="34"/>
      <c r="B786" s="34"/>
      <c r="C786" s="34"/>
      <c r="D786" s="34"/>
      <c r="E786" s="34"/>
      <c r="F786" s="34"/>
      <c r="G786" s="34"/>
      <c r="V786" s="34"/>
      <c r="W786" s="34"/>
      <c r="X786" s="34"/>
      <c r="Y786" s="34"/>
      <c r="Z786" s="34"/>
      <c r="AA786" s="34"/>
      <c r="AB786" s="34"/>
    </row>
    <row r="787" spans="1:28">
      <c r="A787" s="34"/>
      <c r="B787" s="34"/>
      <c r="C787" s="34"/>
      <c r="D787" s="34"/>
      <c r="E787" s="34"/>
      <c r="F787" s="34"/>
      <c r="G787" s="34"/>
      <c r="V787" s="34"/>
      <c r="W787" s="34"/>
      <c r="X787" s="34"/>
      <c r="Y787" s="34"/>
      <c r="Z787" s="34"/>
      <c r="AA787" s="34"/>
      <c r="AB787" s="34"/>
    </row>
    <row r="788" spans="1:28">
      <c r="A788" s="34"/>
      <c r="B788" s="34"/>
      <c r="C788" s="34"/>
      <c r="D788" s="34"/>
      <c r="E788" s="34"/>
      <c r="F788" s="34"/>
      <c r="G788" s="34"/>
      <c r="V788" s="34"/>
      <c r="W788" s="34"/>
      <c r="X788" s="34"/>
      <c r="Y788" s="34"/>
      <c r="Z788" s="34"/>
      <c r="AA788" s="34"/>
      <c r="AB788" s="34"/>
    </row>
    <row r="789" spans="1:28">
      <c r="A789" s="34"/>
      <c r="B789" s="34"/>
      <c r="C789" s="34"/>
      <c r="D789" s="34"/>
      <c r="E789" s="34"/>
      <c r="F789" s="34"/>
      <c r="G789" s="34"/>
      <c r="V789" s="34"/>
      <c r="W789" s="34"/>
      <c r="X789" s="34"/>
      <c r="Y789" s="34"/>
      <c r="Z789" s="34"/>
      <c r="AA789" s="34"/>
      <c r="AB789" s="34"/>
    </row>
    <row r="790" spans="1:28">
      <c r="A790" s="34"/>
      <c r="B790" s="34"/>
      <c r="C790" s="34"/>
      <c r="D790" s="34"/>
      <c r="E790" s="34"/>
      <c r="F790" s="34"/>
      <c r="G790" s="34"/>
      <c r="V790" s="34"/>
      <c r="W790" s="34"/>
      <c r="X790" s="34"/>
      <c r="Y790" s="34"/>
      <c r="Z790" s="34"/>
      <c r="AA790" s="34"/>
      <c r="AB790" s="34"/>
    </row>
    <row r="791" spans="1:28">
      <c r="A791" s="34"/>
      <c r="B791" s="34"/>
      <c r="C791" s="34"/>
      <c r="D791" s="34"/>
      <c r="E791" s="34"/>
      <c r="F791" s="34"/>
      <c r="G791" s="34"/>
      <c r="V791" s="34"/>
      <c r="W791" s="34"/>
      <c r="X791" s="34"/>
      <c r="Y791" s="34"/>
      <c r="Z791" s="34"/>
      <c r="AA791" s="34"/>
      <c r="AB791" s="34"/>
    </row>
    <row r="792" spans="1:28">
      <c r="A792" s="34"/>
      <c r="B792" s="34"/>
      <c r="C792" s="34"/>
      <c r="D792" s="34"/>
      <c r="E792" s="34"/>
      <c r="F792" s="34"/>
      <c r="G792" s="34"/>
      <c r="V792" s="34"/>
      <c r="W792" s="34"/>
      <c r="X792" s="34"/>
      <c r="Y792" s="34"/>
      <c r="Z792" s="34"/>
      <c r="AA792" s="34"/>
      <c r="AB792" s="34"/>
    </row>
    <row r="793" spans="1:28">
      <c r="A793" s="34"/>
      <c r="B793" s="34"/>
      <c r="C793" s="34"/>
      <c r="D793" s="34"/>
      <c r="E793" s="34"/>
      <c r="F793" s="34"/>
      <c r="G793" s="34"/>
      <c r="V793" s="34"/>
      <c r="W793" s="34"/>
      <c r="X793" s="34"/>
      <c r="Y793" s="34"/>
      <c r="Z793" s="34"/>
      <c r="AA793" s="34"/>
      <c r="AB793" s="34"/>
    </row>
    <row r="794" spans="1:28">
      <c r="A794" s="34"/>
      <c r="B794" s="34"/>
      <c r="C794" s="34"/>
      <c r="D794" s="34"/>
      <c r="E794" s="34"/>
      <c r="F794" s="34"/>
      <c r="G794" s="34"/>
      <c r="V794" s="34"/>
      <c r="W794" s="34"/>
      <c r="X794" s="34"/>
      <c r="Y794" s="34"/>
      <c r="Z794" s="34"/>
      <c r="AA794" s="34"/>
      <c r="AB794" s="34"/>
    </row>
    <row r="795" spans="1:28">
      <c r="A795" s="34"/>
      <c r="B795" s="34"/>
      <c r="C795" s="34"/>
      <c r="D795" s="34"/>
      <c r="E795" s="34"/>
      <c r="F795" s="34"/>
      <c r="G795" s="34"/>
      <c r="V795" s="34"/>
      <c r="W795" s="34"/>
      <c r="X795" s="34"/>
      <c r="Y795" s="34"/>
      <c r="Z795" s="34"/>
      <c r="AA795" s="34"/>
      <c r="AB795" s="34"/>
    </row>
    <row r="796" spans="1:28">
      <c r="A796" s="34"/>
      <c r="B796" s="34"/>
      <c r="C796" s="34"/>
      <c r="D796" s="34"/>
      <c r="E796" s="34"/>
      <c r="F796" s="34"/>
      <c r="G796" s="34"/>
      <c r="V796" s="34"/>
      <c r="W796" s="34"/>
      <c r="X796" s="34"/>
      <c r="Y796" s="34"/>
      <c r="Z796" s="34"/>
      <c r="AA796" s="34"/>
      <c r="AB796" s="34"/>
    </row>
    <row r="797" spans="1:28">
      <c r="A797" s="34"/>
      <c r="B797" s="34"/>
      <c r="C797" s="34"/>
      <c r="D797" s="34"/>
      <c r="E797" s="34"/>
      <c r="F797" s="34"/>
      <c r="G797" s="34"/>
      <c r="V797" s="34"/>
      <c r="W797" s="34"/>
      <c r="X797" s="34"/>
      <c r="Y797" s="34"/>
      <c r="Z797" s="34"/>
      <c r="AA797" s="34"/>
      <c r="AB797" s="34"/>
    </row>
    <row r="798" spans="1:28">
      <c r="A798" s="34"/>
      <c r="B798" s="34"/>
      <c r="C798" s="34"/>
      <c r="D798" s="34"/>
      <c r="E798" s="34"/>
      <c r="F798" s="34"/>
      <c r="G798" s="34"/>
      <c r="V798" s="34"/>
      <c r="W798" s="34"/>
      <c r="X798" s="34"/>
      <c r="Y798" s="34"/>
      <c r="Z798" s="34"/>
      <c r="AA798" s="34"/>
      <c r="AB798" s="34"/>
    </row>
    <row r="799" spans="1:28">
      <c r="A799" s="34"/>
      <c r="B799" s="34"/>
      <c r="C799" s="34"/>
      <c r="D799" s="34"/>
      <c r="E799" s="34"/>
      <c r="F799" s="34"/>
      <c r="G799" s="34"/>
      <c r="V799" s="34"/>
      <c r="W799" s="34"/>
      <c r="X799" s="34"/>
      <c r="Y799" s="34"/>
      <c r="Z799" s="34"/>
      <c r="AA799" s="34"/>
      <c r="AB799" s="34"/>
    </row>
    <row r="800" spans="1:28">
      <c r="A800" s="34"/>
      <c r="B800" s="34"/>
      <c r="C800" s="34"/>
      <c r="D800" s="34"/>
      <c r="E800" s="34"/>
      <c r="F800" s="34"/>
      <c r="G800" s="34"/>
      <c r="V800" s="34"/>
      <c r="W800" s="34"/>
      <c r="X800" s="34"/>
      <c r="Y800" s="34"/>
      <c r="Z800" s="34"/>
      <c r="AA800" s="34"/>
      <c r="AB800" s="34"/>
    </row>
    <row r="801" spans="1:28">
      <c r="A801" s="34"/>
      <c r="B801" s="34"/>
      <c r="C801" s="34"/>
      <c r="D801" s="34"/>
      <c r="E801" s="34"/>
      <c r="F801" s="34"/>
      <c r="G801" s="34"/>
      <c r="V801" s="34"/>
      <c r="W801" s="34"/>
      <c r="X801" s="34"/>
      <c r="Y801" s="34"/>
      <c r="Z801" s="34"/>
      <c r="AA801" s="34"/>
      <c r="AB801" s="34"/>
    </row>
    <row r="802" spans="1:28">
      <c r="A802" s="34"/>
      <c r="B802" s="34"/>
      <c r="C802" s="34"/>
      <c r="D802" s="34"/>
      <c r="E802" s="34"/>
      <c r="F802" s="34"/>
      <c r="G802" s="34"/>
      <c r="V802" s="34"/>
      <c r="W802" s="34"/>
      <c r="X802" s="34"/>
      <c r="Y802" s="34"/>
      <c r="Z802" s="34"/>
      <c r="AA802" s="34"/>
      <c r="AB802" s="34"/>
    </row>
    <row r="803" spans="1:28">
      <c r="A803" s="34"/>
      <c r="B803" s="34"/>
      <c r="C803" s="34"/>
      <c r="D803" s="34"/>
      <c r="E803" s="34"/>
      <c r="F803" s="34"/>
      <c r="G803" s="34"/>
      <c r="V803" s="34"/>
      <c r="W803" s="34"/>
      <c r="X803" s="34"/>
      <c r="Y803" s="34"/>
      <c r="Z803" s="34"/>
      <c r="AA803" s="34"/>
      <c r="AB803" s="34"/>
    </row>
    <row r="804" spans="1:28">
      <c r="A804" s="34"/>
      <c r="B804" s="34"/>
      <c r="C804" s="34"/>
      <c r="D804" s="34"/>
      <c r="E804" s="34"/>
      <c r="F804" s="34"/>
      <c r="G804" s="34"/>
      <c r="V804" s="34"/>
      <c r="W804" s="34"/>
      <c r="X804" s="34"/>
      <c r="Y804" s="34"/>
      <c r="Z804" s="34"/>
      <c r="AA804" s="34"/>
      <c r="AB804" s="34"/>
    </row>
    <row r="805" spans="1:28">
      <c r="A805" s="34"/>
      <c r="B805" s="34"/>
      <c r="C805" s="34"/>
      <c r="D805" s="34"/>
      <c r="E805" s="34"/>
      <c r="F805" s="34"/>
      <c r="G805" s="34"/>
      <c r="V805" s="34"/>
      <c r="W805" s="34"/>
      <c r="X805" s="34"/>
      <c r="Y805" s="34"/>
      <c r="Z805" s="34"/>
      <c r="AA805" s="34"/>
      <c r="AB805" s="34"/>
    </row>
    <row r="806" spans="1:28">
      <c r="A806" s="34"/>
      <c r="B806" s="34"/>
      <c r="C806" s="34"/>
      <c r="D806" s="34"/>
      <c r="E806" s="34"/>
      <c r="F806" s="34"/>
      <c r="G806" s="34"/>
      <c r="V806" s="34"/>
      <c r="W806" s="34"/>
      <c r="X806" s="34"/>
      <c r="Y806" s="34"/>
      <c r="Z806" s="34"/>
      <c r="AA806" s="34"/>
      <c r="AB806" s="34"/>
    </row>
    <row r="807" spans="1:28">
      <c r="A807" s="34"/>
      <c r="B807" s="34"/>
      <c r="C807" s="34"/>
      <c r="D807" s="34"/>
      <c r="E807" s="34"/>
      <c r="F807" s="34"/>
      <c r="G807" s="34"/>
      <c r="V807" s="34"/>
      <c r="W807" s="34"/>
      <c r="X807" s="34"/>
      <c r="Y807" s="34"/>
      <c r="Z807" s="34"/>
      <c r="AA807" s="34"/>
      <c r="AB807" s="34"/>
    </row>
    <row r="808" spans="1:28">
      <c r="A808" s="34"/>
      <c r="B808" s="34"/>
      <c r="C808" s="34"/>
      <c r="D808" s="34"/>
      <c r="E808" s="34"/>
      <c r="F808" s="34"/>
      <c r="G808" s="34"/>
      <c r="V808" s="34"/>
      <c r="W808" s="34"/>
      <c r="X808" s="34"/>
      <c r="Y808" s="34"/>
      <c r="Z808" s="34"/>
      <c r="AA808" s="34"/>
      <c r="AB808" s="34"/>
    </row>
    <row r="809" spans="1:28">
      <c r="A809" s="34"/>
      <c r="B809" s="34"/>
      <c r="C809" s="34"/>
      <c r="D809" s="34"/>
      <c r="E809" s="34"/>
      <c r="F809" s="34"/>
      <c r="G809" s="34"/>
      <c r="V809" s="34"/>
      <c r="W809" s="34"/>
      <c r="X809" s="34"/>
      <c r="Y809" s="34"/>
      <c r="Z809" s="34"/>
      <c r="AA809" s="34"/>
      <c r="AB809" s="34"/>
    </row>
    <row r="810" spans="1:28">
      <c r="A810" s="34"/>
      <c r="B810" s="34"/>
      <c r="C810" s="34"/>
      <c r="D810" s="34"/>
      <c r="E810" s="34"/>
      <c r="F810" s="34"/>
      <c r="G810" s="34"/>
      <c r="V810" s="34"/>
      <c r="W810" s="34"/>
      <c r="X810" s="34"/>
      <c r="Y810" s="34"/>
      <c r="Z810" s="34"/>
      <c r="AA810" s="34"/>
      <c r="AB810" s="34"/>
    </row>
    <row r="811" spans="1:28">
      <c r="A811" s="34"/>
      <c r="B811" s="34"/>
      <c r="C811" s="34"/>
      <c r="D811" s="34"/>
      <c r="E811" s="34"/>
      <c r="F811" s="34"/>
      <c r="G811" s="34"/>
      <c r="V811" s="34"/>
      <c r="W811" s="34"/>
      <c r="X811" s="34"/>
      <c r="Y811" s="34"/>
      <c r="Z811" s="34"/>
      <c r="AA811" s="34"/>
      <c r="AB811" s="34"/>
    </row>
    <row r="812" spans="1:28">
      <c r="A812" s="34"/>
      <c r="B812" s="34"/>
      <c r="C812" s="34"/>
      <c r="D812" s="34"/>
      <c r="E812" s="34"/>
      <c r="F812" s="34"/>
      <c r="G812" s="34"/>
      <c r="V812" s="34"/>
      <c r="W812" s="34"/>
      <c r="X812" s="34"/>
      <c r="Y812" s="34"/>
      <c r="Z812" s="34"/>
      <c r="AA812" s="34"/>
      <c r="AB812" s="34"/>
    </row>
    <row r="813" spans="1:28">
      <c r="A813" s="34"/>
      <c r="B813" s="34"/>
      <c r="C813" s="34"/>
      <c r="D813" s="34"/>
      <c r="E813" s="34"/>
      <c r="F813" s="34"/>
      <c r="G813" s="34"/>
      <c r="V813" s="34"/>
      <c r="W813" s="34"/>
      <c r="X813" s="34"/>
      <c r="Y813" s="34"/>
      <c r="Z813" s="34"/>
      <c r="AA813" s="34"/>
      <c r="AB813" s="34"/>
    </row>
    <row r="814" spans="1:28">
      <c r="A814" s="34"/>
      <c r="B814" s="34"/>
      <c r="C814" s="34"/>
      <c r="D814" s="34"/>
      <c r="E814" s="34"/>
      <c r="F814" s="34"/>
      <c r="G814" s="34"/>
      <c r="V814" s="34"/>
      <c r="W814" s="34"/>
      <c r="X814" s="34"/>
      <c r="Y814" s="34"/>
      <c r="Z814" s="34"/>
      <c r="AA814" s="34"/>
      <c r="AB814" s="34"/>
    </row>
    <row r="815" spans="1:28">
      <c r="A815" s="34"/>
      <c r="B815" s="34"/>
      <c r="C815" s="34"/>
      <c r="D815" s="34"/>
      <c r="E815" s="34"/>
      <c r="F815" s="34"/>
      <c r="G815" s="34"/>
      <c r="V815" s="34"/>
      <c r="W815" s="34"/>
      <c r="X815" s="34"/>
      <c r="Y815" s="34"/>
      <c r="Z815" s="34"/>
      <c r="AA815" s="34"/>
      <c r="AB815" s="34"/>
    </row>
    <row r="816" spans="1:28">
      <c r="A816" s="34"/>
      <c r="B816" s="34"/>
      <c r="C816" s="34"/>
      <c r="D816" s="34"/>
      <c r="E816" s="34"/>
      <c r="F816" s="34"/>
      <c r="G816" s="34"/>
      <c r="V816" s="34"/>
      <c r="W816" s="34"/>
      <c r="X816" s="34"/>
      <c r="Y816" s="34"/>
      <c r="Z816" s="34"/>
      <c r="AA816" s="34"/>
      <c r="AB816" s="34"/>
    </row>
    <row r="817" spans="1:28">
      <c r="A817" s="34"/>
      <c r="B817" s="34"/>
      <c r="C817" s="34"/>
      <c r="D817" s="34"/>
      <c r="E817" s="34"/>
      <c r="F817" s="34"/>
      <c r="G817" s="34"/>
      <c r="V817" s="34"/>
      <c r="W817" s="34"/>
      <c r="X817" s="34"/>
      <c r="Y817" s="34"/>
      <c r="Z817" s="34"/>
      <c r="AA817" s="34"/>
      <c r="AB817" s="34"/>
    </row>
    <row r="818" spans="1:28">
      <c r="A818" s="34"/>
      <c r="B818" s="34"/>
      <c r="C818" s="34"/>
      <c r="D818" s="34"/>
      <c r="E818" s="34"/>
      <c r="F818" s="34"/>
      <c r="G818" s="34"/>
      <c r="V818" s="34"/>
      <c r="W818" s="34"/>
      <c r="X818" s="34"/>
      <c r="Y818" s="34"/>
      <c r="Z818" s="34"/>
      <c r="AA818" s="34"/>
      <c r="AB818" s="34"/>
    </row>
    <row r="819" spans="1:28">
      <c r="A819" s="34"/>
      <c r="B819" s="34"/>
      <c r="C819" s="34"/>
      <c r="D819" s="34"/>
      <c r="E819" s="34"/>
      <c r="F819" s="34"/>
      <c r="G819" s="34"/>
      <c r="V819" s="34"/>
      <c r="W819" s="34"/>
      <c r="X819" s="34"/>
      <c r="Y819" s="34"/>
      <c r="Z819" s="34"/>
      <c r="AA819" s="34"/>
      <c r="AB819" s="34"/>
    </row>
    <row r="820" spans="1:28">
      <c r="A820" s="34"/>
      <c r="B820" s="34"/>
      <c r="C820" s="34"/>
      <c r="D820" s="34"/>
      <c r="E820" s="34"/>
      <c r="F820" s="34"/>
      <c r="G820" s="34"/>
      <c r="V820" s="34"/>
      <c r="W820" s="34"/>
      <c r="X820" s="34"/>
      <c r="Y820" s="34"/>
      <c r="Z820" s="34"/>
      <c r="AA820" s="34"/>
      <c r="AB820" s="34"/>
    </row>
    <row r="821" spans="1:28">
      <c r="A821" s="34"/>
      <c r="B821" s="34"/>
      <c r="C821" s="34"/>
      <c r="D821" s="34"/>
      <c r="E821" s="34"/>
      <c r="F821" s="34"/>
      <c r="G821" s="34"/>
      <c r="V821" s="34"/>
      <c r="W821" s="34"/>
      <c r="X821" s="34"/>
      <c r="Y821" s="34"/>
      <c r="Z821" s="34"/>
      <c r="AA821" s="34"/>
      <c r="AB821" s="34"/>
    </row>
    <row r="822" spans="1:28">
      <c r="A822" s="34"/>
      <c r="B822" s="34"/>
      <c r="C822" s="34"/>
      <c r="D822" s="34"/>
      <c r="E822" s="34"/>
      <c r="F822" s="34"/>
      <c r="G822" s="34"/>
      <c r="V822" s="34"/>
      <c r="W822" s="34"/>
      <c r="X822" s="34"/>
      <c r="Y822" s="34"/>
      <c r="Z822" s="34"/>
      <c r="AA822" s="34"/>
      <c r="AB822" s="34"/>
    </row>
    <row r="823" spans="1:28">
      <c r="A823" s="34"/>
      <c r="B823" s="34"/>
      <c r="C823" s="34"/>
      <c r="D823" s="34"/>
      <c r="E823" s="34"/>
      <c r="F823" s="34"/>
      <c r="G823" s="34"/>
      <c r="V823" s="34"/>
      <c r="W823" s="34"/>
      <c r="X823" s="34"/>
      <c r="Y823" s="34"/>
      <c r="Z823" s="34"/>
      <c r="AA823" s="34"/>
      <c r="AB823" s="34"/>
    </row>
    <row r="824" spans="1:28">
      <c r="A824" s="34"/>
      <c r="B824" s="34"/>
      <c r="C824" s="34"/>
      <c r="D824" s="34"/>
      <c r="E824" s="34"/>
      <c r="F824" s="34"/>
      <c r="G824" s="34"/>
      <c r="V824" s="34"/>
      <c r="W824" s="34"/>
      <c r="X824" s="34"/>
      <c r="Y824" s="34"/>
      <c r="Z824" s="34"/>
      <c r="AA824" s="34"/>
      <c r="AB824" s="34"/>
    </row>
    <row r="825" spans="1:28">
      <c r="A825" s="34"/>
      <c r="B825" s="34"/>
      <c r="C825" s="34"/>
      <c r="D825" s="34"/>
      <c r="E825" s="34"/>
      <c r="F825" s="34"/>
      <c r="G825" s="34"/>
      <c r="V825" s="34"/>
      <c r="W825" s="34"/>
      <c r="X825" s="34"/>
      <c r="Y825" s="34"/>
      <c r="Z825" s="34"/>
      <c r="AA825" s="34"/>
      <c r="AB825" s="34"/>
    </row>
    <row r="826" spans="1:28">
      <c r="A826" s="34"/>
      <c r="B826" s="34"/>
      <c r="C826" s="34"/>
      <c r="D826" s="34"/>
      <c r="E826" s="34"/>
      <c r="F826" s="34"/>
      <c r="G826" s="34"/>
      <c r="V826" s="34"/>
      <c r="W826" s="34"/>
      <c r="X826" s="34"/>
      <c r="Y826" s="34"/>
      <c r="Z826" s="34"/>
      <c r="AA826" s="34"/>
      <c r="AB826" s="34"/>
    </row>
    <row r="827" spans="1:28">
      <c r="A827" s="34"/>
      <c r="B827" s="34"/>
      <c r="C827" s="34"/>
      <c r="D827" s="34"/>
      <c r="E827" s="34"/>
      <c r="F827" s="34"/>
      <c r="G827" s="34"/>
      <c r="V827" s="34"/>
      <c r="W827" s="34"/>
      <c r="X827" s="34"/>
      <c r="Y827" s="34"/>
      <c r="Z827" s="34"/>
      <c r="AA827" s="34"/>
      <c r="AB827" s="34"/>
    </row>
    <row r="828" spans="1:28">
      <c r="A828" s="34"/>
      <c r="B828" s="34"/>
      <c r="C828" s="34"/>
      <c r="D828" s="34"/>
      <c r="E828" s="34"/>
      <c r="F828" s="34"/>
      <c r="G828" s="34"/>
      <c r="V828" s="34"/>
      <c r="W828" s="34"/>
      <c r="X828" s="34"/>
      <c r="Y828" s="34"/>
      <c r="Z828" s="34"/>
      <c r="AA828" s="34"/>
      <c r="AB828" s="34"/>
    </row>
    <row r="829" spans="1:28">
      <c r="A829" s="34"/>
      <c r="B829" s="34"/>
      <c r="C829" s="34"/>
      <c r="D829" s="34"/>
      <c r="E829" s="34"/>
      <c r="F829" s="34"/>
      <c r="G829" s="34"/>
      <c r="V829" s="34"/>
      <c r="W829" s="34"/>
      <c r="X829" s="34"/>
      <c r="Y829" s="34"/>
      <c r="Z829" s="34"/>
      <c r="AA829" s="34"/>
      <c r="AB829" s="34"/>
    </row>
    <row r="830" spans="1:28">
      <c r="A830" s="34"/>
      <c r="B830" s="34"/>
      <c r="C830" s="34"/>
      <c r="D830" s="34"/>
      <c r="E830" s="34"/>
      <c r="F830" s="34"/>
      <c r="G830" s="34"/>
      <c r="V830" s="34"/>
      <c r="W830" s="34"/>
      <c r="X830" s="34"/>
      <c r="Y830" s="34"/>
      <c r="Z830" s="34"/>
      <c r="AA830" s="34"/>
      <c r="AB830" s="34"/>
    </row>
    <row r="831" spans="1:28">
      <c r="A831" s="34"/>
      <c r="B831" s="34"/>
      <c r="C831" s="34"/>
      <c r="D831" s="34"/>
      <c r="E831" s="34"/>
      <c r="F831" s="34"/>
      <c r="G831" s="34"/>
      <c r="V831" s="34"/>
      <c r="W831" s="34"/>
      <c r="X831" s="34"/>
      <c r="Y831" s="34"/>
      <c r="Z831" s="34"/>
      <c r="AA831" s="34"/>
      <c r="AB831" s="34"/>
    </row>
    <row r="832" spans="1:28">
      <c r="A832" s="34"/>
      <c r="B832" s="34"/>
      <c r="C832" s="34"/>
      <c r="D832" s="34"/>
      <c r="E832" s="34"/>
      <c r="F832" s="34"/>
      <c r="G832" s="34"/>
      <c r="V832" s="34"/>
      <c r="W832" s="34"/>
      <c r="X832" s="34"/>
      <c r="Y832" s="34"/>
      <c r="Z832" s="34"/>
      <c r="AA832" s="34"/>
      <c r="AB832" s="34"/>
    </row>
    <row r="833" spans="1:28">
      <c r="A833" s="34"/>
      <c r="B833" s="34"/>
      <c r="C833" s="34"/>
      <c r="D833" s="34"/>
      <c r="E833" s="34"/>
      <c r="F833" s="34"/>
      <c r="G833" s="34"/>
      <c r="V833" s="34"/>
      <c r="W833" s="34"/>
      <c r="X833" s="34"/>
      <c r="Y833" s="34"/>
      <c r="Z833" s="34"/>
      <c r="AA833" s="34"/>
      <c r="AB833" s="34"/>
    </row>
    <row r="834" spans="1:28">
      <c r="A834" s="34"/>
      <c r="B834" s="34"/>
      <c r="C834" s="34"/>
      <c r="D834" s="34"/>
      <c r="E834" s="34"/>
      <c r="F834" s="34"/>
      <c r="G834" s="34"/>
      <c r="V834" s="34"/>
      <c r="W834" s="34"/>
      <c r="X834" s="34"/>
      <c r="Y834" s="34"/>
      <c r="Z834" s="34"/>
      <c r="AA834" s="34"/>
      <c r="AB834" s="34"/>
    </row>
    <row r="835" spans="1:28">
      <c r="A835" s="34"/>
      <c r="B835" s="34"/>
      <c r="C835" s="34"/>
      <c r="D835" s="34"/>
      <c r="E835" s="34"/>
      <c r="F835" s="34"/>
      <c r="G835" s="34"/>
      <c r="V835" s="34"/>
      <c r="W835" s="34"/>
      <c r="X835" s="34"/>
      <c r="Y835" s="34"/>
      <c r="Z835" s="34"/>
      <c r="AA835" s="34"/>
      <c r="AB835" s="34"/>
    </row>
    <row r="836" spans="1:28">
      <c r="A836" s="34"/>
      <c r="B836" s="34"/>
      <c r="C836" s="34"/>
      <c r="D836" s="34"/>
      <c r="E836" s="34"/>
      <c r="F836" s="34"/>
      <c r="G836" s="34"/>
      <c r="V836" s="34"/>
      <c r="W836" s="34"/>
      <c r="X836" s="34"/>
      <c r="Y836" s="34"/>
      <c r="Z836" s="34"/>
      <c r="AA836" s="34"/>
      <c r="AB836" s="34"/>
    </row>
    <row r="837" spans="1:28">
      <c r="A837" s="34"/>
      <c r="B837" s="34"/>
      <c r="C837" s="34"/>
      <c r="D837" s="34"/>
      <c r="E837" s="34"/>
      <c r="F837" s="34"/>
      <c r="G837" s="34"/>
      <c r="V837" s="34"/>
      <c r="W837" s="34"/>
      <c r="X837" s="34"/>
      <c r="Y837" s="34"/>
      <c r="Z837" s="34"/>
      <c r="AA837" s="34"/>
      <c r="AB837" s="34"/>
    </row>
    <row r="838" spans="1:28">
      <c r="A838" s="34"/>
      <c r="B838" s="34"/>
      <c r="C838" s="34"/>
      <c r="D838" s="34"/>
      <c r="E838" s="34"/>
      <c r="F838" s="34"/>
      <c r="G838" s="34"/>
      <c r="V838" s="34"/>
      <c r="W838" s="34"/>
      <c r="X838" s="34"/>
      <c r="Y838" s="34"/>
      <c r="Z838" s="34"/>
      <c r="AA838" s="34"/>
      <c r="AB838" s="34"/>
    </row>
    <row r="839" spans="1:28">
      <c r="A839" s="34"/>
      <c r="B839" s="34"/>
      <c r="C839" s="34"/>
      <c r="D839" s="34"/>
      <c r="E839" s="34"/>
      <c r="F839" s="34"/>
      <c r="G839" s="34"/>
      <c r="V839" s="34"/>
      <c r="W839" s="34"/>
      <c r="X839" s="34"/>
      <c r="Y839" s="34"/>
      <c r="Z839" s="34"/>
      <c r="AA839" s="34"/>
      <c r="AB839" s="34"/>
    </row>
    <row r="840" spans="1:28">
      <c r="A840" s="34"/>
      <c r="B840" s="34"/>
      <c r="C840" s="34"/>
      <c r="D840" s="34"/>
      <c r="E840" s="34"/>
      <c r="F840" s="34"/>
      <c r="G840" s="34"/>
      <c r="V840" s="34"/>
      <c r="W840" s="34"/>
      <c r="X840" s="34"/>
      <c r="Y840" s="34"/>
      <c r="Z840" s="34"/>
      <c r="AA840" s="34"/>
      <c r="AB840" s="34"/>
    </row>
    <row r="841" spans="1:28">
      <c r="A841" s="34"/>
      <c r="B841" s="34"/>
      <c r="C841" s="34"/>
      <c r="D841" s="34"/>
      <c r="E841" s="34"/>
      <c r="F841" s="34"/>
      <c r="G841" s="34"/>
      <c r="V841" s="34"/>
      <c r="W841" s="34"/>
      <c r="X841" s="34"/>
      <c r="Y841" s="34"/>
      <c r="Z841" s="34"/>
      <c r="AA841" s="34"/>
      <c r="AB841" s="34"/>
    </row>
    <row r="842" spans="1:28">
      <c r="A842" s="34"/>
      <c r="B842" s="34"/>
      <c r="C842" s="34"/>
      <c r="D842" s="34"/>
      <c r="E842" s="34"/>
      <c r="F842" s="34"/>
      <c r="G842" s="34"/>
      <c r="V842" s="34"/>
      <c r="W842" s="34"/>
      <c r="X842" s="34"/>
      <c r="Y842" s="34"/>
      <c r="Z842" s="34"/>
      <c r="AA842" s="34"/>
      <c r="AB842" s="34"/>
    </row>
    <row r="843" spans="1:28">
      <c r="A843" s="34"/>
      <c r="B843" s="34"/>
      <c r="C843" s="34"/>
      <c r="D843" s="34"/>
      <c r="E843" s="34"/>
      <c r="F843" s="34"/>
      <c r="G843" s="34"/>
      <c r="V843" s="34"/>
      <c r="W843" s="34"/>
      <c r="X843" s="34"/>
      <c r="Y843" s="34"/>
      <c r="Z843" s="34"/>
      <c r="AA843" s="34"/>
      <c r="AB843" s="34"/>
    </row>
    <row r="844" spans="1:28">
      <c r="A844" s="34"/>
      <c r="B844" s="34"/>
      <c r="C844" s="34"/>
      <c r="D844" s="34"/>
      <c r="E844" s="34"/>
      <c r="F844" s="34"/>
      <c r="G844" s="34"/>
      <c r="V844" s="34"/>
      <c r="W844" s="34"/>
      <c r="X844" s="34"/>
      <c r="Y844" s="34"/>
      <c r="Z844" s="34"/>
      <c r="AA844" s="34"/>
      <c r="AB844" s="34"/>
    </row>
    <row r="845" spans="1:28">
      <c r="A845" s="34"/>
      <c r="B845" s="34"/>
      <c r="C845" s="34"/>
      <c r="D845" s="34"/>
      <c r="E845" s="34"/>
      <c r="F845" s="34"/>
      <c r="G845" s="34"/>
      <c r="V845" s="34"/>
      <c r="W845" s="34"/>
      <c r="X845" s="34"/>
      <c r="Y845" s="34"/>
      <c r="Z845" s="34"/>
      <c r="AA845" s="34"/>
      <c r="AB845" s="34"/>
    </row>
    <row r="846" spans="1:28">
      <c r="A846" s="34"/>
      <c r="B846" s="34"/>
      <c r="C846" s="34"/>
      <c r="D846" s="34"/>
      <c r="E846" s="34"/>
      <c r="F846" s="34"/>
      <c r="G846" s="34"/>
      <c r="V846" s="34"/>
      <c r="W846" s="34"/>
      <c r="X846" s="34"/>
      <c r="Y846" s="34"/>
      <c r="Z846" s="34"/>
      <c r="AA846" s="34"/>
      <c r="AB846" s="34"/>
    </row>
    <row r="847" spans="1:28">
      <c r="A847" s="34"/>
      <c r="B847" s="34"/>
      <c r="C847" s="34"/>
      <c r="D847" s="34"/>
      <c r="E847" s="34"/>
      <c r="F847" s="34"/>
      <c r="G847" s="34"/>
      <c r="V847" s="34"/>
      <c r="W847" s="34"/>
      <c r="X847" s="34"/>
      <c r="Y847" s="34"/>
      <c r="Z847" s="34"/>
      <c r="AA847" s="34"/>
      <c r="AB847" s="34"/>
    </row>
    <row r="848" spans="1:28">
      <c r="A848" s="34"/>
      <c r="B848" s="34"/>
      <c r="C848" s="34"/>
      <c r="D848" s="34"/>
      <c r="E848" s="34"/>
      <c r="F848" s="34"/>
      <c r="G848" s="34"/>
      <c r="V848" s="34"/>
      <c r="W848" s="34"/>
      <c r="X848" s="34"/>
      <c r="Y848" s="34"/>
      <c r="Z848" s="34"/>
      <c r="AA848" s="34"/>
      <c r="AB848" s="34"/>
    </row>
    <row r="849" spans="1:28">
      <c r="A849" s="34"/>
      <c r="B849" s="34"/>
      <c r="C849" s="34"/>
      <c r="D849" s="34"/>
      <c r="E849" s="34"/>
      <c r="F849" s="34"/>
      <c r="G849" s="34"/>
      <c r="V849" s="34"/>
      <c r="W849" s="34"/>
      <c r="X849" s="34"/>
      <c r="Y849" s="34"/>
      <c r="Z849" s="34"/>
      <c r="AA849" s="34"/>
      <c r="AB849" s="34"/>
    </row>
    <row r="850" spans="1:28">
      <c r="A850" s="34"/>
      <c r="B850" s="34"/>
      <c r="C850" s="34"/>
      <c r="D850" s="34"/>
      <c r="E850" s="34"/>
      <c r="F850" s="34"/>
      <c r="G850" s="34"/>
      <c r="V850" s="34"/>
      <c r="W850" s="34"/>
      <c r="X850" s="34"/>
      <c r="Y850" s="34"/>
      <c r="Z850" s="34"/>
      <c r="AA850" s="34"/>
      <c r="AB850" s="34"/>
    </row>
    <row r="851" spans="1:28">
      <c r="A851" s="34"/>
      <c r="B851" s="34"/>
      <c r="C851" s="34"/>
      <c r="D851" s="34"/>
      <c r="E851" s="34"/>
      <c r="F851" s="34"/>
      <c r="G851" s="34"/>
      <c r="V851" s="34"/>
      <c r="W851" s="34"/>
      <c r="X851" s="34"/>
      <c r="Y851" s="34"/>
      <c r="Z851" s="34"/>
      <c r="AA851" s="34"/>
      <c r="AB851" s="34"/>
    </row>
    <row r="852" spans="1:28">
      <c r="A852" s="34"/>
      <c r="B852" s="34"/>
      <c r="C852" s="34"/>
      <c r="D852" s="34"/>
      <c r="E852" s="34"/>
      <c r="F852" s="34"/>
      <c r="G852" s="34"/>
      <c r="V852" s="34"/>
      <c r="W852" s="34"/>
      <c r="X852" s="34"/>
      <c r="Y852" s="34"/>
      <c r="Z852" s="34"/>
      <c r="AA852" s="34"/>
      <c r="AB852" s="34"/>
    </row>
    <row r="853" spans="1:28">
      <c r="A853" s="34"/>
      <c r="B853" s="34"/>
      <c r="C853" s="34"/>
      <c r="D853" s="34"/>
      <c r="E853" s="34"/>
      <c r="F853" s="34"/>
      <c r="G853" s="34"/>
      <c r="V853" s="34"/>
      <c r="W853" s="34"/>
      <c r="X853" s="34"/>
      <c r="Y853" s="34"/>
      <c r="Z853" s="34"/>
      <c r="AA853" s="34"/>
      <c r="AB853" s="34"/>
    </row>
    <row r="854" spans="1:28">
      <c r="A854" s="34"/>
      <c r="B854" s="34"/>
      <c r="C854" s="34"/>
      <c r="D854" s="34"/>
      <c r="E854" s="34"/>
      <c r="F854" s="34"/>
      <c r="G854" s="34"/>
      <c r="V854" s="34"/>
      <c r="W854" s="34"/>
      <c r="X854" s="34"/>
      <c r="Y854" s="34"/>
      <c r="Z854" s="34"/>
      <c r="AA854" s="34"/>
      <c r="AB854" s="34"/>
    </row>
    <row r="855" spans="1:28">
      <c r="A855" s="34"/>
      <c r="B855" s="34"/>
      <c r="C855" s="34"/>
      <c r="D855" s="34"/>
      <c r="E855" s="34"/>
      <c r="F855" s="34"/>
      <c r="G855" s="34"/>
      <c r="V855" s="34"/>
      <c r="W855" s="34"/>
      <c r="X855" s="34"/>
      <c r="Y855" s="34"/>
      <c r="Z855" s="34"/>
      <c r="AA855" s="34"/>
      <c r="AB855" s="34"/>
    </row>
    <row r="856" spans="1:28">
      <c r="A856" s="34"/>
      <c r="B856" s="34"/>
      <c r="C856" s="34"/>
      <c r="D856" s="34"/>
      <c r="E856" s="34"/>
      <c r="F856" s="34"/>
      <c r="G856" s="34"/>
      <c r="V856" s="34"/>
      <c r="W856" s="34"/>
      <c r="X856" s="34"/>
      <c r="Y856" s="34"/>
      <c r="Z856" s="34"/>
      <c r="AA856" s="34"/>
      <c r="AB856" s="34"/>
    </row>
    <row r="857" spans="1:28">
      <c r="A857" s="34"/>
      <c r="B857" s="34"/>
      <c r="C857" s="34"/>
      <c r="D857" s="34"/>
      <c r="E857" s="34"/>
      <c r="F857" s="34"/>
      <c r="G857" s="34"/>
      <c r="V857" s="34"/>
      <c r="W857" s="34"/>
      <c r="X857" s="34"/>
      <c r="Y857" s="34"/>
      <c r="Z857" s="34"/>
      <c r="AA857" s="34"/>
      <c r="AB857" s="34"/>
    </row>
    <row r="858" spans="1:28">
      <c r="A858" s="34"/>
      <c r="B858" s="34"/>
      <c r="C858" s="34"/>
      <c r="D858" s="34"/>
      <c r="E858" s="34"/>
      <c r="F858" s="34"/>
      <c r="G858" s="34"/>
      <c r="V858" s="34"/>
      <c r="W858" s="34"/>
      <c r="X858" s="34"/>
      <c r="Y858" s="34"/>
      <c r="Z858" s="34"/>
      <c r="AA858" s="34"/>
      <c r="AB858" s="34"/>
    </row>
    <row r="859" spans="1:28">
      <c r="A859" s="34"/>
      <c r="B859" s="34"/>
      <c r="C859" s="34"/>
      <c r="D859" s="34"/>
      <c r="E859" s="34"/>
      <c r="F859" s="34"/>
      <c r="G859" s="34"/>
      <c r="V859" s="34"/>
      <c r="W859" s="34"/>
      <c r="X859" s="34"/>
      <c r="Y859" s="34"/>
      <c r="Z859" s="34"/>
      <c r="AA859" s="34"/>
      <c r="AB859" s="34"/>
    </row>
    <row r="860" spans="1:28">
      <c r="A860" s="34"/>
      <c r="B860" s="34"/>
      <c r="C860" s="34"/>
      <c r="D860" s="34"/>
      <c r="E860" s="34"/>
      <c r="F860" s="34"/>
      <c r="G860" s="34"/>
      <c r="V860" s="34"/>
      <c r="W860" s="34"/>
      <c r="X860" s="34"/>
      <c r="Y860" s="34"/>
      <c r="Z860" s="34"/>
      <c r="AA860" s="34"/>
      <c r="AB860" s="34"/>
    </row>
    <row r="861" spans="1:28">
      <c r="A861" s="34"/>
      <c r="B861" s="34"/>
      <c r="C861" s="34"/>
      <c r="D861" s="34"/>
      <c r="E861" s="34"/>
      <c r="F861" s="34"/>
      <c r="G861" s="34"/>
      <c r="V861" s="34"/>
      <c r="W861" s="34"/>
      <c r="X861" s="34"/>
      <c r="Y861" s="34"/>
      <c r="Z861" s="34"/>
      <c r="AA861" s="34"/>
      <c r="AB861" s="34"/>
    </row>
    <row r="862" spans="1:28">
      <c r="A862" s="34"/>
      <c r="B862" s="34"/>
      <c r="C862" s="34"/>
      <c r="D862" s="34"/>
      <c r="E862" s="34"/>
      <c r="F862" s="34"/>
      <c r="G862" s="34"/>
      <c r="V862" s="34"/>
      <c r="W862" s="34"/>
      <c r="X862" s="34"/>
      <c r="Y862" s="34"/>
      <c r="Z862" s="34"/>
      <c r="AA862" s="34"/>
      <c r="AB862" s="34"/>
    </row>
    <row r="863" spans="1:28">
      <c r="A863" s="34"/>
      <c r="B863" s="34"/>
      <c r="C863" s="34"/>
      <c r="D863" s="34"/>
      <c r="E863" s="34"/>
      <c r="F863" s="34"/>
      <c r="G863" s="34"/>
      <c r="V863" s="34"/>
      <c r="W863" s="34"/>
      <c r="X863" s="34"/>
      <c r="Y863" s="34"/>
      <c r="Z863" s="34"/>
      <c r="AA863" s="34"/>
      <c r="AB863" s="34"/>
    </row>
    <row r="864" spans="1:28">
      <c r="A864" s="34"/>
      <c r="B864" s="34"/>
      <c r="C864" s="34"/>
      <c r="D864" s="34"/>
      <c r="E864" s="34"/>
      <c r="F864" s="34"/>
      <c r="G864" s="34"/>
      <c r="V864" s="34"/>
      <c r="W864" s="34"/>
      <c r="X864" s="34"/>
      <c r="Y864" s="34"/>
      <c r="Z864" s="34"/>
      <c r="AA864" s="34"/>
      <c r="AB864" s="34"/>
    </row>
    <row r="865" spans="1:28">
      <c r="A865" s="34"/>
      <c r="B865" s="34"/>
      <c r="C865" s="34"/>
      <c r="D865" s="34"/>
      <c r="E865" s="34"/>
      <c r="F865" s="34"/>
      <c r="G865" s="34"/>
      <c r="V865" s="34"/>
      <c r="W865" s="34"/>
      <c r="X865" s="34"/>
      <c r="Y865" s="34"/>
      <c r="Z865" s="34"/>
      <c r="AA865" s="34"/>
      <c r="AB865" s="34"/>
    </row>
    <row r="866" spans="1:28">
      <c r="A866" s="34"/>
      <c r="B866" s="34"/>
      <c r="C866" s="34"/>
      <c r="D866" s="34"/>
      <c r="E866" s="34"/>
      <c r="F866" s="34"/>
      <c r="G866" s="34"/>
      <c r="V866" s="34"/>
      <c r="W866" s="34"/>
      <c r="X866" s="34"/>
      <c r="Y866" s="34"/>
      <c r="Z866" s="34"/>
      <c r="AA866" s="34"/>
      <c r="AB866" s="34"/>
    </row>
    <row r="867" spans="1:28">
      <c r="A867" s="34"/>
      <c r="B867" s="34"/>
      <c r="C867" s="34"/>
      <c r="D867" s="34"/>
      <c r="E867" s="34"/>
      <c r="F867" s="34"/>
      <c r="G867" s="34"/>
      <c r="V867" s="34"/>
      <c r="W867" s="34"/>
      <c r="X867" s="34"/>
      <c r="Y867" s="34"/>
      <c r="Z867" s="34"/>
      <c r="AA867" s="34"/>
      <c r="AB867" s="34"/>
    </row>
    <row r="868" spans="1:28">
      <c r="A868" s="34"/>
      <c r="B868" s="34"/>
      <c r="C868" s="34"/>
      <c r="D868" s="34"/>
      <c r="E868" s="34"/>
      <c r="F868" s="34"/>
      <c r="G868" s="34"/>
      <c r="V868" s="34"/>
      <c r="W868" s="34"/>
      <c r="X868" s="34"/>
      <c r="Y868" s="34"/>
      <c r="Z868" s="34"/>
      <c r="AA868" s="34"/>
      <c r="AB868" s="34"/>
    </row>
    <row r="869" spans="1:28">
      <c r="A869" s="34"/>
      <c r="B869" s="34"/>
      <c r="C869" s="34"/>
      <c r="D869" s="34"/>
      <c r="E869" s="34"/>
      <c r="F869" s="34"/>
      <c r="G869" s="34"/>
      <c r="V869" s="34"/>
      <c r="W869" s="34"/>
      <c r="X869" s="34"/>
      <c r="Y869" s="34"/>
      <c r="Z869" s="34"/>
      <c r="AA869" s="34"/>
      <c r="AB869" s="34"/>
    </row>
    <row r="870" spans="1:28">
      <c r="A870" s="34"/>
      <c r="B870" s="34"/>
      <c r="C870" s="34"/>
      <c r="D870" s="34"/>
      <c r="E870" s="34"/>
      <c r="F870" s="34"/>
      <c r="G870" s="34"/>
      <c r="V870" s="34"/>
      <c r="W870" s="34"/>
      <c r="X870" s="34"/>
      <c r="Y870" s="34"/>
      <c r="Z870" s="34"/>
      <c r="AA870" s="34"/>
      <c r="AB870" s="34"/>
    </row>
    <row r="871" spans="1:28">
      <c r="A871" s="34"/>
      <c r="B871" s="34"/>
      <c r="C871" s="34"/>
      <c r="D871" s="34"/>
      <c r="E871" s="34"/>
      <c r="F871" s="34"/>
      <c r="G871" s="34"/>
      <c r="V871" s="34"/>
      <c r="W871" s="34"/>
      <c r="X871" s="34"/>
      <c r="Y871" s="34"/>
      <c r="Z871" s="34"/>
      <c r="AA871" s="34"/>
      <c r="AB871" s="34"/>
    </row>
    <row r="872" spans="1:28">
      <c r="A872" s="34"/>
      <c r="B872" s="34"/>
      <c r="C872" s="34"/>
      <c r="D872" s="34"/>
      <c r="E872" s="34"/>
      <c r="F872" s="34"/>
      <c r="G872" s="34"/>
      <c r="V872" s="34"/>
      <c r="W872" s="34"/>
      <c r="X872" s="34"/>
      <c r="Y872" s="34"/>
      <c r="Z872" s="34"/>
      <c r="AA872" s="34"/>
      <c r="AB872" s="34"/>
    </row>
    <row r="873" spans="1:28">
      <c r="A873" s="34"/>
      <c r="B873" s="34"/>
      <c r="C873" s="34"/>
      <c r="D873" s="34"/>
      <c r="E873" s="34"/>
      <c r="F873" s="34"/>
      <c r="G873" s="34"/>
      <c r="V873" s="34"/>
      <c r="W873" s="34"/>
      <c r="X873" s="34"/>
      <c r="Y873" s="34"/>
      <c r="Z873" s="34"/>
      <c r="AA873" s="34"/>
      <c r="AB873" s="34"/>
    </row>
    <row r="874" spans="1:28">
      <c r="A874" s="34"/>
      <c r="B874" s="34"/>
      <c r="C874" s="34"/>
      <c r="D874" s="34"/>
      <c r="E874" s="34"/>
      <c r="F874" s="34"/>
      <c r="G874" s="34"/>
      <c r="V874" s="34"/>
      <c r="W874" s="34"/>
      <c r="X874" s="34"/>
      <c r="Y874" s="34"/>
      <c r="Z874" s="34"/>
      <c r="AA874" s="34"/>
      <c r="AB874" s="34"/>
    </row>
    <row r="875" spans="1:28">
      <c r="A875" s="34"/>
      <c r="B875" s="34"/>
      <c r="C875" s="34"/>
      <c r="D875" s="34"/>
      <c r="E875" s="34"/>
      <c r="F875" s="34"/>
      <c r="G875" s="34"/>
      <c r="V875" s="34"/>
      <c r="W875" s="34"/>
      <c r="X875" s="34"/>
      <c r="Y875" s="34"/>
      <c r="Z875" s="34"/>
      <c r="AA875" s="34"/>
      <c r="AB875" s="34"/>
    </row>
    <row r="876" spans="1:28">
      <c r="A876" s="34"/>
      <c r="B876" s="34"/>
      <c r="C876" s="34"/>
      <c r="D876" s="34"/>
      <c r="E876" s="34"/>
      <c r="F876" s="34"/>
      <c r="G876" s="34"/>
      <c r="V876" s="34"/>
      <c r="W876" s="34"/>
      <c r="X876" s="34"/>
      <c r="Y876" s="34"/>
      <c r="Z876" s="34"/>
      <c r="AA876" s="34"/>
      <c r="AB876" s="34"/>
    </row>
    <row r="877" spans="1:28">
      <c r="A877" s="34"/>
      <c r="B877" s="34"/>
      <c r="C877" s="34"/>
      <c r="D877" s="34"/>
      <c r="E877" s="34"/>
      <c r="F877" s="34"/>
      <c r="G877" s="34"/>
      <c r="V877" s="34"/>
      <c r="W877" s="34"/>
      <c r="X877" s="34"/>
      <c r="Y877" s="34"/>
      <c r="Z877" s="34"/>
      <c r="AA877" s="34"/>
      <c r="AB877" s="34"/>
    </row>
    <row r="878" spans="1:28">
      <c r="A878" s="34"/>
      <c r="B878" s="34"/>
      <c r="C878" s="34"/>
      <c r="D878" s="34"/>
      <c r="E878" s="34"/>
      <c r="F878" s="34"/>
      <c r="G878" s="34"/>
      <c r="V878" s="34"/>
      <c r="W878" s="34"/>
      <c r="X878" s="34"/>
      <c r="Y878" s="34"/>
      <c r="Z878" s="34"/>
      <c r="AA878" s="34"/>
      <c r="AB878" s="34"/>
    </row>
    <row r="879" spans="1:28">
      <c r="A879" s="34"/>
      <c r="B879" s="34"/>
      <c r="C879" s="34"/>
      <c r="D879" s="34"/>
      <c r="E879" s="34"/>
      <c r="F879" s="34"/>
      <c r="G879" s="34"/>
      <c r="V879" s="34"/>
      <c r="W879" s="34"/>
      <c r="X879" s="34"/>
      <c r="Y879" s="34"/>
      <c r="Z879" s="34"/>
      <c r="AA879" s="34"/>
      <c r="AB879" s="34"/>
    </row>
    <row r="880" spans="1:28">
      <c r="A880" s="34"/>
      <c r="B880" s="34"/>
      <c r="C880" s="34"/>
      <c r="D880" s="34"/>
      <c r="E880" s="34"/>
      <c r="F880" s="34"/>
      <c r="G880" s="34"/>
      <c r="V880" s="34"/>
      <c r="W880" s="34"/>
      <c r="X880" s="34"/>
      <c r="Y880" s="34"/>
      <c r="Z880" s="34"/>
      <c r="AA880" s="34"/>
      <c r="AB880" s="34"/>
    </row>
    <row r="881" spans="1:28">
      <c r="A881" s="34"/>
      <c r="B881" s="34"/>
      <c r="C881" s="34"/>
      <c r="D881" s="34"/>
      <c r="E881" s="34"/>
      <c r="F881" s="34"/>
      <c r="G881" s="34"/>
      <c r="V881" s="34"/>
      <c r="W881" s="34"/>
      <c r="X881" s="34"/>
      <c r="Y881" s="34"/>
      <c r="Z881" s="34"/>
      <c r="AA881" s="34"/>
      <c r="AB881" s="34"/>
    </row>
    <row r="882" spans="1:28">
      <c r="A882" s="34"/>
      <c r="B882" s="34"/>
      <c r="C882" s="34"/>
      <c r="D882" s="34"/>
      <c r="E882" s="34"/>
      <c r="F882" s="34"/>
      <c r="G882" s="34"/>
      <c r="V882" s="34"/>
      <c r="W882" s="34"/>
      <c r="X882" s="34"/>
      <c r="Y882" s="34"/>
      <c r="Z882" s="34"/>
      <c r="AA882" s="34"/>
      <c r="AB882" s="34"/>
    </row>
    <row r="883" spans="1:28">
      <c r="A883" s="34"/>
      <c r="B883" s="34"/>
      <c r="C883" s="34"/>
      <c r="D883" s="34"/>
      <c r="E883" s="34"/>
      <c r="F883" s="34"/>
      <c r="G883" s="34"/>
      <c r="V883" s="34"/>
      <c r="W883" s="34"/>
      <c r="X883" s="34"/>
      <c r="Y883" s="34"/>
      <c r="Z883" s="34"/>
      <c r="AA883" s="34"/>
      <c r="AB883" s="34"/>
    </row>
    <row r="884" spans="1:28">
      <c r="A884" s="34"/>
      <c r="B884" s="34"/>
      <c r="C884" s="34"/>
      <c r="D884" s="34"/>
      <c r="E884" s="34"/>
      <c r="F884" s="34"/>
      <c r="G884" s="34"/>
      <c r="V884" s="34"/>
      <c r="W884" s="34"/>
      <c r="X884" s="34"/>
      <c r="Y884" s="34"/>
      <c r="Z884" s="34"/>
      <c r="AA884" s="34"/>
      <c r="AB884" s="34"/>
    </row>
    <row r="885" spans="1:28">
      <c r="A885" s="34"/>
      <c r="B885" s="34"/>
      <c r="C885" s="34"/>
      <c r="D885" s="34"/>
      <c r="E885" s="34"/>
      <c r="F885" s="34"/>
      <c r="G885" s="34"/>
      <c r="V885" s="34"/>
      <c r="W885" s="34"/>
      <c r="X885" s="34"/>
      <c r="Y885" s="34"/>
      <c r="Z885" s="34"/>
      <c r="AA885" s="34"/>
      <c r="AB885" s="34"/>
    </row>
    <row r="886" spans="1:28">
      <c r="A886" s="34"/>
      <c r="B886" s="34"/>
      <c r="C886" s="34"/>
      <c r="D886" s="34"/>
      <c r="E886" s="34"/>
      <c r="F886" s="34"/>
      <c r="G886" s="34"/>
      <c r="V886" s="34"/>
      <c r="W886" s="34"/>
      <c r="X886" s="34"/>
      <c r="Y886" s="34"/>
      <c r="Z886" s="34"/>
      <c r="AA886" s="34"/>
      <c r="AB886" s="34"/>
    </row>
    <row r="887" spans="1:28">
      <c r="A887" s="34"/>
      <c r="B887" s="34"/>
      <c r="C887" s="34"/>
      <c r="D887" s="34"/>
      <c r="E887" s="34"/>
      <c r="F887" s="34"/>
      <c r="G887" s="34"/>
      <c r="V887" s="34"/>
      <c r="W887" s="34"/>
      <c r="X887" s="34"/>
      <c r="Y887" s="34"/>
      <c r="Z887" s="34"/>
      <c r="AA887" s="34"/>
      <c r="AB887" s="34"/>
    </row>
    <row r="888" spans="1:28">
      <c r="A888" s="34"/>
      <c r="B888" s="34"/>
      <c r="C888" s="34"/>
      <c r="D888" s="34"/>
      <c r="E888" s="34"/>
      <c r="F888" s="34"/>
      <c r="G888" s="34"/>
      <c r="V888" s="34"/>
      <c r="W888" s="34"/>
      <c r="X888" s="34"/>
      <c r="Y888" s="34"/>
      <c r="Z888" s="34"/>
      <c r="AA888" s="34"/>
      <c r="AB888" s="34"/>
    </row>
    <row r="889" spans="1:28">
      <c r="A889" s="34"/>
      <c r="B889" s="34"/>
      <c r="C889" s="34"/>
      <c r="D889" s="34"/>
      <c r="E889" s="34"/>
      <c r="F889" s="34"/>
      <c r="G889" s="34"/>
      <c r="V889" s="34"/>
      <c r="W889" s="34"/>
      <c r="X889" s="34"/>
      <c r="Y889" s="34"/>
      <c r="Z889" s="34"/>
      <c r="AA889" s="34"/>
      <c r="AB889" s="34"/>
    </row>
    <row r="890" spans="1:28">
      <c r="A890" s="34"/>
      <c r="B890" s="34"/>
      <c r="C890" s="34"/>
      <c r="D890" s="34"/>
      <c r="E890" s="34"/>
      <c r="F890" s="34"/>
      <c r="G890" s="34"/>
      <c r="V890" s="34"/>
      <c r="W890" s="34"/>
      <c r="X890" s="34"/>
      <c r="Y890" s="34"/>
      <c r="Z890" s="34"/>
      <c r="AA890" s="34"/>
      <c r="AB890" s="34"/>
    </row>
    <row r="891" spans="1:28">
      <c r="A891" s="34"/>
      <c r="B891" s="34"/>
      <c r="C891" s="34"/>
      <c r="D891" s="34"/>
      <c r="E891" s="34"/>
      <c r="F891" s="34"/>
      <c r="G891" s="34"/>
      <c r="V891" s="34"/>
      <c r="W891" s="34"/>
      <c r="X891" s="34"/>
      <c r="Y891" s="34"/>
      <c r="Z891" s="34"/>
      <c r="AA891" s="34"/>
      <c r="AB891" s="34"/>
    </row>
    <row r="892" spans="1:28">
      <c r="A892" s="34"/>
      <c r="B892" s="34"/>
      <c r="C892" s="34"/>
      <c r="D892" s="34"/>
      <c r="E892" s="34"/>
      <c r="F892" s="34"/>
      <c r="G892" s="34"/>
      <c r="V892" s="34"/>
      <c r="W892" s="34"/>
      <c r="X892" s="34"/>
      <c r="Y892" s="34"/>
      <c r="Z892" s="34"/>
      <c r="AA892" s="34"/>
      <c r="AB892" s="34"/>
    </row>
    <row r="893" spans="1:28">
      <c r="A893" s="34"/>
      <c r="B893" s="34"/>
      <c r="C893" s="34"/>
      <c r="D893" s="34"/>
      <c r="E893" s="34"/>
      <c r="F893" s="34"/>
      <c r="G893" s="34"/>
      <c r="V893" s="34"/>
      <c r="W893" s="34"/>
      <c r="X893" s="34"/>
      <c r="Y893" s="34"/>
      <c r="Z893" s="34"/>
      <c r="AA893" s="34"/>
      <c r="AB893" s="34"/>
    </row>
    <row r="894" spans="1:28">
      <c r="A894" s="34"/>
      <c r="B894" s="34"/>
      <c r="C894" s="34"/>
      <c r="D894" s="34"/>
      <c r="E894" s="34"/>
      <c r="F894" s="34"/>
      <c r="G894" s="34"/>
      <c r="V894" s="34"/>
      <c r="W894" s="34"/>
      <c r="X894" s="34"/>
      <c r="Y894" s="34"/>
      <c r="Z894" s="34"/>
      <c r="AA894" s="34"/>
      <c r="AB894" s="34"/>
    </row>
    <row r="895" spans="1:28">
      <c r="A895" s="34"/>
      <c r="B895" s="34"/>
      <c r="C895" s="34"/>
      <c r="D895" s="34"/>
      <c r="E895" s="34"/>
      <c r="F895" s="34"/>
      <c r="G895" s="34"/>
      <c r="V895" s="34"/>
      <c r="W895" s="34"/>
      <c r="X895" s="34"/>
      <c r="Y895" s="34"/>
      <c r="Z895" s="34"/>
      <c r="AA895" s="34"/>
      <c r="AB895" s="34"/>
    </row>
    <row r="896" spans="1:28">
      <c r="A896" s="34"/>
      <c r="B896" s="34"/>
      <c r="C896" s="34"/>
      <c r="D896" s="34"/>
      <c r="E896" s="34"/>
      <c r="F896" s="34"/>
      <c r="G896" s="34"/>
      <c r="V896" s="34"/>
      <c r="W896" s="34"/>
      <c r="X896" s="34"/>
      <c r="Y896" s="34"/>
      <c r="Z896" s="34"/>
      <c r="AA896" s="34"/>
      <c r="AB896" s="34"/>
    </row>
    <row r="897" spans="1:28">
      <c r="A897" s="34"/>
      <c r="B897" s="34"/>
      <c r="C897" s="34"/>
      <c r="D897" s="34"/>
      <c r="E897" s="34"/>
      <c r="F897" s="34"/>
      <c r="G897" s="34"/>
      <c r="V897" s="34"/>
      <c r="W897" s="34"/>
      <c r="X897" s="34"/>
      <c r="Y897" s="34"/>
      <c r="Z897" s="34"/>
      <c r="AA897" s="34"/>
      <c r="AB897" s="34"/>
    </row>
    <row r="898" spans="1:28">
      <c r="A898" s="34"/>
      <c r="B898" s="34"/>
      <c r="C898" s="34"/>
      <c r="D898" s="34"/>
      <c r="E898" s="34"/>
      <c r="F898" s="34"/>
      <c r="G898" s="34"/>
      <c r="V898" s="34"/>
      <c r="W898" s="34"/>
      <c r="X898" s="34"/>
      <c r="Y898" s="34"/>
      <c r="Z898" s="34"/>
      <c r="AA898" s="34"/>
      <c r="AB898" s="34"/>
    </row>
    <row r="899" spans="1:28">
      <c r="A899" s="34"/>
      <c r="B899" s="34"/>
      <c r="C899" s="34"/>
      <c r="D899" s="34"/>
      <c r="E899" s="34"/>
      <c r="F899" s="34"/>
      <c r="G899" s="34"/>
      <c r="V899" s="34"/>
      <c r="W899" s="34"/>
      <c r="X899" s="34"/>
      <c r="Y899" s="34"/>
      <c r="Z899" s="34"/>
      <c r="AA899" s="34"/>
      <c r="AB899" s="34"/>
    </row>
    <row r="900" spans="1:28">
      <c r="A900" s="34"/>
      <c r="B900" s="34"/>
      <c r="C900" s="34"/>
      <c r="D900" s="34"/>
      <c r="E900" s="34"/>
      <c r="F900" s="34"/>
      <c r="G900" s="34"/>
      <c r="V900" s="34"/>
      <c r="W900" s="34"/>
      <c r="X900" s="34"/>
      <c r="Y900" s="34"/>
      <c r="Z900" s="34"/>
      <c r="AA900" s="34"/>
      <c r="AB900" s="34"/>
    </row>
    <row r="901" spans="1:28">
      <c r="A901" s="34"/>
      <c r="B901" s="34"/>
      <c r="C901" s="34"/>
      <c r="D901" s="34"/>
      <c r="E901" s="34"/>
      <c r="F901" s="34"/>
      <c r="G901" s="34"/>
      <c r="V901" s="34"/>
      <c r="W901" s="34"/>
      <c r="X901" s="34"/>
      <c r="Y901" s="34"/>
      <c r="Z901" s="34"/>
      <c r="AA901" s="34"/>
      <c r="AB901" s="34"/>
    </row>
    <row r="902" spans="1:28">
      <c r="A902" s="34"/>
      <c r="B902" s="34"/>
      <c r="C902" s="34"/>
      <c r="D902" s="34"/>
      <c r="E902" s="34"/>
      <c r="F902" s="34"/>
      <c r="G902" s="34"/>
      <c r="V902" s="34"/>
      <c r="W902" s="34"/>
      <c r="X902" s="34"/>
      <c r="Y902" s="34"/>
      <c r="Z902" s="34"/>
      <c r="AA902" s="34"/>
      <c r="AB902" s="34"/>
    </row>
    <row r="903" spans="1:28">
      <c r="A903" s="34"/>
      <c r="B903" s="34"/>
      <c r="C903" s="34"/>
      <c r="D903" s="34"/>
      <c r="E903" s="34"/>
      <c r="F903" s="34"/>
      <c r="G903" s="34"/>
      <c r="V903" s="34"/>
      <c r="W903" s="34"/>
      <c r="X903" s="34"/>
      <c r="Y903" s="34"/>
      <c r="Z903" s="34"/>
      <c r="AA903" s="34"/>
      <c r="AB903" s="34"/>
    </row>
    <row r="904" spans="1:28">
      <c r="A904" s="34"/>
      <c r="B904" s="34"/>
      <c r="C904" s="34"/>
      <c r="D904" s="34"/>
      <c r="E904" s="34"/>
      <c r="F904" s="34"/>
      <c r="G904" s="34"/>
      <c r="V904" s="34"/>
      <c r="W904" s="34"/>
      <c r="X904" s="34"/>
      <c r="Y904" s="34"/>
      <c r="Z904" s="34"/>
      <c r="AA904" s="34"/>
      <c r="AB904" s="34"/>
    </row>
    <row r="905" spans="1:28">
      <c r="A905" s="34"/>
      <c r="B905" s="34"/>
      <c r="C905" s="34"/>
      <c r="D905" s="34"/>
      <c r="E905" s="34"/>
      <c r="F905" s="34"/>
      <c r="G905" s="34"/>
      <c r="V905" s="34"/>
      <c r="W905" s="34"/>
      <c r="X905" s="34"/>
      <c r="Y905" s="34"/>
      <c r="Z905" s="34"/>
      <c r="AA905" s="34"/>
      <c r="AB905" s="34"/>
    </row>
    <row r="906" spans="1:28">
      <c r="A906" s="34"/>
      <c r="B906" s="34"/>
      <c r="C906" s="34"/>
      <c r="D906" s="34"/>
      <c r="E906" s="34"/>
      <c r="F906" s="34"/>
      <c r="G906" s="34"/>
      <c r="V906" s="34"/>
      <c r="W906" s="34"/>
      <c r="X906" s="34"/>
      <c r="Y906" s="34"/>
      <c r="Z906" s="34"/>
      <c r="AA906" s="34"/>
      <c r="AB906" s="34"/>
    </row>
    <row r="907" spans="1:28">
      <c r="A907" s="34"/>
      <c r="B907" s="34"/>
      <c r="C907" s="34"/>
      <c r="D907" s="34"/>
      <c r="E907" s="34"/>
      <c r="F907" s="34"/>
      <c r="G907" s="34"/>
      <c r="V907" s="34"/>
      <c r="W907" s="34"/>
      <c r="X907" s="34"/>
      <c r="Y907" s="34"/>
      <c r="Z907" s="34"/>
      <c r="AA907" s="34"/>
      <c r="AB907" s="34"/>
    </row>
    <row r="908" spans="1:28">
      <c r="A908" s="34"/>
      <c r="B908" s="34"/>
      <c r="C908" s="34"/>
      <c r="D908" s="34"/>
      <c r="E908" s="34"/>
      <c r="F908" s="34"/>
      <c r="G908" s="34"/>
      <c r="V908" s="34"/>
      <c r="W908" s="34"/>
      <c r="X908" s="34"/>
      <c r="Y908" s="34"/>
      <c r="Z908" s="34"/>
      <c r="AA908" s="34"/>
      <c r="AB908" s="34"/>
    </row>
    <row r="909" spans="1:28">
      <c r="A909" s="34"/>
      <c r="B909" s="34"/>
      <c r="C909" s="34"/>
      <c r="D909" s="34"/>
      <c r="E909" s="34"/>
      <c r="F909" s="34"/>
      <c r="G909" s="34"/>
      <c r="V909" s="34"/>
      <c r="W909" s="34"/>
      <c r="X909" s="34"/>
      <c r="Y909" s="34"/>
      <c r="Z909" s="34"/>
      <c r="AA909" s="34"/>
      <c r="AB909" s="34"/>
    </row>
    <row r="910" spans="1:28">
      <c r="A910" s="34"/>
      <c r="B910" s="34"/>
      <c r="C910" s="34"/>
      <c r="D910" s="34"/>
      <c r="E910" s="34"/>
      <c r="F910" s="34"/>
      <c r="G910" s="34"/>
      <c r="V910" s="34"/>
      <c r="W910" s="34"/>
      <c r="X910" s="34"/>
      <c r="Y910" s="34"/>
      <c r="Z910" s="34"/>
      <c r="AA910" s="34"/>
      <c r="AB910" s="34"/>
    </row>
    <row r="911" spans="1:28">
      <c r="A911" s="34"/>
      <c r="B911" s="34"/>
      <c r="C911" s="34"/>
      <c r="D911" s="34"/>
      <c r="E911" s="34"/>
      <c r="F911" s="34"/>
      <c r="G911" s="34"/>
      <c r="V911" s="34"/>
      <c r="W911" s="34"/>
      <c r="X911" s="34"/>
      <c r="Y911" s="34"/>
      <c r="Z911" s="34"/>
      <c r="AA911" s="34"/>
      <c r="AB911" s="34"/>
    </row>
    <row r="912" spans="1:28">
      <c r="A912" s="34"/>
      <c r="B912" s="34"/>
      <c r="C912" s="34"/>
      <c r="D912" s="34"/>
      <c r="E912" s="34"/>
      <c r="F912" s="34"/>
      <c r="G912" s="34"/>
      <c r="V912" s="34"/>
      <c r="W912" s="34"/>
      <c r="X912" s="34"/>
      <c r="Y912" s="34"/>
      <c r="Z912" s="34"/>
      <c r="AA912" s="34"/>
      <c r="AB912" s="34"/>
    </row>
    <row r="913" spans="1:28">
      <c r="A913" s="34"/>
      <c r="B913" s="34"/>
      <c r="C913" s="34"/>
      <c r="D913" s="34"/>
      <c r="E913" s="34"/>
      <c r="F913" s="34"/>
      <c r="G913" s="34"/>
      <c r="V913" s="34"/>
      <c r="W913" s="34"/>
      <c r="X913" s="34"/>
      <c r="Y913" s="34"/>
      <c r="Z913" s="34"/>
      <c r="AA913" s="34"/>
      <c r="AB913" s="34"/>
    </row>
    <row r="914" spans="1:28">
      <c r="A914" s="34"/>
      <c r="B914" s="34"/>
      <c r="C914" s="34"/>
      <c r="D914" s="34"/>
      <c r="E914" s="34"/>
      <c r="F914" s="34"/>
      <c r="G914" s="34"/>
      <c r="V914" s="34"/>
      <c r="W914" s="34"/>
      <c r="X914" s="34"/>
      <c r="Y914" s="34"/>
      <c r="Z914" s="34"/>
      <c r="AA914" s="34"/>
      <c r="AB914" s="34"/>
    </row>
    <row r="915" spans="1:28">
      <c r="A915" s="34"/>
      <c r="B915" s="34"/>
      <c r="C915" s="34"/>
      <c r="D915" s="34"/>
      <c r="E915" s="34"/>
      <c r="F915" s="34"/>
      <c r="G915" s="34"/>
      <c r="V915" s="34"/>
      <c r="W915" s="34"/>
      <c r="X915" s="34"/>
      <c r="Y915" s="34"/>
      <c r="Z915" s="34"/>
      <c r="AA915" s="34"/>
      <c r="AB915" s="34"/>
    </row>
    <row r="916" spans="1:28">
      <c r="A916" s="34"/>
      <c r="B916" s="34"/>
      <c r="C916" s="34"/>
      <c r="D916" s="34"/>
      <c r="E916" s="34"/>
      <c r="F916" s="34"/>
      <c r="G916" s="34"/>
      <c r="V916" s="34"/>
      <c r="W916" s="34"/>
      <c r="X916" s="34"/>
      <c r="Y916" s="34"/>
      <c r="Z916" s="34"/>
      <c r="AA916" s="34"/>
      <c r="AB916" s="34"/>
    </row>
    <row r="917" spans="1:28">
      <c r="A917" s="34"/>
      <c r="B917" s="34"/>
      <c r="C917" s="34"/>
      <c r="D917" s="34"/>
      <c r="E917" s="34"/>
      <c r="F917" s="34"/>
      <c r="G917" s="34"/>
      <c r="V917" s="34"/>
      <c r="W917" s="34"/>
      <c r="X917" s="34"/>
      <c r="Y917" s="34"/>
      <c r="Z917" s="34"/>
      <c r="AA917" s="34"/>
      <c r="AB917" s="34"/>
    </row>
    <row r="918" spans="1:28">
      <c r="A918" s="34"/>
      <c r="B918" s="34"/>
      <c r="C918" s="34"/>
      <c r="D918" s="34"/>
      <c r="E918" s="34"/>
      <c r="F918" s="34"/>
      <c r="G918" s="34"/>
      <c r="V918" s="34"/>
      <c r="W918" s="34"/>
      <c r="X918" s="34"/>
      <c r="Y918" s="34"/>
      <c r="Z918" s="34"/>
      <c r="AA918" s="34"/>
      <c r="AB918" s="34"/>
    </row>
    <row r="919" spans="1:28">
      <c r="A919" s="34"/>
      <c r="B919" s="34"/>
      <c r="C919" s="34"/>
      <c r="D919" s="34"/>
      <c r="E919" s="34"/>
      <c r="F919" s="34"/>
      <c r="G919" s="34"/>
      <c r="V919" s="34"/>
      <c r="W919" s="34"/>
      <c r="X919" s="34"/>
      <c r="Y919" s="34"/>
      <c r="Z919" s="34"/>
      <c r="AA919" s="34"/>
      <c r="AB919" s="34"/>
    </row>
    <row r="920" spans="1:28">
      <c r="A920" s="34"/>
      <c r="B920" s="34"/>
      <c r="C920" s="34"/>
      <c r="D920" s="34"/>
      <c r="E920" s="34"/>
      <c r="F920" s="34"/>
      <c r="G920" s="34"/>
      <c r="V920" s="34"/>
      <c r="W920" s="34"/>
      <c r="X920" s="34"/>
      <c r="Y920" s="34"/>
      <c r="Z920" s="34"/>
      <c r="AA920" s="34"/>
      <c r="AB920" s="34"/>
    </row>
    <row r="921" spans="1:28">
      <c r="A921" s="34"/>
      <c r="B921" s="34"/>
      <c r="C921" s="34"/>
      <c r="D921" s="34"/>
      <c r="E921" s="34"/>
      <c r="F921" s="34"/>
      <c r="G921" s="34"/>
      <c r="V921" s="34"/>
      <c r="W921" s="34"/>
      <c r="X921" s="34"/>
      <c r="Y921" s="34"/>
      <c r="Z921" s="34"/>
      <c r="AA921" s="34"/>
      <c r="AB921" s="34"/>
    </row>
    <row r="922" spans="1:28">
      <c r="A922" s="34"/>
      <c r="B922" s="34"/>
      <c r="C922" s="34"/>
      <c r="D922" s="34"/>
      <c r="E922" s="34"/>
      <c r="F922" s="34"/>
      <c r="G922" s="34"/>
      <c r="V922" s="34"/>
      <c r="W922" s="34"/>
      <c r="X922" s="34"/>
      <c r="Y922" s="34"/>
      <c r="Z922" s="34"/>
      <c r="AA922" s="34"/>
      <c r="AB922" s="34"/>
    </row>
    <row r="923" spans="1:28">
      <c r="A923" s="34"/>
      <c r="B923" s="34"/>
      <c r="C923" s="34"/>
      <c r="D923" s="34"/>
      <c r="E923" s="34"/>
      <c r="F923" s="34"/>
      <c r="G923" s="34"/>
      <c r="V923" s="34"/>
      <c r="W923" s="34"/>
      <c r="X923" s="34"/>
      <c r="Y923" s="34"/>
      <c r="Z923" s="34"/>
      <c r="AA923" s="34"/>
      <c r="AB923" s="34"/>
    </row>
    <row r="924" spans="1:28">
      <c r="A924" s="34"/>
      <c r="B924" s="34"/>
      <c r="C924" s="34"/>
      <c r="D924" s="34"/>
      <c r="E924" s="34"/>
      <c r="F924" s="34"/>
      <c r="G924" s="34"/>
      <c r="V924" s="34"/>
      <c r="W924" s="34"/>
      <c r="X924" s="34"/>
      <c r="Y924" s="34"/>
      <c r="Z924" s="34"/>
      <c r="AA924" s="34"/>
      <c r="AB924" s="34"/>
    </row>
    <row r="925" spans="1:28">
      <c r="A925" s="34"/>
      <c r="B925" s="34"/>
      <c r="C925" s="34"/>
      <c r="D925" s="34"/>
      <c r="E925" s="34"/>
      <c r="F925" s="34"/>
      <c r="G925" s="34"/>
      <c r="V925" s="34"/>
      <c r="W925" s="34"/>
      <c r="X925" s="34"/>
      <c r="Y925" s="34"/>
      <c r="Z925" s="34"/>
      <c r="AA925" s="34"/>
      <c r="AB925" s="34"/>
    </row>
    <row r="926" spans="1:28">
      <c r="A926" s="34"/>
      <c r="B926" s="34"/>
      <c r="C926" s="34"/>
      <c r="D926" s="34"/>
      <c r="E926" s="34"/>
      <c r="F926" s="34"/>
      <c r="G926" s="34"/>
      <c r="V926" s="34"/>
      <c r="W926" s="34"/>
      <c r="X926" s="34"/>
      <c r="Y926" s="34"/>
      <c r="Z926" s="34"/>
      <c r="AA926" s="34"/>
      <c r="AB926" s="34"/>
    </row>
    <row r="927" spans="1:28">
      <c r="A927" s="34"/>
      <c r="B927" s="34"/>
      <c r="C927" s="34"/>
      <c r="D927" s="34"/>
      <c r="E927" s="34"/>
      <c r="F927" s="34"/>
      <c r="G927" s="34"/>
      <c r="V927" s="34"/>
      <c r="W927" s="34"/>
      <c r="X927" s="34"/>
      <c r="Y927" s="34"/>
      <c r="Z927" s="34"/>
      <c r="AA927" s="34"/>
      <c r="AB927" s="34"/>
    </row>
    <row r="928" spans="1:28">
      <c r="A928" s="34"/>
      <c r="B928" s="34"/>
      <c r="C928" s="34"/>
      <c r="D928" s="34"/>
      <c r="E928" s="34"/>
      <c r="F928" s="34"/>
      <c r="G928" s="34"/>
      <c r="V928" s="34"/>
      <c r="W928" s="34"/>
      <c r="X928" s="34"/>
      <c r="Y928" s="34"/>
      <c r="Z928" s="34"/>
      <c r="AA928" s="34"/>
      <c r="AB928" s="34"/>
    </row>
    <row r="929" spans="1:28">
      <c r="A929" s="34"/>
      <c r="B929" s="34"/>
      <c r="C929" s="34"/>
      <c r="D929" s="34"/>
      <c r="E929" s="34"/>
      <c r="F929" s="34"/>
      <c r="G929" s="34"/>
      <c r="V929" s="34"/>
      <c r="W929" s="34"/>
      <c r="X929" s="34"/>
      <c r="Y929" s="34"/>
      <c r="Z929" s="34"/>
      <c r="AA929" s="34"/>
      <c r="AB929" s="34"/>
    </row>
    <row r="930" spans="1:28">
      <c r="A930" s="34"/>
      <c r="B930" s="34"/>
      <c r="C930" s="34"/>
      <c r="D930" s="34"/>
      <c r="E930" s="34"/>
      <c r="F930" s="34"/>
      <c r="G930" s="34"/>
      <c r="V930" s="34"/>
      <c r="W930" s="34"/>
      <c r="X930" s="34"/>
      <c r="Y930" s="34"/>
      <c r="Z930" s="34"/>
      <c r="AA930" s="34"/>
      <c r="AB930" s="34"/>
    </row>
    <row r="931" spans="1:28">
      <c r="A931" s="34"/>
      <c r="B931" s="34"/>
      <c r="C931" s="34"/>
      <c r="D931" s="34"/>
      <c r="E931" s="34"/>
      <c r="F931" s="34"/>
      <c r="G931" s="34"/>
      <c r="V931" s="34"/>
      <c r="W931" s="34"/>
      <c r="X931" s="34"/>
      <c r="Y931" s="34"/>
      <c r="Z931" s="34"/>
      <c r="AA931" s="34"/>
      <c r="AB931" s="34"/>
    </row>
    <row r="932" spans="1:28">
      <c r="A932" s="34"/>
      <c r="B932" s="34"/>
      <c r="C932" s="34"/>
      <c r="D932" s="34"/>
      <c r="E932" s="34"/>
      <c r="F932" s="34"/>
      <c r="G932" s="34"/>
      <c r="V932" s="34"/>
      <c r="W932" s="34"/>
      <c r="X932" s="34"/>
      <c r="Y932" s="34"/>
      <c r="Z932" s="34"/>
      <c r="AA932" s="34"/>
      <c r="AB932" s="34"/>
    </row>
    <row r="933" spans="1:28">
      <c r="A933" s="34"/>
      <c r="B933" s="34"/>
      <c r="C933" s="34"/>
      <c r="D933" s="34"/>
      <c r="E933" s="34"/>
      <c r="F933" s="34"/>
      <c r="G933" s="34"/>
      <c r="V933" s="34"/>
      <c r="W933" s="34"/>
      <c r="X933" s="34"/>
      <c r="Y933" s="34"/>
      <c r="Z933" s="34"/>
      <c r="AA933" s="34"/>
      <c r="AB933" s="34"/>
    </row>
    <row r="934" spans="1:28">
      <c r="A934" s="34"/>
      <c r="B934" s="34"/>
      <c r="C934" s="34"/>
      <c r="D934" s="34"/>
      <c r="E934" s="34"/>
      <c r="F934" s="34"/>
      <c r="G934" s="34"/>
      <c r="V934" s="34"/>
      <c r="W934" s="34"/>
      <c r="X934" s="34"/>
      <c r="Y934" s="34"/>
      <c r="Z934" s="34"/>
      <c r="AA934" s="34"/>
      <c r="AB934" s="34"/>
    </row>
    <row r="935" spans="1:28">
      <c r="A935" s="34"/>
      <c r="B935" s="34"/>
      <c r="C935" s="34"/>
      <c r="D935" s="34"/>
      <c r="E935" s="34"/>
      <c r="F935" s="34"/>
      <c r="G935" s="34"/>
      <c r="V935" s="34"/>
      <c r="W935" s="34"/>
      <c r="X935" s="34"/>
      <c r="Y935" s="34"/>
      <c r="Z935" s="34"/>
      <c r="AA935" s="34"/>
      <c r="AB935" s="34"/>
    </row>
    <row r="936" spans="1:28">
      <c r="A936" s="34"/>
      <c r="B936" s="34"/>
      <c r="C936" s="34"/>
      <c r="D936" s="34"/>
      <c r="E936" s="34"/>
      <c r="F936" s="34"/>
      <c r="G936" s="34"/>
      <c r="V936" s="34"/>
      <c r="W936" s="34"/>
      <c r="X936" s="34"/>
      <c r="Y936" s="34"/>
      <c r="Z936" s="34"/>
      <c r="AA936" s="34"/>
      <c r="AB936" s="34"/>
    </row>
    <row r="937" spans="1:28">
      <c r="A937" s="34"/>
      <c r="B937" s="34"/>
      <c r="C937" s="34"/>
      <c r="D937" s="34"/>
      <c r="E937" s="34"/>
      <c r="F937" s="34"/>
      <c r="G937" s="34"/>
      <c r="V937" s="34"/>
      <c r="W937" s="34"/>
      <c r="X937" s="34"/>
      <c r="Y937" s="34"/>
      <c r="Z937" s="34"/>
      <c r="AA937" s="34"/>
      <c r="AB937" s="34"/>
    </row>
    <row r="938" spans="1:28">
      <c r="A938" s="34"/>
      <c r="B938" s="34"/>
      <c r="C938" s="34"/>
      <c r="D938" s="34"/>
      <c r="E938" s="34"/>
      <c r="F938" s="34"/>
      <c r="G938" s="34"/>
      <c r="V938" s="34"/>
      <c r="W938" s="34"/>
      <c r="X938" s="34"/>
      <c r="Y938" s="34"/>
      <c r="Z938" s="34"/>
      <c r="AA938" s="34"/>
      <c r="AB938" s="34"/>
    </row>
    <row r="939" spans="1:28">
      <c r="A939" s="34"/>
      <c r="B939" s="34"/>
      <c r="C939" s="34"/>
      <c r="D939" s="34"/>
      <c r="E939" s="34"/>
      <c r="F939" s="34"/>
      <c r="G939" s="34"/>
      <c r="V939" s="34"/>
      <c r="W939" s="34"/>
      <c r="X939" s="34"/>
      <c r="Y939" s="34"/>
      <c r="Z939" s="34"/>
      <c r="AA939" s="34"/>
      <c r="AB939" s="34"/>
    </row>
    <row r="940" spans="1:28">
      <c r="A940" s="34"/>
      <c r="B940" s="34"/>
      <c r="C940" s="34"/>
      <c r="D940" s="34"/>
      <c r="E940" s="34"/>
      <c r="F940" s="34"/>
      <c r="G940" s="34"/>
      <c r="V940" s="34"/>
      <c r="W940" s="34"/>
      <c r="X940" s="34"/>
      <c r="Y940" s="34"/>
      <c r="Z940" s="34"/>
      <c r="AA940" s="34"/>
      <c r="AB940" s="34"/>
    </row>
    <row r="941" spans="1:28">
      <c r="A941" s="34"/>
      <c r="B941" s="34"/>
      <c r="C941" s="34"/>
      <c r="D941" s="34"/>
      <c r="E941" s="34"/>
      <c r="F941" s="34"/>
      <c r="G941" s="34"/>
      <c r="V941" s="34"/>
      <c r="W941" s="34"/>
      <c r="X941" s="34"/>
      <c r="Y941" s="34"/>
      <c r="Z941" s="34"/>
      <c r="AA941" s="34"/>
      <c r="AB941" s="34"/>
    </row>
    <row r="942" spans="1:28">
      <c r="A942" s="34"/>
      <c r="B942" s="34"/>
      <c r="C942" s="34"/>
      <c r="D942" s="34"/>
      <c r="E942" s="34"/>
      <c r="F942" s="34"/>
      <c r="G942" s="34"/>
      <c r="V942" s="34"/>
      <c r="W942" s="34"/>
      <c r="X942" s="34"/>
      <c r="Y942" s="34"/>
      <c r="Z942" s="34"/>
      <c r="AA942" s="34"/>
      <c r="AB942" s="34"/>
    </row>
    <row r="943" spans="1:28">
      <c r="A943" s="34"/>
      <c r="B943" s="34"/>
      <c r="C943" s="34"/>
      <c r="D943" s="34"/>
      <c r="E943" s="34"/>
      <c r="F943" s="34"/>
      <c r="G943" s="34"/>
      <c r="V943" s="34"/>
      <c r="W943" s="34"/>
      <c r="X943" s="34"/>
      <c r="Y943" s="34"/>
      <c r="Z943" s="34"/>
      <c r="AA943" s="34"/>
      <c r="AB943" s="34"/>
    </row>
    <row r="944" spans="1:28">
      <c r="A944" s="34"/>
      <c r="B944" s="34"/>
      <c r="C944" s="34"/>
      <c r="D944" s="34"/>
      <c r="E944" s="34"/>
      <c r="F944" s="34"/>
      <c r="G944" s="34"/>
      <c r="V944" s="34"/>
      <c r="W944" s="34"/>
      <c r="X944" s="34"/>
      <c r="Y944" s="34"/>
      <c r="Z944" s="34"/>
      <c r="AA944" s="34"/>
      <c r="AB944" s="34"/>
    </row>
    <row r="945" spans="1:28">
      <c r="A945" s="34"/>
      <c r="B945" s="34"/>
      <c r="C945" s="34"/>
      <c r="D945" s="34"/>
      <c r="E945" s="34"/>
      <c r="F945" s="34"/>
      <c r="G945" s="34"/>
      <c r="V945" s="34"/>
      <c r="W945" s="34"/>
      <c r="X945" s="34"/>
      <c r="Y945" s="34"/>
      <c r="Z945" s="34"/>
      <c r="AA945" s="34"/>
      <c r="AB945" s="34"/>
    </row>
    <row r="946" spans="1:28">
      <c r="A946" s="34"/>
      <c r="B946" s="34"/>
      <c r="C946" s="34"/>
      <c r="D946" s="34"/>
      <c r="E946" s="34"/>
      <c r="F946" s="34"/>
      <c r="G946" s="34"/>
      <c r="V946" s="34"/>
      <c r="W946" s="34"/>
      <c r="X946" s="34"/>
      <c r="Y946" s="34"/>
      <c r="Z946" s="34"/>
      <c r="AA946" s="34"/>
      <c r="AB946" s="34"/>
    </row>
    <row r="947" spans="1:28">
      <c r="A947" s="34"/>
      <c r="B947" s="34"/>
      <c r="C947" s="34"/>
      <c r="D947" s="34"/>
      <c r="E947" s="34"/>
      <c r="F947" s="34"/>
      <c r="G947" s="34"/>
      <c r="V947" s="34"/>
      <c r="W947" s="34"/>
      <c r="X947" s="34"/>
      <c r="Y947" s="34"/>
      <c r="Z947" s="34"/>
      <c r="AA947" s="34"/>
      <c r="AB947" s="34"/>
    </row>
    <row r="948" spans="1:28">
      <c r="A948" s="34"/>
      <c r="B948" s="34"/>
      <c r="C948" s="34"/>
      <c r="D948" s="34"/>
      <c r="E948" s="34"/>
      <c r="F948" s="34"/>
      <c r="G948" s="34"/>
      <c r="V948" s="34"/>
      <c r="W948" s="34"/>
      <c r="X948" s="34"/>
      <c r="Y948" s="34"/>
      <c r="Z948" s="34"/>
      <c r="AA948" s="34"/>
      <c r="AB948" s="34"/>
    </row>
    <row r="949" spans="1:28">
      <c r="A949" s="34"/>
      <c r="B949" s="34"/>
      <c r="C949" s="34"/>
      <c r="D949" s="34"/>
      <c r="E949" s="34"/>
      <c r="F949" s="34"/>
      <c r="G949" s="34"/>
      <c r="V949" s="34"/>
      <c r="W949" s="34"/>
      <c r="X949" s="34"/>
      <c r="Y949" s="34"/>
      <c r="Z949" s="34"/>
      <c r="AA949" s="34"/>
      <c r="AB949" s="34"/>
    </row>
    <row r="950" spans="1:28">
      <c r="A950" s="34"/>
      <c r="B950" s="34"/>
      <c r="C950" s="34"/>
      <c r="D950" s="34"/>
      <c r="E950" s="34"/>
      <c r="F950" s="34"/>
      <c r="G950" s="34"/>
      <c r="V950" s="34"/>
      <c r="W950" s="34"/>
      <c r="X950" s="34"/>
      <c r="Y950" s="34"/>
      <c r="Z950" s="34"/>
      <c r="AA950" s="34"/>
      <c r="AB950" s="34"/>
    </row>
    <row r="951" spans="1:28">
      <c r="A951" s="34"/>
      <c r="B951" s="34"/>
      <c r="C951" s="34"/>
      <c r="D951" s="34"/>
      <c r="E951" s="34"/>
      <c r="F951" s="34"/>
      <c r="G951" s="34"/>
      <c r="V951" s="34"/>
      <c r="W951" s="34"/>
      <c r="X951" s="34"/>
      <c r="Y951" s="34"/>
      <c r="Z951" s="34"/>
      <c r="AA951" s="34"/>
      <c r="AB951" s="34"/>
    </row>
    <row r="952" spans="1:28">
      <c r="A952" s="34"/>
      <c r="B952" s="34"/>
      <c r="C952" s="34"/>
      <c r="D952" s="34"/>
      <c r="E952" s="34"/>
      <c r="F952" s="34"/>
      <c r="G952" s="34"/>
      <c r="V952" s="34"/>
      <c r="W952" s="34"/>
      <c r="X952" s="34"/>
      <c r="Y952" s="34"/>
      <c r="Z952" s="34"/>
      <c r="AA952" s="34"/>
      <c r="AB952" s="34"/>
    </row>
    <row r="953" spans="1:28">
      <c r="A953" s="34"/>
      <c r="B953" s="34"/>
      <c r="C953" s="34"/>
      <c r="D953" s="34"/>
      <c r="E953" s="34"/>
      <c r="F953" s="34"/>
      <c r="G953" s="34"/>
      <c r="V953" s="34"/>
      <c r="W953" s="34"/>
      <c r="X953" s="34"/>
      <c r="Y953" s="34"/>
      <c r="Z953" s="34"/>
      <c r="AA953" s="34"/>
      <c r="AB953" s="34"/>
    </row>
    <row r="954" spans="1:28">
      <c r="A954" s="34"/>
      <c r="B954" s="34"/>
      <c r="C954" s="34"/>
      <c r="D954" s="34"/>
      <c r="E954" s="34"/>
      <c r="F954" s="34"/>
      <c r="G954" s="34"/>
      <c r="V954" s="34"/>
      <c r="W954" s="34"/>
      <c r="X954" s="34"/>
      <c r="Y954" s="34"/>
      <c r="Z954" s="34"/>
      <c r="AA954" s="34"/>
      <c r="AB954" s="34"/>
    </row>
    <row r="955" spans="1:28">
      <c r="A955" s="34"/>
      <c r="B955" s="34"/>
      <c r="C955" s="34"/>
      <c r="D955" s="34"/>
      <c r="E955" s="34"/>
      <c r="F955" s="34"/>
      <c r="G955" s="34"/>
      <c r="V955" s="34"/>
      <c r="W955" s="34"/>
      <c r="X955" s="34"/>
      <c r="Y955" s="34"/>
      <c r="Z955" s="34"/>
      <c r="AA955" s="34"/>
      <c r="AB955" s="34"/>
    </row>
    <row r="956" spans="1:28">
      <c r="A956" s="34"/>
      <c r="B956" s="34"/>
      <c r="C956" s="34"/>
      <c r="D956" s="34"/>
      <c r="E956" s="34"/>
      <c r="F956" s="34"/>
      <c r="G956" s="34"/>
      <c r="V956" s="34"/>
      <c r="W956" s="34"/>
      <c r="X956" s="34"/>
      <c r="Y956" s="34"/>
      <c r="Z956" s="34"/>
      <c r="AA956" s="34"/>
      <c r="AB956" s="34"/>
    </row>
    <row r="957" spans="1:28">
      <c r="A957" s="34"/>
      <c r="B957" s="34"/>
      <c r="C957" s="34"/>
      <c r="D957" s="34"/>
      <c r="E957" s="34"/>
      <c r="F957" s="34"/>
      <c r="G957" s="34"/>
      <c r="V957" s="34"/>
      <c r="W957" s="34"/>
      <c r="X957" s="34"/>
      <c r="Y957" s="34"/>
      <c r="Z957" s="34"/>
      <c r="AA957" s="34"/>
      <c r="AB957" s="34"/>
    </row>
    <row r="958" spans="1:28">
      <c r="A958" s="34"/>
      <c r="B958" s="34"/>
      <c r="C958" s="34"/>
      <c r="D958" s="34"/>
      <c r="E958" s="34"/>
      <c r="F958" s="34"/>
      <c r="G958" s="34"/>
      <c r="V958" s="34"/>
      <c r="W958" s="34"/>
      <c r="X958" s="34"/>
      <c r="Y958" s="34"/>
      <c r="Z958" s="34"/>
      <c r="AA958" s="34"/>
      <c r="AB958" s="34"/>
    </row>
    <row r="959" spans="1:28">
      <c r="A959" s="34"/>
      <c r="B959" s="34"/>
      <c r="C959" s="34"/>
      <c r="D959" s="34"/>
      <c r="E959" s="34"/>
      <c r="F959" s="34"/>
      <c r="G959" s="34"/>
      <c r="V959" s="34"/>
      <c r="W959" s="34"/>
      <c r="X959" s="34"/>
      <c r="Y959" s="34"/>
      <c r="Z959" s="34"/>
      <c r="AA959" s="34"/>
      <c r="AB959" s="34"/>
    </row>
    <row r="960" spans="1:28">
      <c r="A960" s="34"/>
      <c r="B960" s="34"/>
      <c r="C960" s="34"/>
      <c r="D960" s="34"/>
      <c r="E960" s="34"/>
      <c r="F960" s="34"/>
      <c r="G960" s="34"/>
      <c r="V960" s="34"/>
      <c r="W960" s="34"/>
      <c r="X960" s="34"/>
      <c r="Y960" s="34"/>
      <c r="Z960" s="34"/>
      <c r="AA960" s="34"/>
      <c r="AB960" s="34"/>
    </row>
    <row r="961" spans="1:28">
      <c r="A961" s="34"/>
      <c r="B961" s="34"/>
      <c r="C961" s="34"/>
      <c r="D961" s="34"/>
      <c r="E961" s="34"/>
      <c r="F961" s="34"/>
      <c r="G961" s="34"/>
      <c r="V961" s="34"/>
      <c r="W961" s="34"/>
      <c r="X961" s="34"/>
      <c r="Y961" s="34"/>
      <c r="Z961" s="34"/>
      <c r="AA961" s="34"/>
      <c r="AB961" s="34"/>
    </row>
    <row r="962" spans="1:28">
      <c r="A962" s="34"/>
      <c r="B962" s="34"/>
      <c r="C962" s="34"/>
      <c r="D962" s="34"/>
      <c r="E962" s="34"/>
      <c r="F962" s="34"/>
      <c r="G962" s="34"/>
      <c r="V962" s="34"/>
      <c r="W962" s="34"/>
      <c r="X962" s="34"/>
      <c r="Y962" s="34"/>
      <c r="Z962" s="34"/>
      <c r="AA962" s="34"/>
      <c r="AB962" s="34"/>
    </row>
    <row r="963" spans="1:28">
      <c r="A963" s="34"/>
      <c r="B963" s="34"/>
      <c r="C963" s="34"/>
      <c r="D963" s="34"/>
      <c r="E963" s="34"/>
      <c r="F963" s="34"/>
      <c r="G963" s="34"/>
      <c r="V963" s="34"/>
      <c r="W963" s="34"/>
      <c r="X963" s="34"/>
      <c r="Y963" s="34"/>
      <c r="Z963" s="34"/>
      <c r="AA963" s="34"/>
      <c r="AB963" s="34"/>
    </row>
    <row r="964" spans="1:28">
      <c r="A964" s="34"/>
      <c r="B964" s="34"/>
      <c r="C964" s="34"/>
      <c r="D964" s="34"/>
      <c r="E964" s="34"/>
      <c r="F964" s="34"/>
      <c r="G964" s="34"/>
      <c r="V964" s="34"/>
      <c r="W964" s="34"/>
      <c r="X964" s="34"/>
      <c r="Y964" s="34"/>
      <c r="Z964" s="34"/>
      <c r="AA964" s="34"/>
      <c r="AB964" s="34"/>
    </row>
    <row r="965" spans="1:28">
      <c r="A965" s="34"/>
      <c r="B965" s="34"/>
      <c r="C965" s="34"/>
      <c r="D965" s="34"/>
      <c r="E965" s="34"/>
      <c r="F965" s="34"/>
      <c r="G965" s="34"/>
      <c r="V965" s="34"/>
      <c r="W965" s="34"/>
      <c r="X965" s="34"/>
      <c r="Y965" s="34"/>
      <c r="Z965" s="34"/>
      <c r="AA965" s="34"/>
      <c r="AB965" s="34"/>
    </row>
    <row r="966" spans="1:28">
      <c r="A966" s="34"/>
      <c r="B966" s="34"/>
      <c r="C966" s="34"/>
      <c r="D966" s="34"/>
      <c r="E966" s="34"/>
      <c r="F966" s="34"/>
      <c r="G966" s="34"/>
      <c r="V966" s="34"/>
      <c r="W966" s="34"/>
      <c r="X966" s="34"/>
      <c r="Y966" s="34"/>
      <c r="Z966" s="34"/>
      <c r="AA966" s="34"/>
      <c r="AB966" s="34"/>
    </row>
    <row r="967" spans="1:28">
      <c r="A967" s="34"/>
      <c r="B967" s="34"/>
      <c r="C967" s="34"/>
      <c r="D967" s="34"/>
      <c r="E967" s="34"/>
      <c r="F967" s="34"/>
      <c r="G967" s="34"/>
      <c r="V967" s="34"/>
      <c r="W967" s="34"/>
      <c r="X967" s="34"/>
      <c r="Y967" s="34"/>
      <c r="Z967" s="34"/>
      <c r="AA967" s="34"/>
      <c r="AB967" s="34"/>
    </row>
    <row r="968" spans="1:28">
      <c r="A968" s="34"/>
      <c r="B968" s="34"/>
      <c r="C968" s="34"/>
      <c r="D968" s="34"/>
      <c r="E968" s="34"/>
      <c r="F968" s="34"/>
      <c r="G968" s="34"/>
      <c r="V968" s="34"/>
      <c r="W968" s="34"/>
      <c r="X968" s="34"/>
      <c r="Y968" s="34"/>
      <c r="Z968" s="34"/>
      <c r="AA968" s="34"/>
      <c r="AB968" s="34"/>
    </row>
    <row r="969" spans="1:28">
      <c r="A969" s="34"/>
      <c r="B969" s="34"/>
      <c r="C969" s="34"/>
      <c r="D969" s="34"/>
      <c r="E969" s="34"/>
      <c r="F969" s="34"/>
      <c r="G969" s="34"/>
      <c r="V969" s="34"/>
      <c r="W969" s="34"/>
      <c r="X969" s="34"/>
      <c r="Y969" s="34"/>
      <c r="Z969" s="34"/>
      <c r="AA969" s="34"/>
      <c r="AB969" s="34"/>
    </row>
    <row r="970" spans="1:28">
      <c r="A970" s="34"/>
      <c r="B970" s="34"/>
      <c r="C970" s="34"/>
      <c r="D970" s="34"/>
      <c r="E970" s="34"/>
      <c r="F970" s="34"/>
      <c r="G970" s="34"/>
      <c r="V970" s="34"/>
      <c r="W970" s="34"/>
      <c r="X970" s="34"/>
      <c r="Y970" s="34"/>
      <c r="Z970" s="34"/>
      <c r="AA970" s="34"/>
      <c r="AB970" s="34"/>
    </row>
    <row r="971" spans="1:28">
      <c r="A971" s="34"/>
      <c r="B971" s="34"/>
      <c r="C971" s="34"/>
      <c r="D971" s="34"/>
      <c r="E971" s="34"/>
      <c r="F971" s="34"/>
      <c r="G971" s="34"/>
      <c r="V971" s="34"/>
      <c r="W971" s="34"/>
      <c r="X971" s="34"/>
      <c r="Y971" s="34"/>
      <c r="Z971" s="34"/>
      <c r="AA971" s="34"/>
      <c r="AB971" s="34"/>
    </row>
    <row r="972" spans="1:28">
      <c r="A972" s="34"/>
      <c r="B972" s="34"/>
      <c r="C972" s="34"/>
      <c r="D972" s="34"/>
      <c r="E972" s="34"/>
      <c r="F972" s="34"/>
      <c r="G972" s="34"/>
      <c r="V972" s="34"/>
      <c r="W972" s="34"/>
      <c r="X972" s="34"/>
      <c r="Y972" s="34"/>
      <c r="Z972" s="34"/>
      <c r="AA972" s="34"/>
      <c r="AB972" s="34"/>
    </row>
    <row r="973" spans="1:28">
      <c r="A973" s="34"/>
      <c r="B973" s="34"/>
      <c r="C973" s="34"/>
      <c r="D973" s="34"/>
      <c r="E973" s="34"/>
      <c r="F973" s="34"/>
      <c r="G973" s="34"/>
      <c r="V973" s="34"/>
      <c r="W973" s="34"/>
      <c r="X973" s="34"/>
      <c r="Y973" s="34"/>
      <c r="Z973" s="34"/>
      <c r="AA973" s="34"/>
      <c r="AB973" s="34"/>
    </row>
    <row r="974" spans="1:28">
      <c r="A974" s="34"/>
      <c r="B974" s="34"/>
      <c r="C974" s="34"/>
      <c r="D974" s="34"/>
      <c r="E974" s="34"/>
      <c r="F974" s="34"/>
      <c r="G974" s="34"/>
      <c r="V974" s="34"/>
      <c r="W974" s="34"/>
      <c r="X974" s="34"/>
      <c r="Y974" s="34"/>
      <c r="Z974" s="34"/>
      <c r="AA974" s="34"/>
      <c r="AB974" s="34"/>
    </row>
    <row r="975" spans="1:28">
      <c r="A975" s="34"/>
      <c r="B975" s="34"/>
      <c r="C975" s="34"/>
      <c r="D975" s="34"/>
      <c r="E975" s="34"/>
      <c r="F975" s="34"/>
      <c r="G975" s="34"/>
      <c r="V975" s="34"/>
      <c r="W975" s="34"/>
      <c r="X975" s="34"/>
      <c r="Y975" s="34"/>
      <c r="Z975" s="34"/>
      <c r="AA975" s="34"/>
      <c r="AB975" s="34"/>
    </row>
    <row r="976" spans="1:28">
      <c r="A976" s="34"/>
      <c r="B976" s="34"/>
      <c r="C976" s="34"/>
      <c r="D976" s="34"/>
      <c r="E976" s="34"/>
      <c r="F976" s="34"/>
      <c r="G976" s="34"/>
      <c r="V976" s="34"/>
      <c r="W976" s="34"/>
      <c r="X976" s="34"/>
      <c r="Y976" s="34"/>
      <c r="Z976" s="34"/>
      <c r="AA976" s="34"/>
      <c r="AB976" s="34"/>
    </row>
    <row r="977" spans="1:28">
      <c r="A977" s="34"/>
      <c r="B977" s="34"/>
      <c r="C977" s="34"/>
      <c r="D977" s="34"/>
      <c r="E977" s="34"/>
      <c r="F977" s="34"/>
      <c r="G977" s="34"/>
      <c r="V977" s="34"/>
      <c r="W977" s="34"/>
      <c r="X977" s="34"/>
      <c r="Y977" s="34"/>
      <c r="Z977" s="34"/>
      <c r="AA977" s="34"/>
      <c r="AB977" s="34"/>
    </row>
    <row r="978" spans="1:28">
      <c r="A978" s="34"/>
      <c r="B978" s="34"/>
      <c r="C978" s="34"/>
      <c r="D978" s="34"/>
      <c r="E978" s="34"/>
      <c r="F978" s="34"/>
      <c r="G978" s="34"/>
      <c r="V978" s="34"/>
      <c r="W978" s="34"/>
      <c r="X978" s="34"/>
      <c r="Y978" s="34"/>
      <c r="Z978" s="34"/>
      <c r="AA978" s="34"/>
      <c r="AB978" s="34"/>
    </row>
    <row r="979" spans="1:28">
      <c r="A979" s="34"/>
      <c r="B979" s="34"/>
      <c r="C979" s="34"/>
      <c r="D979" s="34"/>
      <c r="E979" s="34"/>
      <c r="F979" s="34"/>
      <c r="G979" s="34"/>
      <c r="V979" s="34"/>
      <c r="W979" s="34"/>
      <c r="X979" s="34"/>
      <c r="Y979" s="34"/>
      <c r="Z979" s="34"/>
      <c r="AA979" s="34"/>
      <c r="AB979" s="34"/>
    </row>
    <row r="980" spans="1:28">
      <c r="A980" s="34"/>
      <c r="B980" s="34"/>
      <c r="C980" s="34"/>
      <c r="D980" s="34"/>
      <c r="E980" s="34"/>
      <c r="F980" s="34"/>
      <c r="G980" s="34"/>
      <c r="V980" s="34"/>
      <c r="W980" s="34"/>
      <c r="X980" s="34"/>
      <c r="Y980" s="34"/>
      <c r="Z980" s="34"/>
      <c r="AA980" s="34"/>
      <c r="AB980" s="34"/>
    </row>
    <row r="981" spans="1:28">
      <c r="A981" s="34"/>
      <c r="B981" s="34"/>
      <c r="C981" s="34"/>
      <c r="D981" s="34"/>
      <c r="E981" s="34"/>
      <c r="F981" s="34"/>
      <c r="G981" s="34"/>
      <c r="V981" s="34"/>
      <c r="W981" s="34"/>
      <c r="X981" s="34"/>
      <c r="Y981" s="34"/>
      <c r="Z981" s="34"/>
      <c r="AA981" s="34"/>
      <c r="AB981" s="34"/>
    </row>
    <row r="982" spans="1:28">
      <c r="A982" s="34"/>
      <c r="B982" s="34"/>
      <c r="C982" s="34"/>
      <c r="D982" s="34"/>
      <c r="E982" s="34"/>
      <c r="F982" s="34"/>
      <c r="G982" s="34"/>
      <c r="V982" s="34"/>
      <c r="W982" s="34"/>
      <c r="X982" s="34"/>
      <c r="Y982" s="34"/>
      <c r="Z982" s="34"/>
      <c r="AA982" s="34"/>
      <c r="AB982" s="34"/>
    </row>
    <row r="983" spans="1:28">
      <c r="A983" s="34"/>
      <c r="B983" s="34"/>
      <c r="C983" s="34"/>
      <c r="D983" s="34"/>
      <c r="E983" s="34"/>
      <c r="F983" s="34"/>
      <c r="G983" s="34"/>
      <c r="V983" s="34"/>
      <c r="W983" s="34"/>
      <c r="X983" s="34"/>
      <c r="Y983" s="34"/>
      <c r="Z983" s="34"/>
      <c r="AA983" s="34"/>
      <c r="AB983" s="34"/>
    </row>
    <row r="984" spans="1:28">
      <c r="A984" s="34"/>
      <c r="B984" s="34"/>
      <c r="C984" s="34"/>
      <c r="D984" s="34"/>
      <c r="E984" s="34"/>
      <c r="F984" s="34"/>
      <c r="G984" s="34"/>
      <c r="V984" s="34"/>
      <c r="W984" s="34"/>
      <c r="X984" s="34"/>
      <c r="Y984" s="34"/>
      <c r="Z984" s="34"/>
      <c r="AA984" s="34"/>
      <c r="AB984" s="34"/>
    </row>
    <row r="985" spans="1:28">
      <c r="A985" s="34"/>
      <c r="B985" s="34"/>
      <c r="C985" s="34"/>
      <c r="D985" s="34"/>
      <c r="E985" s="34"/>
      <c r="F985" s="34"/>
      <c r="G985" s="34"/>
      <c r="V985" s="34"/>
      <c r="W985" s="34"/>
      <c r="X985" s="34"/>
      <c r="Y985" s="34"/>
      <c r="Z985" s="34"/>
      <c r="AA985" s="34"/>
      <c r="AB985" s="34"/>
    </row>
    <row r="986" spans="1:28">
      <c r="A986" s="34"/>
      <c r="B986" s="34"/>
      <c r="C986" s="34"/>
      <c r="D986" s="34"/>
      <c r="E986" s="34"/>
      <c r="F986" s="34"/>
      <c r="G986" s="34"/>
      <c r="V986" s="34"/>
      <c r="W986" s="34"/>
      <c r="X986" s="34"/>
      <c r="Y986" s="34"/>
      <c r="Z986" s="34"/>
      <c r="AA986" s="34"/>
      <c r="AB986" s="34"/>
    </row>
    <row r="987" spans="1:28">
      <c r="A987" s="34"/>
      <c r="B987" s="34"/>
      <c r="C987" s="34"/>
      <c r="D987" s="34"/>
      <c r="E987" s="34"/>
      <c r="F987" s="34"/>
      <c r="G987" s="34"/>
      <c r="V987" s="34"/>
      <c r="W987" s="34"/>
      <c r="X987" s="34"/>
      <c r="Y987" s="34"/>
      <c r="Z987" s="34"/>
      <c r="AA987" s="34"/>
      <c r="AB987" s="34"/>
    </row>
    <row r="988" spans="1:28">
      <c r="A988" s="34"/>
      <c r="B988" s="34"/>
      <c r="C988" s="34"/>
      <c r="D988" s="34"/>
      <c r="E988" s="34"/>
      <c r="F988" s="34"/>
      <c r="G988" s="34"/>
      <c r="V988" s="34"/>
      <c r="W988" s="34"/>
      <c r="X988" s="34"/>
      <c r="Y988" s="34"/>
      <c r="Z988" s="34"/>
      <c r="AA988" s="34"/>
      <c r="AB988" s="34"/>
    </row>
    <row r="989" spans="1:28">
      <c r="A989" s="34"/>
      <c r="B989" s="34"/>
      <c r="C989" s="34"/>
      <c r="D989" s="34"/>
      <c r="E989" s="34"/>
      <c r="F989" s="34"/>
      <c r="G989" s="34"/>
      <c r="V989" s="34"/>
      <c r="W989" s="34"/>
      <c r="X989" s="34"/>
      <c r="Y989" s="34"/>
      <c r="Z989" s="34"/>
      <c r="AA989" s="34"/>
      <c r="AB989" s="34"/>
    </row>
    <row r="990" spans="1:28">
      <c r="A990" s="34"/>
      <c r="B990" s="34"/>
      <c r="C990" s="34"/>
      <c r="D990" s="34"/>
      <c r="E990" s="34"/>
      <c r="F990" s="34"/>
      <c r="G990" s="34"/>
      <c r="V990" s="34"/>
      <c r="W990" s="34"/>
      <c r="X990" s="34"/>
      <c r="Y990" s="34"/>
      <c r="Z990" s="34"/>
      <c r="AA990" s="34"/>
      <c r="AB990" s="34"/>
    </row>
    <row r="991" spans="1:28">
      <c r="A991" s="34"/>
      <c r="B991" s="34"/>
      <c r="C991" s="34"/>
      <c r="D991" s="34"/>
      <c r="E991" s="34"/>
      <c r="F991" s="34"/>
      <c r="G991" s="34"/>
      <c r="V991" s="34"/>
      <c r="W991" s="34"/>
      <c r="X991" s="34"/>
      <c r="Y991" s="34"/>
      <c r="Z991" s="34"/>
      <c r="AA991" s="34"/>
      <c r="AB991" s="34"/>
    </row>
    <row r="992" spans="1:28">
      <c r="A992" s="34"/>
      <c r="B992" s="34"/>
      <c r="C992" s="34"/>
      <c r="D992" s="34"/>
      <c r="E992" s="34"/>
      <c r="F992" s="34"/>
      <c r="G992" s="34"/>
      <c r="V992" s="34"/>
      <c r="W992" s="34"/>
      <c r="X992" s="34"/>
      <c r="Y992" s="34"/>
      <c r="Z992" s="34"/>
      <c r="AA992" s="34"/>
      <c r="AB992" s="34"/>
    </row>
    <row r="993" spans="1:28">
      <c r="A993" s="34"/>
      <c r="B993" s="34"/>
      <c r="C993" s="34"/>
      <c r="D993" s="34"/>
      <c r="E993" s="34"/>
      <c r="F993" s="34"/>
      <c r="G993" s="34"/>
      <c r="V993" s="34"/>
      <c r="W993" s="34"/>
      <c r="X993" s="34"/>
      <c r="Y993" s="34"/>
      <c r="Z993" s="34"/>
      <c r="AA993" s="34"/>
      <c r="AB993" s="34"/>
    </row>
    <row r="994" spans="1:28">
      <c r="A994" s="34"/>
      <c r="B994" s="34"/>
      <c r="C994" s="34"/>
      <c r="D994" s="34"/>
      <c r="E994" s="34"/>
      <c r="F994" s="34"/>
      <c r="G994" s="34"/>
      <c r="V994" s="34"/>
      <c r="W994" s="34"/>
      <c r="X994" s="34"/>
      <c r="Y994" s="34"/>
      <c r="Z994" s="34"/>
      <c r="AA994" s="34"/>
      <c r="AB994" s="34"/>
    </row>
    <row r="995" spans="1:28">
      <c r="A995" s="34"/>
      <c r="B995" s="34"/>
      <c r="C995" s="34"/>
      <c r="D995" s="34"/>
      <c r="E995" s="34"/>
      <c r="F995" s="34"/>
      <c r="G995" s="34"/>
      <c r="V995" s="34"/>
      <c r="W995" s="34"/>
      <c r="X995" s="34"/>
      <c r="Y995" s="34"/>
      <c r="Z995" s="34"/>
      <c r="AA995" s="34"/>
      <c r="AB995" s="34"/>
    </row>
    <row r="996" spans="1:28">
      <c r="A996" s="34"/>
      <c r="B996" s="34"/>
      <c r="C996" s="34"/>
      <c r="D996" s="34"/>
      <c r="E996" s="34"/>
      <c r="F996" s="34"/>
      <c r="G996" s="34"/>
      <c r="V996" s="34"/>
      <c r="W996" s="34"/>
      <c r="X996" s="34"/>
      <c r="Y996" s="34"/>
      <c r="Z996" s="34"/>
      <c r="AA996" s="34"/>
      <c r="AB996" s="34"/>
    </row>
    <row r="997" spans="1:28">
      <c r="A997" s="34"/>
      <c r="B997" s="34"/>
      <c r="C997" s="34"/>
      <c r="D997" s="34"/>
      <c r="E997" s="34"/>
      <c r="F997" s="34"/>
      <c r="G997" s="34"/>
      <c r="V997" s="34"/>
      <c r="W997" s="34"/>
      <c r="X997" s="34"/>
      <c r="Y997" s="34"/>
      <c r="Z997" s="34"/>
      <c r="AA997" s="34"/>
      <c r="AB997" s="34"/>
    </row>
    <row r="998" spans="1:28">
      <c r="A998" s="34"/>
      <c r="B998" s="34"/>
      <c r="C998" s="34"/>
      <c r="D998" s="34"/>
      <c r="E998" s="34"/>
      <c r="F998" s="34"/>
      <c r="G998" s="34"/>
      <c r="V998" s="34"/>
      <c r="W998" s="34"/>
      <c r="X998" s="34"/>
      <c r="Y998" s="34"/>
      <c r="Z998" s="34"/>
      <c r="AA998" s="34"/>
      <c r="AB998" s="34"/>
    </row>
    <row r="999" spans="1:28">
      <c r="A999" s="34"/>
      <c r="B999" s="34"/>
      <c r="C999" s="34"/>
      <c r="D999" s="34"/>
      <c r="E999" s="34"/>
      <c r="F999" s="34"/>
      <c r="G999" s="34"/>
      <c r="V999" s="34"/>
      <c r="W999" s="34"/>
      <c r="X999" s="34"/>
      <c r="Y999" s="34"/>
      <c r="Z999" s="34"/>
      <c r="AA999" s="34"/>
      <c r="AB999" s="34"/>
    </row>
    <row r="1000" spans="1:28">
      <c r="A1000" s="34"/>
      <c r="B1000" s="34"/>
      <c r="C1000" s="34"/>
      <c r="D1000" s="34"/>
      <c r="E1000" s="34"/>
      <c r="F1000" s="34"/>
      <c r="G1000" s="34"/>
      <c r="V1000" s="34"/>
      <c r="W1000" s="34"/>
      <c r="X1000" s="34"/>
      <c r="Y1000" s="34"/>
      <c r="Z1000" s="34"/>
      <c r="AA1000" s="34"/>
      <c r="AB1000" s="34"/>
    </row>
    <row r="1001" spans="1:28">
      <c r="A1001" s="34"/>
      <c r="B1001" s="34"/>
      <c r="C1001" s="34"/>
      <c r="D1001" s="34"/>
      <c r="E1001" s="34"/>
      <c r="F1001" s="34"/>
      <c r="G1001" s="34"/>
      <c r="V1001" s="34"/>
      <c r="W1001" s="34"/>
      <c r="X1001" s="34"/>
      <c r="Y1001" s="34"/>
      <c r="Z1001" s="34"/>
      <c r="AA1001" s="34"/>
      <c r="AB1001" s="34"/>
    </row>
    <row r="1002" spans="1:28">
      <c r="A1002" s="34"/>
      <c r="B1002" s="34"/>
      <c r="C1002" s="34"/>
      <c r="D1002" s="34"/>
      <c r="E1002" s="34"/>
      <c r="F1002" s="34"/>
      <c r="G1002" s="34"/>
      <c r="V1002" s="34"/>
      <c r="W1002" s="34"/>
      <c r="X1002" s="34"/>
      <c r="Y1002" s="34"/>
      <c r="Z1002" s="34"/>
      <c r="AA1002" s="34"/>
      <c r="AB1002" s="34"/>
    </row>
    <row r="1003" spans="1:28">
      <c r="A1003" s="34"/>
      <c r="B1003" s="34"/>
      <c r="C1003" s="34"/>
      <c r="D1003" s="34"/>
      <c r="E1003" s="34"/>
      <c r="F1003" s="34"/>
      <c r="G1003" s="34"/>
      <c r="V1003" s="34"/>
      <c r="W1003" s="34"/>
      <c r="X1003" s="34"/>
      <c r="Y1003" s="34"/>
      <c r="Z1003" s="34"/>
      <c r="AA1003" s="34"/>
      <c r="AB1003" s="34"/>
    </row>
    <row r="1004" spans="1:28">
      <c r="A1004" s="34"/>
      <c r="B1004" s="34"/>
      <c r="C1004" s="34"/>
      <c r="D1004" s="34"/>
      <c r="E1004" s="34"/>
      <c r="F1004" s="34"/>
      <c r="G1004" s="34"/>
      <c r="V1004" s="34"/>
      <c r="W1004" s="34"/>
      <c r="X1004" s="34"/>
      <c r="Y1004" s="34"/>
      <c r="Z1004" s="34"/>
      <c r="AA1004" s="34"/>
      <c r="AB1004" s="34"/>
    </row>
    <row r="1005" spans="1:28">
      <c r="A1005" s="34"/>
      <c r="B1005" s="34"/>
      <c r="C1005" s="34"/>
      <c r="D1005" s="34"/>
      <c r="E1005" s="34"/>
      <c r="F1005" s="34"/>
      <c r="G1005" s="34"/>
      <c r="V1005" s="34"/>
      <c r="W1005" s="34"/>
      <c r="X1005" s="34"/>
      <c r="Y1005" s="34"/>
      <c r="Z1005" s="34"/>
      <c r="AA1005" s="34"/>
      <c r="AB1005" s="34"/>
    </row>
    <row r="1006" spans="1:28">
      <c r="A1006" s="34"/>
      <c r="B1006" s="34"/>
      <c r="C1006" s="34"/>
      <c r="D1006" s="34"/>
      <c r="E1006" s="34"/>
      <c r="F1006" s="34"/>
      <c r="G1006" s="34"/>
      <c r="V1006" s="34"/>
      <c r="W1006" s="34"/>
      <c r="X1006" s="34"/>
      <c r="Y1006" s="34"/>
      <c r="Z1006" s="34"/>
      <c r="AA1006" s="34"/>
      <c r="AB1006" s="34"/>
    </row>
    <row r="1007" spans="1:28">
      <c r="A1007" s="34"/>
      <c r="B1007" s="34"/>
      <c r="C1007" s="34"/>
      <c r="D1007" s="34"/>
      <c r="E1007" s="34"/>
      <c r="F1007" s="34"/>
      <c r="G1007" s="34"/>
      <c r="V1007" s="34"/>
      <c r="W1007" s="34"/>
      <c r="X1007" s="34"/>
      <c r="Y1007" s="34"/>
      <c r="Z1007" s="34"/>
      <c r="AA1007" s="34"/>
      <c r="AB1007" s="34"/>
    </row>
    <row r="1008" spans="1:28">
      <c r="A1008" s="34"/>
      <c r="B1008" s="34"/>
      <c r="C1008" s="34"/>
      <c r="D1008" s="34"/>
      <c r="E1008" s="34"/>
      <c r="F1008" s="34"/>
      <c r="G1008" s="34"/>
      <c r="V1008" s="34"/>
      <c r="W1008" s="34"/>
      <c r="X1008" s="34"/>
      <c r="Y1008" s="34"/>
      <c r="Z1008" s="34"/>
      <c r="AA1008" s="34"/>
      <c r="AB1008" s="34"/>
    </row>
    <row r="1009" spans="1:28">
      <c r="A1009" s="34"/>
      <c r="B1009" s="34"/>
      <c r="C1009" s="34"/>
      <c r="D1009" s="34"/>
      <c r="E1009" s="34"/>
      <c r="F1009" s="34"/>
      <c r="G1009" s="34"/>
      <c r="V1009" s="34"/>
      <c r="W1009" s="34"/>
      <c r="X1009" s="34"/>
      <c r="Y1009" s="34"/>
      <c r="Z1009" s="34"/>
      <c r="AA1009" s="34"/>
      <c r="AB1009" s="34"/>
    </row>
    <row r="1010" spans="1:28">
      <c r="A1010" s="34"/>
      <c r="B1010" s="34"/>
      <c r="C1010" s="34"/>
      <c r="D1010" s="34"/>
      <c r="E1010" s="34"/>
      <c r="F1010" s="34"/>
      <c r="G1010" s="34"/>
      <c r="V1010" s="34"/>
      <c r="W1010" s="34"/>
      <c r="X1010" s="34"/>
      <c r="Y1010" s="34"/>
      <c r="Z1010" s="34"/>
      <c r="AA1010" s="34"/>
      <c r="AB1010" s="34"/>
    </row>
    <row r="1011" spans="1:28">
      <c r="A1011" s="34"/>
      <c r="B1011" s="34"/>
      <c r="C1011" s="34"/>
      <c r="D1011" s="34"/>
      <c r="E1011" s="34"/>
      <c r="F1011" s="34"/>
      <c r="G1011" s="34"/>
      <c r="V1011" s="34"/>
      <c r="W1011" s="34"/>
      <c r="X1011" s="34"/>
      <c r="Y1011" s="34"/>
      <c r="Z1011" s="34"/>
      <c r="AA1011" s="34"/>
      <c r="AB1011" s="34"/>
    </row>
    <row r="1012" spans="1:28">
      <c r="A1012" s="34"/>
      <c r="B1012" s="34"/>
      <c r="C1012" s="34"/>
      <c r="D1012" s="34"/>
      <c r="E1012" s="34"/>
      <c r="F1012" s="34"/>
      <c r="G1012" s="34"/>
      <c r="V1012" s="34"/>
      <c r="W1012" s="34"/>
      <c r="X1012" s="34"/>
      <c r="Y1012" s="34"/>
      <c r="Z1012" s="34"/>
      <c r="AA1012" s="34"/>
      <c r="AB1012" s="34"/>
    </row>
    <row r="1013" spans="1:28">
      <c r="A1013" s="34"/>
      <c r="B1013" s="34"/>
      <c r="C1013" s="34"/>
      <c r="D1013" s="34"/>
      <c r="E1013" s="34"/>
      <c r="F1013" s="34"/>
      <c r="G1013" s="34"/>
      <c r="V1013" s="34"/>
      <c r="W1013" s="34"/>
      <c r="X1013" s="34"/>
      <c r="Y1013" s="34"/>
      <c r="Z1013" s="34"/>
      <c r="AA1013" s="34"/>
      <c r="AB1013" s="34"/>
    </row>
    <row r="1014" spans="1:28">
      <c r="A1014" s="34"/>
      <c r="B1014" s="34"/>
      <c r="C1014" s="34"/>
      <c r="D1014" s="34"/>
      <c r="E1014" s="34"/>
      <c r="F1014" s="34"/>
      <c r="G1014" s="34"/>
      <c r="V1014" s="34"/>
      <c r="W1014" s="34"/>
      <c r="X1014" s="34"/>
      <c r="Y1014" s="34"/>
      <c r="Z1014" s="34"/>
      <c r="AA1014" s="34"/>
      <c r="AB1014" s="34"/>
    </row>
    <row r="1015" spans="1:28">
      <c r="A1015" s="34"/>
      <c r="B1015" s="34"/>
      <c r="C1015" s="34"/>
      <c r="D1015" s="34"/>
      <c r="E1015" s="34"/>
      <c r="F1015" s="34"/>
      <c r="G1015" s="34"/>
      <c r="V1015" s="34"/>
      <c r="W1015" s="34"/>
      <c r="X1015" s="34"/>
      <c r="Y1015" s="34"/>
      <c r="Z1015" s="34"/>
      <c r="AA1015" s="34"/>
      <c r="AB1015" s="34"/>
    </row>
    <row r="1016" spans="1:28">
      <c r="A1016" s="34"/>
      <c r="B1016" s="34"/>
      <c r="C1016" s="34"/>
      <c r="D1016" s="34"/>
      <c r="E1016" s="34"/>
      <c r="F1016" s="34"/>
      <c r="G1016" s="34"/>
      <c r="V1016" s="34"/>
      <c r="W1016" s="34"/>
      <c r="X1016" s="34"/>
      <c r="Y1016" s="34"/>
      <c r="Z1016" s="34"/>
      <c r="AA1016" s="34"/>
      <c r="AB1016" s="34"/>
    </row>
    <row r="1017" spans="1:28">
      <c r="A1017" s="34"/>
      <c r="B1017" s="34"/>
      <c r="C1017" s="34"/>
      <c r="D1017" s="34"/>
      <c r="E1017" s="34"/>
      <c r="F1017" s="34"/>
      <c r="G1017" s="34"/>
      <c r="V1017" s="34"/>
      <c r="W1017" s="34"/>
      <c r="X1017" s="34"/>
      <c r="Y1017" s="34"/>
      <c r="Z1017" s="34"/>
      <c r="AA1017" s="34"/>
      <c r="AB1017" s="34"/>
    </row>
    <row r="1018" spans="1:28">
      <c r="A1018" s="34"/>
      <c r="B1018" s="34"/>
      <c r="C1018" s="34"/>
      <c r="D1018" s="34"/>
      <c r="E1018" s="34"/>
      <c r="F1018" s="34"/>
      <c r="G1018" s="34"/>
      <c r="V1018" s="34"/>
      <c r="W1018" s="34"/>
      <c r="X1018" s="34"/>
      <c r="Y1018" s="34"/>
      <c r="Z1018" s="34"/>
      <c r="AA1018" s="34"/>
      <c r="AB1018" s="34"/>
    </row>
    <row r="1019" spans="1:28">
      <c r="A1019" s="34"/>
      <c r="B1019" s="34"/>
      <c r="C1019" s="34"/>
      <c r="D1019" s="34"/>
      <c r="E1019" s="34"/>
      <c r="F1019" s="34"/>
      <c r="G1019" s="34"/>
      <c r="V1019" s="34"/>
      <c r="W1019" s="34"/>
      <c r="X1019" s="34"/>
      <c r="Y1019" s="34"/>
      <c r="Z1019" s="34"/>
      <c r="AA1019" s="34"/>
      <c r="AB1019" s="34"/>
    </row>
    <row r="1020" spans="1:28">
      <c r="A1020" s="34"/>
      <c r="B1020" s="34"/>
      <c r="C1020" s="34"/>
      <c r="D1020" s="34"/>
      <c r="E1020" s="34"/>
      <c r="F1020" s="34"/>
      <c r="G1020" s="34"/>
      <c r="V1020" s="34"/>
      <c r="W1020" s="34"/>
      <c r="X1020" s="34"/>
      <c r="Y1020" s="34"/>
      <c r="Z1020" s="34"/>
      <c r="AA1020" s="34"/>
      <c r="AB1020" s="34"/>
    </row>
    <row r="1021" spans="1:28">
      <c r="A1021" s="34"/>
      <c r="B1021" s="34"/>
      <c r="C1021" s="34"/>
      <c r="D1021" s="34"/>
      <c r="E1021" s="34"/>
      <c r="F1021" s="34"/>
      <c r="G1021" s="34"/>
      <c r="V1021" s="34"/>
      <c r="W1021" s="34"/>
      <c r="X1021" s="34"/>
      <c r="Y1021" s="34"/>
      <c r="Z1021" s="34"/>
      <c r="AA1021" s="34"/>
      <c r="AB1021" s="34"/>
    </row>
    <row r="1022" spans="1:28">
      <c r="A1022" s="34"/>
      <c r="B1022" s="34"/>
      <c r="C1022" s="34"/>
      <c r="D1022" s="34"/>
      <c r="E1022" s="34"/>
      <c r="F1022" s="34"/>
      <c r="G1022" s="34"/>
      <c r="V1022" s="34"/>
      <c r="W1022" s="34"/>
      <c r="X1022" s="34"/>
      <c r="Y1022" s="34"/>
      <c r="Z1022" s="34"/>
      <c r="AA1022" s="34"/>
      <c r="AB1022" s="34"/>
    </row>
    <row r="1023" spans="1:28">
      <c r="A1023" s="34"/>
      <c r="B1023" s="34"/>
      <c r="C1023" s="34"/>
      <c r="D1023" s="34"/>
      <c r="E1023" s="34"/>
      <c r="F1023" s="34"/>
      <c r="G1023" s="34"/>
      <c r="V1023" s="34"/>
      <c r="W1023" s="34"/>
      <c r="X1023" s="34"/>
      <c r="Y1023" s="34"/>
      <c r="Z1023" s="34"/>
      <c r="AA1023" s="34"/>
      <c r="AB1023" s="34"/>
    </row>
    <row r="1024" spans="1:28">
      <c r="A1024" s="34"/>
      <c r="B1024" s="34"/>
      <c r="C1024" s="34"/>
      <c r="D1024" s="34"/>
      <c r="E1024" s="34"/>
      <c r="F1024" s="34"/>
      <c r="G1024" s="34"/>
      <c r="V1024" s="34"/>
      <c r="W1024" s="34"/>
      <c r="X1024" s="34"/>
      <c r="Y1024" s="34"/>
      <c r="Z1024" s="34"/>
      <c r="AA1024" s="34"/>
      <c r="AB1024" s="34"/>
    </row>
    <row r="1025" spans="1:28">
      <c r="A1025" s="34"/>
      <c r="B1025" s="34"/>
      <c r="C1025" s="34"/>
      <c r="D1025" s="34"/>
      <c r="E1025" s="34"/>
      <c r="F1025" s="34"/>
      <c r="G1025" s="34"/>
      <c r="V1025" s="34"/>
      <c r="W1025" s="34"/>
      <c r="X1025" s="34"/>
      <c r="Y1025" s="34"/>
      <c r="Z1025" s="34"/>
      <c r="AA1025" s="34"/>
      <c r="AB1025" s="34"/>
    </row>
    <row r="1026" spans="1:28">
      <c r="A1026" s="34"/>
      <c r="B1026" s="34"/>
      <c r="C1026" s="34"/>
      <c r="D1026" s="34"/>
      <c r="E1026" s="34"/>
      <c r="F1026" s="34"/>
      <c r="G1026" s="34"/>
      <c r="V1026" s="34"/>
      <c r="W1026" s="34"/>
      <c r="X1026" s="34"/>
      <c r="Y1026" s="34"/>
      <c r="Z1026" s="34"/>
      <c r="AA1026" s="34"/>
      <c r="AB1026" s="34"/>
    </row>
    <row r="1027" spans="1:28">
      <c r="A1027" s="34"/>
      <c r="B1027" s="34"/>
      <c r="C1027" s="34"/>
      <c r="D1027" s="34"/>
      <c r="E1027" s="34"/>
      <c r="F1027" s="34"/>
      <c r="G1027" s="34"/>
      <c r="V1027" s="34"/>
      <c r="W1027" s="34"/>
      <c r="X1027" s="34"/>
      <c r="Y1027" s="34"/>
      <c r="Z1027" s="34"/>
      <c r="AA1027" s="34"/>
      <c r="AB1027" s="34"/>
    </row>
    <row r="1028" spans="1:28">
      <c r="A1028" s="34"/>
      <c r="B1028" s="34"/>
      <c r="C1028" s="34"/>
      <c r="D1028" s="34"/>
      <c r="E1028" s="34"/>
      <c r="F1028" s="34"/>
      <c r="G1028" s="34"/>
      <c r="V1028" s="34"/>
      <c r="W1028" s="34"/>
      <c r="X1028" s="34"/>
      <c r="Y1028" s="34"/>
      <c r="Z1028" s="34"/>
      <c r="AA1028" s="34"/>
      <c r="AB1028" s="34"/>
    </row>
    <row r="1029" spans="1:28">
      <c r="A1029" s="34"/>
      <c r="B1029" s="34"/>
      <c r="C1029" s="34"/>
      <c r="D1029" s="34"/>
      <c r="E1029" s="34"/>
      <c r="F1029" s="34"/>
      <c r="G1029" s="34"/>
      <c r="V1029" s="34"/>
      <c r="W1029" s="34"/>
      <c r="X1029" s="34"/>
      <c r="Y1029" s="34"/>
      <c r="Z1029" s="34"/>
      <c r="AA1029" s="34"/>
      <c r="AB1029" s="34"/>
    </row>
    <row r="1030" spans="1:28">
      <c r="A1030" s="34"/>
      <c r="B1030" s="34"/>
      <c r="C1030" s="34"/>
      <c r="D1030" s="34"/>
      <c r="E1030" s="34"/>
      <c r="F1030" s="34"/>
      <c r="G1030" s="34"/>
      <c r="V1030" s="34"/>
      <c r="W1030" s="34"/>
      <c r="X1030" s="34"/>
      <c r="Y1030" s="34"/>
      <c r="Z1030" s="34"/>
      <c r="AA1030" s="34"/>
      <c r="AB1030" s="34"/>
    </row>
    <row r="1031" spans="1:28">
      <c r="A1031" s="34"/>
      <c r="B1031" s="34"/>
      <c r="C1031" s="34"/>
      <c r="D1031" s="34"/>
      <c r="E1031" s="34"/>
      <c r="F1031" s="34"/>
      <c r="G1031" s="34"/>
      <c r="V1031" s="34"/>
      <c r="W1031" s="34"/>
      <c r="X1031" s="34"/>
      <c r="Y1031" s="34"/>
      <c r="Z1031" s="34"/>
      <c r="AA1031" s="34"/>
      <c r="AB1031" s="34"/>
    </row>
    <row r="1032" spans="1:28">
      <c r="A1032" s="34"/>
      <c r="B1032" s="34"/>
      <c r="C1032" s="34"/>
      <c r="D1032" s="34"/>
      <c r="E1032" s="34"/>
      <c r="F1032" s="34"/>
      <c r="G1032" s="34"/>
      <c r="V1032" s="34"/>
      <c r="W1032" s="34"/>
      <c r="X1032" s="34"/>
      <c r="Y1032" s="34"/>
      <c r="Z1032" s="34"/>
      <c r="AA1032" s="34"/>
      <c r="AB1032" s="34"/>
    </row>
    <row r="1033" spans="1:28">
      <c r="A1033" s="34"/>
      <c r="B1033" s="34"/>
      <c r="C1033" s="34"/>
      <c r="D1033" s="34"/>
      <c r="E1033" s="34"/>
      <c r="F1033" s="34"/>
      <c r="G1033" s="34"/>
      <c r="V1033" s="34"/>
      <c r="W1033" s="34"/>
      <c r="X1033" s="34"/>
      <c r="Y1033" s="34"/>
      <c r="Z1033" s="34"/>
      <c r="AA1033" s="34"/>
      <c r="AB1033" s="34"/>
    </row>
    <row r="1034" spans="1:28">
      <c r="A1034" s="34"/>
      <c r="B1034" s="34"/>
      <c r="C1034" s="34"/>
      <c r="D1034" s="34"/>
      <c r="E1034" s="34"/>
      <c r="F1034" s="34"/>
      <c r="G1034" s="34"/>
      <c r="V1034" s="34"/>
      <c r="W1034" s="34"/>
      <c r="X1034" s="34"/>
      <c r="Y1034" s="34"/>
      <c r="Z1034" s="34"/>
      <c r="AA1034" s="34"/>
      <c r="AB1034" s="34"/>
    </row>
    <row r="1035" spans="1:28">
      <c r="A1035" s="34"/>
      <c r="B1035" s="34"/>
      <c r="C1035" s="34"/>
      <c r="D1035" s="34"/>
      <c r="E1035" s="34"/>
      <c r="F1035" s="34"/>
      <c r="G1035" s="34"/>
      <c r="V1035" s="34"/>
      <c r="W1035" s="34"/>
      <c r="X1035" s="34"/>
      <c r="Y1035" s="34"/>
      <c r="Z1035" s="34"/>
      <c r="AA1035" s="34"/>
      <c r="AB1035" s="34"/>
    </row>
    <row r="1036" spans="1:28">
      <c r="A1036" s="34"/>
      <c r="B1036" s="34"/>
      <c r="C1036" s="34"/>
      <c r="D1036" s="34"/>
      <c r="E1036" s="34"/>
      <c r="F1036" s="34"/>
      <c r="G1036" s="34"/>
      <c r="V1036" s="34"/>
      <c r="W1036" s="34"/>
      <c r="X1036" s="34"/>
      <c r="Y1036" s="34"/>
      <c r="Z1036" s="34"/>
      <c r="AA1036" s="34"/>
      <c r="AB1036" s="34"/>
    </row>
    <row r="1037" spans="1:28">
      <c r="A1037" s="34"/>
      <c r="B1037" s="34"/>
      <c r="C1037" s="34"/>
      <c r="D1037" s="34"/>
      <c r="E1037" s="34"/>
      <c r="F1037" s="34"/>
      <c r="G1037" s="34"/>
      <c r="V1037" s="34"/>
      <c r="W1037" s="34"/>
      <c r="X1037" s="34"/>
      <c r="Y1037" s="34"/>
      <c r="Z1037" s="34"/>
      <c r="AA1037" s="34"/>
      <c r="AB1037" s="34"/>
    </row>
    <row r="1038" spans="1:28">
      <c r="A1038" s="34"/>
      <c r="B1038" s="34"/>
      <c r="C1038" s="34"/>
      <c r="D1038" s="34"/>
      <c r="E1038" s="34"/>
      <c r="F1038" s="34"/>
      <c r="G1038" s="34"/>
      <c r="V1038" s="34"/>
      <c r="W1038" s="34"/>
      <c r="X1038" s="34"/>
      <c r="Y1038" s="34"/>
      <c r="Z1038" s="34"/>
      <c r="AA1038" s="34"/>
      <c r="AB1038" s="34"/>
    </row>
    <row r="1039" spans="1:28">
      <c r="A1039" s="34"/>
      <c r="B1039" s="34"/>
      <c r="C1039" s="34"/>
      <c r="D1039" s="34"/>
      <c r="E1039" s="34"/>
      <c r="F1039" s="34"/>
      <c r="G1039" s="34"/>
      <c r="V1039" s="34"/>
      <c r="W1039" s="34"/>
      <c r="X1039" s="34"/>
      <c r="Y1039" s="34"/>
      <c r="Z1039" s="34"/>
      <c r="AA1039" s="34"/>
      <c r="AB1039" s="34"/>
    </row>
    <row r="1040" spans="1:28">
      <c r="A1040" s="34"/>
      <c r="B1040" s="34"/>
      <c r="C1040" s="34"/>
      <c r="D1040" s="34"/>
      <c r="E1040" s="34"/>
      <c r="F1040" s="34"/>
      <c r="G1040" s="34"/>
      <c r="V1040" s="34"/>
      <c r="W1040" s="34"/>
      <c r="X1040" s="34"/>
      <c r="Y1040" s="34"/>
      <c r="Z1040" s="34"/>
      <c r="AA1040" s="34"/>
      <c r="AB1040" s="34"/>
    </row>
    <row r="1041" spans="1:28">
      <c r="A1041" s="34"/>
      <c r="B1041" s="34"/>
      <c r="C1041" s="34"/>
      <c r="D1041" s="34"/>
      <c r="E1041" s="34"/>
      <c r="F1041" s="34"/>
      <c r="G1041" s="34"/>
      <c r="V1041" s="34"/>
      <c r="W1041" s="34"/>
      <c r="X1041" s="34"/>
      <c r="Y1041" s="34"/>
      <c r="Z1041" s="34"/>
      <c r="AA1041" s="34"/>
      <c r="AB1041" s="34"/>
    </row>
    <row r="1042" spans="1:28">
      <c r="A1042" s="34"/>
      <c r="B1042" s="34"/>
      <c r="C1042" s="34"/>
      <c r="D1042" s="34"/>
      <c r="E1042" s="34"/>
      <c r="F1042" s="34"/>
      <c r="G1042" s="34"/>
      <c r="V1042" s="34"/>
      <c r="W1042" s="34"/>
      <c r="X1042" s="34"/>
      <c r="Y1042" s="34"/>
      <c r="Z1042" s="34"/>
      <c r="AA1042" s="34"/>
      <c r="AB1042" s="34"/>
    </row>
    <row r="1043" spans="1:28">
      <c r="A1043" s="34"/>
      <c r="B1043" s="34"/>
      <c r="C1043" s="34"/>
      <c r="D1043" s="34"/>
      <c r="E1043" s="34"/>
      <c r="F1043" s="34"/>
      <c r="G1043" s="34"/>
      <c r="V1043" s="34"/>
      <c r="W1043" s="34"/>
      <c r="X1043" s="34"/>
      <c r="Y1043" s="34"/>
      <c r="Z1043" s="34"/>
      <c r="AA1043" s="34"/>
      <c r="AB1043" s="34"/>
    </row>
    <row r="1044" spans="1:28">
      <c r="A1044" s="34"/>
      <c r="B1044" s="34"/>
      <c r="C1044" s="34"/>
      <c r="D1044" s="34"/>
      <c r="E1044" s="34"/>
      <c r="F1044" s="34"/>
      <c r="G1044" s="34"/>
      <c r="V1044" s="34"/>
      <c r="W1044" s="34"/>
      <c r="X1044" s="34"/>
      <c r="Y1044" s="34"/>
      <c r="Z1044" s="34"/>
      <c r="AA1044" s="34"/>
      <c r="AB1044" s="34"/>
    </row>
    <row r="1045" spans="1:28">
      <c r="A1045" s="34"/>
      <c r="B1045" s="34"/>
      <c r="C1045" s="34"/>
      <c r="D1045" s="34"/>
      <c r="E1045" s="34"/>
      <c r="F1045" s="34"/>
      <c r="G1045" s="34"/>
      <c r="V1045" s="34"/>
      <c r="W1045" s="34"/>
      <c r="X1045" s="34"/>
      <c r="Y1045" s="34"/>
      <c r="Z1045" s="34"/>
      <c r="AA1045" s="34"/>
      <c r="AB1045" s="34"/>
    </row>
    <row r="1046" spans="1:28">
      <c r="A1046" s="34"/>
      <c r="B1046" s="34"/>
      <c r="C1046" s="34"/>
      <c r="D1046" s="34"/>
      <c r="E1046" s="34"/>
      <c r="F1046" s="34"/>
      <c r="G1046" s="34"/>
      <c r="V1046" s="34"/>
      <c r="W1046" s="34"/>
      <c r="X1046" s="34"/>
      <c r="Y1046" s="34"/>
      <c r="Z1046" s="34"/>
      <c r="AA1046" s="34"/>
      <c r="AB1046" s="34"/>
    </row>
    <row r="1047" spans="1:28">
      <c r="A1047" s="34"/>
      <c r="B1047" s="34"/>
      <c r="C1047" s="34"/>
      <c r="D1047" s="34"/>
      <c r="E1047" s="34"/>
      <c r="F1047" s="34"/>
      <c r="G1047" s="34"/>
      <c r="V1047" s="34"/>
      <c r="W1047" s="34"/>
      <c r="X1047" s="34"/>
      <c r="Y1047" s="34"/>
      <c r="Z1047" s="34"/>
      <c r="AA1047" s="34"/>
      <c r="AB1047" s="34"/>
    </row>
    <row r="1048" spans="1:28">
      <c r="A1048" s="34"/>
      <c r="B1048" s="34"/>
      <c r="C1048" s="34"/>
      <c r="D1048" s="34"/>
      <c r="E1048" s="34"/>
      <c r="F1048" s="34"/>
      <c r="G1048" s="34"/>
      <c r="V1048" s="34"/>
      <c r="W1048" s="34"/>
      <c r="X1048" s="34"/>
      <c r="Y1048" s="34"/>
      <c r="Z1048" s="34"/>
      <c r="AA1048" s="34"/>
      <c r="AB1048" s="34"/>
    </row>
    <row r="1049" spans="1:28">
      <c r="A1049" s="34"/>
      <c r="B1049" s="34"/>
      <c r="C1049" s="34"/>
      <c r="D1049" s="34"/>
      <c r="E1049" s="34"/>
      <c r="F1049" s="34"/>
      <c r="G1049" s="34"/>
      <c r="V1049" s="34"/>
      <c r="W1049" s="34"/>
      <c r="X1049" s="34"/>
      <c r="Y1049" s="34"/>
      <c r="Z1049" s="34"/>
      <c r="AA1049" s="34"/>
      <c r="AB1049" s="34"/>
    </row>
    <row r="1050" spans="1:28">
      <c r="A1050" s="34"/>
      <c r="B1050" s="34"/>
      <c r="C1050" s="34"/>
      <c r="D1050" s="34"/>
      <c r="E1050" s="34"/>
      <c r="F1050" s="34"/>
      <c r="G1050" s="34"/>
      <c r="V1050" s="34"/>
      <c r="W1050" s="34"/>
      <c r="X1050" s="34"/>
      <c r="Y1050" s="34"/>
      <c r="Z1050" s="34"/>
      <c r="AA1050" s="34"/>
      <c r="AB1050" s="34"/>
    </row>
    <row r="1051" spans="1:28">
      <c r="A1051" s="34"/>
      <c r="B1051" s="34"/>
      <c r="C1051" s="34"/>
      <c r="D1051" s="34"/>
      <c r="E1051" s="34"/>
      <c r="F1051" s="34"/>
      <c r="G1051" s="34"/>
      <c r="V1051" s="34"/>
      <c r="W1051" s="34"/>
      <c r="X1051" s="34"/>
      <c r="Y1051" s="34"/>
      <c r="Z1051" s="34"/>
      <c r="AA1051" s="34"/>
      <c r="AB1051" s="34"/>
    </row>
    <row r="1052" spans="1:28">
      <c r="A1052" s="34"/>
      <c r="B1052" s="34"/>
      <c r="C1052" s="34"/>
      <c r="D1052" s="34"/>
      <c r="E1052" s="34"/>
      <c r="F1052" s="34"/>
      <c r="G1052" s="34"/>
      <c r="V1052" s="34"/>
      <c r="W1052" s="34"/>
      <c r="X1052" s="34"/>
      <c r="Y1052" s="34"/>
      <c r="Z1052" s="34"/>
      <c r="AA1052" s="34"/>
      <c r="AB1052" s="34"/>
    </row>
    <row r="1053" spans="1:28">
      <c r="A1053" s="34"/>
      <c r="B1053" s="34"/>
      <c r="C1053" s="34"/>
      <c r="D1053" s="34"/>
      <c r="E1053" s="34"/>
      <c r="F1053" s="34"/>
      <c r="G1053" s="34"/>
      <c r="V1053" s="34"/>
      <c r="W1053" s="34"/>
      <c r="X1053" s="34"/>
      <c r="Y1053" s="34"/>
      <c r="Z1053" s="34"/>
      <c r="AA1053" s="34"/>
      <c r="AB1053" s="34"/>
    </row>
    <row r="1054" spans="1:28">
      <c r="A1054" s="34"/>
      <c r="B1054" s="34"/>
      <c r="C1054" s="34"/>
      <c r="D1054" s="34"/>
      <c r="E1054" s="34"/>
      <c r="F1054" s="34"/>
      <c r="G1054" s="34"/>
      <c r="V1054" s="34"/>
      <c r="W1054" s="34"/>
      <c r="X1054" s="34"/>
      <c r="Y1054" s="34"/>
      <c r="Z1054" s="34"/>
      <c r="AA1054" s="34"/>
      <c r="AB1054" s="34"/>
    </row>
    <row r="1055" spans="1:28">
      <c r="A1055" s="34"/>
      <c r="B1055" s="34"/>
      <c r="C1055" s="34"/>
      <c r="D1055" s="34"/>
      <c r="E1055" s="34"/>
      <c r="F1055" s="34"/>
      <c r="G1055" s="34"/>
      <c r="V1055" s="34"/>
      <c r="W1055" s="34"/>
      <c r="X1055" s="34"/>
      <c r="Y1055" s="34"/>
      <c r="Z1055" s="34"/>
      <c r="AA1055" s="34"/>
      <c r="AB1055" s="34"/>
    </row>
    <row r="1056" spans="1:28">
      <c r="A1056" s="34"/>
      <c r="B1056" s="34"/>
      <c r="C1056" s="34"/>
      <c r="D1056" s="34"/>
      <c r="E1056" s="34"/>
      <c r="F1056" s="34"/>
      <c r="G1056" s="34"/>
      <c r="V1056" s="34"/>
      <c r="W1056" s="34"/>
      <c r="X1056" s="34"/>
      <c r="Y1056" s="34"/>
      <c r="Z1056" s="34"/>
      <c r="AA1056" s="34"/>
      <c r="AB1056" s="34"/>
    </row>
    <row r="1057" spans="1:28">
      <c r="A1057" s="34"/>
      <c r="B1057" s="34"/>
      <c r="C1057" s="34"/>
      <c r="D1057" s="34"/>
      <c r="E1057" s="34"/>
      <c r="F1057" s="34"/>
      <c r="G1057" s="34"/>
      <c r="V1057" s="34"/>
      <c r="W1057" s="34"/>
      <c r="X1057" s="34"/>
      <c r="Y1057" s="34"/>
      <c r="Z1057" s="34"/>
      <c r="AA1057" s="34"/>
      <c r="AB1057" s="34"/>
    </row>
    <row r="1058" spans="1:28">
      <c r="A1058" s="34"/>
      <c r="B1058" s="34"/>
      <c r="C1058" s="34"/>
      <c r="D1058" s="34"/>
      <c r="E1058" s="34"/>
      <c r="F1058" s="34"/>
      <c r="G1058" s="34"/>
      <c r="V1058" s="34"/>
      <c r="W1058" s="34"/>
      <c r="X1058" s="34"/>
      <c r="Y1058" s="34"/>
      <c r="Z1058" s="34"/>
      <c r="AA1058" s="34"/>
      <c r="AB1058" s="34"/>
    </row>
    <row r="1059" spans="1:28">
      <c r="A1059" s="34"/>
      <c r="B1059" s="34"/>
      <c r="C1059" s="34"/>
      <c r="D1059" s="34"/>
      <c r="E1059" s="34"/>
      <c r="F1059" s="34"/>
      <c r="G1059" s="34"/>
      <c r="V1059" s="34"/>
      <c r="W1059" s="34"/>
      <c r="X1059" s="34"/>
      <c r="Y1059" s="34"/>
      <c r="Z1059" s="34"/>
      <c r="AA1059" s="34"/>
      <c r="AB1059" s="34"/>
    </row>
    <row r="1060" spans="1:28">
      <c r="A1060" s="34"/>
      <c r="B1060" s="34"/>
      <c r="C1060" s="34"/>
      <c r="D1060" s="34"/>
      <c r="E1060" s="34"/>
      <c r="F1060" s="34"/>
      <c r="G1060" s="34"/>
      <c r="V1060" s="34"/>
      <c r="W1060" s="34"/>
      <c r="X1060" s="34"/>
      <c r="Y1060" s="34"/>
      <c r="Z1060" s="34"/>
      <c r="AA1060" s="34"/>
      <c r="AB1060" s="34"/>
    </row>
    <row r="1061" spans="1:28">
      <c r="A1061" s="34"/>
      <c r="B1061" s="34"/>
      <c r="C1061" s="34"/>
      <c r="D1061" s="34"/>
      <c r="E1061" s="34"/>
      <c r="F1061" s="34"/>
      <c r="G1061" s="34"/>
      <c r="V1061" s="34"/>
      <c r="W1061" s="34"/>
      <c r="X1061" s="34"/>
      <c r="Y1061" s="34"/>
      <c r="Z1061" s="34"/>
      <c r="AA1061" s="34"/>
      <c r="AB1061" s="34"/>
    </row>
    <row r="1062" spans="1:28">
      <c r="A1062" s="34"/>
      <c r="B1062" s="34"/>
      <c r="C1062" s="34"/>
      <c r="D1062" s="34"/>
      <c r="E1062" s="34"/>
      <c r="F1062" s="34"/>
      <c r="G1062" s="34"/>
      <c r="V1062" s="34"/>
      <c r="W1062" s="34"/>
      <c r="X1062" s="34"/>
      <c r="Y1062" s="34"/>
      <c r="Z1062" s="34"/>
      <c r="AA1062" s="34"/>
      <c r="AB1062" s="34"/>
    </row>
    <row r="1063" spans="1:28">
      <c r="A1063" s="34"/>
      <c r="B1063" s="34"/>
      <c r="C1063" s="34"/>
      <c r="D1063" s="34"/>
      <c r="E1063" s="34"/>
      <c r="F1063" s="34"/>
      <c r="G1063" s="34"/>
      <c r="V1063" s="34"/>
      <c r="W1063" s="34"/>
      <c r="X1063" s="34"/>
      <c r="Y1063" s="34"/>
      <c r="Z1063" s="34"/>
      <c r="AA1063" s="34"/>
      <c r="AB1063" s="34"/>
    </row>
    <row r="1064" spans="1:28">
      <c r="A1064" s="34"/>
      <c r="B1064" s="34"/>
      <c r="C1064" s="34"/>
      <c r="D1064" s="34"/>
      <c r="E1064" s="34"/>
      <c r="F1064" s="34"/>
      <c r="G1064" s="34"/>
      <c r="V1064" s="34"/>
      <c r="W1064" s="34"/>
      <c r="X1064" s="34"/>
      <c r="Y1064" s="34"/>
      <c r="Z1064" s="34"/>
      <c r="AA1064" s="34"/>
      <c r="AB1064" s="34"/>
    </row>
    <row r="1065" spans="1:28">
      <c r="A1065" s="34"/>
      <c r="B1065" s="34"/>
      <c r="C1065" s="34"/>
      <c r="D1065" s="34"/>
      <c r="E1065" s="34"/>
      <c r="F1065" s="34"/>
      <c r="G1065" s="34"/>
      <c r="V1065" s="34"/>
      <c r="W1065" s="34"/>
      <c r="X1065" s="34"/>
      <c r="Y1065" s="34"/>
      <c r="Z1065" s="34"/>
      <c r="AA1065" s="34"/>
      <c r="AB1065" s="34"/>
    </row>
    <row r="1066" spans="1:28">
      <c r="A1066" s="34"/>
      <c r="B1066" s="34"/>
      <c r="C1066" s="34"/>
      <c r="D1066" s="34"/>
      <c r="E1066" s="34"/>
      <c r="F1066" s="34"/>
      <c r="G1066" s="34"/>
      <c r="V1066" s="34"/>
      <c r="W1066" s="34"/>
      <c r="X1066" s="34"/>
      <c r="Y1066" s="34"/>
      <c r="Z1066" s="34"/>
      <c r="AA1066" s="34"/>
      <c r="AB1066" s="34"/>
    </row>
    <row r="1067" spans="1:28">
      <c r="A1067" s="34"/>
      <c r="B1067" s="34"/>
      <c r="C1067" s="34"/>
      <c r="D1067" s="34"/>
      <c r="E1067" s="34"/>
      <c r="F1067" s="34"/>
      <c r="G1067" s="34"/>
      <c r="V1067" s="34"/>
      <c r="W1067" s="34"/>
      <c r="X1067" s="34"/>
      <c r="Y1067" s="34"/>
      <c r="Z1067" s="34"/>
      <c r="AA1067" s="34"/>
      <c r="AB1067" s="34"/>
    </row>
    <row r="1068" spans="1:28">
      <c r="A1068" s="34"/>
      <c r="B1068" s="34"/>
      <c r="C1068" s="34"/>
      <c r="D1068" s="34"/>
      <c r="E1068" s="34"/>
      <c r="F1068" s="34"/>
      <c r="G1068" s="34"/>
      <c r="V1068" s="34"/>
      <c r="W1068" s="34"/>
      <c r="X1068" s="34"/>
      <c r="Y1068" s="34"/>
      <c r="Z1068" s="34"/>
      <c r="AA1068" s="34"/>
      <c r="AB1068" s="34"/>
    </row>
    <row r="1069" spans="1:28">
      <c r="A1069" s="34"/>
      <c r="B1069" s="34"/>
      <c r="C1069" s="34"/>
      <c r="D1069" s="34"/>
      <c r="E1069" s="34"/>
      <c r="F1069" s="34"/>
      <c r="G1069" s="34"/>
      <c r="V1069" s="34"/>
      <c r="W1069" s="34"/>
      <c r="X1069" s="34"/>
      <c r="Y1069" s="34"/>
      <c r="Z1069" s="34"/>
      <c r="AA1069" s="34"/>
      <c r="AB1069" s="34"/>
    </row>
    <row r="1070" spans="1:28">
      <c r="A1070" s="34"/>
      <c r="B1070" s="34"/>
      <c r="C1070" s="34"/>
      <c r="D1070" s="34"/>
      <c r="E1070" s="34"/>
      <c r="F1070" s="34"/>
      <c r="G1070" s="34"/>
      <c r="V1070" s="34"/>
      <c r="W1070" s="34"/>
      <c r="X1070" s="34"/>
      <c r="Y1070" s="34"/>
      <c r="Z1070" s="34"/>
      <c r="AA1070" s="34"/>
      <c r="AB1070" s="34"/>
    </row>
    <row r="1071" spans="1:28">
      <c r="A1071" s="34"/>
      <c r="B1071" s="34"/>
      <c r="C1071" s="34"/>
      <c r="D1071" s="34"/>
      <c r="E1071" s="34"/>
      <c r="F1071" s="34"/>
      <c r="G1071" s="34"/>
      <c r="V1071" s="34"/>
      <c r="W1071" s="34"/>
      <c r="X1071" s="34"/>
      <c r="Y1071" s="34"/>
      <c r="Z1071" s="34"/>
      <c r="AA1071" s="34"/>
      <c r="AB1071" s="34"/>
    </row>
    <row r="1072" spans="1:28">
      <c r="A1072" s="34"/>
      <c r="B1072" s="34"/>
      <c r="C1072" s="34"/>
      <c r="D1072" s="34"/>
      <c r="E1072" s="34"/>
      <c r="F1072" s="34"/>
      <c r="G1072" s="34"/>
      <c r="V1072" s="34"/>
      <c r="W1072" s="34"/>
      <c r="X1072" s="34"/>
      <c r="Y1072" s="34"/>
      <c r="Z1072" s="34"/>
      <c r="AA1072" s="34"/>
      <c r="AB1072" s="34"/>
    </row>
    <row r="1073" spans="1:28">
      <c r="A1073" s="34"/>
      <c r="B1073" s="34"/>
      <c r="C1073" s="34"/>
      <c r="D1073" s="34"/>
      <c r="E1073" s="34"/>
      <c r="F1073" s="34"/>
      <c r="G1073" s="34"/>
      <c r="V1073" s="34"/>
      <c r="W1073" s="34"/>
      <c r="X1073" s="34"/>
      <c r="Y1073" s="34"/>
      <c r="Z1073" s="34"/>
      <c r="AA1073" s="34"/>
      <c r="AB1073" s="34"/>
    </row>
    <row r="1074" spans="1:28">
      <c r="A1074" s="34"/>
      <c r="B1074" s="34"/>
      <c r="C1074" s="34"/>
      <c r="D1074" s="34"/>
      <c r="E1074" s="34"/>
      <c r="F1074" s="34"/>
      <c r="G1074" s="34"/>
      <c r="V1074" s="34"/>
      <c r="W1074" s="34"/>
      <c r="X1074" s="34"/>
      <c r="Y1074" s="34"/>
      <c r="Z1074" s="34"/>
      <c r="AA1074" s="34"/>
      <c r="AB1074" s="34"/>
    </row>
    <row r="1075" spans="1:28">
      <c r="A1075" s="34"/>
      <c r="B1075" s="34"/>
      <c r="C1075" s="34"/>
      <c r="D1075" s="34"/>
      <c r="E1075" s="34"/>
      <c r="F1075" s="34"/>
      <c r="G1075" s="34"/>
      <c r="V1075" s="34"/>
      <c r="W1075" s="34"/>
      <c r="X1075" s="34"/>
      <c r="Y1075" s="34"/>
      <c r="Z1075" s="34"/>
      <c r="AA1075" s="34"/>
      <c r="AB1075" s="34"/>
    </row>
    <row r="1076" spans="1:28">
      <c r="A1076" s="34"/>
      <c r="B1076" s="34"/>
      <c r="C1076" s="34"/>
      <c r="D1076" s="34"/>
      <c r="E1076" s="34"/>
      <c r="F1076" s="34"/>
      <c r="G1076" s="34"/>
      <c r="V1076" s="34"/>
      <c r="W1076" s="34"/>
      <c r="X1076" s="34"/>
      <c r="Y1076" s="34"/>
      <c r="Z1076" s="34"/>
      <c r="AA1076" s="34"/>
      <c r="AB1076" s="34"/>
    </row>
    <row r="1077" spans="1:28">
      <c r="A1077" s="34"/>
      <c r="B1077" s="34"/>
      <c r="C1077" s="34"/>
      <c r="D1077" s="34"/>
      <c r="E1077" s="34"/>
      <c r="F1077" s="34"/>
      <c r="G1077" s="34"/>
      <c r="V1077" s="34"/>
      <c r="W1077" s="34"/>
      <c r="X1077" s="34"/>
      <c r="Y1077" s="34"/>
      <c r="Z1077" s="34"/>
      <c r="AA1077" s="34"/>
      <c r="AB1077" s="34"/>
    </row>
    <row r="1078" spans="1:28">
      <c r="A1078" s="34"/>
      <c r="B1078" s="34"/>
      <c r="C1078" s="34"/>
      <c r="D1078" s="34"/>
      <c r="E1078" s="34"/>
      <c r="F1078" s="34"/>
      <c r="G1078" s="34"/>
      <c r="V1078" s="34"/>
      <c r="W1078" s="34"/>
      <c r="X1078" s="34"/>
      <c r="Y1078" s="34"/>
      <c r="Z1078" s="34"/>
      <c r="AA1078" s="34"/>
      <c r="AB1078" s="34"/>
    </row>
    <row r="1079" spans="1:28">
      <c r="A1079" s="34"/>
      <c r="B1079" s="34"/>
      <c r="C1079" s="34"/>
      <c r="D1079" s="34"/>
      <c r="E1079" s="34"/>
      <c r="F1079" s="34"/>
      <c r="G1079" s="34"/>
      <c r="V1079" s="34"/>
      <c r="W1079" s="34"/>
      <c r="X1079" s="34"/>
      <c r="Y1079" s="34"/>
      <c r="Z1079" s="34"/>
      <c r="AA1079" s="34"/>
      <c r="AB1079" s="34"/>
    </row>
    <row r="1080" spans="1:28">
      <c r="A1080" s="34"/>
      <c r="B1080" s="34"/>
      <c r="C1080" s="34"/>
      <c r="D1080" s="34"/>
      <c r="E1080" s="34"/>
      <c r="F1080" s="34"/>
      <c r="G1080" s="34"/>
      <c r="V1080" s="34"/>
      <c r="W1080" s="34"/>
      <c r="X1080" s="34"/>
      <c r="Y1080" s="34"/>
      <c r="Z1080" s="34"/>
      <c r="AA1080" s="34"/>
      <c r="AB1080" s="34"/>
    </row>
    <row r="1081" spans="1:28">
      <c r="A1081" s="34"/>
      <c r="B1081" s="34"/>
      <c r="C1081" s="34"/>
      <c r="D1081" s="34"/>
      <c r="E1081" s="34"/>
      <c r="F1081" s="34"/>
      <c r="G1081" s="34"/>
      <c r="V1081" s="34"/>
      <c r="W1081" s="34"/>
      <c r="X1081" s="34"/>
      <c r="Y1081" s="34"/>
      <c r="Z1081" s="34"/>
      <c r="AA1081" s="34"/>
      <c r="AB1081" s="34"/>
    </row>
    <row r="1082" spans="1:28">
      <c r="A1082" s="34"/>
      <c r="B1082" s="34"/>
      <c r="C1082" s="34"/>
      <c r="D1082" s="34"/>
      <c r="E1082" s="34"/>
      <c r="F1082" s="34"/>
      <c r="G1082" s="34"/>
      <c r="V1082" s="34"/>
      <c r="W1082" s="34"/>
      <c r="X1082" s="34"/>
      <c r="Y1082" s="34"/>
      <c r="Z1082" s="34"/>
      <c r="AA1082" s="34"/>
      <c r="AB1082" s="34"/>
    </row>
    <row r="1083" spans="1:28">
      <c r="A1083" s="34"/>
      <c r="B1083" s="34"/>
      <c r="C1083" s="34"/>
      <c r="D1083" s="34"/>
      <c r="E1083" s="34"/>
      <c r="F1083" s="34"/>
      <c r="G1083" s="34"/>
      <c r="V1083" s="34"/>
      <c r="W1083" s="34"/>
      <c r="X1083" s="34"/>
      <c r="Y1083" s="34"/>
      <c r="Z1083" s="34"/>
      <c r="AA1083" s="34"/>
      <c r="AB1083" s="34"/>
    </row>
    <row r="1084" spans="1:28">
      <c r="A1084" s="34"/>
      <c r="B1084" s="34"/>
      <c r="C1084" s="34"/>
      <c r="D1084" s="34"/>
      <c r="E1084" s="34"/>
      <c r="F1084" s="34"/>
      <c r="G1084" s="34"/>
      <c r="V1084" s="34"/>
      <c r="W1084" s="34"/>
      <c r="X1084" s="34"/>
      <c r="Y1084" s="34"/>
      <c r="Z1084" s="34"/>
      <c r="AA1084" s="34"/>
      <c r="AB1084" s="34"/>
    </row>
    <row r="1085" spans="1:28">
      <c r="A1085" s="34"/>
      <c r="B1085" s="34"/>
      <c r="C1085" s="34"/>
      <c r="D1085" s="34"/>
      <c r="E1085" s="34"/>
      <c r="F1085" s="34"/>
      <c r="G1085" s="34"/>
      <c r="V1085" s="34"/>
      <c r="W1085" s="34"/>
      <c r="X1085" s="34"/>
      <c r="Y1085" s="34"/>
      <c r="Z1085" s="34"/>
      <c r="AA1085" s="34"/>
      <c r="AB1085" s="34"/>
    </row>
    <row r="1086" spans="1:28">
      <c r="A1086" s="34"/>
      <c r="B1086" s="34"/>
      <c r="C1086" s="34"/>
      <c r="D1086" s="34"/>
      <c r="E1086" s="34"/>
      <c r="F1086" s="34"/>
      <c r="G1086" s="34"/>
      <c r="V1086" s="34"/>
      <c r="W1086" s="34"/>
      <c r="X1086" s="34"/>
      <c r="Y1086" s="34"/>
      <c r="Z1086" s="34"/>
      <c r="AA1086" s="34"/>
      <c r="AB1086" s="34"/>
    </row>
    <row r="1087" spans="1:28">
      <c r="A1087" s="34"/>
      <c r="B1087" s="34"/>
      <c r="C1087" s="34"/>
      <c r="D1087" s="34"/>
      <c r="E1087" s="34"/>
      <c r="F1087" s="34"/>
      <c r="G1087" s="34"/>
      <c r="V1087" s="34"/>
      <c r="W1087" s="34"/>
      <c r="X1087" s="34"/>
      <c r="Y1087" s="34"/>
      <c r="Z1087" s="34"/>
      <c r="AA1087" s="34"/>
      <c r="AB1087" s="34"/>
    </row>
    <row r="1088" spans="1:28">
      <c r="A1088" s="34"/>
      <c r="B1088" s="34"/>
      <c r="C1088" s="34"/>
      <c r="D1088" s="34"/>
      <c r="E1088" s="34"/>
      <c r="F1088" s="34"/>
      <c r="G1088" s="34"/>
      <c r="V1088" s="34"/>
      <c r="W1088" s="34"/>
      <c r="X1088" s="34"/>
      <c r="Y1088" s="34"/>
      <c r="Z1088" s="34"/>
      <c r="AA1088" s="34"/>
      <c r="AB1088" s="34"/>
    </row>
    <row r="1089" spans="1:28">
      <c r="A1089" s="34"/>
      <c r="B1089" s="34"/>
      <c r="C1089" s="34"/>
      <c r="D1089" s="34"/>
      <c r="E1089" s="34"/>
      <c r="F1089" s="34"/>
      <c r="G1089" s="34"/>
      <c r="V1089" s="34"/>
      <c r="W1089" s="34"/>
      <c r="X1089" s="34"/>
      <c r="Y1089" s="34"/>
      <c r="Z1089" s="34"/>
      <c r="AA1089" s="34"/>
      <c r="AB1089" s="34"/>
    </row>
    <row r="1090" spans="1:28">
      <c r="A1090" s="34"/>
      <c r="B1090" s="34"/>
      <c r="C1090" s="34"/>
      <c r="D1090" s="34"/>
      <c r="E1090" s="34"/>
      <c r="F1090" s="34"/>
      <c r="G1090" s="34"/>
      <c r="V1090" s="34"/>
      <c r="W1090" s="34"/>
      <c r="X1090" s="34"/>
      <c r="Y1090" s="34"/>
      <c r="Z1090" s="34"/>
      <c r="AA1090" s="34"/>
      <c r="AB1090" s="34"/>
    </row>
    <row r="1091" spans="1:28">
      <c r="A1091" s="34"/>
      <c r="B1091" s="34"/>
      <c r="C1091" s="34"/>
      <c r="D1091" s="34"/>
      <c r="E1091" s="34"/>
      <c r="F1091" s="34"/>
      <c r="G1091" s="34"/>
      <c r="V1091" s="34"/>
      <c r="W1091" s="34"/>
      <c r="X1091" s="34"/>
      <c r="Y1091" s="34"/>
      <c r="Z1091" s="34"/>
      <c r="AA1091" s="34"/>
      <c r="AB1091" s="34"/>
    </row>
    <row r="1092" spans="1:28">
      <c r="A1092" s="34"/>
      <c r="B1092" s="34"/>
      <c r="C1092" s="34"/>
      <c r="D1092" s="34"/>
      <c r="E1092" s="34"/>
      <c r="F1092" s="34"/>
      <c r="G1092" s="34"/>
      <c r="V1092" s="34"/>
      <c r="W1092" s="34"/>
      <c r="X1092" s="34"/>
      <c r="Y1092" s="34"/>
      <c r="Z1092" s="34"/>
      <c r="AA1092" s="34"/>
      <c r="AB1092" s="34"/>
    </row>
    <row r="1093" spans="1:28">
      <c r="A1093" s="34"/>
      <c r="B1093" s="34"/>
      <c r="C1093" s="34"/>
      <c r="D1093" s="34"/>
      <c r="E1093" s="34"/>
      <c r="F1093" s="34"/>
      <c r="G1093" s="34"/>
      <c r="V1093" s="34"/>
      <c r="W1093" s="34"/>
      <c r="X1093" s="34"/>
      <c r="Y1093" s="34"/>
      <c r="Z1093" s="34"/>
      <c r="AA1093" s="34"/>
      <c r="AB1093" s="34"/>
    </row>
    <row r="1094" spans="1:28">
      <c r="A1094" s="34"/>
      <c r="B1094" s="34"/>
      <c r="C1094" s="34"/>
      <c r="D1094" s="34"/>
      <c r="E1094" s="34"/>
      <c r="F1094" s="34"/>
      <c r="G1094" s="34"/>
      <c r="V1094" s="34"/>
      <c r="W1094" s="34"/>
      <c r="X1094" s="34"/>
      <c r="Y1094" s="34"/>
      <c r="Z1094" s="34"/>
      <c r="AA1094" s="34"/>
      <c r="AB1094" s="34"/>
    </row>
    <row r="1095" spans="1:28">
      <c r="A1095" s="34"/>
      <c r="B1095" s="34"/>
      <c r="C1095" s="34"/>
      <c r="D1095" s="34"/>
      <c r="E1095" s="34"/>
      <c r="F1095" s="34"/>
      <c r="G1095" s="34"/>
      <c r="V1095" s="34"/>
      <c r="W1095" s="34"/>
      <c r="X1095" s="34"/>
      <c r="Y1095" s="34"/>
      <c r="Z1095" s="34"/>
      <c r="AA1095" s="34"/>
      <c r="AB1095" s="34"/>
    </row>
    <row r="1096" spans="1:28">
      <c r="A1096" s="34"/>
      <c r="B1096" s="34"/>
      <c r="C1096" s="34"/>
      <c r="D1096" s="34"/>
      <c r="E1096" s="34"/>
      <c r="F1096" s="34"/>
      <c r="G1096" s="34"/>
      <c r="V1096" s="34"/>
      <c r="W1096" s="34"/>
      <c r="X1096" s="34"/>
      <c r="Y1096" s="34"/>
      <c r="Z1096" s="34"/>
      <c r="AA1096" s="34"/>
      <c r="AB1096" s="34"/>
    </row>
    <row r="1097" spans="1:28">
      <c r="A1097" s="34"/>
      <c r="B1097" s="34"/>
      <c r="C1097" s="34"/>
      <c r="D1097" s="34"/>
      <c r="E1097" s="34"/>
      <c r="F1097" s="34"/>
      <c r="G1097" s="34"/>
      <c r="V1097" s="34"/>
      <c r="W1097" s="34"/>
      <c r="X1097" s="34"/>
      <c r="Y1097" s="34"/>
      <c r="Z1097" s="34"/>
      <c r="AA1097" s="34"/>
      <c r="AB1097" s="34"/>
    </row>
    <row r="1098" spans="1:28">
      <c r="A1098" s="34"/>
      <c r="B1098" s="34"/>
      <c r="C1098" s="34"/>
      <c r="D1098" s="34"/>
      <c r="E1098" s="34"/>
      <c r="F1098" s="34"/>
      <c r="G1098" s="34"/>
      <c r="V1098" s="34"/>
      <c r="W1098" s="34"/>
      <c r="X1098" s="34"/>
      <c r="Y1098" s="34"/>
      <c r="Z1098" s="34"/>
      <c r="AA1098" s="34"/>
      <c r="AB1098" s="34"/>
    </row>
    <row r="1099" spans="1:28">
      <c r="A1099" s="34"/>
      <c r="B1099" s="34"/>
      <c r="C1099" s="34"/>
      <c r="D1099" s="34"/>
      <c r="E1099" s="34"/>
      <c r="F1099" s="34"/>
      <c r="G1099" s="34"/>
      <c r="V1099" s="34"/>
      <c r="W1099" s="34"/>
      <c r="X1099" s="34"/>
      <c r="Y1099" s="34"/>
      <c r="Z1099" s="34"/>
      <c r="AA1099" s="34"/>
      <c r="AB1099" s="34"/>
    </row>
    <row r="1100" spans="1:28">
      <c r="A1100" s="34"/>
      <c r="B1100" s="34"/>
      <c r="C1100" s="34"/>
      <c r="D1100" s="34"/>
      <c r="E1100" s="34"/>
      <c r="F1100" s="34"/>
      <c r="G1100" s="34"/>
      <c r="V1100" s="34"/>
      <c r="W1100" s="34"/>
      <c r="X1100" s="34"/>
      <c r="Y1100" s="34"/>
      <c r="Z1100" s="34"/>
      <c r="AA1100" s="34"/>
      <c r="AB1100" s="34"/>
    </row>
    <row r="1101" spans="1:28">
      <c r="A1101" s="34"/>
      <c r="B1101" s="34"/>
      <c r="C1101" s="34"/>
      <c r="D1101" s="34"/>
      <c r="E1101" s="34"/>
      <c r="F1101" s="34"/>
      <c r="G1101" s="34"/>
      <c r="V1101" s="34"/>
      <c r="W1101" s="34"/>
      <c r="X1101" s="34"/>
      <c r="Y1101" s="34"/>
      <c r="Z1101" s="34"/>
      <c r="AA1101" s="34"/>
      <c r="AB1101" s="34"/>
    </row>
    <row r="1102" spans="1:28">
      <c r="A1102" s="34"/>
      <c r="B1102" s="34"/>
      <c r="C1102" s="34"/>
      <c r="D1102" s="34"/>
      <c r="E1102" s="34"/>
      <c r="F1102" s="34"/>
      <c r="G1102" s="34"/>
      <c r="V1102" s="34"/>
      <c r="W1102" s="34"/>
      <c r="X1102" s="34"/>
      <c r="Y1102" s="34"/>
      <c r="Z1102" s="34"/>
      <c r="AA1102" s="34"/>
      <c r="AB1102" s="34"/>
    </row>
    <row r="1103" spans="1:28">
      <c r="A1103" s="34"/>
      <c r="B1103" s="34"/>
      <c r="C1103" s="34"/>
      <c r="D1103" s="34"/>
      <c r="E1103" s="34"/>
      <c r="F1103" s="34"/>
      <c r="G1103" s="34"/>
      <c r="V1103" s="34"/>
      <c r="W1103" s="34"/>
      <c r="X1103" s="34"/>
      <c r="Y1103" s="34"/>
      <c r="Z1103" s="34"/>
      <c r="AA1103" s="34"/>
      <c r="AB1103" s="34"/>
    </row>
    <row r="1104" spans="1:28">
      <c r="A1104" s="34"/>
      <c r="B1104" s="34"/>
      <c r="C1104" s="34"/>
      <c r="D1104" s="34"/>
      <c r="E1104" s="34"/>
      <c r="F1104" s="34"/>
      <c r="G1104" s="34"/>
      <c r="V1104" s="34"/>
      <c r="W1104" s="34"/>
      <c r="X1104" s="34"/>
      <c r="Y1104" s="34"/>
      <c r="Z1104" s="34"/>
      <c r="AA1104" s="34"/>
      <c r="AB1104" s="34"/>
    </row>
    <row r="1105" spans="1:28">
      <c r="A1105" s="34"/>
      <c r="B1105" s="34"/>
      <c r="C1105" s="34"/>
      <c r="D1105" s="34"/>
      <c r="E1105" s="34"/>
      <c r="F1105" s="34"/>
      <c r="G1105" s="34"/>
      <c r="V1105" s="34"/>
      <c r="W1105" s="34"/>
      <c r="X1105" s="34"/>
      <c r="Y1105" s="34"/>
      <c r="Z1105" s="34"/>
      <c r="AA1105" s="34"/>
      <c r="AB1105" s="34"/>
    </row>
    <row r="1106" spans="1:28">
      <c r="A1106" s="34"/>
      <c r="B1106" s="34"/>
      <c r="C1106" s="34"/>
      <c r="D1106" s="34"/>
      <c r="E1106" s="34"/>
      <c r="F1106" s="34"/>
      <c r="G1106" s="34"/>
      <c r="V1106" s="34"/>
      <c r="W1106" s="34"/>
      <c r="X1106" s="34"/>
      <c r="Y1106" s="34"/>
      <c r="Z1106" s="34"/>
      <c r="AA1106" s="34"/>
      <c r="AB1106" s="34"/>
    </row>
    <row r="1107" spans="1:28">
      <c r="A1107" s="34"/>
      <c r="B1107" s="34"/>
      <c r="C1107" s="34"/>
      <c r="D1107" s="34"/>
      <c r="E1107" s="34"/>
      <c r="F1107" s="34"/>
      <c r="G1107" s="34"/>
      <c r="V1107" s="34"/>
      <c r="W1107" s="34"/>
      <c r="X1107" s="34"/>
      <c r="Y1107" s="34"/>
      <c r="Z1107" s="34"/>
      <c r="AA1107" s="34"/>
      <c r="AB1107" s="34"/>
    </row>
    <row r="1108" spans="1:28">
      <c r="A1108" s="34"/>
      <c r="B1108" s="34"/>
      <c r="C1108" s="34"/>
      <c r="D1108" s="34"/>
      <c r="E1108" s="34"/>
      <c r="F1108" s="34"/>
      <c r="G1108" s="34"/>
      <c r="V1108" s="34"/>
      <c r="W1108" s="34"/>
      <c r="X1108" s="34"/>
      <c r="Y1108" s="34"/>
      <c r="Z1108" s="34"/>
      <c r="AA1108" s="34"/>
      <c r="AB1108" s="34"/>
    </row>
    <row r="1109" spans="1:28">
      <c r="A1109" s="34"/>
      <c r="B1109" s="34"/>
      <c r="C1109" s="34"/>
      <c r="D1109" s="34"/>
      <c r="E1109" s="34"/>
      <c r="F1109" s="34"/>
      <c r="G1109" s="34"/>
      <c r="V1109" s="34"/>
      <c r="W1109" s="34"/>
      <c r="X1109" s="34"/>
      <c r="Y1109" s="34"/>
      <c r="Z1109" s="34"/>
      <c r="AA1109" s="34"/>
      <c r="AB1109" s="34"/>
    </row>
    <row r="1110" spans="1:28">
      <c r="A1110" s="34"/>
      <c r="B1110" s="34"/>
      <c r="C1110" s="34"/>
      <c r="D1110" s="34"/>
      <c r="E1110" s="34"/>
      <c r="F1110" s="34"/>
      <c r="G1110" s="34"/>
      <c r="V1110" s="34"/>
      <c r="W1110" s="34"/>
      <c r="X1110" s="34"/>
      <c r="Y1110" s="34"/>
      <c r="Z1110" s="34"/>
      <c r="AA1110" s="34"/>
      <c r="AB1110" s="34"/>
    </row>
    <row r="1111" spans="1:28">
      <c r="A1111" s="34"/>
      <c r="B1111" s="34"/>
      <c r="C1111" s="34"/>
      <c r="D1111" s="34"/>
      <c r="E1111" s="34"/>
      <c r="F1111" s="34"/>
      <c r="G1111" s="34"/>
      <c r="V1111" s="34"/>
      <c r="W1111" s="34"/>
      <c r="X1111" s="34"/>
      <c r="Y1111" s="34"/>
      <c r="Z1111" s="34"/>
      <c r="AA1111" s="34"/>
      <c r="AB1111" s="34"/>
    </row>
    <row r="1112" spans="1:28">
      <c r="A1112" s="34"/>
      <c r="B1112" s="34"/>
      <c r="C1112" s="34"/>
      <c r="D1112" s="34"/>
      <c r="E1112" s="34"/>
      <c r="F1112" s="34"/>
      <c r="G1112" s="34"/>
      <c r="V1112" s="34"/>
      <c r="W1112" s="34"/>
      <c r="X1112" s="34"/>
      <c r="Y1112" s="34"/>
      <c r="Z1112" s="34"/>
      <c r="AA1112" s="34"/>
      <c r="AB1112" s="34"/>
    </row>
    <row r="1113" spans="1:28">
      <c r="A1113" s="34"/>
      <c r="B1113" s="34"/>
      <c r="C1113" s="34"/>
      <c r="D1113" s="34"/>
      <c r="E1113" s="34"/>
      <c r="F1113" s="34"/>
      <c r="G1113" s="34"/>
      <c r="V1113" s="34"/>
      <c r="W1113" s="34"/>
      <c r="X1113" s="34"/>
      <c r="Y1113" s="34"/>
      <c r="Z1113" s="34"/>
      <c r="AA1113" s="34"/>
      <c r="AB1113" s="34"/>
    </row>
    <row r="1114" spans="1:28">
      <c r="A1114" s="34"/>
      <c r="B1114" s="34"/>
      <c r="C1114" s="34"/>
      <c r="D1114" s="34"/>
      <c r="E1114" s="34"/>
      <c r="F1114" s="34"/>
      <c r="G1114" s="34"/>
      <c r="V1114" s="34"/>
      <c r="W1114" s="34"/>
      <c r="X1114" s="34"/>
      <c r="Y1114" s="34"/>
      <c r="Z1114" s="34"/>
      <c r="AA1114" s="34"/>
      <c r="AB1114" s="34"/>
    </row>
    <row r="1115" spans="1:28">
      <c r="A1115" s="34"/>
      <c r="B1115" s="34"/>
      <c r="C1115" s="34"/>
      <c r="D1115" s="34"/>
      <c r="E1115" s="34"/>
      <c r="F1115" s="34"/>
      <c r="G1115" s="34"/>
      <c r="V1115" s="34"/>
      <c r="W1115" s="34"/>
      <c r="X1115" s="34"/>
      <c r="Y1115" s="34"/>
      <c r="Z1115" s="34"/>
      <c r="AA1115" s="34"/>
      <c r="AB1115" s="34"/>
    </row>
    <row r="1116" spans="1:28">
      <c r="A1116" s="34"/>
      <c r="B1116" s="34"/>
      <c r="C1116" s="34"/>
      <c r="D1116" s="34"/>
      <c r="E1116" s="34"/>
      <c r="F1116" s="34"/>
      <c r="G1116" s="34"/>
      <c r="V1116" s="34"/>
      <c r="W1116" s="34"/>
      <c r="X1116" s="34"/>
      <c r="Y1116" s="34"/>
      <c r="Z1116" s="34"/>
      <c r="AA1116" s="34"/>
      <c r="AB1116" s="34"/>
    </row>
    <row r="1117" spans="1:28">
      <c r="A1117" s="34"/>
      <c r="B1117" s="34"/>
      <c r="C1117" s="34"/>
      <c r="D1117" s="34"/>
      <c r="E1117" s="34"/>
      <c r="F1117" s="34"/>
      <c r="G1117" s="34"/>
      <c r="V1117" s="34"/>
      <c r="W1117" s="34"/>
      <c r="X1117" s="34"/>
      <c r="Y1117" s="34"/>
      <c r="Z1117" s="34"/>
      <c r="AA1117" s="34"/>
      <c r="AB1117" s="34"/>
    </row>
    <row r="1118" spans="1:28">
      <c r="A1118" s="34"/>
      <c r="B1118" s="34"/>
      <c r="C1118" s="34"/>
      <c r="D1118" s="34"/>
      <c r="E1118" s="34"/>
      <c r="F1118" s="34"/>
      <c r="G1118" s="34"/>
      <c r="V1118" s="34"/>
      <c r="W1118" s="34"/>
      <c r="X1118" s="34"/>
      <c r="Y1118" s="34"/>
      <c r="Z1118" s="34"/>
      <c r="AA1118" s="34"/>
      <c r="AB1118" s="34"/>
    </row>
    <row r="1119" spans="1:28">
      <c r="A1119" s="34"/>
      <c r="B1119" s="34"/>
      <c r="C1119" s="34"/>
      <c r="D1119" s="34"/>
      <c r="E1119" s="34"/>
      <c r="F1119" s="34"/>
      <c r="G1119" s="34"/>
      <c r="V1119" s="34"/>
      <c r="W1119" s="34"/>
      <c r="X1119" s="34"/>
      <c r="Y1119" s="34"/>
      <c r="Z1119" s="34"/>
      <c r="AA1119" s="34"/>
      <c r="AB1119" s="34"/>
    </row>
    <row r="1120" spans="1:28">
      <c r="A1120" s="34"/>
      <c r="B1120" s="34"/>
      <c r="C1120" s="34"/>
      <c r="D1120" s="34"/>
      <c r="E1120" s="34"/>
      <c r="F1120" s="34"/>
      <c r="G1120" s="34"/>
      <c r="V1120" s="34"/>
      <c r="W1120" s="34"/>
      <c r="X1120" s="34"/>
      <c r="Y1120" s="34"/>
      <c r="Z1120" s="34"/>
      <c r="AA1120" s="34"/>
      <c r="AB1120" s="34"/>
    </row>
    <row r="1121" spans="1:28">
      <c r="A1121" s="34"/>
      <c r="B1121" s="34"/>
      <c r="C1121" s="34"/>
      <c r="D1121" s="34"/>
      <c r="E1121" s="34"/>
      <c r="F1121" s="34"/>
      <c r="G1121" s="34"/>
      <c r="V1121" s="34"/>
      <c r="W1121" s="34"/>
      <c r="X1121" s="34"/>
      <c r="Y1121" s="34"/>
      <c r="Z1121" s="34"/>
      <c r="AA1121" s="34"/>
      <c r="AB1121" s="34"/>
    </row>
    <row r="1122" spans="1:28">
      <c r="A1122" s="34"/>
      <c r="B1122" s="34"/>
      <c r="C1122" s="34"/>
      <c r="D1122" s="34"/>
      <c r="E1122" s="34"/>
      <c r="F1122" s="34"/>
      <c r="G1122" s="34"/>
      <c r="V1122" s="34"/>
      <c r="W1122" s="34"/>
      <c r="X1122" s="34"/>
      <c r="Y1122" s="34"/>
      <c r="Z1122" s="34"/>
      <c r="AA1122" s="34"/>
      <c r="AB1122" s="34"/>
    </row>
    <row r="1123" spans="1:28">
      <c r="A1123" s="34"/>
      <c r="B1123" s="34"/>
      <c r="C1123" s="34"/>
      <c r="D1123" s="34"/>
      <c r="E1123" s="34"/>
      <c r="F1123" s="34"/>
      <c r="G1123" s="34"/>
      <c r="V1123" s="34"/>
      <c r="W1123" s="34"/>
      <c r="X1123" s="34"/>
      <c r="Y1123" s="34"/>
      <c r="Z1123" s="34"/>
      <c r="AA1123" s="34"/>
      <c r="AB1123" s="34"/>
    </row>
    <row r="1124" spans="1:28">
      <c r="A1124" s="34"/>
      <c r="B1124" s="34"/>
      <c r="C1124" s="34"/>
      <c r="D1124" s="34"/>
      <c r="E1124" s="34"/>
      <c r="F1124" s="34"/>
      <c r="G1124" s="34"/>
      <c r="V1124" s="34"/>
      <c r="W1124" s="34"/>
      <c r="X1124" s="34"/>
      <c r="Y1124" s="34"/>
      <c r="Z1124" s="34"/>
      <c r="AA1124" s="34"/>
      <c r="AB1124" s="34"/>
    </row>
    <row r="1125" spans="1:28">
      <c r="A1125" s="34"/>
      <c r="B1125" s="34"/>
      <c r="C1125" s="34"/>
      <c r="D1125" s="34"/>
      <c r="E1125" s="34"/>
      <c r="F1125" s="34"/>
      <c r="G1125" s="34"/>
      <c r="V1125" s="34"/>
      <c r="W1125" s="34"/>
      <c r="X1125" s="34"/>
      <c r="Y1125" s="34"/>
      <c r="Z1125" s="34"/>
      <c r="AA1125" s="34"/>
      <c r="AB1125" s="34"/>
    </row>
    <row r="1126" spans="1:28">
      <c r="A1126" s="34"/>
      <c r="B1126" s="34"/>
      <c r="C1126" s="34"/>
      <c r="D1126" s="34"/>
      <c r="E1126" s="34"/>
      <c r="F1126" s="34"/>
      <c r="G1126" s="34"/>
      <c r="V1126" s="34"/>
      <c r="W1126" s="34"/>
      <c r="X1126" s="34"/>
      <c r="Y1126" s="34"/>
      <c r="Z1126" s="34"/>
      <c r="AA1126" s="34"/>
      <c r="AB1126" s="34"/>
    </row>
    <row r="1127" spans="1:28">
      <c r="A1127" s="34"/>
      <c r="B1127" s="34"/>
      <c r="C1127" s="34"/>
      <c r="D1127" s="34"/>
      <c r="E1127" s="34"/>
      <c r="F1127" s="34"/>
      <c r="G1127" s="34"/>
      <c r="V1127" s="34"/>
      <c r="W1127" s="34"/>
      <c r="X1127" s="34"/>
      <c r="Y1127" s="34"/>
      <c r="Z1127" s="34"/>
      <c r="AA1127" s="34"/>
      <c r="AB1127" s="34"/>
    </row>
    <row r="1128" spans="1:28">
      <c r="A1128" s="34"/>
      <c r="B1128" s="34"/>
      <c r="C1128" s="34"/>
      <c r="D1128" s="34"/>
      <c r="E1128" s="34"/>
      <c r="F1128" s="34"/>
      <c r="G1128" s="34"/>
      <c r="V1128" s="34"/>
      <c r="W1128" s="34"/>
      <c r="X1128" s="34"/>
      <c r="Y1128" s="34"/>
      <c r="Z1128" s="34"/>
      <c r="AA1128" s="34"/>
      <c r="AB1128" s="34"/>
    </row>
    <row r="1129" spans="1:28">
      <c r="A1129" s="34"/>
      <c r="B1129" s="34"/>
      <c r="C1129" s="34"/>
      <c r="D1129" s="34"/>
      <c r="E1129" s="34"/>
      <c r="F1129" s="34"/>
      <c r="G1129" s="34"/>
      <c r="V1129" s="34"/>
      <c r="W1129" s="34"/>
      <c r="X1129" s="34"/>
      <c r="Y1129" s="34"/>
      <c r="Z1129" s="34"/>
      <c r="AA1129" s="34"/>
      <c r="AB1129" s="34"/>
    </row>
    <row r="1130" spans="1:28">
      <c r="A1130" s="34"/>
      <c r="B1130" s="34"/>
      <c r="C1130" s="34"/>
      <c r="D1130" s="34"/>
      <c r="E1130" s="34"/>
      <c r="F1130" s="34"/>
      <c r="G1130" s="34"/>
      <c r="V1130" s="34"/>
      <c r="W1130" s="34"/>
      <c r="X1130" s="34"/>
      <c r="Y1130" s="34"/>
      <c r="Z1130" s="34"/>
      <c r="AA1130" s="34"/>
      <c r="AB1130" s="34"/>
    </row>
    <row r="1131" spans="1:28">
      <c r="A1131" s="34"/>
      <c r="B1131" s="34"/>
      <c r="C1131" s="34"/>
      <c r="D1131" s="34"/>
      <c r="E1131" s="34"/>
      <c r="F1131" s="34"/>
      <c r="G1131" s="34"/>
      <c r="V1131" s="34"/>
      <c r="W1131" s="34"/>
      <c r="X1131" s="34"/>
      <c r="Y1131" s="34"/>
      <c r="Z1131" s="34"/>
      <c r="AA1131" s="34"/>
      <c r="AB1131" s="34"/>
    </row>
    <row r="1132" spans="1:28">
      <c r="A1132" s="34"/>
      <c r="B1132" s="34"/>
      <c r="C1132" s="34"/>
      <c r="D1132" s="34"/>
      <c r="E1132" s="34"/>
      <c r="F1132" s="34"/>
      <c r="G1132" s="34"/>
      <c r="V1132" s="34"/>
      <c r="W1132" s="34"/>
      <c r="X1132" s="34"/>
      <c r="Y1132" s="34"/>
      <c r="Z1132" s="34"/>
      <c r="AA1132" s="34"/>
      <c r="AB1132" s="34"/>
    </row>
    <row r="1133" spans="1:28">
      <c r="A1133" s="34"/>
      <c r="B1133" s="34"/>
      <c r="C1133" s="34"/>
      <c r="D1133" s="34"/>
      <c r="E1133" s="34"/>
      <c r="F1133" s="34"/>
      <c r="G1133" s="34"/>
      <c r="V1133" s="34"/>
      <c r="W1133" s="34"/>
      <c r="X1133" s="34"/>
      <c r="Y1133" s="34"/>
      <c r="Z1133" s="34"/>
      <c r="AA1133" s="34"/>
      <c r="AB1133" s="34"/>
    </row>
    <row r="1134" spans="1:28">
      <c r="A1134" s="34"/>
      <c r="B1134" s="34"/>
      <c r="C1134" s="34"/>
      <c r="D1134" s="34"/>
      <c r="E1134" s="34"/>
      <c r="F1134" s="34"/>
      <c r="G1134" s="34"/>
      <c r="V1134" s="34"/>
      <c r="W1134" s="34"/>
      <c r="X1134" s="34"/>
      <c r="Y1134" s="34"/>
      <c r="Z1134" s="34"/>
      <c r="AA1134" s="34"/>
      <c r="AB1134" s="34"/>
    </row>
    <row r="1135" spans="1:28">
      <c r="A1135" s="34"/>
      <c r="B1135" s="34"/>
      <c r="C1135" s="34"/>
      <c r="D1135" s="34"/>
      <c r="E1135" s="34"/>
      <c r="F1135" s="34"/>
      <c r="G1135" s="34"/>
      <c r="V1135" s="34"/>
      <c r="W1135" s="34"/>
      <c r="X1135" s="34"/>
      <c r="Y1135" s="34"/>
      <c r="Z1135" s="34"/>
      <c r="AA1135" s="34"/>
      <c r="AB1135" s="34"/>
    </row>
    <row r="1136" spans="1:28">
      <c r="A1136" s="34"/>
      <c r="B1136" s="34"/>
      <c r="C1136" s="34"/>
      <c r="D1136" s="34"/>
      <c r="E1136" s="34"/>
      <c r="F1136" s="34"/>
      <c r="G1136" s="34"/>
      <c r="V1136" s="34"/>
      <c r="W1136" s="34"/>
      <c r="X1136" s="34"/>
      <c r="Y1136" s="34"/>
      <c r="Z1136" s="34"/>
      <c r="AA1136" s="34"/>
      <c r="AB1136" s="34"/>
    </row>
    <row r="1137" spans="1:28">
      <c r="A1137" s="34"/>
      <c r="B1137" s="34"/>
      <c r="C1137" s="34"/>
      <c r="D1137" s="34"/>
      <c r="E1137" s="34"/>
      <c r="F1137" s="34"/>
      <c r="G1137" s="34"/>
      <c r="V1137" s="34"/>
      <c r="W1137" s="34"/>
      <c r="X1137" s="34"/>
      <c r="Y1137" s="34"/>
      <c r="Z1137" s="34"/>
      <c r="AA1137" s="34"/>
      <c r="AB1137" s="34"/>
    </row>
    <row r="1138" spans="1:28">
      <c r="A1138" s="34"/>
      <c r="B1138" s="34"/>
      <c r="C1138" s="34"/>
      <c r="D1138" s="34"/>
      <c r="E1138" s="34"/>
      <c r="F1138" s="34"/>
      <c r="G1138" s="34"/>
      <c r="V1138" s="34"/>
      <c r="W1138" s="34"/>
      <c r="X1138" s="34"/>
      <c r="Y1138" s="34"/>
      <c r="Z1138" s="34"/>
      <c r="AA1138" s="34"/>
      <c r="AB1138" s="34"/>
    </row>
    <row r="1139" spans="1:28">
      <c r="A1139" s="34"/>
      <c r="B1139" s="34"/>
      <c r="C1139" s="34"/>
      <c r="D1139" s="34"/>
      <c r="E1139" s="34"/>
      <c r="F1139" s="34"/>
      <c r="G1139" s="34"/>
      <c r="V1139" s="34"/>
      <c r="W1139" s="34"/>
      <c r="X1139" s="34"/>
      <c r="Y1139" s="34"/>
      <c r="Z1139" s="34"/>
      <c r="AA1139" s="34"/>
      <c r="AB1139" s="34"/>
    </row>
    <row r="1140" spans="1:28">
      <c r="A1140" s="34"/>
      <c r="B1140" s="34"/>
      <c r="C1140" s="34"/>
      <c r="D1140" s="34"/>
      <c r="E1140" s="34"/>
      <c r="F1140" s="34"/>
      <c r="G1140" s="34"/>
      <c r="V1140" s="34"/>
      <c r="W1140" s="34"/>
      <c r="X1140" s="34"/>
      <c r="Y1140" s="34"/>
      <c r="Z1140" s="34"/>
      <c r="AA1140" s="34"/>
      <c r="AB1140" s="34"/>
    </row>
    <row r="1141" spans="1:28">
      <c r="A1141" s="34"/>
      <c r="B1141" s="34"/>
      <c r="C1141" s="34"/>
      <c r="D1141" s="34"/>
      <c r="E1141" s="34"/>
      <c r="F1141" s="34"/>
      <c r="G1141" s="34"/>
      <c r="V1141" s="34"/>
      <c r="W1141" s="34"/>
      <c r="X1141" s="34"/>
      <c r="Y1141" s="34"/>
      <c r="Z1141" s="34"/>
      <c r="AA1141" s="34"/>
      <c r="AB1141" s="34"/>
    </row>
    <row r="1142" spans="1:28">
      <c r="A1142" s="34"/>
      <c r="B1142" s="34"/>
      <c r="C1142" s="34"/>
      <c r="D1142" s="34"/>
      <c r="E1142" s="34"/>
      <c r="F1142" s="34"/>
      <c r="G1142" s="34"/>
      <c r="V1142" s="34"/>
      <c r="W1142" s="34"/>
      <c r="X1142" s="34"/>
      <c r="Y1142" s="34"/>
      <c r="Z1142" s="34"/>
      <c r="AA1142" s="34"/>
      <c r="AB1142" s="34"/>
    </row>
    <row r="1143" spans="1:28">
      <c r="A1143" s="34"/>
      <c r="B1143" s="34"/>
      <c r="C1143" s="34"/>
      <c r="D1143" s="34"/>
      <c r="E1143" s="34"/>
      <c r="F1143" s="34"/>
      <c r="G1143" s="34"/>
      <c r="V1143" s="34"/>
      <c r="W1143" s="34"/>
      <c r="X1143" s="34"/>
      <c r="Y1143" s="34"/>
      <c r="Z1143" s="34"/>
      <c r="AA1143" s="34"/>
      <c r="AB1143" s="34"/>
    </row>
    <row r="1144" spans="1:28">
      <c r="A1144" s="34"/>
      <c r="B1144" s="34"/>
      <c r="C1144" s="34"/>
      <c r="D1144" s="34"/>
      <c r="E1144" s="34"/>
      <c r="F1144" s="34"/>
      <c r="G1144" s="34"/>
      <c r="V1144" s="34"/>
      <c r="W1144" s="34"/>
      <c r="X1144" s="34"/>
      <c r="Y1144" s="34"/>
      <c r="Z1144" s="34"/>
      <c r="AA1144" s="34"/>
      <c r="AB1144" s="34"/>
    </row>
    <row r="1145" spans="1:28">
      <c r="A1145" s="34"/>
      <c r="B1145" s="34"/>
      <c r="C1145" s="34"/>
      <c r="D1145" s="34"/>
      <c r="E1145" s="34"/>
      <c r="F1145" s="34"/>
      <c r="G1145" s="34"/>
      <c r="V1145" s="34"/>
      <c r="W1145" s="34"/>
      <c r="X1145" s="34"/>
      <c r="Y1145" s="34"/>
      <c r="Z1145" s="34"/>
      <c r="AA1145" s="34"/>
      <c r="AB1145" s="34"/>
    </row>
    <row r="1146" spans="1:28">
      <c r="A1146" s="34"/>
      <c r="B1146" s="34"/>
      <c r="C1146" s="34"/>
      <c r="D1146" s="34"/>
      <c r="E1146" s="34"/>
      <c r="F1146" s="34"/>
      <c r="G1146" s="34"/>
      <c r="V1146" s="34"/>
      <c r="W1146" s="34"/>
      <c r="X1146" s="34"/>
      <c r="Y1146" s="34"/>
      <c r="Z1146" s="34"/>
      <c r="AA1146" s="34"/>
      <c r="AB1146" s="34"/>
    </row>
    <row r="1147" spans="1:28">
      <c r="A1147" s="34"/>
      <c r="B1147" s="34"/>
      <c r="C1147" s="34"/>
      <c r="D1147" s="34"/>
      <c r="E1147" s="34"/>
      <c r="F1147" s="34"/>
      <c r="G1147" s="34"/>
      <c r="V1147" s="34"/>
      <c r="W1147" s="34"/>
      <c r="X1147" s="34"/>
      <c r="Y1147" s="34"/>
      <c r="Z1147" s="34"/>
      <c r="AA1147" s="34"/>
      <c r="AB1147" s="34"/>
    </row>
    <row r="1148" spans="1:28">
      <c r="A1148" s="34"/>
      <c r="B1148" s="34"/>
      <c r="C1148" s="34"/>
      <c r="D1148" s="34"/>
      <c r="E1148" s="34"/>
      <c r="F1148" s="34"/>
      <c r="G1148" s="34"/>
      <c r="V1148" s="34"/>
      <c r="W1148" s="34"/>
      <c r="X1148" s="34"/>
      <c r="Y1148" s="34"/>
      <c r="Z1148" s="34"/>
      <c r="AA1148" s="34"/>
      <c r="AB1148" s="34"/>
    </row>
    <row r="1149" spans="1:28">
      <c r="A1149" s="34"/>
      <c r="B1149" s="34"/>
      <c r="C1149" s="34"/>
      <c r="D1149" s="34"/>
      <c r="E1149" s="34"/>
      <c r="F1149" s="34"/>
      <c r="G1149" s="34"/>
      <c r="V1149" s="34"/>
      <c r="W1149" s="34"/>
      <c r="X1149" s="34"/>
      <c r="Y1149" s="34"/>
      <c r="Z1149" s="34"/>
      <c r="AA1149" s="34"/>
      <c r="AB1149" s="34"/>
    </row>
    <row r="1150" spans="1:28">
      <c r="A1150" s="34"/>
      <c r="B1150" s="34"/>
      <c r="C1150" s="34"/>
      <c r="D1150" s="34"/>
      <c r="E1150" s="34"/>
      <c r="F1150" s="34"/>
      <c r="G1150" s="34"/>
      <c r="V1150" s="34"/>
      <c r="W1150" s="34"/>
      <c r="X1150" s="34"/>
      <c r="Y1150" s="34"/>
      <c r="Z1150" s="34"/>
      <c r="AA1150" s="34"/>
      <c r="AB1150" s="34"/>
    </row>
    <row r="1151" spans="1:28">
      <c r="A1151" s="34"/>
      <c r="B1151" s="34"/>
      <c r="C1151" s="34"/>
      <c r="D1151" s="34"/>
      <c r="E1151" s="34"/>
      <c r="F1151" s="34"/>
      <c r="G1151" s="34"/>
      <c r="V1151" s="34"/>
      <c r="W1151" s="34"/>
      <c r="X1151" s="34"/>
      <c r="Y1151" s="34"/>
      <c r="Z1151" s="34"/>
      <c r="AA1151" s="34"/>
      <c r="AB1151" s="34"/>
    </row>
    <row r="1152" spans="1:28">
      <c r="A1152" s="34"/>
      <c r="B1152" s="34"/>
      <c r="C1152" s="34"/>
      <c r="D1152" s="34"/>
      <c r="E1152" s="34"/>
      <c r="F1152" s="34"/>
      <c r="G1152" s="34"/>
      <c r="V1152" s="34"/>
      <c r="W1152" s="34"/>
      <c r="X1152" s="34"/>
      <c r="Y1152" s="34"/>
      <c r="Z1152" s="34"/>
      <c r="AA1152" s="34"/>
      <c r="AB1152" s="34"/>
    </row>
    <row r="1153" spans="1:28">
      <c r="A1153" s="34"/>
      <c r="B1153" s="34"/>
      <c r="C1153" s="34"/>
      <c r="D1153" s="34"/>
      <c r="E1153" s="34"/>
      <c r="F1153" s="34"/>
      <c r="G1153" s="34"/>
      <c r="V1153" s="34"/>
      <c r="W1153" s="34"/>
      <c r="X1153" s="34"/>
      <c r="Y1153" s="34"/>
      <c r="Z1153" s="34"/>
      <c r="AA1153" s="34"/>
      <c r="AB1153" s="34"/>
    </row>
    <row r="1154" spans="1:28">
      <c r="A1154" s="34"/>
      <c r="B1154" s="34"/>
      <c r="C1154" s="34"/>
      <c r="D1154" s="34"/>
      <c r="E1154" s="34"/>
      <c r="F1154" s="34"/>
      <c r="G1154" s="34"/>
      <c r="V1154" s="34"/>
      <c r="W1154" s="34"/>
      <c r="X1154" s="34"/>
      <c r="Y1154" s="34"/>
      <c r="Z1154" s="34"/>
      <c r="AA1154" s="34"/>
      <c r="AB1154" s="34"/>
    </row>
    <row r="1155" spans="1:28">
      <c r="A1155" s="34"/>
      <c r="B1155" s="34"/>
      <c r="C1155" s="34"/>
      <c r="D1155" s="34"/>
      <c r="E1155" s="34"/>
      <c r="F1155" s="34"/>
      <c r="G1155" s="34"/>
      <c r="V1155" s="34"/>
      <c r="W1155" s="34"/>
      <c r="X1155" s="34"/>
      <c r="Y1155" s="34"/>
      <c r="Z1155" s="34"/>
      <c r="AA1155" s="34"/>
      <c r="AB1155" s="34"/>
    </row>
    <row r="1156" spans="1:28">
      <c r="A1156" s="34"/>
      <c r="B1156" s="34"/>
      <c r="C1156" s="34"/>
      <c r="D1156" s="34"/>
      <c r="E1156" s="34"/>
      <c r="F1156" s="34"/>
      <c r="G1156" s="34"/>
      <c r="V1156" s="34"/>
      <c r="W1156" s="34"/>
      <c r="X1156" s="34"/>
      <c r="Y1156" s="34"/>
      <c r="Z1156" s="34"/>
      <c r="AA1156" s="34"/>
      <c r="AB1156" s="34"/>
    </row>
    <row r="1157" spans="1:28">
      <c r="A1157" s="34"/>
      <c r="B1157" s="34"/>
      <c r="C1157" s="34"/>
      <c r="D1157" s="34"/>
      <c r="E1157" s="34"/>
      <c r="F1157" s="34"/>
      <c r="G1157" s="34"/>
      <c r="V1157" s="34"/>
      <c r="W1157" s="34"/>
      <c r="X1157" s="34"/>
      <c r="Y1157" s="34"/>
      <c r="Z1157" s="34"/>
      <c r="AA1157" s="34"/>
      <c r="AB1157" s="34"/>
    </row>
    <row r="1158" spans="1:28">
      <c r="A1158" s="34"/>
      <c r="B1158" s="34"/>
      <c r="C1158" s="34"/>
      <c r="D1158" s="34"/>
      <c r="E1158" s="34"/>
      <c r="F1158" s="34"/>
      <c r="G1158" s="34"/>
      <c r="V1158" s="34"/>
      <c r="W1158" s="34"/>
      <c r="X1158" s="34"/>
      <c r="Y1158" s="34"/>
      <c r="Z1158" s="34"/>
      <c r="AA1158" s="34"/>
      <c r="AB1158" s="34"/>
    </row>
    <row r="1159" spans="1:28">
      <c r="A1159" s="34"/>
      <c r="B1159" s="34"/>
      <c r="C1159" s="34"/>
      <c r="D1159" s="34"/>
      <c r="E1159" s="34"/>
      <c r="F1159" s="34"/>
      <c r="G1159" s="34"/>
      <c r="V1159" s="34"/>
      <c r="W1159" s="34"/>
      <c r="X1159" s="34"/>
      <c r="Y1159" s="34"/>
      <c r="Z1159" s="34"/>
      <c r="AA1159" s="34"/>
      <c r="AB1159" s="34"/>
    </row>
    <row r="1160" spans="1:28">
      <c r="A1160" s="34"/>
      <c r="B1160" s="34"/>
      <c r="C1160" s="34"/>
      <c r="D1160" s="34"/>
      <c r="E1160" s="34"/>
      <c r="F1160" s="34"/>
      <c r="G1160" s="34"/>
      <c r="V1160" s="34"/>
      <c r="W1160" s="34"/>
      <c r="X1160" s="34"/>
      <c r="Y1160" s="34"/>
      <c r="Z1160" s="34"/>
      <c r="AA1160" s="34"/>
      <c r="AB1160" s="34"/>
    </row>
    <row r="1161" spans="1:28">
      <c r="A1161" s="34"/>
      <c r="B1161" s="34"/>
      <c r="C1161" s="34"/>
      <c r="D1161" s="34"/>
      <c r="E1161" s="34"/>
      <c r="F1161" s="34"/>
      <c r="G1161" s="34"/>
      <c r="V1161" s="34"/>
      <c r="W1161" s="34"/>
      <c r="X1161" s="34"/>
      <c r="Y1161" s="34"/>
      <c r="Z1161" s="34"/>
      <c r="AA1161" s="34"/>
      <c r="AB1161" s="34"/>
    </row>
    <row r="1162" spans="1:28">
      <c r="A1162" s="34"/>
      <c r="B1162" s="34"/>
      <c r="C1162" s="34"/>
      <c r="D1162" s="34"/>
      <c r="E1162" s="34"/>
      <c r="F1162" s="34"/>
      <c r="G1162" s="34"/>
      <c r="V1162" s="34"/>
      <c r="W1162" s="34"/>
      <c r="X1162" s="34"/>
      <c r="Y1162" s="34"/>
      <c r="Z1162" s="34"/>
      <c r="AA1162" s="34"/>
      <c r="AB1162" s="34"/>
    </row>
    <row r="1163" spans="1:28">
      <c r="A1163" s="34"/>
      <c r="B1163" s="34"/>
      <c r="C1163" s="34"/>
      <c r="D1163" s="34"/>
      <c r="E1163" s="34"/>
      <c r="F1163" s="34"/>
      <c r="G1163" s="34"/>
      <c r="V1163" s="34"/>
      <c r="W1163" s="34"/>
      <c r="X1163" s="34"/>
      <c r="Y1163" s="34"/>
      <c r="Z1163" s="34"/>
      <c r="AA1163" s="34"/>
      <c r="AB1163" s="34"/>
    </row>
    <row r="1164" spans="1:28">
      <c r="A1164" s="34"/>
      <c r="B1164" s="34"/>
      <c r="C1164" s="34"/>
      <c r="D1164" s="34"/>
      <c r="E1164" s="34"/>
      <c r="F1164" s="34"/>
      <c r="G1164" s="34"/>
      <c r="V1164" s="34"/>
      <c r="W1164" s="34"/>
      <c r="X1164" s="34"/>
      <c r="Y1164" s="34"/>
      <c r="Z1164" s="34"/>
      <c r="AA1164" s="34"/>
      <c r="AB1164" s="34"/>
    </row>
    <row r="1165" spans="1:28">
      <c r="A1165" s="34"/>
      <c r="B1165" s="34"/>
      <c r="C1165" s="34"/>
      <c r="D1165" s="34"/>
      <c r="E1165" s="34"/>
      <c r="F1165" s="34"/>
      <c r="G1165" s="34"/>
      <c r="V1165" s="34"/>
      <c r="W1165" s="34"/>
      <c r="X1165" s="34"/>
      <c r="Y1165" s="34"/>
      <c r="Z1165" s="34"/>
      <c r="AA1165" s="34"/>
      <c r="AB1165" s="34"/>
    </row>
    <row r="1166" spans="1:28">
      <c r="A1166" s="34"/>
      <c r="B1166" s="34"/>
      <c r="C1166" s="34"/>
      <c r="D1166" s="34"/>
      <c r="E1166" s="34"/>
      <c r="F1166" s="34"/>
      <c r="G1166" s="34"/>
      <c r="V1166" s="34"/>
      <c r="W1166" s="34"/>
      <c r="X1166" s="34"/>
      <c r="Y1166" s="34"/>
      <c r="Z1166" s="34"/>
      <c r="AA1166" s="34"/>
      <c r="AB1166" s="34"/>
    </row>
    <row r="1167" spans="1:28">
      <c r="A1167" s="34"/>
      <c r="B1167" s="34"/>
      <c r="C1167" s="34"/>
      <c r="D1167" s="34"/>
      <c r="E1167" s="34"/>
      <c r="F1167" s="34"/>
      <c r="G1167" s="34"/>
      <c r="V1167" s="34"/>
      <c r="W1167" s="34"/>
      <c r="X1167" s="34"/>
      <c r="Y1167" s="34"/>
      <c r="Z1167" s="34"/>
      <c r="AA1167" s="34"/>
      <c r="AB1167" s="34"/>
    </row>
    <row r="1168" spans="1:28">
      <c r="A1168" s="34"/>
      <c r="B1168" s="34"/>
      <c r="C1168" s="34"/>
      <c r="D1168" s="34"/>
      <c r="E1168" s="34"/>
      <c r="F1168" s="34"/>
      <c r="G1168" s="34"/>
      <c r="V1168" s="34"/>
      <c r="W1168" s="34"/>
      <c r="X1168" s="34"/>
      <c r="Y1168" s="34"/>
      <c r="Z1168" s="34"/>
      <c r="AA1168" s="34"/>
      <c r="AB1168" s="34"/>
    </row>
    <row r="1169" spans="1:28">
      <c r="A1169" s="34"/>
      <c r="B1169" s="34"/>
      <c r="C1169" s="34"/>
      <c r="D1169" s="34"/>
      <c r="E1169" s="34"/>
      <c r="F1169" s="34"/>
      <c r="G1169" s="34"/>
      <c r="V1169" s="34"/>
      <c r="W1169" s="34"/>
      <c r="X1169" s="34"/>
      <c r="Y1169" s="34"/>
      <c r="Z1169" s="34"/>
      <c r="AA1169" s="34"/>
      <c r="AB1169" s="34"/>
    </row>
    <row r="1170" spans="1:28">
      <c r="A1170" s="34"/>
      <c r="B1170" s="34"/>
      <c r="C1170" s="34"/>
      <c r="D1170" s="34"/>
      <c r="E1170" s="34"/>
      <c r="F1170" s="34"/>
      <c r="G1170" s="34"/>
      <c r="V1170" s="34"/>
      <c r="W1170" s="34"/>
      <c r="X1170" s="34"/>
      <c r="Y1170" s="34"/>
      <c r="Z1170" s="34"/>
      <c r="AA1170" s="34"/>
      <c r="AB1170" s="34"/>
    </row>
    <row r="1171" spans="1:28">
      <c r="A1171" s="34"/>
      <c r="B1171" s="34"/>
      <c r="C1171" s="34"/>
      <c r="D1171" s="34"/>
      <c r="E1171" s="34"/>
      <c r="F1171" s="34"/>
      <c r="G1171" s="34"/>
      <c r="V1171" s="34"/>
      <c r="W1171" s="34"/>
      <c r="X1171" s="34"/>
      <c r="Y1171" s="34"/>
      <c r="Z1171" s="34"/>
      <c r="AA1171" s="34"/>
      <c r="AB1171" s="34"/>
    </row>
    <row r="1172" spans="1:28">
      <c r="A1172" s="34"/>
      <c r="B1172" s="34"/>
      <c r="C1172" s="34"/>
      <c r="D1172" s="34"/>
      <c r="E1172" s="34"/>
      <c r="F1172" s="34"/>
      <c r="G1172" s="34"/>
      <c r="V1172" s="34"/>
      <c r="W1172" s="34"/>
      <c r="X1172" s="34"/>
      <c r="Y1172" s="34"/>
      <c r="Z1172" s="34"/>
      <c r="AA1172" s="34"/>
      <c r="AB1172" s="34"/>
    </row>
    <row r="1173" spans="1:28">
      <c r="A1173" s="34"/>
      <c r="B1173" s="34"/>
      <c r="C1173" s="34"/>
      <c r="D1173" s="34"/>
      <c r="E1173" s="34"/>
      <c r="F1173" s="34"/>
      <c r="G1173" s="34"/>
      <c r="V1173" s="34"/>
      <c r="W1173" s="34"/>
      <c r="X1173" s="34"/>
      <c r="Y1173" s="34"/>
      <c r="Z1173" s="34"/>
      <c r="AA1173" s="34"/>
      <c r="AB1173" s="34"/>
    </row>
    <row r="1174" spans="1:28">
      <c r="A1174" s="34"/>
      <c r="B1174" s="34"/>
      <c r="C1174" s="34"/>
      <c r="D1174" s="34"/>
      <c r="E1174" s="34"/>
      <c r="F1174" s="34"/>
      <c r="G1174" s="34"/>
      <c r="V1174" s="34"/>
      <c r="W1174" s="34"/>
      <c r="X1174" s="34"/>
      <c r="Y1174" s="34"/>
      <c r="Z1174" s="34"/>
      <c r="AA1174" s="34"/>
      <c r="AB1174" s="34"/>
    </row>
    <row r="1175" spans="1:28">
      <c r="A1175" s="34"/>
      <c r="B1175" s="34"/>
      <c r="C1175" s="34"/>
      <c r="D1175" s="34"/>
      <c r="E1175" s="34"/>
      <c r="F1175" s="34"/>
      <c r="G1175" s="34"/>
      <c r="V1175" s="34"/>
      <c r="W1175" s="34"/>
      <c r="X1175" s="34"/>
      <c r="Y1175" s="34"/>
      <c r="Z1175" s="34"/>
      <c r="AA1175" s="34"/>
      <c r="AB1175" s="34"/>
    </row>
    <row r="1176" spans="1:28">
      <c r="A1176" s="34"/>
      <c r="B1176" s="34"/>
      <c r="C1176" s="34"/>
      <c r="D1176" s="34"/>
      <c r="E1176" s="34"/>
      <c r="F1176" s="34"/>
      <c r="G1176" s="34"/>
      <c r="V1176" s="34"/>
      <c r="W1176" s="34"/>
      <c r="X1176" s="34"/>
      <c r="Y1176" s="34"/>
      <c r="Z1176" s="34"/>
      <c r="AA1176" s="34"/>
      <c r="AB1176" s="34"/>
    </row>
    <row r="1177" spans="1:28">
      <c r="A1177" s="34"/>
      <c r="B1177" s="34"/>
      <c r="C1177" s="34"/>
      <c r="D1177" s="34"/>
      <c r="E1177" s="34"/>
      <c r="F1177" s="34"/>
      <c r="G1177" s="34"/>
      <c r="V1177" s="34"/>
      <c r="W1177" s="34"/>
      <c r="X1177" s="34"/>
      <c r="Y1177" s="34"/>
      <c r="Z1177" s="34"/>
      <c r="AA1177" s="34"/>
      <c r="AB1177" s="34"/>
    </row>
    <row r="1178" spans="1:28">
      <c r="A1178" s="34"/>
      <c r="B1178" s="34"/>
      <c r="C1178" s="34"/>
      <c r="D1178" s="34"/>
      <c r="E1178" s="34"/>
      <c r="F1178" s="34"/>
      <c r="G1178" s="34"/>
      <c r="V1178" s="34"/>
      <c r="W1178" s="34"/>
      <c r="X1178" s="34"/>
      <c r="Y1178" s="34"/>
      <c r="Z1178" s="34"/>
      <c r="AA1178" s="34"/>
      <c r="AB1178" s="34"/>
    </row>
    <row r="1179" spans="1:28">
      <c r="A1179" s="34"/>
      <c r="B1179" s="34"/>
      <c r="C1179" s="34"/>
      <c r="D1179" s="34"/>
      <c r="E1179" s="34"/>
      <c r="F1179" s="34"/>
      <c r="G1179" s="34"/>
      <c r="V1179" s="34"/>
      <c r="W1179" s="34"/>
      <c r="X1179" s="34"/>
      <c r="Y1179" s="34"/>
      <c r="Z1179" s="34"/>
      <c r="AA1179" s="34"/>
      <c r="AB1179" s="34"/>
    </row>
    <row r="1180" spans="1:28">
      <c r="A1180" s="34"/>
      <c r="B1180" s="34"/>
      <c r="C1180" s="34"/>
      <c r="D1180" s="34"/>
      <c r="E1180" s="34"/>
      <c r="F1180" s="34"/>
      <c r="G1180" s="34"/>
      <c r="V1180" s="34"/>
      <c r="W1180" s="34"/>
      <c r="X1180" s="34"/>
      <c r="Y1180" s="34"/>
      <c r="Z1180" s="34"/>
      <c r="AA1180" s="34"/>
      <c r="AB1180" s="34"/>
    </row>
    <row r="1181" spans="1:28">
      <c r="A1181" s="34"/>
      <c r="B1181" s="34"/>
      <c r="C1181" s="34"/>
      <c r="D1181" s="34"/>
      <c r="E1181" s="34"/>
      <c r="F1181" s="34"/>
      <c r="G1181" s="34"/>
      <c r="V1181" s="34"/>
      <c r="W1181" s="34"/>
      <c r="X1181" s="34"/>
      <c r="Y1181" s="34"/>
      <c r="Z1181" s="34"/>
      <c r="AA1181" s="34"/>
      <c r="AB1181" s="34"/>
    </row>
    <row r="1182" spans="1:28">
      <c r="A1182" s="34"/>
      <c r="B1182" s="34"/>
      <c r="C1182" s="34"/>
      <c r="D1182" s="34"/>
      <c r="E1182" s="34"/>
      <c r="F1182" s="34"/>
      <c r="G1182" s="34"/>
      <c r="V1182" s="34"/>
      <c r="W1182" s="34"/>
      <c r="X1182" s="34"/>
      <c r="Y1182" s="34"/>
      <c r="Z1182" s="34"/>
      <c r="AA1182" s="34"/>
      <c r="AB1182" s="34"/>
    </row>
    <row r="1183" spans="1:28">
      <c r="A1183" s="34"/>
      <c r="B1183" s="34"/>
      <c r="C1183" s="34"/>
      <c r="D1183" s="34"/>
      <c r="E1183" s="34"/>
      <c r="F1183" s="34"/>
      <c r="G1183" s="34"/>
      <c r="V1183" s="34"/>
      <c r="W1183" s="34"/>
      <c r="X1183" s="34"/>
      <c r="Y1183" s="34"/>
      <c r="Z1183" s="34"/>
      <c r="AA1183" s="34"/>
      <c r="AB1183" s="34"/>
    </row>
    <row r="1184" spans="1:28">
      <c r="A1184" s="34"/>
      <c r="B1184" s="34"/>
      <c r="C1184" s="34"/>
      <c r="D1184" s="34"/>
      <c r="E1184" s="34"/>
      <c r="F1184" s="34"/>
      <c r="G1184" s="34"/>
      <c r="V1184" s="34"/>
      <c r="W1184" s="34"/>
      <c r="X1184" s="34"/>
      <c r="Y1184" s="34"/>
      <c r="Z1184" s="34"/>
      <c r="AA1184" s="34"/>
      <c r="AB1184" s="34"/>
    </row>
    <row r="1185" spans="1:28">
      <c r="A1185" s="34"/>
      <c r="B1185" s="34"/>
      <c r="C1185" s="34"/>
      <c r="D1185" s="34"/>
      <c r="E1185" s="34"/>
      <c r="F1185" s="34"/>
      <c r="G1185" s="34"/>
      <c r="V1185" s="34"/>
      <c r="W1185" s="34"/>
      <c r="X1185" s="34"/>
      <c r="Y1185" s="34"/>
      <c r="Z1185" s="34"/>
      <c r="AA1185" s="34"/>
      <c r="AB1185" s="34"/>
    </row>
    <row r="1186" spans="1:28">
      <c r="A1186" s="34"/>
      <c r="B1186" s="34"/>
      <c r="C1186" s="34"/>
      <c r="D1186" s="34"/>
      <c r="E1186" s="34"/>
      <c r="F1186" s="34"/>
      <c r="G1186" s="34"/>
      <c r="V1186" s="34"/>
      <c r="W1186" s="34"/>
      <c r="X1186" s="34"/>
      <c r="Y1186" s="34"/>
      <c r="Z1186" s="34"/>
      <c r="AA1186" s="34"/>
      <c r="AB1186" s="34"/>
    </row>
    <row r="1187" spans="1:28">
      <c r="A1187" s="34"/>
      <c r="B1187" s="34"/>
      <c r="C1187" s="34"/>
      <c r="D1187" s="34"/>
      <c r="E1187" s="34"/>
      <c r="F1187" s="34"/>
      <c r="G1187" s="34"/>
      <c r="V1187" s="34"/>
      <c r="W1187" s="34"/>
      <c r="X1187" s="34"/>
      <c r="Y1187" s="34"/>
      <c r="Z1187" s="34"/>
      <c r="AA1187" s="34"/>
      <c r="AB1187" s="34"/>
    </row>
    <row r="1188" spans="1:28">
      <c r="A1188" s="34"/>
      <c r="B1188" s="34"/>
      <c r="C1188" s="34"/>
      <c r="D1188" s="34"/>
      <c r="E1188" s="34"/>
      <c r="F1188" s="34"/>
      <c r="G1188" s="34"/>
      <c r="V1188" s="34"/>
      <c r="W1188" s="34"/>
      <c r="X1188" s="34"/>
      <c r="Y1188" s="34"/>
      <c r="Z1188" s="34"/>
      <c r="AA1188" s="34"/>
      <c r="AB1188" s="34"/>
    </row>
    <row r="1189" spans="1:28">
      <c r="A1189" s="34"/>
      <c r="B1189" s="34"/>
      <c r="C1189" s="34"/>
      <c r="D1189" s="34"/>
      <c r="E1189" s="34"/>
      <c r="F1189" s="34"/>
      <c r="G1189" s="34"/>
      <c r="V1189" s="34"/>
      <c r="W1189" s="34"/>
      <c r="X1189" s="34"/>
      <c r="Y1189" s="34"/>
      <c r="Z1189" s="34"/>
      <c r="AA1189" s="34"/>
      <c r="AB1189" s="34"/>
    </row>
    <row r="1190" spans="1:28">
      <c r="A1190" s="34"/>
      <c r="B1190" s="34"/>
      <c r="C1190" s="34"/>
      <c r="D1190" s="34"/>
      <c r="E1190" s="34"/>
      <c r="F1190" s="34"/>
      <c r="G1190" s="34"/>
      <c r="V1190" s="34"/>
      <c r="W1190" s="34"/>
      <c r="X1190" s="34"/>
      <c r="Y1190" s="34"/>
      <c r="Z1190" s="34"/>
      <c r="AA1190" s="34"/>
      <c r="AB1190" s="34"/>
    </row>
    <row r="1191" spans="1:28">
      <c r="A1191" s="34"/>
      <c r="B1191" s="34"/>
      <c r="C1191" s="34"/>
      <c r="D1191" s="34"/>
      <c r="E1191" s="34"/>
      <c r="F1191" s="34"/>
      <c r="G1191" s="34"/>
      <c r="V1191" s="34"/>
      <c r="W1191" s="34"/>
      <c r="X1191" s="34"/>
      <c r="Y1191" s="34"/>
      <c r="Z1191" s="34"/>
      <c r="AA1191" s="34"/>
      <c r="AB1191" s="34"/>
    </row>
    <row r="1192" spans="1:28">
      <c r="A1192" s="34"/>
      <c r="B1192" s="34"/>
      <c r="C1192" s="34"/>
      <c r="D1192" s="34"/>
      <c r="E1192" s="34"/>
      <c r="F1192" s="34"/>
      <c r="G1192" s="34"/>
      <c r="V1192" s="34"/>
      <c r="W1192" s="34"/>
      <c r="X1192" s="34"/>
      <c r="Y1192" s="34"/>
      <c r="Z1192" s="34"/>
      <c r="AA1192" s="34"/>
      <c r="AB1192" s="34"/>
    </row>
    <row r="1193" spans="1:28">
      <c r="A1193" s="34"/>
      <c r="B1193" s="34"/>
      <c r="C1193" s="34"/>
      <c r="D1193" s="34"/>
      <c r="E1193" s="34"/>
      <c r="F1193" s="34"/>
      <c r="G1193" s="34"/>
      <c r="V1193" s="34"/>
      <c r="W1193" s="34"/>
      <c r="X1193" s="34"/>
      <c r="Y1193" s="34"/>
      <c r="Z1193" s="34"/>
      <c r="AA1193" s="34"/>
      <c r="AB1193" s="34"/>
    </row>
    <row r="1194" spans="1:28">
      <c r="A1194" s="34"/>
      <c r="B1194" s="34"/>
      <c r="C1194" s="34"/>
      <c r="D1194" s="34"/>
      <c r="E1194" s="34"/>
      <c r="F1194" s="34"/>
      <c r="G1194" s="34"/>
      <c r="V1194" s="34"/>
      <c r="W1194" s="34"/>
      <c r="X1194" s="34"/>
      <c r="Y1194" s="34"/>
      <c r="Z1194" s="34"/>
      <c r="AA1194" s="34"/>
      <c r="AB1194" s="34"/>
    </row>
    <row r="1195" spans="1:28">
      <c r="A1195" s="34"/>
      <c r="B1195" s="34"/>
      <c r="C1195" s="34"/>
      <c r="D1195" s="34"/>
      <c r="E1195" s="34"/>
      <c r="F1195" s="34"/>
      <c r="G1195" s="34"/>
      <c r="V1195" s="34"/>
      <c r="W1195" s="34"/>
      <c r="X1195" s="34"/>
      <c r="Y1195" s="34"/>
      <c r="Z1195" s="34"/>
      <c r="AA1195" s="34"/>
      <c r="AB1195" s="34"/>
    </row>
    <row r="1196" spans="1:28">
      <c r="A1196" s="34"/>
      <c r="B1196" s="34"/>
      <c r="C1196" s="34"/>
      <c r="D1196" s="34"/>
      <c r="E1196" s="34"/>
      <c r="F1196" s="34"/>
      <c r="G1196" s="34"/>
      <c r="V1196" s="34"/>
      <c r="W1196" s="34"/>
      <c r="X1196" s="34"/>
      <c r="Y1196" s="34"/>
      <c r="Z1196" s="34"/>
      <c r="AA1196" s="34"/>
      <c r="AB1196" s="34"/>
    </row>
    <row r="1197" spans="1:28">
      <c r="A1197" s="34"/>
      <c r="B1197" s="34"/>
      <c r="C1197" s="34"/>
      <c r="D1197" s="34"/>
      <c r="E1197" s="34"/>
      <c r="F1197" s="34"/>
      <c r="G1197" s="34"/>
      <c r="V1197" s="34"/>
      <c r="W1197" s="34"/>
      <c r="X1197" s="34"/>
      <c r="Y1197" s="34"/>
      <c r="Z1197" s="34"/>
      <c r="AA1197" s="34"/>
      <c r="AB1197" s="34"/>
    </row>
    <row r="1198" spans="1:28">
      <c r="A1198" s="34"/>
      <c r="B1198" s="34"/>
      <c r="C1198" s="34"/>
      <c r="D1198" s="34"/>
      <c r="E1198" s="34"/>
      <c r="F1198" s="34"/>
      <c r="G1198" s="34"/>
      <c r="V1198" s="34"/>
      <c r="W1198" s="34"/>
      <c r="X1198" s="34"/>
      <c r="Y1198" s="34"/>
      <c r="Z1198" s="34"/>
      <c r="AA1198" s="34"/>
      <c r="AB1198" s="34"/>
    </row>
    <row r="1199" spans="1:28">
      <c r="A1199" s="34"/>
      <c r="B1199" s="34"/>
      <c r="C1199" s="34"/>
      <c r="D1199" s="34"/>
      <c r="E1199" s="34"/>
      <c r="F1199" s="34"/>
      <c r="G1199" s="34"/>
      <c r="V1199" s="34"/>
      <c r="W1199" s="34"/>
      <c r="X1199" s="34"/>
      <c r="Y1199" s="34"/>
      <c r="Z1199" s="34"/>
      <c r="AA1199" s="34"/>
      <c r="AB1199" s="34"/>
    </row>
    <row r="1200" spans="1:28">
      <c r="A1200" s="34"/>
      <c r="B1200" s="34"/>
      <c r="C1200" s="34"/>
      <c r="D1200" s="34"/>
      <c r="E1200" s="34"/>
      <c r="F1200" s="34"/>
      <c r="G1200" s="34"/>
      <c r="V1200" s="34"/>
      <c r="W1200" s="34"/>
      <c r="X1200" s="34"/>
      <c r="Y1200" s="34"/>
      <c r="Z1200" s="34"/>
      <c r="AA1200" s="34"/>
      <c r="AB1200" s="34"/>
    </row>
    <row r="1201" spans="1:28">
      <c r="A1201" s="34"/>
      <c r="B1201" s="34"/>
      <c r="C1201" s="34"/>
      <c r="D1201" s="34"/>
      <c r="E1201" s="34"/>
      <c r="F1201" s="34"/>
      <c r="G1201" s="34"/>
      <c r="V1201" s="34"/>
      <c r="W1201" s="34"/>
      <c r="X1201" s="34"/>
      <c r="Y1201" s="34"/>
      <c r="Z1201" s="34"/>
      <c r="AA1201" s="34"/>
      <c r="AB1201" s="34"/>
    </row>
    <row r="1202" spans="1:28">
      <c r="A1202" s="34"/>
      <c r="B1202" s="34"/>
      <c r="C1202" s="34"/>
      <c r="D1202" s="34"/>
      <c r="E1202" s="34"/>
      <c r="F1202" s="34"/>
      <c r="G1202" s="34"/>
      <c r="V1202" s="34"/>
      <c r="W1202" s="34"/>
      <c r="X1202" s="34"/>
      <c r="Y1202" s="34"/>
      <c r="Z1202" s="34"/>
      <c r="AA1202" s="34"/>
      <c r="AB1202" s="34"/>
    </row>
    <row r="1203" spans="1:28">
      <c r="A1203" s="34"/>
      <c r="B1203" s="34"/>
      <c r="C1203" s="34"/>
      <c r="D1203" s="34"/>
      <c r="E1203" s="34"/>
      <c r="F1203" s="34"/>
      <c r="G1203" s="34"/>
      <c r="V1203" s="34"/>
      <c r="W1203" s="34"/>
      <c r="X1203" s="34"/>
      <c r="Y1203" s="34"/>
      <c r="Z1203" s="34"/>
      <c r="AA1203" s="34"/>
      <c r="AB1203" s="34"/>
    </row>
    <row r="1204" spans="1:28">
      <c r="A1204" s="34"/>
      <c r="B1204" s="34"/>
      <c r="C1204" s="34"/>
      <c r="D1204" s="34"/>
      <c r="E1204" s="34"/>
      <c r="F1204" s="34"/>
      <c r="G1204" s="34"/>
      <c r="V1204" s="34"/>
      <c r="W1204" s="34"/>
      <c r="X1204" s="34"/>
      <c r="Y1204" s="34"/>
      <c r="Z1204" s="34"/>
      <c r="AA1204" s="34"/>
      <c r="AB1204" s="34"/>
    </row>
    <row r="1205" spans="1:28">
      <c r="A1205" s="34"/>
      <c r="B1205" s="34"/>
      <c r="C1205" s="34"/>
      <c r="D1205" s="34"/>
      <c r="E1205" s="34"/>
      <c r="F1205" s="34"/>
      <c r="G1205" s="34"/>
      <c r="V1205" s="34"/>
      <c r="W1205" s="34"/>
      <c r="X1205" s="34"/>
      <c r="Y1205" s="34"/>
      <c r="Z1205" s="34"/>
      <c r="AA1205" s="34"/>
      <c r="AB1205" s="34"/>
    </row>
    <row r="1206" spans="1:28">
      <c r="A1206" s="34"/>
      <c r="B1206" s="34"/>
      <c r="C1206" s="34"/>
      <c r="D1206" s="34"/>
      <c r="E1206" s="34"/>
      <c r="F1206" s="34"/>
      <c r="G1206" s="34"/>
      <c r="V1206" s="34"/>
      <c r="W1206" s="34"/>
      <c r="X1206" s="34"/>
      <c r="Y1206" s="34"/>
      <c r="Z1206" s="34"/>
      <c r="AA1206" s="34"/>
      <c r="AB1206" s="34"/>
    </row>
    <row r="1207" spans="1:28">
      <c r="A1207" s="34"/>
      <c r="B1207" s="34"/>
      <c r="C1207" s="34"/>
      <c r="D1207" s="34"/>
      <c r="E1207" s="34"/>
      <c r="F1207" s="34"/>
      <c r="G1207" s="34"/>
      <c r="V1207" s="34"/>
      <c r="W1207" s="34"/>
      <c r="X1207" s="34"/>
      <c r="Y1207" s="34"/>
      <c r="Z1207" s="34"/>
      <c r="AA1207" s="34"/>
      <c r="AB1207" s="34"/>
    </row>
    <row r="1208" spans="1:28">
      <c r="A1208" s="34"/>
      <c r="B1208" s="34"/>
      <c r="C1208" s="34"/>
      <c r="D1208" s="34"/>
      <c r="E1208" s="34"/>
      <c r="F1208" s="34"/>
      <c r="G1208" s="34"/>
      <c r="V1208" s="34"/>
      <c r="W1208" s="34"/>
      <c r="X1208" s="34"/>
      <c r="Y1208" s="34"/>
      <c r="Z1208" s="34"/>
      <c r="AA1208" s="34"/>
      <c r="AB1208" s="34"/>
    </row>
    <row r="1209" spans="1:28">
      <c r="A1209" s="34"/>
      <c r="B1209" s="34"/>
      <c r="C1209" s="34"/>
      <c r="D1209" s="34"/>
      <c r="E1209" s="34"/>
      <c r="F1209" s="34"/>
      <c r="G1209" s="34"/>
      <c r="V1209" s="34"/>
      <c r="W1209" s="34"/>
      <c r="X1209" s="34"/>
      <c r="Y1209" s="34"/>
      <c r="Z1209" s="34"/>
      <c r="AA1209" s="34"/>
      <c r="AB1209" s="34"/>
    </row>
    <row r="1210" spans="1:28">
      <c r="A1210" s="34"/>
      <c r="B1210" s="34"/>
      <c r="C1210" s="34"/>
      <c r="D1210" s="34"/>
      <c r="E1210" s="34"/>
      <c r="F1210" s="34"/>
      <c r="G1210" s="34"/>
      <c r="V1210" s="34"/>
      <c r="W1210" s="34"/>
      <c r="X1210" s="34"/>
      <c r="Y1210" s="34"/>
      <c r="Z1210" s="34"/>
      <c r="AA1210" s="34"/>
      <c r="AB1210" s="34"/>
    </row>
    <row r="1211" spans="1:28">
      <c r="A1211" s="34"/>
      <c r="B1211" s="34"/>
      <c r="C1211" s="34"/>
      <c r="D1211" s="34"/>
      <c r="E1211" s="34"/>
      <c r="F1211" s="34"/>
      <c r="G1211" s="34"/>
      <c r="V1211" s="34"/>
      <c r="W1211" s="34"/>
      <c r="X1211" s="34"/>
      <c r="Y1211" s="34"/>
      <c r="Z1211" s="34"/>
      <c r="AA1211" s="34"/>
      <c r="AB1211" s="34"/>
    </row>
    <row r="1212" spans="1:28">
      <c r="A1212" s="34"/>
      <c r="B1212" s="34"/>
      <c r="C1212" s="34"/>
      <c r="D1212" s="34"/>
      <c r="E1212" s="34"/>
      <c r="F1212" s="34"/>
      <c r="G1212" s="34"/>
      <c r="V1212" s="34"/>
      <c r="W1212" s="34"/>
      <c r="X1212" s="34"/>
      <c r="Y1212" s="34"/>
      <c r="Z1212" s="34"/>
      <c r="AA1212" s="34"/>
      <c r="AB1212" s="34"/>
    </row>
    <row r="1213" spans="1:28">
      <c r="A1213" s="34"/>
      <c r="B1213" s="34"/>
      <c r="C1213" s="34"/>
      <c r="D1213" s="34"/>
      <c r="E1213" s="34"/>
      <c r="F1213" s="34"/>
      <c r="G1213" s="34"/>
      <c r="V1213" s="34"/>
      <c r="W1213" s="34"/>
      <c r="X1213" s="34"/>
      <c r="Y1213" s="34"/>
      <c r="Z1213" s="34"/>
      <c r="AA1213" s="34"/>
      <c r="AB1213" s="34"/>
    </row>
    <row r="1214" spans="1:28">
      <c r="A1214" s="34"/>
      <c r="B1214" s="34"/>
      <c r="C1214" s="34"/>
      <c r="D1214" s="34"/>
      <c r="E1214" s="34"/>
      <c r="F1214" s="34"/>
      <c r="G1214" s="34"/>
      <c r="V1214" s="34"/>
      <c r="W1214" s="34"/>
      <c r="X1214" s="34"/>
      <c r="Y1214" s="34"/>
      <c r="Z1214" s="34"/>
      <c r="AA1214" s="34"/>
      <c r="AB1214" s="34"/>
    </row>
    <row r="1215" spans="1:28">
      <c r="A1215" s="34"/>
      <c r="B1215" s="34"/>
      <c r="C1215" s="34"/>
      <c r="D1215" s="34"/>
      <c r="E1215" s="34"/>
      <c r="F1215" s="34"/>
      <c r="G1215" s="34"/>
      <c r="V1215" s="34"/>
      <c r="W1215" s="34"/>
      <c r="X1215" s="34"/>
      <c r="Y1215" s="34"/>
      <c r="Z1215" s="34"/>
      <c r="AA1215" s="34"/>
      <c r="AB1215" s="34"/>
    </row>
    <row r="1216" spans="1:28">
      <c r="A1216" s="34"/>
      <c r="B1216" s="34"/>
      <c r="C1216" s="34"/>
      <c r="D1216" s="34"/>
      <c r="E1216" s="34"/>
      <c r="F1216" s="34"/>
      <c r="G1216" s="34"/>
      <c r="V1216" s="34"/>
      <c r="W1216" s="34"/>
      <c r="X1216" s="34"/>
      <c r="Y1216" s="34"/>
      <c r="Z1216" s="34"/>
      <c r="AA1216" s="34"/>
      <c r="AB1216" s="34"/>
    </row>
    <row r="1217" spans="1:28">
      <c r="A1217" s="34"/>
      <c r="B1217" s="34"/>
      <c r="C1217" s="34"/>
      <c r="D1217" s="34"/>
      <c r="E1217" s="34"/>
      <c r="F1217" s="34"/>
      <c r="G1217" s="34"/>
      <c r="V1217" s="34"/>
      <c r="W1217" s="34"/>
      <c r="X1217" s="34"/>
      <c r="Y1217" s="34"/>
      <c r="Z1217" s="34"/>
      <c r="AA1217" s="34"/>
      <c r="AB1217" s="34"/>
    </row>
    <row r="1218" spans="1:28">
      <c r="A1218" s="34"/>
      <c r="B1218" s="34"/>
      <c r="C1218" s="34"/>
      <c r="D1218" s="34"/>
      <c r="E1218" s="34"/>
      <c r="F1218" s="34"/>
      <c r="G1218" s="34"/>
      <c r="V1218" s="34"/>
      <c r="W1218" s="34"/>
      <c r="X1218" s="34"/>
      <c r="Y1218" s="34"/>
      <c r="Z1218" s="34"/>
      <c r="AA1218" s="34"/>
      <c r="AB1218" s="34"/>
    </row>
    <row r="1219" spans="1:28">
      <c r="A1219" s="34"/>
      <c r="B1219" s="34"/>
      <c r="C1219" s="34"/>
      <c r="D1219" s="34"/>
      <c r="E1219" s="34"/>
      <c r="F1219" s="34"/>
      <c r="G1219" s="34"/>
      <c r="V1219" s="34"/>
      <c r="W1219" s="34"/>
      <c r="X1219" s="34"/>
      <c r="Y1219" s="34"/>
      <c r="Z1219" s="34"/>
      <c r="AA1219" s="34"/>
      <c r="AB1219" s="34"/>
    </row>
    <row r="1220" spans="1:28">
      <c r="A1220" s="34"/>
      <c r="B1220" s="34"/>
      <c r="C1220" s="34"/>
      <c r="D1220" s="34"/>
      <c r="E1220" s="34"/>
      <c r="F1220" s="34"/>
      <c r="G1220" s="34"/>
      <c r="V1220" s="34"/>
      <c r="W1220" s="34"/>
      <c r="X1220" s="34"/>
      <c r="Y1220" s="34"/>
      <c r="Z1220" s="34"/>
      <c r="AA1220" s="34"/>
      <c r="AB1220" s="34"/>
    </row>
    <row r="1221" spans="1:28">
      <c r="A1221" s="34"/>
      <c r="B1221" s="34"/>
      <c r="C1221" s="34"/>
      <c r="D1221" s="34"/>
      <c r="E1221" s="34"/>
      <c r="F1221" s="34"/>
      <c r="G1221" s="34"/>
      <c r="V1221" s="34"/>
      <c r="W1221" s="34"/>
      <c r="X1221" s="34"/>
      <c r="Y1221" s="34"/>
      <c r="Z1221" s="34"/>
      <c r="AA1221" s="34"/>
      <c r="AB1221" s="34"/>
    </row>
    <row r="1222" spans="1:28">
      <c r="A1222" s="34"/>
      <c r="B1222" s="34"/>
      <c r="C1222" s="34"/>
      <c r="D1222" s="34"/>
      <c r="E1222" s="34"/>
      <c r="F1222" s="34"/>
      <c r="G1222" s="34"/>
      <c r="V1222" s="34"/>
      <c r="W1222" s="34"/>
      <c r="X1222" s="34"/>
      <c r="Y1222" s="34"/>
      <c r="Z1222" s="34"/>
      <c r="AA1222" s="34"/>
      <c r="AB1222" s="34"/>
    </row>
    <row r="1223" spans="1:28">
      <c r="A1223" s="34"/>
      <c r="B1223" s="34"/>
      <c r="C1223" s="34"/>
      <c r="D1223" s="34"/>
      <c r="E1223" s="34"/>
      <c r="F1223" s="34"/>
      <c r="G1223" s="34"/>
      <c r="V1223" s="34"/>
      <c r="W1223" s="34"/>
      <c r="X1223" s="34"/>
      <c r="Y1223" s="34"/>
      <c r="Z1223" s="34"/>
      <c r="AA1223" s="34"/>
      <c r="AB1223" s="34"/>
    </row>
    <row r="1224" spans="1:28">
      <c r="A1224" s="34"/>
      <c r="B1224" s="34"/>
      <c r="C1224" s="34"/>
      <c r="D1224" s="34"/>
      <c r="E1224" s="34"/>
      <c r="F1224" s="34"/>
      <c r="G1224" s="34"/>
      <c r="V1224" s="34"/>
      <c r="W1224" s="34"/>
      <c r="X1224" s="34"/>
      <c r="Y1224" s="34"/>
      <c r="Z1224" s="34"/>
      <c r="AA1224" s="34"/>
      <c r="AB1224" s="34"/>
    </row>
    <row r="1225" spans="1:28">
      <c r="A1225" s="34"/>
      <c r="B1225" s="34"/>
      <c r="C1225" s="34"/>
      <c r="D1225" s="34"/>
      <c r="E1225" s="34"/>
      <c r="F1225" s="34"/>
      <c r="G1225" s="34"/>
      <c r="V1225" s="34"/>
      <c r="W1225" s="34"/>
      <c r="X1225" s="34"/>
      <c r="Y1225" s="34"/>
      <c r="Z1225" s="34"/>
      <c r="AA1225" s="34"/>
      <c r="AB1225" s="34"/>
    </row>
    <row r="1226" spans="1:28">
      <c r="A1226" s="34"/>
      <c r="B1226" s="34"/>
      <c r="C1226" s="34"/>
      <c r="D1226" s="34"/>
      <c r="E1226" s="34"/>
      <c r="F1226" s="34"/>
      <c r="G1226" s="34"/>
      <c r="V1226" s="34"/>
      <c r="W1226" s="34"/>
      <c r="X1226" s="34"/>
      <c r="Y1226" s="34"/>
      <c r="Z1226" s="34"/>
      <c r="AA1226" s="34"/>
      <c r="AB1226" s="34"/>
    </row>
    <row r="1227" spans="1:28">
      <c r="A1227" s="34"/>
      <c r="B1227" s="34"/>
      <c r="C1227" s="34"/>
      <c r="D1227" s="34"/>
      <c r="E1227" s="34"/>
      <c r="F1227" s="34"/>
      <c r="G1227" s="34"/>
      <c r="V1227" s="34"/>
      <c r="W1227" s="34"/>
      <c r="X1227" s="34"/>
      <c r="Y1227" s="34"/>
      <c r="Z1227" s="34"/>
      <c r="AA1227" s="34"/>
      <c r="AB1227" s="34"/>
    </row>
    <row r="1228" spans="1:28">
      <c r="A1228" s="34"/>
      <c r="B1228" s="34"/>
      <c r="C1228" s="34"/>
      <c r="D1228" s="34"/>
      <c r="E1228" s="34"/>
      <c r="F1228" s="34"/>
      <c r="G1228" s="34"/>
      <c r="V1228" s="34"/>
      <c r="W1228" s="34"/>
      <c r="X1228" s="34"/>
      <c r="Y1228" s="34"/>
      <c r="Z1228" s="34"/>
      <c r="AA1228" s="34"/>
      <c r="AB1228" s="34"/>
    </row>
    <row r="1229" spans="1:28">
      <c r="A1229" s="34"/>
      <c r="B1229" s="34"/>
      <c r="C1229" s="34"/>
      <c r="D1229" s="34"/>
      <c r="E1229" s="34"/>
      <c r="F1229" s="34"/>
      <c r="G1229" s="34"/>
      <c r="V1229" s="34"/>
      <c r="W1229" s="34"/>
      <c r="X1229" s="34"/>
      <c r="Y1229" s="34"/>
      <c r="Z1229" s="34"/>
      <c r="AA1229" s="34"/>
      <c r="AB1229" s="34"/>
    </row>
    <row r="1230" spans="1:28">
      <c r="A1230" s="34"/>
      <c r="B1230" s="34"/>
      <c r="C1230" s="34"/>
      <c r="D1230" s="34"/>
      <c r="E1230" s="34"/>
      <c r="F1230" s="34"/>
      <c r="G1230" s="34"/>
      <c r="V1230" s="34"/>
      <c r="W1230" s="34"/>
      <c r="X1230" s="34"/>
      <c r="Y1230" s="34"/>
      <c r="Z1230" s="34"/>
      <c r="AA1230" s="34"/>
      <c r="AB1230" s="34"/>
    </row>
    <row r="1231" spans="1:28">
      <c r="A1231" s="34"/>
      <c r="B1231" s="34"/>
      <c r="C1231" s="34"/>
      <c r="D1231" s="34"/>
      <c r="E1231" s="34"/>
      <c r="F1231" s="34"/>
      <c r="G1231" s="34"/>
      <c r="V1231" s="34"/>
      <c r="W1231" s="34"/>
      <c r="X1231" s="34"/>
      <c r="Y1231" s="34"/>
      <c r="Z1231" s="34"/>
      <c r="AA1231" s="34"/>
      <c r="AB1231" s="34"/>
    </row>
    <row r="1232" spans="1:28">
      <c r="A1232" s="34"/>
      <c r="B1232" s="34"/>
      <c r="C1232" s="34"/>
      <c r="D1232" s="34"/>
      <c r="E1232" s="34"/>
      <c r="F1232" s="34"/>
      <c r="G1232" s="34"/>
      <c r="V1232" s="34"/>
      <c r="W1232" s="34"/>
      <c r="X1232" s="34"/>
      <c r="Y1232" s="34"/>
      <c r="Z1232" s="34"/>
      <c r="AA1232" s="34"/>
      <c r="AB1232" s="34"/>
    </row>
    <row r="1233" spans="1:28">
      <c r="A1233" s="34"/>
      <c r="B1233" s="34"/>
      <c r="C1233" s="34"/>
      <c r="D1233" s="34"/>
      <c r="E1233" s="34"/>
      <c r="F1233" s="34"/>
      <c r="G1233" s="34"/>
      <c r="V1233" s="34"/>
      <c r="W1233" s="34"/>
      <c r="X1233" s="34"/>
      <c r="Y1233" s="34"/>
      <c r="Z1233" s="34"/>
      <c r="AA1233" s="34"/>
      <c r="AB1233" s="34"/>
    </row>
    <row r="1234" spans="1:28">
      <c r="A1234" s="34"/>
      <c r="B1234" s="34"/>
      <c r="C1234" s="34"/>
      <c r="D1234" s="34"/>
      <c r="E1234" s="34"/>
      <c r="F1234" s="34"/>
      <c r="G1234" s="34"/>
      <c r="V1234" s="34"/>
      <c r="W1234" s="34"/>
      <c r="X1234" s="34"/>
      <c r="Y1234" s="34"/>
      <c r="Z1234" s="34"/>
      <c r="AA1234" s="34"/>
      <c r="AB1234" s="34"/>
    </row>
    <row r="1235" spans="1:28">
      <c r="A1235" s="34"/>
      <c r="B1235" s="34"/>
      <c r="C1235" s="34"/>
      <c r="D1235" s="34"/>
      <c r="E1235" s="34"/>
      <c r="F1235" s="34"/>
      <c r="G1235" s="34"/>
      <c r="V1235" s="34"/>
      <c r="W1235" s="34"/>
      <c r="X1235" s="34"/>
      <c r="Y1235" s="34"/>
      <c r="Z1235" s="34"/>
      <c r="AA1235" s="34"/>
      <c r="AB1235" s="34"/>
    </row>
    <row r="1236" spans="1:28">
      <c r="A1236" s="34"/>
      <c r="B1236" s="34"/>
      <c r="C1236" s="34"/>
      <c r="D1236" s="34"/>
      <c r="E1236" s="34"/>
      <c r="F1236" s="34"/>
      <c r="G1236" s="34"/>
      <c r="V1236" s="34"/>
      <c r="W1236" s="34"/>
      <c r="X1236" s="34"/>
      <c r="Y1236" s="34"/>
      <c r="Z1236" s="34"/>
      <c r="AA1236" s="34"/>
      <c r="AB1236" s="34"/>
    </row>
    <row r="1237" spans="1:28">
      <c r="A1237" s="34"/>
      <c r="B1237" s="34"/>
      <c r="C1237" s="34"/>
      <c r="D1237" s="34"/>
      <c r="E1237" s="34"/>
      <c r="F1237" s="34"/>
      <c r="G1237" s="34"/>
      <c r="V1237" s="34"/>
      <c r="W1237" s="34"/>
      <c r="X1237" s="34"/>
      <c r="Y1237" s="34"/>
      <c r="Z1237" s="34"/>
      <c r="AA1237" s="34"/>
      <c r="AB1237" s="34"/>
    </row>
    <row r="1238" spans="1:28">
      <c r="A1238" s="34"/>
      <c r="B1238" s="34"/>
      <c r="C1238" s="34"/>
      <c r="D1238" s="34"/>
      <c r="E1238" s="34"/>
      <c r="F1238" s="34"/>
      <c r="G1238" s="34"/>
      <c r="V1238" s="34"/>
      <c r="W1238" s="34"/>
      <c r="X1238" s="34"/>
      <c r="Y1238" s="34"/>
      <c r="Z1238" s="34"/>
      <c r="AA1238" s="34"/>
      <c r="AB1238" s="34"/>
    </row>
    <row r="1239" spans="1:28">
      <c r="A1239" s="34"/>
      <c r="B1239" s="34"/>
      <c r="C1239" s="34"/>
      <c r="D1239" s="34"/>
      <c r="E1239" s="34"/>
      <c r="F1239" s="34"/>
      <c r="G1239" s="34"/>
      <c r="V1239" s="34"/>
      <c r="W1239" s="34"/>
      <c r="X1239" s="34"/>
      <c r="Y1239" s="34"/>
      <c r="Z1239" s="34"/>
      <c r="AA1239" s="34"/>
      <c r="AB1239" s="34"/>
    </row>
    <row r="1240" spans="1:28">
      <c r="A1240" s="34"/>
      <c r="B1240" s="34"/>
      <c r="C1240" s="34"/>
      <c r="D1240" s="34"/>
      <c r="E1240" s="34"/>
      <c r="F1240" s="34"/>
      <c r="G1240" s="34"/>
      <c r="V1240" s="34"/>
      <c r="W1240" s="34"/>
      <c r="X1240" s="34"/>
      <c r="Y1240" s="34"/>
      <c r="Z1240" s="34"/>
      <c r="AA1240" s="34"/>
      <c r="AB1240" s="34"/>
    </row>
    <row r="1241" spans="1:28">
      <c r="A1241" s="34"/>
      <c r="B1241" s="34"/>
      <c r="C1241" s="34"/>
      <c r="D1241" s="34"/>
      <c r="E1241" s="34"/>
      <c r="F1241" s="34"/>
      <c r="G1241" s="34"/>
      <c r="V1241" s="34"/>
      <c r="W1241" s="34"/>
      <c r="X1241" s="34"/>
      <c r="Y1241" s="34"/>
      <c r="Z1241" s="34"/>
      <c r="AA1241" s="34"/>
      <c r="AB1241" s="34"/>
    </row>
    <row r="1242" spans="1:28">
      <c r="A1242" s="34"/>
      <c r="B1242" s="34"/>
      <c r="C1242" s="34"/>
      <c r="D1242" s="34"/>
      <c r="E1242" s="34"/>
      <c r="F1242" s="34"/>
      <c r="G1242" s="34"/>
      <c r="V1242" s="34"/>
      <c r="W1242" s="34"/>
      <c r="X1242" s="34"/>
      <c r="Y1242" s="34"/>
      <c r="Z1242" s="34"/>
      <c r="AA1242" s="34"/>
      <c r="AB1242" s="34"/>
    </row>
    <row r="1243" spans="1:28">
      <c r="A1243" s="34"/>
      <c r="B1243" s="34"/>
      <c r="C1243" s="34"/>
      <c r="D1243" s="34"/>
      <c r="E1243" s="34"/>
      <c r="F1243" s="34"/>
      <c r="G1243" s="34"/>
      <c r="V1243" s="34"/>
      <c r="W1243" s="34"/>
      <c r="X1243" s="34"/>
      <c r="Y1243" s="34"/>
      <c r="Z1243" s="34"/>
      <c r="AA1243" s="34"/>
      <c r="AB1243" s="34"/>
    </row>
    <row r="1244" spans="1:28">
      <c r="A1244" s="34"/>
      <c r="B1244" s="34"/>
      <c r="C1244" s="34"/>
      <c r="D1244" s="34"/>
      <c r="E1244" s="34"/>
      <c r="F1244" s="34"/>
      <c r="G1244" s="34"/>
      <c r="V1244" s="34"/>
      <c r="W1244" s="34"/>
      <c r="X1244" s="34"/>
      <c r="Y1244" s="34"/>
      <c r="Z1244" s="34"/>
      <c r="AA1244" s="34"/>
      <c r="AB1244" s="34"/>
    </row>
    <row r="1245" spans="1:28">
      <c r="A1245" s="34"/>
      <c r="B1245" s="34"/>
      <c r="C1245" s="34"/>
      <c r="D1245" s="34"/>
      <c r="E1245" s="34"/>
      <c r="F1245" s="34"/>
      <c r="G1245" s="34"/>
      <c r="V1245" s="34"/>
      <c r="W1245" s="34"/>
      <c r="X1245" s="34"/>
      <c r="Y1245" s="34"/>
      <c r="Z1245" s="34"/>
      <c r="AA1245" s="34"/>
      <c r="AB1245" s="34"/>
    </row>
    <row r="1246" spans="1:28">
      <c r="A1246" s="34"/>
      <c r="B1246" s="34"/>
      <c r="C1246" s="34"/>
      <c r="D1246" s="34"/>
      <c r="E1246" s="34"/>
      <c r="F1246" s="34"/>
      <c r="G1246" s="34"/>
      <c r="V1246" s="34"/>
      <c r="W1246" s="34"/>
      <c r="X1246" s="34"/>
      <c r="Y1246" s="34"/>
      <c r="Z1246" s="34"/>
      <c r="AA1246" s="34"/>
      <c r="AB1246" s="34"/>
    </row>
    <row r="1247" spans="1:28">
      <c r="A1247" s="34"/>
      <c r="B1247" s="34"/>
      <c r="C1247" s="34"/>
      <c r="D1247" s="34"/>
      <c r="E1247" s="34"/>
      <c r="F1247" s="34"/>
      <c r="G1247" s="34"/>
      <c r="V1247" s="34"/>
      <c r="W1247" s="34"/>
      <c r="X1247" s="34"/>
      <c r="Y1247" s="34"/>
      <c r="Z1247" s="34"/>
      <c r="AA1247" s="34"/>
      <c r="AB1247" s="34"/>
    </row>
    <row r="1248" spans="1:28">
      <c r="A1248" s="34"/>
      <c r="B1248" s="34"/>
      <c r="C1248" s="34"/>
      <c r="D1248" s="34"/>
      <c r="E1248" s="34"/>
      <c r="F1248" s="34"/>
      <c r="G1248" s="34"/>
      <c r="V1248" s="34"/>
      <c r="W1248" s="34"/>
      <c r="X1248" s="34"/>
      <c r="Y1248" s="34"/>
      <c r="Z1248" s="34"/>
      <c r="AA1248" s="34"/>
      <c r="AB1248" s="34"/>
    </row>
    <row r="1249" spans="1:28">
      <c r="A1249" s="34"/>
      <c r="B1249" s="34"/>
      <c r="C1249" s="34"/>
      <c r="D1249" s="34"/>
      <c r="E1249" s="34"/>
      <c r="F1249" s="34"/>
      <c r="G1249" s="34"/>
      <c r="V1249" s="34"/>
      <c r="W1249" s="34"/>
      <c r="X1249" s="34"/>
      <c r="Y1249" s="34"/>
      <c r="Z1249" s="34"/>
      <c r="AA1249" s="34"/>
      <c r="AB1249" s="34"/>
    </row>
    <row r="1250" spans="1:28">
      <c r="A1250" s="34"/>
      <c r="B1250" s="34"/>
      <c r="C1250" s="34"/>
      <c r="D1250" s="34"/>
      <c r="E1250" s="34"/>
      <c r="F1250" s="34"/>
      <c r="G1250" s="34"/>
      <c r="V1250" s="34"/>
      <c r="W1250" s="34"/>
      <c r="X1250" s="34"/>
      <c r="Y1250" s="34"/>
      <c r="Z1250" s="34"/>
      <c r="AA1250" s="34"/>
      <c r="AB1250" s="34"/>
    </row>
    <row r="1251" spans="1:28">
      <c r="A1251" s="34"/>
      <c r="B1251" s="34"/>
      <c r="C1251" s="34"/>
      <c r="D1251" s="34"/>
      <c r="E1251" s="34"/>
      <c r="F1251" s="34"/>
      <c r="G1251" s="34"/>
      <c r="V1251" s="34"/>
      <c r="W1251" s="34"/>
      <c r="X1251" s="34"/>
      <c r="Y1251" s="34"/>
      <c r="Z1251" s="34"/>
      <c r="AA1251" s="34"/>
      <c r="AB1251" s="34"/>
    </row>
    <row r="1252" spans="1:28">
      <c r="A1252" s="34"/>
      <c r="B1252" s="34"/>
      <c r="C1252" s="34"/>
      <c r="D1252" s="34"/>
      <c r="E1252" s="34"/>
      <c r="F1252" s="34"/>
      <c r="G1252" s="34"/>
      <c r="V1252" s="34"/>
      <c r="W1252" s="34"/>
      <c r="X1252" s="34"/>
      <c r="Y1252" s="34"/>
      <c r="Z1252" s="34"/>
      <c r="AA1252" s="34"/>
      <c r="AB1252" s="34"/>
    </row>
    <row r="1253" spans="1:28">
      <c r="A1253" s="34"/>
      <c r="B1253" s="34"/>
      <c r="C1253" s="34"/>
      <c r="D1253" s="34"/>
      <c r="E1253" s="34"/>
      <c r="F1253" s="34"/>
      <c r="G1253" s="34"/>
      <c r="V1253" s="34"/>
      <c r="W1253" s="34"/>
      <c r="X1253" s="34"/>
      <c r="Y1253" s="34"/>
      <c r="Z1253" s="34"/>
      <c r="AA1253" s="34"/>
      <c r="AB1253" s="34"/>
    </row>
    <row r="1254" spans="1:28">
      <c r="A1254" s="34"/>
      <c r="B1254" s="34"/>
      <c r="C1254" s="34"/>
      <c r="D1254" s="34"/>
      <c r="E1254" s="34"/>
      <c r="F1254" s="34"/>
      <c r="G1254" s="34"/>
      <c r="V1254" s="34"/>
      <c r="W1254" s="34"/>
      <c r="X1254" s="34"/>
      <c r="Y1254" s="34"/>
      <c r="Z1254" s="34"/>
      <c r="AA1254" s="34"/>
      <c r="AB1254" s="34"/>
    </row>
    <row r="1255" spans="1:28">
      <c r="A1255" s="34"/>
      <c r="B1255" s="34"/>
      <c r="C1255" s="34"/>
      <c r="D1255" s="34"/>
      <c r="E1255" s="34"/>
      <c r="F1255" s="34"/>
      <c r="G1255" s="34"/>
      <c r="V1255" s="34"/>
      <c r="W1255" s="34"/>
      <c r="X1255" s="34"/>
      <c r="Y1255" s="34"/>
      <c r="Z1255" s="34"/>
      <c r="AA1255" s="34"/>
      <c r="AB1255" s="34"/>
    </row>
    <row r="1256" spans="1:28">
      <c r="A1256" s="34"/>
      <c r="B1256" s="34"/>
      <c r="C1256" s="34"/>
      <c r="D1256" s="34"/>
      <c r="E1256" s="34"/>
      <c r="F1256" s="34"/>
      <c r="G1256" s="34"/>
      <c r="V1256" s="34"/>
      <c r="W1256" s="34"/>
      <c r="X1256" s="34"/>
      <c r="Y1256" s="34"/>
      <c r="Z1256" s="34"/>
      <c r="AA1256" s="34"/>
      <c r="AB1256" s="34"/>
    </row>
    <row r="1257" spans="1:28">
      <c r="A1257" s="34"/>
      <c r="B1257" s="34"/>
      <c r="C1257" s="34"/>
      <c r="D1257" s="34"/>
      <c r="E1257" s="34"/>
      <c r="F1257" s="34"/>
      <c r="G1257" s="34"/>
      <c r="V1257" s="34"/>
      <c r="W1257" s="34"/>
      <c r="X1257" s="34"/>
      <c r="Y1257" s="34"/>
      <c r="Z1257" s="34"/>
      <c r="AA1257" s="34"/>
      <c r="AB1257" s="34"/>
    </row>
    <row r="1258" spans="1:28">
      <c r="A1258" s="34"/>
      <c r="B1258" s="34"/>
      <c r="C1258" s="34"/>
      <c r="D1258" s="34"/>
      <c r="E1258" s="34"/>
      <c r="F1258" s="34"/>
      <c r="G1258" s="34"/>
      <c r="V1258" s="34"/>
      <c r="W1258" s="34"/>
      <c r="X1258" s="34"/>
      <c r="Y1258" s="34"/>
      <c r="Z1258" s="34"/>
      <c r="AA1258" s="34"/>
      <c r="AB1258" s="34"/>
    </row>
    <row r="1259" spans="1:28">
      <c r="A1259" s="34"/>
      <c r="B1259" s="34"/>
      <c r="C1259" s="34"/>
      <c r="D1259" s="34"/>
      <c r="E1259" s="34"/>
      <c r="F1259" s="34"/>
      <c r="G1259" s="34"/>
      <c r="V1259" s="34"/>
      <c r="W1259" s="34"/>
      <c r="X1259" s="34"/>
      <c r="Y1259" s="34"/>
      <c r="Z1259" s="34"/>
      <c r="AA1259" s="34"/>
      <c r="AB1259" s="34"/>
    </row>
    <row r="1260" spans="1:28">
      <c r="A1260" s="34"/>
      <c r="B1260" s="34"/>
      <c r="C1260" s="34"/>
      <c r="D1260" s="34"/>
      <c r="E1260" s="34"/>
      <c r="F1260" s="34"/>
      <c r="G1260" s="34"/>
      <c r="V1260" s="34"/>
      <c r="W1260" s="34"/>
      <c r="X1260" s="34"/>
      <c r="Y1260" s="34"/>
      <c r="Z1260" s="34"/>
      <c r="AA1260" s="34"/>
      <c r="AB1260" s="34"/>
    </row>
    <row r="1261" spans="1:28">
      <c r="A1261" s="34"/>
      <c r="B1261" s="34"/>
      <c r="C1261" s="34"/>
      <c r="D1261" s="34"/>
      <c r="E1261" s="34"/>
      <c r="F1261" s="34"/>
      <c r="G1261" s="34"/>
      <c r="V1261" s="34"/>
      <c r="W1261" s="34"/>
      <c r="X1261" s="34"/>
      <c r="Y1261" s="34"/>
      <c r="Z1261" s="34"/>
      <c r="AA1261" s="34"/>
      <c r="AB1261" s="34"/>
    </row>
    <row r="1262" spans="1:28">
      <c r="A1262" s="34"/>
      <c r="B1262" s="34"/>
      <c r="C1262" s="34"/>
      <c r="D1262" s="34"/>
      <c r="E1262" s="34"/>
      <c r="F1262" s="34"/>
      <c r="G1262" s="34"/>
      <c r="V1262" s="34"/>
      <c r="W1262" s="34"/>
      <c r="X1262" s="34"/>
      <c r="Y1262" s="34"/>
      <c r="Z1262" s="34"/>
      <c r="AA1262" s="34"/>
      <c r="AB1262" s="34"/>
    </row>
    <row r="1263" spans="1:28">
      <c r="A1263" s="34"/>
      <c r="B1263" s="34"/>
      <c r="C1263" s="34"/>
      <c r="D1263" s="34"/>
      <c r="E1263" s="34"/>
      <c r="F1263" s="34"/>
      <c r="G1263" s="34"/>
      <c r="V1263" s="34"/>
      <c r="W1263" s="34"/>
      <c r="X1263" s="34"/>
      <c r="Y1263" s="34"/>
      <c r="Z1263" s="34"/>
      <c r="AA1263" s="34"/>
      <c r="AB1263" s="34"/>
    </row>
    <row r="1264" spans="1:28">
      <c r="A1264" s="34"/>
      <c r="B1264" s="34"/>
      <c r="C1264" s="34"/>
      <c r="D1264" s="34"/>
      <c r="E1264" s="34"/>
      <c r="F1264" s="34"/>
      <c r="G1264" s="34"/>
      <c r="V1264" s="34"/>
      <c r="W1264" s="34"/>
      <c r="X1264" s="34"/>
      <c r="Y1264" s="34"/>
      <c r="Z1264" s="34"/>
      <c r="AA1264" s="34"/>
      <c r="AB1264" s="34"/>
    </row>
    <row r="1265" spans="1:28">
      <c r="A1265" s="34"/>
      <c r="B1265" s="34"/>
      <c r="C1265" s="34"/>
      <c r="D1265" s="34"/>
      <c r="E1265" s="34"/>
      <c r="F1265" s="34"/>
      <c r="G1265" s="34"/>
      <c r="V1265" s="34"/>
      <c r="W1265" s="34"/>
      <c r="X1265" s="34"/>
      <c r="Y1265" s="34"/>
      <c r="Z1265" s="34"/>
      <c r="AA1265" s="34"/>
      <c r="AB1265" s="34"/>
    </row>
    <row r="1266" spans="1:28">
      <c r="A1266" s="34"/>
      <c r="B1266" s="34"/>
      <c r="C1266" s="34"/>
      <c r="D1266" s="34"/>
      <c r="E1266" s="34"/>
      <c r="F1266" s="34"/>
      <c r="G1266" s="34"/>
      <c r="V1266" s="34"/>
      <c r="W1266" s="34"/>
      <c r="X1266" s="34"/>
      <c r="Y1266" s="34"/>
      <c r="Z1266" s="34"/>
      <c r="AA1266" s="34"/>
      <c r="AB1266" s="34"/>
    </row>
    <row r="1267" spans="1:28">
      <c r="A1267" s="34"/>
      <c r="B1267" s="34"/>
      <c r="C1267" s="34"/>
      <c r="D1267" s="34"/>
      <c r="E1267" s="34"/>
      <c r="F1267" s="34"/>
      <c r="G1267" s="34"/>
      <c r="V1267" s="34"/>
      <c r="W1267" s="34"/>
      <c r="X1267" s="34"/>
      <c r="Y1267" s="34"/>
      <c r="Z1267" s="34"/>
      <c r="AA1267" s="34"/>
      <c r="AB1267" s="34"/>
    </row>
    <row r="1268" spans="1:28">
      <c r="A1268" s="34"/>
      <c r="B1268" s="34"/>
      <c r="C1268" s="34"/>
      <c r="D1268" s="34"/>
      <c r="E1268" s="34"/>
      <c r="F1268" s="34"/>
      <c r="G1268" s="34"/>
      <c r="V1268" s="34"/>
      <c r="W1268" s="34"/>
      <c r="X1268" s="34"/>
      <c r="Y1268" s="34"/>
      <c r="Z1268" s="34"/>
      <c r="AA1268" s="34"/>
      <c r="AB1268" s="34"/>
    </row>
    <row r="1269" spans="1:28">
      <c r="A1269" s="34"/>
      <c r="B1269" s="34"/>
      <c r="C1269" s="34"/>
      <c r="D1269" s="34"/>
      <c r="E1269" s="34"/>
      <c r="F1269" s="34"/>
      <c r="G1269" s="34"/>
      <c r="V1269" s="34"/>
      <c r="W1269" s="34"/>
      <c r="X1269" s="34"/>
      <c r="Y1269" s="34"/>
      <c r="Z1269" s="34"/>
      <c r="AA1269" s="34"/>
      <c r="AB1269" s="34"/>
    </row>
    <row r="1270" spans="1:28">
      <c r="A1270" s="34"/>
      <c r="B1270" s="34"/>
      <c r="C1270" s="34"/>
      <c r="D1270" s="34"/>
      <c r="E1270" s="34"/>
      <c r="F1270" s="34"/>
      <c r="G1270" s="34"/>
      <c r="V1270" s="34"/>
      <c r="W1270" s="34"/>
      <c r="X1270" s="34"/>
      <c r="Y1270" s="34"/>
      <c r="Z1270" s="34"/>
      <c r="AA1270" s="34"/>
      <c r="AB1270" s="34"/>
    </row>
    <row r="1271" spans="1:28">
      <c r="A1271" s="34"/>
      <c r="B1271" s="34"/>
      <c r="C1271" s="34"/>
      <c r="D1271" s="34"/>
      <c r="E1271" s="34"/>
      <c r="F1271" s="34"/>
      <c r="G1271" s="34"/>
      <c r="V1271" s="34"/>
      <c r="W1271" s="34"/>
      <c r="X1271" s="34"/>
      <c r="Y1271" s="34"/>
      <c r="Z1271" s="34"/>
      <c r="AA1271" s="34"/>
      <c r="AB1271" s="34"/>
    </row>
    <row r="1272" spans="1:28">
      <c r="A1272" s="34"/>
      <c r="B1272" s="34"/>
      <c r="C1272" s="34"/>
      <c r="D1272" s="34"/>
      <c r="E1272" s="34"/>
      <c r="F1272" s="34"/>
      <c r="G1272" s="34"/>
      <c r="V1272" s="34"/>
      <c r="W1272" s="34"/>
      <c r="X1272" s="34"/>
      <c r="Y1272" s="34"/>
      <c r="Z1272" s="34"/>
      <c r="AA1272" s="34"/>
      <c r="AB1272" s="34"/>
    </row>
    <row r="1273" spans="1:28">
      <c r="A1273" s="34"/>
      <c r="B1273" s="34"/>
      <c r="C1273" s="34"/>
      <c r="D1273" s="34"/>
      <c r="E1273" s="34"/>
      <c r="F1273" s="34"/>
      <c r="G1273" s="34"/>
      <c r="V1273" s="34"/>
      <c r="W1273" s="34"/>
      <c r="X1273" s="34"/>
      <c r="Y1273" s="34"/>
      <c r="Z1273" s="34"/>
      <c r="AA1273" s="34"/>
      <c r="AB1273" s="34"/>
    </row>
    <row r="1274" spans="1:28">
      <c r="A1274" s="34"/>
      <c r="B1274" s="34"/>
      <c r="C1274" s="34"/>
      <c r="D1274" s="34"/>
      <c r="E1274" s="34"/>
      <c r="F1274" s="34"/>
      <c r="G1274" s="34"/>
      <c r="V1274" s="34"/>
      <c r="W1274" s="34"/>
      <c r="X1274" s="34"/>
      <c r="Y1274" s="34"/>
      <c r="Z1274" s="34"/>
      <c r="AA1274" s="34"/>
      <c r="AB1274" s="34"/>
    </row>
    <row r="1275" spans="1:28">
      <c r="A1275" s="34"/>
      <c r="B1275" s="34"/>
      <c r="C1275" s="34"/>
      <c r="D1275" s="34"/>
      <c r="E1275" s="34"/>
      <c r="F1275" s="34"/>
      <c r="G1275" s="34"/>
      <c r="V1275" s="34"/>
      <c r="W1275" s="34"/>
      <c r="X1275" s="34"/>
      <c r="Y1275" s="34"/>
      <c r="Z1275" s="34"/>
      <c r="AA1275" s="34"/>
      <c r="AB1275" s="34"/>
    </row>
    <row r="1276" spans="1:28">
      <c r="A1276" s="34"/>
      <c r="B1276" s="34"/>
      <c r="C1276" s="34"/>
      <c r="D1276" s="34"/>
      <c r="E1276" s="34"/>
      <c r="F1276" s="34"/>
      <c r="G1276" s="34"/>
      <c r="V1276" s="34"/>
      <c r="W1276" s="34"/>
      <c r="X1276" s="34"/>
      <c r="Y1276" s="34"/>
      <c r="Z1276" s="34"/>
      <c r="AA1276" s="34"/>
      <c r="AB1276" s="34"/>
    </row>
    <row r="1277" spans="1:28">
      <c r="A1277" s="34"/>
      <c r="B1277" s="34"/>
      <c r="C1277" s="34"/>
      <c r="D1277" s="34"/>
      <c r="E1277" s="34"/>
      <c r="F1277" s="34"/>
      <c r="G1277" s="34"/>
      <c r="V1277" s="34"/>
      <c r="W1277" s="34"/>
      <c r="X1277" s="34"/>
      <c r="Y1277" s="34"/>
      <c r="Z1277" s="34"/>
      <c r="AA1277" s="34"/>
      <c r="AB1277" s="34"/>
    </row>
    <row r="1278" spans="1:28">
      <c r="A1278" s="34"/>
      <c r="B1278" s="34"/>
      <c r="C1278" s="34"/>
      <c r="D1278" s="34"/>
      <c r="E1278" s="34"/>
      <c r="F1278" s="34"/>
      <c r="G1278" s="34"/>
      <c r="V1278" s="34"/>
      <c r="W1278" s="34"/>
      <c r="X1278" s="34"/>
      <c r="Y1278" s="34"/>
      <c r="Z1278" s="34"/>
      <c r="AA1278" s="34"/>
      <c r="AB1278" s="34"/>
    </row>
    <row r="1279" spans="1:28">
      <c r="A1279" s="34"/>
      <c r="B1279" s="34"/>
      <c r="C1279" s="34"/>
      <c r="D1279" s="34"/>
      <c r="E1279" s="34"/>
      <c r="F1279" s="34"/>
      <c r="G1279" s="34"/>
      <c r="V1279" s="34"/>
      <c r="W1279" s="34"/>
      <c r="X1279" s="34"/>
      <c r="Y1279" s="34"/>
      <c r="Z1279" s="34"/>
      <c r="AA1279" s="34"/>
      <c r="AB1279" s="34"/>
    </row>
    <row r="1280" spans="1:28">
      <c r="A1280" s="34"/>
      <c r="B1280" s="34"/>
      <c r="C1280" s="34"/>
      <c r="D1280" s="34"/>
      <c r="E1280" s="34"/>
      <c r="F1280" s="34"/>
      <c r="G1280" s="34"/>
      <c r="V1280" s="34"/>
      <c r="W1280" s="34"/>
      <c r="X1280" s="34"/>
      <c r="Y1280" s="34"/>
      <c r="Z1280" s="34"/>
      <c r="AA1280" s="34"/>
      <c r="AB1280" s="34"/>
    </row>
    <row r="1281" spans="1:28">
      <c r="A1281" s="34"/>
      <c r="B1281" s="34"/>
      <c r="C1281" s="34"/>
      <c r="D1281" s="34"/>
      <c r="E1281" s="34"/>
      <c r="F1281" s="34"/>
      <c r="G1281" s="34"/>
      <c r="V1281" s="34"/>
      <c r="W1281" s="34"/>
      <c r="X1281" s="34"/>
      <c r="Y1281" s="34"/>
      <c r="Z1281" s="34"/>
      <c r="AA1281" s="34"/>
      <c r="AB1281" s="34"/>
    </row>
    <row r="1282" spans="1:28">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row r="2418" spans="1:28">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CA2418"/>
  <sheetViews>
    <sheetView topLeftCell="A69" zoomScale="125" zoomScaleNormal="125" workbookViewId="0">
      <selection activeCell="W109" sqref="W109:AA109"/>
    </sheetView>
  </sheetViews>
  <sheetFormatPr baseColWidth="10" defaultColWidth="8.85546875" defaultRowHeight="13"/>
  <cols>
    <col min="1" max="38" width="3.7109375" style="108" customWidth="1"/>
    <col min="39" max="16384" width="8.85546875" style="108"/>
  </cols>
  <sheetData>
    <row r="1" spans="1:72">
      <c r="C1" s="109"/>
    </row>
    <row r="2" spans="1:72">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2"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2"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2">
      <c r="A5" s="278" t="s">
        <v>81</v>
      </c>
      <c r="B5" s="279"/>
      <c r="C5" s="279"/>
      <c r="D5" s="279"/>
      <c r="E5" s="279"/>
      <c r="F5" s="279"/>
      <c r="G5" s="279"/>
      <c r="H5" s="278" t="s">
        <v>82</v>
      </c>
      <c r="I5" s="279"/>
      <c r="J5" s="279"/>
      <c r="K5" s="279"/>
      <c r="L5" s="279"/>
      <c r="M5" s="279"/>
      <c r="N5" s="279"/>
      <c r="O5" s="278" t="s">
        <v>44</v>
      </c>
      <c r="P5" s="279"/>
      <c r="Q5" s="279"/>
      <c r="R5" s="279"/>
      <c r="S5" s="279"/>
      <c r="T5" s="279"/>
      <c r="U5" s="279"/>
      <c r="V5" s="278" t="s">
        <v>45</v>
      </c>
      <c r="W5" s="279"/>
      <c r="X5" s="279"/>
      <c r="Y5" s="279"/>
      <c r="Z5" s="279"/>
      <c r="AA5" s="279"/>
      <c r="AB5" s="279"/>
    </row>
    <row r="6" spans="1:72"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c r="A97" s="35">
        <f t="shared" ref="A97:A109" si="4">A96+1</f>
        <v>2006</v>
      </c>
      <c r="B97" s="36">
        <v>41.47</v>
      </c>
      <c r="C97" s="36">
        <v>35.53</v>
      </c>
      <c r="D97" s="36">
        <v>10.44</v>
      </c>
      <c r="E97" s="36">
        <v>9.8800000000000008</v>
      </c>
      <c r="F97" s="36">
        <v>2.68</v>
      </c>
      <c r="G97" s="36"/>
      <c r="H97" s="35">
        <f t="shared" ref="H97:H109" si="5">H96+1</f>
        <v>2006</v>
      </c>
      <c r="I97" s="36">
        <v>35.54</v>
      </c>
      <c r="J97" s="36">
        <v>34.06</v>
      </c>
      <c r="K97" s="36">
        <v>14.08</v>
      </c>
      <c r="L97" s="36">
        <v>13.66</v>
      </c>
      <c r="M97" s="36">
        <v>2.66</v>
      </c>
      <c r="N97" s="36"/>
      <c r="O97" s="35">
        <f t="shared" ref="O97:O109" si="6">O96+1</f>
        <v>2006</v>
      </c>
      <c r="P97" s="36">
        <v>88.18</v>
      </c>
      <c r="Q97" s="36">
        <v>6.75</v>
      </c>
      <c r="R97" s="36">
        <v>2.1800000000000002</v>
      </c>
      <c r="S97" s="36">
        <v>2.2599999999999998</v>
      </c>
      <c r="T97" s="36">
        <v>0.64</v>
      </c>
      <c r="U97" s="36"/>
      <c r="V97" s="35">
        <f t="shared" ref="V97:V109"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f t="shared" si="4"/>
        <v>2013</v>
      </c>
      <c r="B104" s="36">
        <v>42.2</v>
      </c>
      <c r="C104" s="36">
        <v>38.64</v>
      </c>
      <c r="D104" s="36">
        <v>10.199999999999999</v>
      </c>
      <c r="E104" s="36">
        <v>5.27</v>
      </c>
      <c r="F104" s="36">
        <v>3.69</v>
      </c>
      <c r="G104" s="36"/>
      <c r="H104" s="35">
        <f t="shared" si="5"/>
        <v>2013</v>
      </c>
      <c r="I104" s="36">
        <v>34.35</v>
      </c>
      <c r="J104" s="36">
        <v>39.06</v>
      </c>
      <c r="K104" s="36">
        <v>14.77</v>
      </c>
      <c r="L104" s="36">
        <v>8.1999999999999993</v>
      </c>
      <c r="M104" s="36">
        <v>3.62</v>
      </c>
      <c r="N104" s="36"/>
      <c r="O104" s="35">
        <f t="shared" si="6"/>
        <v>2013</v>
      </c>
      <c r="P104" s="36">
        <v>91.11</v>
      </c>
      <c r="Q104" s="36">
        <v>5.66</v>
      </c>
      <c r="R104" s="36">
        <v>1.77</v>
      </c>
      <c r="S104" s="36">
        <v>0.65</v>
      </c>
      <c r="T104" s="36">
        <v>0.81</v>
      </c>
      <c r="U104" s="36"/>
      <c r="V104" s="35">
        <f t="shared" si="7"/>
        <v>2013</v>
      </c>
      <c r="W104" s="36">
        <v>83.13</v>
      </c>
      <c r="X104" s="36">
        <v>11.91</v>
      </c>
      <c r="Y104" s="36">
        <v>2.61</v>
      </c>
      <c r="Z104" s="36">
        <v>0.97</v>
      </c>
      <c r="AA104" s="36">
        <v>1.39</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f t="shared" si="4"/>
        <v>2014</v>
      </c>
      <c r="B105" s="36">
        <v>42.26</v>
      </c>
      <c r="C105" s="36">
        <v>37.33</v>
      </c>
      <c r="D105" s="36">
        <v>11.57</v>
      </c>
      <c r="E105" s="36">
        <v>4.63</v>
      </c>
      <c r="F105" s="36">
        <v>4.21</v>
      </c>
      <c r="G105" s="36"/>
      <c r="H105" s="35">
        <f t="shared" si="5"/>
        <v>2014</v>
      </c>
      <c r="I105" s="36">
        <v>34.6</v>
      </c>
      <c r="J105" s="36">
        <v>36.94</v>
      </c>
      <c r="K105" s="36">
        <v>16.940000000000001</v>
      </c>
      <c r="L105" s="36">
        <v>7.04</v>
      </c>
      <c r="M105" s="36">
        <v>4.4800000000000004</v>
      </c>
      <c r="N105" s="36"/>
      <c r="O105" s="35">
        <f t="shared" si="6"/>
        <v>2014</v>
      </c>
      <c r="P105" s="36">
        <v>91.38</v>
      </c>
      <c r="Q105" s="36">
        <v>5.23</v>
      </c>
      <c r="R105" s="36">
        <v>1.94</v>
      </c>
      <c r="S105" s="36">
        <v>0.61</v>
      </c>
      <c r="T105" s="36">
        <v>0.84</v>
      </c>
      <c r="U105" s="36"/>
      <c r="V105" s="35">
        <f t="shared" si="7"/>
        <v>2014</v>
      </c>
      <c r="W105" s="36">
        <v>83.18</v>
      </c>
      <c r="X105" s="36">
        <v>11.41</v>
      </c>
      <c r="Y105" s="36">
        <v>3.03</v>
      </c>
      <c r="Z105" s="36">
        <v>0.87</v>
      </c>
      <c r="AA105" s="36">
        <v>1.51</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f t="shared" si="4"/>
        <v>2015</v>
      </c>
      <c r="B106" s="36">
        <v>43</v>
      </c>
      <c r="C106" s="36">
        <v>37.92</v>
      </c>
      <c r="D106" s="36">
        <v>11.55</v>
      </c>
      <c r="E106" s="36">
        <v>4.53</v>
      </c>
      <c r="F106" s="36">
        <v>3</v>
      </c>
      <c r="G106" s="36"/>
      <c r="H106" s="35">
        <f t="shared" si="5"/>
        <v>2015</v>
      </c>
      <c r="I106" s="36">
        <v>36.58</v>
      </c>
      <c r="J106" s="36">
        <v>36.659999999999997</v>
      </c>
      <c r="K106" s="36">
        <v>17.11</v>
      </c>
      <c r="L106" s="36">
        <v>6.83</v>
      </c>
      <c r="M106" s="36">
        <v>2.82</v>
      </c>
      <c r="N106" s="36"/>
      <c r="O106" s="35">
        <f t="shared" si="6"/>
        <v>2015</v>
      </c>
      <c r="P106" s="36">
        <v>91.76</v>
      </c>
      <c r="Q106" s="36">
        <v>5.05</v>
      </c>
      <c r="R106" s="36">
        <v>1.85</v>
      </c>
      <c r="S106" s="36">
        <v>0.6</v>
      </c>
      <c r="T106" s="36">
        <v>0.73</v>
      </c>
      <c r="U106" s="36"/>
      <c r="V106" s="35">
        <f t="shared" si="7"/>
        <v>2015</v>
      </c>
      <c r="W106" s="36">
        <v>83.06</v>
      </c>
      <c r="X106" s="36">
        <v>11.88</v>
      </c>
      <c r="Y106" s="36">
        <v>2.92</v>
      </c>
      <c r="Z106" s="36">
        <v>0.83</v>
      </c>
      <c r="AA106" s="36">
        <v>1.3</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 t="shared" si="4"/>
        <v>2016</v>
      </c>
      <c r="B107" s="36">
        <v>41.31</v>
      </c>
      <c r="C107" s="36">
        <v>39.6</v>
      </c>
      <c r="D107" s="36">
        <v>11.61</v>
      </c>
      <c r="E107" s="36">
        <v>4.37</v>
      </c>
      <c r="F107" s="36">
        <v>3.12</v>
      </c>
      <c r="G107" s="36"/>
      <c r="H107" s="35">
        <f t="shared" si="5"/>
        <v>2016</v>
      </c>
      <c r="I107" s="36">
        <v>34.69</v>
      </c>
      <c r="J107" s="36">
        <v>37.5</v>
      </c>
      <c r="K107" s="36">
        <v>17.940000000000001</v>
      </c>
      <c r="L107" s="36">
        <v>6.45</v>
      </c>
      <c r="M107" s="36">
        <v>3.42</v>
      </c>
      <c r="N107" s="36"/>
      <c r="O107" s="35">
        <f t="shared" si="6"/>
        <v>2016</v>
      </c>
      <c r="P107" s="36">
        <v>91.79</v>
      </c>
      <c r="Q107" s="36">
        <v>5.26</v>
      </c>
      <c r="R107" s="36">
        <v>1.72</v>
      </c>
      <c r="S107" s="36">
        <v>0.59</v>
      </c>
      <c r="T107" s="36">
        <v>0.64</v>
      </c>
      <c r="U107" s="36"/>
      <c r="V107" s="35">
        <f t="shared" si="7"/>
        <v>2016</v>
      </c>
      <c r="W107" s="36">
        <v>83.43</v>
      </c>
      <c r="X107" s="36">
        <v>11.84</v>
      </c>
      <c r="Y107" s="36">
        <v>2.76</v>
      </c>
      <c r="Z107" s="36">
        <v>0.78</v>
      </c>
      <c r="AA107" s="36">
        <v>1.19</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 t="shared" si="4"/>
        <v>2017</v>
      </c>
      <c r="B108" s="36">
        <v>42.25</v>
      </c>
      <c r="C108" s="36">
        <v>38.15</v>
      </c>
      <c r="D108" s="36">
        <v>11.15</v>
      </c>
      <c r="E108" s="36">
        <v>5.04</v>
      </c>
      <c r="F108" s="36">
        <v>3.41</v>
      </c>
      <c r="G108" s="36"/>
      <c r="H108" s="35">
        <f t="shared" si="5"/>
        <v>2017</v>
      </c>
      <c r="I108" s="36">
        <v>36.56</v>
      </c>
      <c r="J108" s="36">
        <v>36.79</v>
      </c>
      <c r="K108" s="36">
        <v>15.36</v>
      </c>
      <c r="L108" s="36">
        <v>7.49</v>
      </c>
      <c r="M108" s="36">
        <v>3.79</v>
      </c>
      <c r="N108" s="36"/>
      <c r="O108" s="35">
        <f t="shared" si="6"/>
        <v>2017</v>
      </c>
      <c r="P108" s="36">
        <v>91.85</v>
      </c>
      <c r="Q108" s="36">
        <v>5.13</v>
      </c>
      <c r="R108" s="36">
        <v>1.8</v>
      </c>
      <c r="S108" s="36">
        <v>0.55000000000000004</v>
      </c>
      <c r="T108" s="36">
        <v>0.67</v>
      </c>
      <c r="U108" s="36"/>
      <c r="V108" s="35">
        <f t="shared" si="7"/>
        <v>2017</v>
      </c>
      <c r="W108" s="36">
        <v>82.75</v>
      </c>
      <c r="X108" s="36">
        <v>12.09</v>
      </c>
      <c r="Y108" s="36">
        <v>3.09</v>
      </c>
      <c r="Z108" s="36">
        <v>0.84</v>
      </c>
      <c r="AA108" s="36">
        <v>1.24</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c r="A109" s="35">
        <f t="shared" si="4"/>
        <v>2018</v>
      </c>
      <c r="B109" s="36">
        <v>42.28</v>
      </c>
      <c r="C109" s="36">
        <v>35.409999999999997</v>
      </c>
      <c r="D109" s="36">
        <v>13.59</v>
      </c>
      <c r="E109" s="36">
        <v>5.07</v>
      </c>
      <c r="F109" s="36">
        <v>3.65</v>
      </c>
      <c r="G109" s="36"/>
      <c r="H109" s="35">
        <f t="shared" si="5"/>
        <v>2018</v>
      </c>
      <c r="I109" s="36">
        <v>37.25</v>
      </c>
      <c r="J109" s="36">
        <v>32.479999999999997</v>
      </c>
      <c r="K109" s="36">
        <v>19.37</v>
      </c>
      <c r="L109" s="36">
        <v>6.71</v>
      </c>
      <c r="M109" s="36">
        <v>4.1900000000000004</v>
      </c>
      <c r="N109" s="36"/>
      <c r="O109" s="35">
        <f t="shared" si="6"/>
        <v>2018</v>
      </c>
      <c r="P109" s="36">
        <v>91.69</v>
      </c>
      <c r="Q109" s="36">
        <v>5.13</v>
      </c>
      <c r="R109" s="36">
        <v>1.84</v>
      </c>
      <c r="S109" s="36">
        <v>0.7</v>
      </c>
      <c r="T109" s="36">
        <v>0.64</v>
      </c>
      <c r="U109" s="36"/>
      <c r="V109" s="35">
        <f t="shared" si="7"/>
        <v>2018</v>
      </c>
      <c r="W109" s="36">
        <v>81.69</v>
      </c>
      <c r="X109" s="36">
        <v>12.56</v>
      </c>
      <c r="Y109" s="36">
        <v>3.42</v>
      </c>
      <c r="Z109" s="36">
        <v>1</v>
      </c>
      <c r="AA109" s="36">
        <v>1.34</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ht="6"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c r="A112" s="116" t="s">
        <v>162</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c r="A113" s="60" t="s">
        <v>224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c r="A114" s="60" t="s">
        <v>225</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c r="A115" s="60" t="s">
        <v>226</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35"/>
      <c r="X124" s="35"/>
      <c r="Y124" s="35"/>
      <c r="Z124" s="35"/>
      <c r="AA124" s="3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c r="A369" s="115"/>
      <c r="B369" s="115"/>
      <c r="C369" s="115"/>
      <c r="D369" s="115"/>
      <c r="E369" s="115"/>
      <c r="F369" s="115"/>
      <c r="G369" s="11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c r="A370" s="115"/>
      <c r="B370" s="115"/>
      <c r="C370" s="115"/>
      <c r="D370" s="115"/>
      <c r="E370" s="115"/>
      <c r="F370" s="115"/>
      <c r="G370" s="11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c r="A371" s="115"/>
      <c r="B371" s="115"/>
      <c r="C371" s="115"/>
      <c r="D371" s="115"/>
      <c r="E371" s="115"/>
      <c r="F371" s="115"/>
      <c r="G371" s="11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c r="A372" s="115"/>
      <c r="B372" s="115"/>
      <c r="C372" s="115"/>
      <c r="D372" s="115"/>
      <c r="E372" s="115"/>
      <c r="F372" s="115"/>
      <c r="G372" s="11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c r="A373" s="115"/>
      <c r="B373" s="115"/>
      <c r="C373" s="115"/>
      <c r="D373" s="115"/>
      <c r="E373" s="115"/>
      <c r="F373" s="115"/>
      <c r="G373" s="11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row>
    <row r="507" spans="1:72">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row>
    <row r="508" spans="1:72">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row>
    <row r="509" spans="1:72">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row>
    <row r="510" spans="1:72">
      <c r="A510" s="35"/>
      <c r="B510" s="35"/>
      <c r="C510" s="35"/>
      <c r="D510" s="35"/>
      <c r="E510" s="35"/>
      <c r="F510" s="35"/>
      <c r="G510" s="35"/>
      <c r="H510" s="115"/>
      <c r="I510" s="115"/>
      <c r="J510" s="115"/>
      <c r="K510" s="115"/>
      <c r="L510" s="115"/>
      <c r="M510" s="115"/>
      <c r="N510" s="115"/>
      <c r="O510" s="115"/>
      <c r="P510" s="35"/>
      <c r="Q510" s="35"/>
      <c r="R510" s="35"/>
      <c r="S510" s="35"/>
      <c r="T510" s="35"/>
      <c r="U510" s="3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row>
    <row r="511" spans="1:72">
      <c r="A511" s="34"/>
      <c r="B511" s="34"/>
      <c r="C511" s="34"/>
      <c r="D511" s="34"/>
      <c r="E511" s="34"/>
      <c r="F511" s="34"/>
      <c r="G511" s="34"/>
      <c r="P511" s="34"/>
      <c r="Q511" s="34"/>
      <c r="R511" s="34"/>
      <c r="S511" s="34"/>
      <c r="T511" s="34"/>
      <c r="U511" s="34"/>
    </row>
    <row r="512" spans="1:72">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28">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28">
      <c r="A1666" s="34"/>
      <c r="B1666" s="34"/>
      <c r="C1666" s="34"/>
      <c r="D1666" s="34"/>
      <c r="E1666" s="34"/>
      <c r="F1666" s="34"/>
      <c r="G1666" s="34"/>
      <c r="H1666" s="34"/>
      <c r="I1666" s="34"/>
      <c r="J1666" s="34"/>
      <c r="K1666" s="34"/>
      <c r="L1666" s="34"/>
      <c r="M1666" s="34"/>
      <c r="N1666" s="34"/>
      <c r="O1666" s="34"/>
      <c r="P1666" s="34"/>
      <c r="Q1666" s="34"/>
      <c r="R1666" s="34"/>
      <c r="S1666" s="34"/>
      <c r="T1666" s="34"/>
      <c r="U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row r="2418" spans="1:28">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DJ2418"/>
  <sheetViews>
    <sheetView topLeftCell="A89" zoomScale="125" zoomScaleNormal="125" workbookViewId="0">
      <selection activeCell="L98" sqref="L98"/>
    </sheetView>
  </sheetViews>
  <sheetFormatPr baseColWidth="10" defaultColWidth="8.85546875" defaultRowHeight="13"/>
  <cols>
    <col min="1" max="80" width="3.7109375" style="108" customWidth="1"/>
    <col min="81" max="16384" width="8.85546875" style="108"/>
  </cols>
  <sheetData>
    <row r="1" spans="1:86">
      <c r="C1" s="109"/>
    </row>
    <row r="2" spans="1:86">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86"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86"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86">
      <c r="A5" s="278" t="s">
        <v>78</v>
      </c>
      <c r="B5" s="279"/>
      <c r="C5" s="279"/>
      <c r="D5" s="279"/>
      <c r="E5" s="279"/>
      <c r="F5" s="279"/>
      <c r="G5" s="279"/>
      <c r="H5" s="278" t="s">
        <v>79</v>
      </c>
      <c r="I5" s="279"/>
      <c r="J5" s="279"/>
      <c r="K5" s="279"/>
      <c r="L5" s="279"/>
      <c r="M5" s="279"/>
      <c r="N5" s="279"/>
      <c r="O5" s="278" t="s">
        <v>83</v>
      </c>
      <c r="P5" s="279"/>
      <c r="Q5" s="279"/>
      <c r="R5" s="279"/>
      <c r="S5" s="279"/>
      <c r="T5" s="279"/>
      <c r="U5" s="279"/>
      <c r="V5" s="278" t="s">
        <v>82</v>
      </c>
      <c r="W5" s="279"/>
      <c r="X5" s="279"/>
      <c r="Y5" s="279"/>
      <c r="Z5" s="279"/>
      <c r="AA5" s="279"/>
      <c r="AB5" s="279"/>
    </row>
    <row r="6" spans="1:86"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c r="A97" s="35">
        <f t="shared" ref="A97:A109" si="4">A96+1</f>
        <v>2006</v>
      </c>
      <c r="B97" s="36">
        <v>70.17</v>
      </c>
      <c r="C97" s="36">
        <v>20.18</v>
      </c>
      <c r="D97" s="36">
        <v>4.2699999999999996</v>
      </c>
      <c r="E97" s="36">
        <v>3.55</v>
      </c>
      <c r="F97" s="36">
        <v>1.84</v>
      </c>
      <c r="G97" s="36"/>
      <c r="H97" s="35">
        <f t="shared" ref="H97:H109" si="5">H96+1</f>
        <v>2006</v>
      </c>
      <c r="I97" s="36">
        <v>56.47</v>
      </c>
      <c r="J97" s="36">
        <v>30.28</v>
      </c>
      <c r="K97" s="36">
        <v>5.86</v>
      </c>
      <c r="L97" s="36">
        <v>4.95</v>
      </c>
      <c r="M97" s="36">
        <v>2.4500000000000002</v>
      </c>
      <c r="N97" s="36"/>
      <c r="O97" s="35">
        <f t="shared" ref="O97:O109" si="6">O96+1</f>
        <v>2006</v>
      </c>
      <c r="P97" s="36">
        <v>45.17</v>
      </c>
      <c r="Q97" s="36">
        <v>36.450000000000003</v>
      </c>
      <c r="R97" s="36">
        <v>8.16</v>
      </c>
      <c r="S97" s="36">
        <v>7.52</v>
      </c>
      <c r="T97" s="36">
        <v>2.69</v>
      </c>
      <c r="U97" s="36"/>
      <c r="V97" s="35">
        <f t="shared" ref="V97:V109"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c r="A104" s="35">
        <f t="shared" si="4"/>
        <v>2013</v>
      </c>
      <c r="B104" s="36">
        <v>74.27</v>
      </c>
      <c r="C104" s="36">
        <v>18.899999999999999</v>
      </c>
      <c r="D104" s="36">
        <v>3.52</v>
      </c>
      <c r="E104" s="36">
        <v>1.3</v>
      </c>
      <c r="F104" s="36">
        <v>2.02</v>
      </c>
      <c r="G104" s="36"/>
      <c r="H104" s="35">
        <f t="shared" si="5"/>
        <v>2013</v>
      </c>
      <c r="I104" s="36">
        <v>60.83</v>
      </c>
      <c r="J104" s="36">
        <v>29.55</v>
      </c>
      <c r="K104" s="36">
        <v>4.84</v>
      </c>
      <c r="L104" s="36">
        <v>1.96</v>
      </c>
      <c r="M104" s="36">
        <v>2.82</v>
      </c>
      <c r="N104" s="36"/>
      <c r="O104" s="35">
        <f t="shared" si="6"/>
        <v>2013</v>
      </c>
      <c r="P104" s="36">
        <v>47.21</v>
      </c>
      <c r="Q104" s="36">
        <v>38.380000000000003</v>
      </c>
      <c r="R104" s="36">
        <v>7.28</v>
      </c>
      <c r="S104" s="36">
        <v>3.4</v>
      </c>
      <c r="T104" s="36">
        <v>3.73</v>
      </c>
      <c r="U104" s="36"/>
      <c r="V104" s="35">
        <f t="shared" si="7"/>
        <v>2013</v>
      </c>
      <c r="W104" s="36">
        <f>'Table A7 (cont.)'!I104</f>
        <v>34.35</v>
      </c>
      <c r="X104" s="36">
        <f>'Table A7 (cont.)'!J104</f>
        <v>39.06</v>
      </c>
      <c r="Y104" s="36">
        <f>'Table A7 (cont.)'!K104</f>
        <v>14.77</v>
      </c>
      <c r="Z104" s="36">
        <f>'Table A7 (cont.)'!L104</f>
        <v>8.1999999999999993</v>
      </c>
      <c r="AA104" s="36">
        <f>'Table A7 (cont.)'!M104</f>
        <v>3.62</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c r="A105" s="35">
        <f t="shared" si="4"/>
        <v>2014</v>
      </c>
      <c r="B105" s="36">
        <v>72.459999999999994</v>
      </c>
      <c r="C105" s="36">
        <v>19.82</v>
      </c>
      <c r="D105" s="36">
        <v>4.24</v>
      </c>
      <c r="E105" s="36">
        <v>1.2</v>
      </c>
      <c r="F105" s="36">
        <v>2.2799999999999998</v>
      </c>
      <c r="G105" s="36"/>
      <c r="H105" s="35">
        <f t="shared" si="5"/>
        <v>2014</v>
      </c>
      <c r="I105" s="36">
        <v>60.42</v>
      </c>
      <c r="J105" s="36">
        <v>29.32</v>
      </c>
      <c r="K105" s="36">
        <v>5.53</v>
      </c>
      <c r="L105" s="36">
        <v>1.77</v>
      </c>
      <c r="M105" s="36">
        <v>2.95</v>
      </c>
      <c r="N105" s="36"/>
      <c r="O105" s="35">
        <f t="shared" si="6"/>
        <v>2014</v>
      </c>
      <c r="P105" s="36">
        <v>47.06</v>
      </c>
      <c r="Q105" s="36">
        <v>37.57</v>
      </c>
      <c r="R105" s="36">
        <v>8.1999999999999993</v>
      </c>
      <c r="S105" s="36">
        <v>3.12</v>
      </c>
      <c r="T105" s="36">
        <v>4.05</v>
      </c>
      <c r="U105" s="36"/>
      <c r="V105" s="35">
        <f t="shared" si="7"/>
        <v>2014</v>
      </c>
      <c r="W105" s="36">
        <f>'Table A7 (cont.)'!I105</f>
        <v>34.6</v>
      </c>
      <c r="X105" s="36">
        <f>'Table A7 (cont.)'!J105</f>
        <v>36.94</v>
      </c>
      <c r="Y105" s="36">
        <f>'Table A7 (cont.)'!K105</f>
        <v>16.940000000000001</v>
      </c>
      <c r="Z105" s="36">
        <f>'Table A7 (cont.)'!L105</f>
        <v>7.04</v>
      </c>
      <c r="AA105" s="36">
        <f>'Table A7 (cont.)'!M105</f>
        <v>4.4800000000000004</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86">
      <c r="A106" s="35">
        <f t="shared" si="4"/>
        <v>2015</v>
      </c>
      <c r="B106" s="36">
        <v>72.010000000000005</v>
      </c>
      <c r="C106" s="36">
        <v>20.87</v>
      </c>
      <c r="D106" s="36">
        <v>4.04</v>
      </c>
      <c r="E106" s="36">
        <v>1.17</v>
      </c>
      <c r="F106" s="36">
        <v>1.92</v>
      </c>
      <c r="G106" s="36"/>
      <c r="H106" s="35">
        <f t="shared" si="5"/>
        <v>2015</v>
      </c>
      <c r="I106" s="36">
        <v>60.37</v>
      </c>
      <c r="J106" s="36">
        <v>30.15</v>
      </c>
      <c r="K106" s="36">
        <v>5.34</v>
      </c>
      <c r="L106" s="36">
        <v>1.69</v>
      </c>
      <c r="M106" s="36">
        <v>2.4500000000000002</v>
      </c>
      <c r="N106" s="36"/>
      <c r="O106" s="35">
        <f t="shared" si="6"/>
        <v>2015</v>
      </c>
      <c r="P106" s="36">
        <v>47.07</v>
      </c>
      <c r="Q106" s="36">
        <v>38.71</v>
      </c>
      <c r="R106" s="36">
        <v>8.0299999999999994</v>
      </c>
      <c r="S106" s="36">
        <v>3.07</v>
      </c>
      <c r="T106" s="36">
        <v>3.11</v>
      </c>
      <c r="U106" s="36"/>
      <c r="V106" s="35">
        <f t="shared" si="7"/>
        <v>2015</v>
      </c>
      <c r="W106" s="36">
        <f>'Table A7 (cont.)'!I106</f>
        <v>36.58</v>
      </c>
      <c r="X106" s="36">
        <f>'Table A7 (cont.)'!J106</f>
        <v>36.659999999999997</v>
      </c>
      <c r="Y106" s="36">
        <f>'Table A7 (cont.)'!K106</f>
        <v>17.11</v>
      </c>
      <c r="Z106" s="36">
        <f>'Table A7 (cont.)'!L106</f>
        <v>6.83</v>
      </c>
      <c r="AA106" s="36">
        <f>'Table A7 (cont.)'!M106</f>
        <v>2.82</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86">
      <c r="A107" s="35">
        <f t="shared" si="4"/>
        <v>2016</v>
      </c>
      <c r="B107" s="36">
        <v>71.27</v>
      </c>
      <c r="C107" s="36">
        <v>21.8</v>
      </c>
      <c r="D107" s="36">
        <v>4</v>
      </c>
      <c r="E107" s="36">
        <v>1.21</v>
      </c>
      <c r="F107" s="36">
        <v>1.73</v>
      </c>
      <c r="G107" s="36"/>
      <c r="H107" s="35">
        <f t="shared" si="5"/>
        <v>2016</v>
      </c>
      <c r="I107" s="36">
        <v>60.05</v>
      </c>
      <c r="J107" s="36">
        <v>31.02</v>
      </c>
      <c r="K107" s="36">
        <v>5.1100000000000003</v>
      </c>
      <c r="L107" s="36">
        <v>1.65</v>
      </c>
      <c r="M107" s="36">
        <v>2.1800000000000002</v>
      </c>
      <c r="N107" s="36"/>
      <c r="O107" s="35">
        <f t="shared" si="6"/>
        <v>2016</v>
      </c>
      <c r="P107" s="36">
        <v>45.44</v>
      </c>
      <c r="Q107" s="36">
        <v>40.9</v>
      </c>
      <c r="R107" s="36">
        <v>7.66</v>
      </c>
      <c r="S107" s="36">
        <v>3.07</v>
      </c>
      <c r="T107" s="36">
        <v>2.94</v>
      </c>
      <c r="U107" s="36"/>
      <c r="V107" s="35">
        <f t="shared" si="7"/>
        <v>2016</v>
      </c>
      <c r="W107" s="36">
        <f>'Table A7 (cont.)'!I107</f>
        <v>34.69</v>
      </c>
      <c r="X107" s="36">
        <f>'Table A7 (cont.)'!J107</f>
        <v>37.5</v>
      </c>
      <c r="Y107" s="36">
        <f>'Table A7 (cont.)'!K107</f>
        <v>17.940000000000001</v>
      </c>
      <c r="Z107" s="36">
        <f>'Table A7 (cont.)'!L107</f>
        <v>6.45</v>
      </c>
      <c r="AA107" s="36">
        <f>'Table A7 (cont.)'!M107</f>
        <v>3.42</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86">
      <c r="A108" s="35">
        <f t="shared" si="4"/>
        <v>2017</v>
      </c>
      <c r="B108" s="36">
        <v>69.36</v>
      </c>
      <c r="C108" s="36">
        <v>22.96</v>
      </c>
      <c r="D108" s="36">
        <v>4.5199999999999996</v>
      </c>
      <c r="E108" s="36">
        <v>1.31</v>
      </c>
      <c r="F108" s="36">
        <v>1.85</v>
      </c>
      <c r="G108" s="36"/>
      <c r="H108" s="35">
        <f t="shared" si="5"/>
        <v>2017</v>
      </c>
      <c r="I108" s="36">
        <v>59.26</v>
      </c>
      <c r="J108" s="36">
        <v>30.85</v>
      </c>
      <c r="K108" s="36">
        <v>5.68</v>
      </c>
      <c r="L108" s="36">
        <v>1.85</v>
      </c>
      <c r="M108" s="36">
        <v>2.36</v>
      </c>
      <c r="N108" s="36"/>
      <c r="O108" s="35">
        <f t="shared" si="6"/>
        <v>2017</v>
      </c>
      <c r="P108" s="36">
        <v>45.91</v>
      </c>
      <c r="Q108" s="36">
        <v>39.020000000000003</v>
      </c>
      <c r="R108" s="36">
        <v>8.44</v>
      </c>
      <c r="S108" s="36">
        <v>3.46</v>
      </c>
      <c r="T108" s="36">
        <v>3.17</v>
      </c>
      <c r="U108" s="36"/>
      <c r="V108" s="35">
        <f t="shared" si="7"/>
        <v>2017</v>
      </c>
      <c r="W108" s="36">
        <f>'Table A7 (cont.)'!I108</f>
        <v>36.56</v>
      </c>
      <c r="X108" s="36">
        <f>'Table A7 (cont.)'!J108</f>
        <v>36.79</v>
      </c>
      <c r="Y108" s="36">
        <f>'Table A7 (cont.)'!K108</f>
        <v>15.36</v>
      </c>
      <c r="Z108" s="36">
        <f>'Table A7 (cont.)'!L108</f>
        <v>7.49</v>
      </c>
      <c r="AA108" s="36">
        <f>'Table A7 (cont.)'!M108</f>
        <v>3.79</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86">
      <c r="A109" s="35">
        <f t="shared" si="4"/>
        <v>2018</v>
      </c>
      <c r="B109" s="36">
        <v>68.760000000000005</v>
      </c>
      <c r="C109" s="36">
        <v>22.75</v>
      </c>
      <c r="D109" s="36">
        <v>4.97</v>
      </c>
      <c r="E109" s="36">
        <v>1.54</v>
      </c>
      <c r="F109" s="36">
        <v>1.98</v>
      </c>
      <c r="G109" s="36"/>
      <c r="H109" s="35">
        <f t="shared" si="5"/>
        <v>2018</v>
      </c>
      <c r="I109" s="36">
        <v>59.57</v>
      </c>
      <c r="J109" s="36">
        <v>29.62</v>
      </c>
      <c r="K109" s="36">
        <v>6.16</v>
      </c>
      <c r="L109" s="36">
        <v>2.09</v>
      </c>
      <c r="M109" s="36">
        <v>2.56</v>
      </c>
      <c r="N109" s="36"/>
      <c r="O109" s="35">
        <f t="shared" si="6"/>
        <v>2018</v>
      </c>
      <c r="P109" s="36">
        <v>45.84</v>
      </c>
      <c r="Q109" s="36">
        <v>37.49</v>
      </c>
      <c r="R109" s="36">
        <v>9.49</v>
      </c>
      <c r="S109" s="36">
        <v>3.92</v>
      </c>
      <c r="T109" s="36">
        <v>3.26</v>
      </c>
      <c r="U109" s="36"/>
      <c r="V109" s="35">
        <f t="shared" si="7"/>
        <v>2018</v>
      </c>
      <c r="W109" s="36">
        <f>'Table A7 (cont.)'!I109</f>
        <v>37.25</v>
      </c>
      <c r="X109" s="36">
        <f>'Table A7 (cont.)'!J109</f>
        <v>32.479999999999997</v>
      </c>
      <c r="Y109" s="36">
        <f>'Table A7 (cont.)'!K109</f>
        <v>19.37</v>
      </c>
      <c r="Z109" s="36">
        <f>'Table A7 (cont.)'!L109</f>
        <v>6.71</v>
      </c>
      <c r="AA109" s="36">
        <f>'Table A7 (cont.)'!M109</f>
        <v>4.1900000000000004</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86" ht="6"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c r="A112" s="116" t="s">
        <v>162</v>
      </c>
      <c r="B112" s="116"/>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c r="A113" s="60" t="s">
        <v>224</v>
      </c>
      <c r="B113" s="60"/>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c r="A114" s="60" t="s">
        <v>225</v>
      </c>
      <c r="B114" s="60"/>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c r="A115" s="60" t="s">
        <v>226</v>
      </c>
      <c r="B115" s="60"/>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row>
    <row r="498" spans="1:114">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row>
    <row r="499" spans="1:114">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row>
    <row r="500" spans="1:114">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row>
    <row r="501" spans="1:114">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row>
    <row r="502" spans="1:114">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c r="CW506" s="115"/>
      <c r="CX506" s="115"/>
      <c r="CY506" s="115"/>
      <c r="CZ506" s="115"/>
      <c r="DA506" s="115"/>
      <c r="DB506" s="115"/>
      <c r="DC506" s="115"/>
      <c r="DD506" s="115"/>
      <c r="DE506" s="115"/>
      <c r="DF506" s="115"/>
      <c r="DG506" s="115"/>
      <c r="DH506" s="115"/>
      <c r="DI506" s="115"/>
      <c r="DJ506" s="115"/>
    </row>
    <row r="507" spans="1:114">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c r="CW507" s="115"/>
      <c r="CX507" s="115"/>
      <c r="CY507" s="115"/>
      <c r="CZ507" s="115"/>
      <c r="DA507" s="115"/>
      <c r="DB507" s="115"/>
      <c r="DC507" s="115"/>
      <c r="DD507" s="115"/>
      <c r="DE507" s="115"/>
      <c r="DF507" s="115"/>
      <c r="DG507" s="115"/>
      <c r="DH507" s="115"/>
      <c r="DI507" s="115"/>
      <c r="DJ507" s="115"/>
    </row>
    <row r="508" spans="1:114">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c r="CW508" s="115"/>
      <c r="CX508" s="115"/>
      <c r="CY508" s="115"/>
      <c r="CZ508" s="115"/>
      <c r="DA508" s="115"/>
      <c r="DB508" s="115"/>
      <c r="DC508" s="115"/>
      <c r="DD508" s="115"/>
      <c r="DE508" s="115"/>
      <c r="DF508" s="115"/>
      <c r="DG508" s="115"/>
      <c r="DH508" s="115"/>
      <c r="DI508" s="115"/>
      <c r="DJ508" s="115"/>
    </row>
    <row r="509" spans="1:114">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c r="CC509" s="115"/>
      <c r="CD509" s="115"/>
      <c r="CE509" s="115"/>
      <c r="CF509" s="115"/>
      <c r="CG509" s="115"/>
      <c r="CH509" s="115"/>
      <c r="CI509" s="115"/>
      <c r="CJ509" s="115"/>
      <c r="CK509" s="115"/>
      <c r="CL509" s="115"/>
      <c r="CM509" s="115"/>
      <c r="CN509" s="115"/>
      <c r="CO509" s="115"/>
      <c r="CP509" s="115"/>
      <c r="CQ509" s="115"/>
      <c r="CR509" s="115"/>
      <c r="CS509" s="115"/>
      <c r="CT509" s="115"/>
      <c r="CU509" s="115"/>
      <c r="CV509" s="115"/>
      <c r="CW509" s="115"/>
      <c r="CX509" s="115"/>
      <c r="CY509" s="115"/>
      <c r="CZ509" s="115"/>
      <c r="DA509" s="115"/>
      <c r="DB509" s="115"/>
      <c r="DC509" s="115"/>
      <c r="DD509" s="115"/>
      <c r="DE509" s="115"/>
      <c r="DF509" s="115"/>
      <c r="DG509" s="115"/>
      <c r="DH509" s="115"/>
      <c r="DI509" s="115"/>
      <c r="DJ509" s="115"/>
    </row>
    <row r="510" spans="1:114">
      <c r="A510" s="35"/>
      <c r="B510" s="35"/>
      <c r="C510" s="35"/>
      <c r="D510" s="35"/>
      <c r="E510" s="35"/>
      <c r="F510" s="35"/>
      <c r="G510" s="35"/>
      <c r="H510" s="115"/>
      <c r="I510" s="115"/>
      <c r="J510" s="115"/>
      <c r="K510" s="115"/>
      <c r="L510" s="115"/>
      <c r="M510" s="115"/>
      <c r="N510" s="115"/>
      <c r="O510" s="115"/>
      <c r="P510" s="35"/>
      <c r="Q510" s="35"/>
      <c r="R510" s="35"/>
      <c r="S510" s="35"/>
      <c r="T510" s="35"/>
      <c r="U510" s="3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c r="CB510" s="115"/>
      <c r="CC510" s="115"/>
      <c r="CD510" s="115"/>
      <c r="CE510" s="115"/>
      <c r="CF510" s="115"/>
      <c r="CG510" s="115"/>
      <c r="CH510" s="115"/>
      <c r="CI510" s="115"/>
      <c r="CJ510" s="115"/>
      <c r="CK510" s="115"/>
      <c r="CL510" s="115"/>
      <c r="CM510" s="115"/>
      <c r="CN510" s="115"/>
      <c r="CO510" s="115"/>
      <c r="CP510" s="115"/>
      <c r="CQ510" s="115"/>
      <c r="CR510" s="115"/>
      <c r="CS510" s="115"/>
      <c r="CT510" s="115"/>
      <c r="CU510" s="115"/>
      <c r="CV510" s="115"/>
      <c r="CW510" s="115"/>
      <c r="CX510" s="115"/>
      <c r="CY510" s="115"/>
      <c r="CZ510" s="115"/>
      <c r="DA510" s="115"/>
      <c r="DB510" s="115"/>
      <c r="DC510" s="115"/>
      <c r="DD510" s="115"/>
      <c r="DE510" s="115"/>
      <c r="DF510" s="115"/>
      <c r="DG510" s="115"/>
      <c r="DH510" s="115"/>
      <c r="DI510" s="115"/>
      <c r="DJ510" s="115"/>
    </row>
    <row r="511" spans="1:114">
      <c r="A511" s="34"/>
      <c r="B511" s="34"/>
      <c r="C511" s="34"/>
      <c r="D511" s="34"/>
      <c r="E511" s="34"/>
      <c r="F511" s="34"/>
      <c r="G511" s="34"/>
      <c r="P511" s="34"/>
      <c r="Q511" s="34"/>
      <c r="R511" s="34"/>
      <c r="S511" s="34"/>
      <c r="T511" s="34"/>
      <c r="U511" s="34"/>
    </row>
    <row r="512" spans="1:114">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49">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49">
      <c r="A1666" s="34"/>
      <c r="B1666" s="34"/>
      <c r="C1666" s="34"/>
      <c r="D1666" s="34"/>
      <c r="E1666" s="34"/>
      <c r="F1666" s="34"/>
      <c r="G1666" s="34"/>
      <c r="H1666" s="34"/>
      <c r="I1666" s="34"/>
      <c r="J1666" s="34"/>
      <c r="K1666" s="34"/>
      <c r="L1666" s="34"/>
      <c r="M1666" s="34"/>
      <c r="N1666" s="34"/>
      <c r="O1666" s="34"/>
      <c r="P1666" s="34"/>
      <c r="Q1666" s="34"/>
      <c r="R1666" s="34"/>
      <c r="S1666" s="34"/>
      <c r="T1666" s="34"/>
      <c r="U1666" s="34"/>
    </row>
    <row r="1667" spans="1:49">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c r="A1771" s="34"/>
      <c r="B1771" s="34"/>
      <c r="C1771" s="34"/>
      <c r="D1771" s="34"/>
      <c r="E1771" s="34"/>
      <c r="F1771" s="34"/>
      <c r="G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c r="A1772" s="34"/>
      <c r="B1772" s="34"/>
      <c r="C1772" s="34"/>
      <c r="D1772" s="34"/>
      <c r="E1772" s="34"/>
      <c r="F1772" s="34"/>
      <c r="G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c r="A1773" s="34"/>
      <c r="B1773" s="34"/>
      <c r="C1773" s="34"/>
      <c r="D1773" s="34"/>
      <c r="E1773" s="34"/>
      <c r="F1773" s="34"/>
      <c r="G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c r="A1774" s="34"/>
      <c r="B1774" s="34"/>
      <c r="C1774" s="34"/>
      <c r="D1774" s="34"/>
      <c r="E1774" s="34"/>
      <c r="F1774" s="34"/>
      <c r="G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c r="A1775" s="34"/>
      <c r="B1775" s="34"/>
      <c r="C1775" s="34"/>
      <c r="D1775" s="34"/>
      <c r="E1775" s="34"/>
      <c r="F1775" s="34"/>
      <c r="G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row>
    <row r="1783" spans="1:5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row>
    <row r="1784" spans="1:5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row>
    <row r="1785" spans="1:5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row>
    <row r="1786" spans="1:5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row>
    <row r="1787" spans="1:5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row r="2414" spans="1:5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c r="AC2414" s="34"/>
      <c r="AD2414" s="34"/>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row>
    <row r="2415" spans="1:5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c r="AC2415" s="34"/>
      <c r="AD2415" s="34"/>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row>
    <row r="2416" spans="1:5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c r="AC2416" s="34"/>
      <c r="AD2416" s="34"/>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row>
    <row r="2417" spans="1:5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c r="AC2417" s="34"/>
      <c r="AD2417" s="34"/>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row>
    <row r="2418" spans="1:55">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c r="AC2418" s="34"/>
      <c r="AD2418" s="34"/>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B2418"/>
  <sheetViews>
    <sheetView topLeftCell="A72" zoomScale="125" zoomScaleNormal="125" workbookViewId="0">
      <selection activeCell="AD109" sqref="AD109"/>
    </sheetView>
  </sheetViews>
  <sheetFormatPr baseColWidth="10" defaultColWidth="8.85546875" defaultRowHeight="13"/>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c r="C1" s="109"/>
    </row>
    <row r="2" spans="1:80" ht="16">
      <c r="A2" s="275" t="s">
        <v>343</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7"/>
    </row>
    <row r="3" spans="1:80" ht="16">
      <c r="A3" s="283" t="s">
        <v>148</v>
      </c>
      <c r="B3" s="282"/>
      <c r="C3" s="282"/>
      <c r="D3" s="282"/>
      <c r="E3" s="282"/>
      <c r="F3" s="282"/>
      <c r="G3" s="282"/>
      <c r="H3" s="282"/>
      <c r="I3" s="282"/>
      <c r="J3" s="282"/>
      <c r="K3" s="282"/>
      <c r="L3" s="282"/>
      <c r="M3" s="282"/>
      <c r="N3" s="282"/>
      <c r="O3" s="282"/>
      <c r="P3" s="282"/>
      <c r="Q3" s="282"/>
      <c r="R3" s="282"/>
      <c r="S3" s="282"/>
      <c r="T3" s="282"/>
      <c r="U3" s="282"/>
      <c r="V3" s="282"/>
      <c r="W3" s="282"/>
      <c r="X3" s="282"/>
      <c r="Y3" s="282"/>
      <c r="Z3" s="282"/>
      <c r="AA3" s="282"/>
      <c r="AB3" s="282"/>
      <c r="AC3" s="282"/>
    </row>
    <row r="4" spans="1:80"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row>
    <row r="5" spans="1:80" ht="16">
      <c r="A5" s="280" t="s">
        <v>166</v>
      </c>
      <c r="B5" s="281"/>
      <c r="C5" s="281"/>
      <c r="D5" s="281"/>
      <c r="E5" s="281"/>
      <c r="F5" s="281"/>
      <c r="G5" s="281"/>
      <c r="H5" s="281"/>
      <c r="I5" s="281"/>
      <c r="J5" s="281"/>
      <c r="K5" s="281"/>
      <c r="L5" s="281"/>
      <c r="M5" s="281"/>
      <c r="N5" s="282"/>
      <c r="O5" s="110"/>
      <c r="P5" s="280" t="s">
        <v>167</v>
      </c>
      <c r="Q5" s="281"/>
      <c r="R5" s="281"/>
      <c r="S5" s="281"/>
      <c r="T5" s="281"/>
      <c r="U5" s="281"/>
      <c r="V5" s="281"/>
      <c r="W5" s="281"/>
      <c r="X5" s="281"/>
      <c r="Y5" s="281"/>
      <c r="Z5" s="281"/>
      <c r="AA5" s="281"/>
      <c r="AB5" s="281"/>
      <c r="AC5" s="282"/>
    </row>
    <row r="6" spans="1:80" s="115" customFormat="1" ht="11">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c r="A98" s="35">
        <f t="shared" ref="A98:A103"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8" si="5">G98</f>
        <v>33.655999999999999</v>
      </c>
      <c r="O98" s="35"/>
      <c r="P98" s="35">
        <f t="shared" ref="P98:P103" si="6">P97+1</f>
        <v>2007</v>
      </c>
      <c r="Q98" s="36">
        <v>18.91</v>
      </c>
      <c r="R98" s="36">
        <v>23.21</v>
      </c>
      <c r="S98" s="36">
        <v>33.17</v>
      </c>
      <c r="T98" s="36">
        <v>37.36</v>
      </c>
      <c r="U98" s="36">
        <v>46.14</v>
      </c>
      <c r="V98" s="36">
        <v>55.92</v>
      </c>
      <c r="X98" s="36">
        <v>3.89</v>
      </c>
      <c r="Y98" s="36">
        <v>7.77</v>
      </c>
      <c r="Z98" s="36">
        <v>13.85</v>
      </c>
      <c r="AA98" s="36">
        <v>22.05</v>
      </c>
      <c r="AB98" s="36">
        <v>36.68</v>
      </c>
      <c r="AC98" s="36">
        <f t="shared" ref="AC98:AC108"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c r="A104" s="35">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v>2013</v>
      </c>
      <c r="Q104" s="36">
        <v>9.6999999999999993</v>
      </c>
      <c r="R104" s="36">
        <v>12.3</v>
      </c>
      <c r="S104" s="36">
        <v>19.09</v>
      </c>
      <c r="T104" s="36">
        <v>22.42</v>
      </c>
      <c r="U104" s="36">
        <v>30.22</v>
      </c>
      <c r="V104" s="36">
        <v>40.81</v>
      </c>
      <c r="W104" s="108">
        <v>2013</v>
      </c>
      <c r="X104" s="36">
        <v>1.93</v>
      </c>
      <c r="Y104" s="36">
        <v>4.03</v>
      </c>
      <c r="Z104" s="36">
        <v>6.55</v>
      </c>
      <c r="AA104" s="36">
        <v>10.88</v>
      </c>
      <c r="AB104" s="36">
        <v>20.69</v>
      </c>
      <c r="AC104" s="36">
        <f t="shared" si="7"/>
        <v>40.81</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c r="A105" s="35">
        <v>2014</v>
      </c>
      <c r="B105" s="36">
        <v>9.609</v>
      </c>
      <c r="C105" s="36">
        <v>11.669</v>
      </c>
      <c r="D105" s="36">
        <v>16.687000000000001</v>
      </c>
      <c r="E105" s="36">
        <v>18.797999999999998</v>
      </c>
      <c r="F105" s="36">
        <v>22.905000000000001</v>
      </c>
      <c r="G105" s="36">
        <v>26.373000000000001</v>
      </c>
      <c r="H105" s="36">
        <v>2014</v>
      </c>
      <c r="I105" s="36">
        <v>3.3719999999999999</v>
      </c>
      <c r="J105" s="36">
        <v>5.5709999999999997</v>
      </c>
      <c r="K105" s="36">
        <v>8.8510000000000009</v>
      </c>
      <c r="L105" s="36">
        <v>13.103999999999999</v>
      </c>
      <c r="M105" s="36">
        <v>20.192</v>
      </c>
      <c r="N105" s="36">
        <f t="shared" si="5"/>
        <v>26.373000000000001</v>
      </c>
      <c r="O105" s="35"/>
      <c r="P105" s="35">
        <v>2014</v>
      </c>
      <c r="Q105" s="36">
        <v>12.58</v>
      </c>
      <c r="R105" s="36">
        <v>15.83</v>
      </c>
      <c r="S105" s="36">
        <v>23.98</v>
      </c>
      <c r="T105" s="36">
        <v>27.72</v>
      </c>
      <c r="U105" s="36">
        <v>36.56</v>
      </c>
      <c r="V105" s="36">
        <v>48.09</v>
      </c>
      <c r="W105" s="108">
        <v>2014</v>
      </c>
      <c r="X105" s="36">
        <v>2.27</v>
      </c>
      <c r="Y105" s="36">
        <v>5.13</v>
      </c>
      <c r="Z105" s="36">
        <v>8.9600000000000009</v>
      </c>
      <c r="AA105" s="36">
        <v>13.69</v>
      </c>
      <c r="AB105" s="36">
        <v>25.71</v>
      </c>
      <c r="AC105" s="36">
        <f t="shared" si="7"/>
        <v>48.09</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c r="A106" s="35">
        <v>2015</v>
      </c>
      <c r="B106" s="36">
        <v>8.7669999999999995</v>
      </c>
      <c r="C106" s="36">
        <v>10.657999999999999</v>
      </c>
      <c r="D106" s="36">
        <v>15.082000000000001</v>
      </c>
      <c r="E106" s="36">
        <v>16.797999999999998</v>
      </c>
      <c r="F106" s="36">
        <v>19.814</v>
      </c>
      <c r="G106" s="36">
        <v>20.71</v>
      </c>
      <c r="H106" s="36">
        <v>2015</v>
      </c>
      <c r="I106" s="36">
        <v>3.0259999999999998</v>
      </c>
      <c r="J106" s="36">
        <v>5.33</v>
      </c>
      <c r="K106" s="36">
        <v>8.8010000000000002</v>
      </c>
      <c r="L106" s="36">
        <v>12.694000000000001</v>
      </c>
      <c r="M106" s="36">
        <v>19.132999999999999</v>
      </c>
      <c r="N106" s="36">
        <f t="shared" si="5"/>
        <v>20.71</v>
      </c>
      <c r="O106" s="35"/>
      <c r="P106" s="35">
        <v>2015</v>
      </c>
      <c r="Q106" s="36">
        <v>12.19</v>
      </c>
      <c r="R106" s="36">
        <v>15.37</v>
      </c>
      <c r="S106" s="36">
        <v>23.5</v>
      </c>
      <c r="T106" s="36">
        <v>27.27</v>
      </c>
      <c r="U106" s="36">
        <v>36.28</v>
      </c>
      <c r="V106" s="36">
        <v>47.34</v>
      </c>
      <c r="W106" s="108">
        <v>2015</v>
      </c>
      <c r="X106" s="36">
        <v>2.0699999999999998</v>
      </c>
      <c r="Y106" s="36">
        <v>4.6900000000000004</v>
      </c>
      <c r="Z106" s="36">
        <v>8.33</v>
      </c>
      <c r="AA106" s="36">
        <v>12.97</v>
      </c>
      <c r="AB106" s="36">
        <v>25.98</v>
      </c>
      <c r="AC106" s="36">
        <f t="shared" si="7"/>
        <v>47.34</v>
      </c>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c r="A107" s="35">
        <f>A106+1</f>
        <v>2016</v>
      </c>
      <c r="B107" s="36">
        <v>7.6890000000000001</v>
      </c>
      <c r="C107" s="36">
        <v>9.3960000000000008</v>
      </c>
      <c r="D107" s="36">
        <v>13.494999999999999</v>
      </c>
      <c r="E107" s="36">
        <v>15.154</v>
      </c>
      <c r="F107" s="36">
        <v>18.100000000000001</v>
      </c>
      <c r="G107" s="36">
        <v>19.814</v>
      </c>
      <c r="H107" s="36">
        <v>2016</v>
      </c>
      <c r="I107" s="36">
        <v>2.6379999999999999</v>
      </c>
      <c r="J107" s="36">
        <v>4.6710000000000003</v>
      </c>
      <c r="K107" s="36">
        <v>7.6379999999999999</v>
      </c>
      <c r="L107" s="36">
        <v>11.276999999999999</v>
      </c>
      <c r="M107" s="36">
        <v>16.812000000000001</v>
      </c>
      <c r="N107" s="36">
        <f t="shared" si="5"/>
        <v>19.814</v>
      </c>
      <c r="O107" s="35"/>
      <c r="P107" s="35">
        <f>P106+1</f>
        <v>2016</v>
      </c>
      <c r="Q107" s="36">
        <v>11.28</v>
      </c>
      <c r="R107" s="36">
        <v>14.32</v>
      </c>
      <c r="S107" s="36">
        <v>22.34</v>
      </c>
      <c r="T107" s="36">
        <v>26.06</v>
      </c>
      <c r="U107" s="36">
        <v>35.29</v>
      </c>
      <c r="V107" s="36">
        <v>48.08</v>
      </c>
      <c r="W107" s="108">
        <v>2016</v>
      </c>
      <c r="X107" s="36">
        <v>1.93</v>
      </c>
      <c r="Y107" s="36">
        <v>4.37</v>
      </c>
      <c r="Z107" s="36">
        <v>7.98</v>
      </c>
      <c r="AA107" s="36">
        <v>12.17</v>
      </c>
      <c r="AB107" s="36">
        <v>23.82</v>
      </c>
      <c r="AC107" s="36">
        <f t="shared" si="7"/>
        <v>48.08</v>
      </c>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c r="A108" s="35">
        <v>2017</v>
      </c>
      <c r="B108" s="36">
        <v>10.031000000000001</v>
      </c>
      <c r="C108" s="36">
        <v>12.119</v>
      </c>
      <c r="D108" s="36">
        <v>16.943999999999999</v>
      </c>
      <c r="E108" s="36">
        <v>18.792000000000002</v>
      </c>
      <c r="F108" s="36">
        <v>22.021000000000001</v>
      </c>
      <c r="G108" s="36">
        <v>23.553000000000001</v>
      </c>
      <c r="H108" s="36">
        <v>2017</v>
      </c>
      <c r="I108" s="36">
        <v>3.577</v>
      </c>
      <c r="J108" s="36">
        <v>6.2439999999999998</v>
      </c>
      <c r="K108" s="36">
        <v>10.096</v>
      </c>
      <c r="L108" s="36">
        <v>14.295999999999999</v>
      </c>
      <c r="M108" s="36">
        <v>20.797999999999998</v>
      </c>
      <c r="N108" s="36">
        <f t="shared" si="5"/>
        <v>23.553000000000001</v>
      </c>
      <c r="O108" s="35"/>
      <c r="P108" s="35">
        <v>2017</v>
      </c>
      <c r="Q108" s="36">
        <v>14.11</v>
      </c>
      <c r="R108" s="36">
        <v>17.68</v>
      </c>
      <c r="S108" s="36">
        <v>26.54</v>
      </c>
      <c r="T108" s="36">
        <v>30.39</v>
      </c>
      <c r="U108" s="36">
        <v>39.659999999999997</v>
      </c>
      <c r="V108" s="36">
        <v>51.02</v>
      </c>
      <c r="W108" s="108">
        <v>2017</v>
      </c>
      <c r="X108" s="36">
        <v>2.59</v>
      </c>
      <c r="Y108" s="36">
        <v>5.99</v>
      </c>
      <c r="Z108" s="36">
        <v>10.84</v>
      </c>
      <c r="AA108" s="36">
        <v>15.56</v>
      </c>
      <c r="AB108" s="36">
        <v>28.91</v>
      </c>
      <c r="AC108" s="36">
        <f t="shared" si="7"/>
        <v>51.02</v>
      </c>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c r="A109" s="35">
        <f>A108+1</f>
        <v>2018</v>
      </c>
      <c r="B109" s="36">
        <v>10.031000000000001</v>
      </c>
      <c r="C109" s="36">
        <v>12.119</v>
      </c>
      <c r="D109" s="36">
        <v>16.943999999999999</v>
      </c>
      <c r="E109" s="36">
        <v>18.792000000000002</v>
      </c>
      <c r="F109" s="36">
        <v>22.021000000000001</v>
      </c>
      <c r="G109" s="36">
        <v>23.553000000000001</v>
      </c>
      <c r="H109" s="36">
        <v>2017</v>
      </c>
      <c r="I109" s="36">
        <v>3.577</v>
      </c>
      <c r="J109" s="36">
        <v>6.2439999999999998</v>
      </c>
      <c r="K109" s="36">
        <v>10.096</v>
      </c>
      <c r="L109" s="36">
        <v>14.295999999999999</v>
      </c>
      <c r="M109" s="36">
        <v>20.797999999999998</v>
      </c>
      <c r="N109" s="36">
        <f>G109</f>
        <v>23.553000000000001</v>
      </c>
      <c r="O109" s="35"/>
      <c r="P109" s="35">
        <f>P108+1</f>
        <v>2018</v>
      </c>
      <c r="Q109" s="36">
        <v>13.78</v>
      </c>
      <c r="R109" s="36">
        <v>17.23</v>
      </c>
      <c r="S109" s="36">
        <v>25.53</v>
      </c>
      <c r="T109" s="36">
        <v>28.97</v>
      </c>
      <c r="U109" s="36">
        <v>37.049999999999997</v>
      </c>
      <c r="V109" s="36">
        <v>45.54</v>
      </c>
      <c r="W109" s="108">
        <v>2018</v>
      </c>
      <c r="X109" s="36">
        <v>2.7</v>
      </c>
      <c r="Y109" s="36">
        <v>6.47</v>
      </c>
      <c r="Z109" s="36">
        <v>11.6</v>
      </c>
      <c r="AA109" s="36">
        <v>15.88</v>
      </c>
      <c r="AB109" s="36">
        <v>28.73</v>
      </c>
      <c r="AC109" s="36">
        <f>V109</f>
        <v>45.54</v>
      </c>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ht="6.75" customHeight="1">
      <c r="A110" s="59"/>
      <c r="B110" s="59"/>
      <c r="C110" s="59"/>
      <c r="D110" s="59"/>
      <c r="E110" s="59"/>
      <c r="F110" s="59"/>
      <c r="G110" s="59"/>
      <c r="H110" s="120"/>
      <c r="I110" s="59"/>
      <c r="J110" s="59"/>
      <c r="K110" s="59"/>
      <c r="L110" s="59"/>
      <c r="M110" s="59"/>
      <c r="N110" s="59"/>
      <c r="O110" s="59"/>
      <c r="P110" s="59"/>
      <c r="Q110" s="59"/>
      <c r="R110" s="59"/>
      <c r="S110" s="59"/>
      <c r="T110" s="59"/>
      <c r="U110" s="59"/>
      <c r="V110" s="59"/>
      <c r="W110" s="121"/>
      <c r="X110" s="59"/>
      <c r="Y110" s="59"/>
      <c r="Z110" s="59"/>
      <c r="AA110" s="59"/>
      <c r="AB110" s="59"/>
      <c r="AC110" s="59"/>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c r="A111" s="35"/>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c r="A112" s="60" t="s">
        <v>163</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c r="A113" s="60" t="s">
        <v>164</v>
      </c>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c r="A114" s="237" t="s">
        <v>418</v>
      </c>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c r="A115" s="237" t="s">
        <v>419</v>
      </c>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c r="A116" s="60" t="s">
        <v>165</v>
      </c>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c r="A120" s="35"/>
      <c r="B120" s="35"/>
      <c r="C120" s="35"/>
      <c r="D120" s="35"/>
      <c r="E120" s="35"/>
      <c r="F120" s="35"/>
      <c r="G120" s="35"/>
      <c r="H120" s="34"/>
      <c r="I120" s="35"/>
      <c r="J120" s="35"/>
      <c r="K120" s="35"/>
      <c r="L120" s="35"/>
      <c r="M120" s="35"/>
      <c r="N120" s="35"/>
      <c r="O120" s="35"/>
      <c r="P120" s="35"/>
      <c r="Q120" s="35"/>
      <c r="R120" s="35"/>
      <c r="S120" s="35"/>
      <c r="T120" s="35"/>
      <c r="U120" s="35"/>
      <c r="V120" s="35"/>
      <c r="X120" s="35"/>
      <c r="Y120" s="35"/>
      <c r="Z120" s="35"/>
      <c r="AA120" s="35"/>
      <c r="AB120" s="35"/>
      <c r="AC120" s="3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c r="A121" s="35"/>
      <c r="B121" s="35"/>
      <c r="C121" s="35"/>
      <c r="D121" s="35"/>
      <c r="E121" s="35"/>
      <c r="F121" s="35"/>
      <c r="G121" s="35"/>
      <c r="H121" s="34"/>
      <c r="I121" s="35"/>
      <c r="J121" s="35"/>
      <c r="K121" s="35"/>
      <c r="L121" s="35"/>
      <c r="M121" s="35"/>
      <c r="N121" s="35"/>
      <c r="O121" s="35"/>
      <c r="P121" s="35"/>
      <c r="Q121" s="35"/>
      <c r="R121" s="35"/>
      <c r="S121" s="35"/>
      <c r="T121" s="35"/>
      <c r="U121" s="35"/>
      <c r="V121" s="35"/>
      <c r="X121" s="35"/>
      <c r="Y121" s="35"/>
      <c r="Z121" s="35"/>
      <c r="AA121" s="35"/>
      <c r="AB121" s="35"/>
      <c r="AC121" s="3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c r="A122" s="35"/>
      <c r="B122" s="35"/>
      <c r="C122" s="35"/>
      <c r="D122" s="35"/>
      <c r="E122" s="35"/>
      <c r="F122" s="35"/>
      <c r="G122" s="35"/>
      <c r="H122" s="34"/>
      <c r="I122" s="35"/>
      <c r="J122" s="35"/>
      <c r="K122" s="35"/>
      <c r="L122" s="35"/>
      <c r="M122" s="35"/>
      <c r="N122" s="35"/>
      <c r="O122" s="35"/>
      <c r="P122" s="35"/>
      <c r="Q122" s="35"/>
      <c r="R122" s="35"/>
      <c r="S122" s="35"/>
      <c r="T122" s="35"/>
      <c r="U122" s="35"/>
      <c r="V122" s="35"/>
      <c r="X122" s="35"/>
      <c r="Y122" s="35"/>
      <c r="Z122" s="35"/>
      <c r="AA122" s="35"/>
      <c r="AB122" s="35"/>
      <c r="AC122" s="3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c r="A123" s="35"/>
      <c r="B123" s="35"/>
      <c r="C123" s="35"/>
      <c r="D123" s="35"/>
      <c r="E123" s="35"/>
      <c r="F123" s="35"/>
      <c r="G123" s="35"/>
      <c r="H123" s="34"/>
      <c r="I123" s="35"/>
      <c r="J123" s="35"/>
      <c r="K123" s="35"/>
      <c r="L123" s="35"/>
      <c r="M123" s="35"/>
      <c r="N123" s="35"/>
      <c r="O123" s="35"/>
      <c r="P123" s="35"/>
      <c r="Q123" s="35"/>
      <c r="R123" s="35"/>
      <c r="S123" s="35"/>
      <c r="T123" s="35"/>
      <c r="U123" s="35"/>
      <c r="V123" s="35"/>
      <c r="X123" s="35"/>
      <c r="Y123" s="35"/>
      <c r="Z123" s="35"/>
      <c r="AA123" s="35"/>
      <c r="AB123" s="35"/>
      <c r="AC123" s="3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c r="A194" s="35"/>
      <c r="B194" s="35"/>
      <c r="C194" s="35"/>
      <c r="D194" s="35"/>
      <c r="E194" s="35"/>
      <c r="F194" s="35"/>
      <c r="G194" s="35"/>
      <c r="H194" s="34"/>
      <c r="I194" s="115"/>
      <c r="J194" s="115"/>
      <c r="K194" s="115"/>
      <c r="L194" s="115"/>
      <c r="M194" s="115"/>
      <c r="N194" s="3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c r="A195" s="35"/>
      <c r="B195" s="35"/>
      <c r="C195" s="35"/>
      <c r="D195" s="35"/>
      <c r="E195" s="35"/>
      <c r="F195" s="35"/>
      <c r="G195" s="35"/>
      <c r="H195" s="34"/>
      <c r="I195" s="115"/>
      <c r="J195" s="115"/>
      <c r="K195" s="115"/>
      <c r="L195" s="115"/>
      <c r="M195" s="115"/>
      <c r="N195" s="3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c r="A196" s="35"/>
      <c r="B196" s="35"/>
      <c r="C196" s="35"/>
      <c r="D196" s="35"/>
      <c r="E196" s="35"/>
      <c r="F196" s="35"/>
      <c r="G196" s="35"/>
      <c r="H196" s="34"/>
      <c r="I196" s="115"/>
      <c r="J196" s="115"/>
      <c r="K196" s="115"/>
      <c r="L196" s="115"/>
      <c r="M196" s="115"/>
      <c r="N196" s="3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c r="A197" s="35"/>
      <c r="B197" s="35"/>
      <c r="C197" s="35"/>
      <c r="D197" s="35"/>
      <c r="E197" s="35"/>
      <c r="F197" s="35"/>
      <c r="G197" s="35"/>
      <c r="H197" s="34"/>
      <c r="I197" s="115"/>
      <c r="J197" s="115"/>
      <c r="K197" s="115"/>
      <c r="L197" s="115"/>
      <c r="M197" s="115"/>
      <c r="N197" s="3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c r="A507" s="35"/>
      <c r="B507" s="35"/>
      <c r="C507" s="35"/>
      <c r="D507" s="35"/>
      <c r="E507" s="35"/>
      <c r="F507" s="35"/>
      <c r="G507" s="35"/>
      <c r="H507" s="34"/>
      <c r="I507" s="115"/>
      <c r="J507" s="115"/>
      <c r="K507" s="115"/>
      <c r="L507" s="115"/>
      <c r="M507" s="115"/>
      <c r="N507" s="115"/>
      <c r="O507" s="115"/>
      <c r="P507" s="115"/>
      <c r="Q507" s="115"/>
      <c r="R507" s="115"/>
      <c r="S507" s="115"/>
      <c r="T507" s="115"/>
      <c r="U507" s="115"/>
      <c r="V507" s="115"/>
      <c r="W507" s="34"/>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row>
    <row r="508" spans="1:80">
      <c r="A508" s="35"/>
      <c r="B508" s="35"/>
      <c r="C508" s="35"/>
      <c r="D508" s="35"/>
      <c r="E508" s="35"/>
      <c r="F508" s="35"/>
      <c r="G508" s="35"/>
      <c r="H508" s="34"/>
      <c r="I508" s="115"/>
      <c r="J508" s="115"/>
      <c r="K508" s="115"/>
      <c r="L508" s="115"/>
      <c r="M508" s="115"/>
      <c r="N508" s="115"/>
      <c r="O508" s="115"/>
      <c r="P508" s="115"/>
      <c r="Q508" s="115"/>
      <c r="R508" s="115"/>
      <c r="S508" s="115"/>
      <c r="T508" s="115"/>
      <c r="U508" s="115"/>
      <c r="V508" s="115"/>
      <c r="W508" s="34"/>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row>
    <row r="509" spans="1:80">
      <c r="A509" s="35"/>
      <c r="B509" s="35"/>
      <c r="C509" s="35"/>
      <c r="D509" s="35"/>
      <c r="E509" s="35"/>
      <c r="F509" s="35"/>
      <c r="G509" s="35"/>
      <c r="H509" s="34"/>
      <c r="I509" s="115"/>
      <c r="J509" s="115"/>
      <c r="K509" s="115"/>
      <c r="L509" s="115"/>
      <c r="M509" s="115"/>
      <c r="N509" s="115"/>
      <c r="O509" s="115"/>
      <c r="P509" s="115"/>
      <c r="Q509" s="115"/>
      <c r="R509" s="115"/>
      <c r="S509" s="115"/>
      <c r="T509" s="115"/>
      <c r="U509" s="115"/>
      <c r="V509" s="115"/>
      <c r="W509" s="34"/>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row>
    <row r="510" spans="1:80">
      <c r="A510" s="35"/>
      <c r="B510" s="35"/>
      <c r="C510" s="35"/>
      <c r="D510" s="35"/>
      <c r="E510" s="35"/>
      <c r="F510" s="35"/>
      <c r="G510" s="35"/>
      <c r="H510" s="34"/>
      <c r="I510" s="115"/>
      <c r="J510" s="115"/>
      <c r="K510" s="115"/>
      <c r="L510" s="115"/>
      <c r="M510" s="115"/>
      <c r="N510" s="115"/>
      <c r="O510" s="115"/>
      <c r="P510" s="115"/>
      <c r="Q510" s="115"/>
      <c r="R510" s="115"/>
      <c r="S510" s="115"/>
      <c r="T510" s="115"/>
      <c r="U510" s="115"/>
      <c r="V510" s="115"/>
      <c r="W510" s="34"/>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c r="CB510" s="115"/>
    </row>
    <row r="511" spans="1:80">
      <c r="A511" s="34"/>
      <c r="B511" s="34"/>
      <c r="C511" s="34"/>
      <c r="D511" s="34"/>
      <c r="E511" s="34"/>
      <c r="F511" s="34"/>
      <c r="G511" s="34"/>
      <c r="H511" s="34"/>
      <c r="W511" s="34"/>
    </row>
    <row r="512" spans="1:80">
      <c r="A512" s="34"/>
      <c r="B512" s="34"/>
      <c r="C512" s="34"/>
      <c r="D512" s="34"/>
      <c r="E512" s="34"/>
      <c r="F512" s="34"/>
      <c r="G512" s="34"/>
      <c r="H512" s="34"/>
      <c r="W512" s="34"/>
    </row>
    <row r="513" spans="1:23">
      <c r="A513" s="34"/>
      <c r="B513" s="34"/>
      <c r="C513" s="34"/>
      <c r="D513" s="34"/>
      <c r="E513" s="34"/>
      <c r="F513" s="34"/>
      <c r="G513" s="34"/>
      <c r="H513" s="34"/>
      <c r="W513" s="34"/>
    </row>
    <row r="514" spans="1:23">
      <c r="A514" s="34"/>
      <c r="B514" s="34"/>
      <c r="C514" s="34"/>
      <c r="D514" s="34"/>
      <c r="E514" s="34"/>
      <c r="F514" s="34"/>
      <c r="G514" s="34"/>
      <c r="H514" s="34"/>
      <c r="W514" s="34"/>
    </row>
    <row r="515" spans="1:23">
      <c r="A515" s="34"/>
      <c r="B515" s="34"/>
      <c r="C515" s="34"/>
      <c r="D515" s="34"/>
      <c r="E515" s="34"/>
      <c r="F515" s="34"/>
      <c r="G515" s="34"/>
      <c r="H515" s="34"/>
      <c r="W515" s="34"/>
    </row>
    <row r="516" spans="1:23">
      <c r="A516" s="34"/>
      <c r="B516" s="34"/>
      <c r="C516" s="34"/>
      <c r="D516" s="34"/>
      <c r="E516" s="34"/>
      <c r="F516" s="34"/>
      <c r="G516" s="34"/>
      <c r="H516" s="34"/>
      <c r="W516" s="34"/>
    </row>
    <row r="517" spans="1:23">
      <c r="A517" s="34"/>
      <c r="B517" s="34"/>
      <c r="C517" s="34"/>
      <c r="D517" s="34"/>
      <c r="E517" s="34"/>
      <c r="F517" s="34"/>
      <c r="G517" s="34"/>
      <c r="H517" s="34"/>
      <c r="W517" s="34"/>
    </row>
    <row r="518" spans="1:23">
      <c r="A518" s="34"/>
      <c r="B518" s="34"/>
      <c r="C518" s="34"/>
      <c r="D518" s="34"/>
      <c r="E518" s="34"/>
      <c r="F518" s="34"/>
      <c r="G518" s="34"/>
      <c r="H518" s="34"/>
      <c r="W518" s="34"/>
    </row>
    <row r="519" spans="1:23">
      <c r="A519" s="34"/>
      <c r="B519" s="34"/>
      <c r="C519" s="34"/>
      <c r="D519" s="34"/>
      <c r="E519" s="34"/>
      <c r="F519" s="34"/>
      <c r="G519" s="34"/>
      <c r="H519" s="34"/>
      <c r="W519" s="34"/>
    </row>
    <row r="520" spans="1:23">
      <c r="A520" s="34"/>
      <c r="B520" s="34"/>
      <c r="C520" s="34"/>
      <c r="D520" s="34"/>
      <c r="E520" s="34"/>
      <c r="F520" s="34"/>
      <c r="G520" s="34"/>
      <c r="H520" s="34"/>
      <c r="W520" s="34"/>
    </row>
    <row r="521" spans="1:23">
      <c r="A521" s="34"/>
      <c r="B521" s="34"/>
      <c r="C521" s="34"/>
      <c r="D521" s="34"/>
      <c r="E521" s="34"/>
      <c r="F521" s="34"/>
      <c r="G521" s="34"/>
      <c r="H521" s="34"/>
      <c r="W521" s="34"/>
    </row>
    <row r="522" spans="1:23">
      <c r="A522" s="34"/>
      <c r="B522" s="34"/>
      <c r="C522" s="34"/>
      <c r="D522" s="34"/>
      <c r="E522" s="34"/>
      <c r="F522" s="34"/>
      <c r="G522" s="34"/>
      <c r="H522" s="34"/>
      <c r="W522" s="34"/>
    </row>
    <row r="523" spans="1:23">
      <c r="A523" s="34"/>
      <c r="B523" s="34"/>
      <c r="C523" s="34"/>
      <c r="D523" s="34"/>
      <c r="E523" s="34"/>
      <c r="F523" s="34"/>
      <c r="G523" s="34"/>
      <c r="H523" s="34"/>
      <c r="W523" s="34"/>
    </row>
    <row r="524" spans="1:23">
      <c r="A524" s="34"/>
      <c r="B524" s="34"/>
      <c r="C524" s="34"/>
      <c r="D524" s="34"/>
      <c r="E524" s="34"/>
      <c r="F524" s="34"/>
      <c r="G524" s="34"/>
      <c r="H524" s="34"/>
      <c r="W524" s="34"/>
    </row>
    <row r="525" spans="1:23">
      <c r="A525" s="34"/>
      <c r="B525" s="34"/>
      <c r="C525" s="34"/>
      <c r="D525" s="34"/>
      <c r="E525" s="34"/>
      <c r="F525" s="34"/>
      <c r="G525" s="34"/>
      <c r="H525" s="34"/>
      <c r="W525" s="34"/>
    </row>
    <row r="526" spans="1:23">
      <c r="A526" s="34"/>
      <c r="B526" s="34"/>
      <c r="C526" s="34"/>
      <c r="D526" s="34"/>
      <c r="E526" s="34"/>
      <c r="F526" s="34"/>
      <c r="G526" s="34"/>
      <c r="H526" s="34"/>
      <c r="W526" s="34"/>
    </row>
    <row r="527" spans="1:23">
      <c r="A527" s="34"/>
      <c r="B527" s="34"/>
      <c r="C527" s="34"/>
      <c r="D527" s="34"/>
      <c r="E527" s="34"/>
      <c r="F527" s="34"/>
      <c r="G527" s="34"/>
      <c r="H527" s="34"/>
      <c r="W527" s="34"/>
    </row>
    <row r="528" spans="1:23">
      <c r="A528" s="34"/>
      <c r="B528" s="34"/>
      <c r="C528" s="34"/>
      <c r="D528" s="34"/>
      <c r="E528" s="34"/>
      <c r="F528" s="34"/>
      <c r="G528" s="34"/>
      <c r="H528" s="34"/>
      <c r="W528" s="34"/>
    </row>
    <row r="529" spans="1:23">
      <c r="A529" s="34"/>
      <c r="B529" s="34"/>
      <c r="C529" s="34"/>
      <c r="D529" s="34"/>
      <c r="E529" s="34"/>
      <c r="F529" s="34"/>
      <c r="G529" s="34"/>
      <c r="H529" s="34"/>
      <c r="W529" s="34"/>
    </row>
    <row r="530" spans="1:23">
      <c r="A530" s="34"/>
      <c r="B530" s="34"/>
      <c r="C530" s="34"/>
      <c r="D530" s="34"/>
      <c r="E530" s="34"/>
      <c r="F530" s="34"/>
      <c r="G530" s="34"/>
      <c r="H530" s="34"/>
      <c r="W530" s="34"/>
    </row>
    <row r="531" spans="1:23">
      <c r="A531" s="34"/>
      <c r="B531" s="34"/>
      <c r="C531" s="34"/>
      <c r="D531" s="34"/>
      <c r="E531" s="34"/>
      <c r="F531" s="34"/>
      <c r="G531" s="34"/>
      <c r="H531" s="34"/>
      <c r="W531" s="34"/>
    </row>
    <row r="532" spans="1:23">
      <c r="A532" s="34"/>
      <c r="B532" s="34"/>
      <c r="C532" s="34"/>
      <c r="D532" s="34"/>
      <c r="E532" s="34"/>
      <c r="F532" s="34"/>
      <c r="G532" s="34"/>
      <c r="H532" s="34"/>
      <c r="W532" s="34"/>
    </row>
    <row r="533" spans="1:23">
      <c r="A533" s="34"/>
      <c r="B533" s="34"/>
      <c r="C533" s="34"/>
      <c r="D533" s="34"/>
      <c r="E533" s="34"/>
      <c r="F533" s="34"/>
      <c r="G533" s="34"/>
      <c r="H533" s="34"/>
      <c r="W533" s="34"/>
    </row>
    <row r="534" spans="1:23">
      <c r="A534" s="34"/>
      <c r="B534" s="34"/>
      <c r="C534" s="34"/>
      <c r="D534" s="34"/>
      <c r="E534" s="34"/>
      <c r="F534" s="34"/>
      <c r="G534" s="34"/>
      <c r="H534" s="34"/>
      <c r="W534" s="34"/>
    </row>
    <row r="535" spans="1:23">
      <c r="A535" s="34"/>
      <c r="B535" s="34"/>
      <c r="C535" s="34"/>
      <c r="D535" s="34"/>
      <c r="E535" s="34"/>
      <c r="F535" s="34"/>
      <c r="G535" s="34"/>
      <c r="H535" s="34"/>
      <c r="W535" s="34"/>
    </row>
    <row r="536" spans="1:23">
      <c r="A536" s="34"/>
      <c r="B536" s="34"/>
      <c r="C536" s="34"/>
      <c r="D536" s="34"/>
      <c r="E536" s="34"/>
      <c r="F536" s="34"/>
      <c r="G536" s="34"/>
      <c r="H536" s="34"/>
      <c r="W536" s="34"/>
    </row>
    <row r="537" spans="1:23">
      <c r="A537" s="34"/>
      <c r="B537" s="34"/>
      <c r="C537" s="34"/>
      <c r="D537" s="34"/>
      <c r="E537" s="34"/>
      <c r="F537" s="34"/>
      <c r="G537" s="34"/>
      <c r="H537" s="34"/>
      <c r="W537" s="34"/>
    </row>
    <row r="538" spans="1:23">
      <c r="A538" s="34"/>
      <c r="B538" s="34"/>
      <c r="C538" s="34"/>
      <c r="D538" s="34"/>
      <c r="E538" s="34"/>
      <c r="F538" s="34"/>
      <c r="G538" s="34"/>
      <c r="H538" s="34"/>
      <c r="W538" s="34"/>
    </row>
    <row r="539" spans="1:23">
      <c r="A539" s="34"/>
      <c r="B539" s="34"/>
      <c r="C539" s="34"/>
      <c r="D539" s="34"/>
      <c r="E539" s="34"/>
      <c r="F539" s="34"/>
      <c r="G539" s="34"/>
      <c r="H539" s="34"/>
      <c r="W539" s="34"/>
    </row>
    <row r="540" spans="1:23">
      <c r="A540" s="34"/>
      <c r="B540" s="34"/>
      <c r="C540" s="34"/>
      <c r="D540" s="34"/>
      <c r="E540" s="34"/>
      <c r="F540" s="34"/>
      <c r="G540" s="34"/>
      <c r="H540" s="34"/>
      <c r="W540" s="34"/>
    </row>
    <row r="541" spans="1:23">
      <c r="A541" s="34"/>
      <c r="B541" s="34"/>
      <c r="C541" s="34"/>
      <c r="D541" s="34"/>
      <c r="E541" s="34"/>
      <c r="F541" s="34"/>
      <c r="G541" s="34"/>
      <c r="H541" s="34"/>
      <c r="W541" s="34"/>
    </row>
    <row r="542" spans="1:23">
      <c r="A542" s="34"/>
      <c r="B542" s="34"/>
      <c r="C542" s="34"/>
      <c r="D542" s="34"/>
      <c r="E542" s="34"/>
      <c r="F542" s="34"/>
      <c r="G542" s="34"/>
      <c r="H542" s="34"/>
      <c r="W542" s="34"/>
    </row>
    <row r="543" spans="1:23">
      <c r="A543" s="34"/>
      <c r="B543" s="34"/>
      <c r="C543" s="34"/>
      <c r="D543" s="34"/>
      <c r="E543" s="34"/>
      <c r="F543" s="34"/>
      <c r="G543" s="34"/>
      <c r="H543" s="34"/>
      <c r="W543" s="34"/>
    </row>
    <row r="544" spans="1:23">
      <c r="A544" s="34"/>
      <c r="B544" s="34"/>
      <c r="C544" s="34"/>
      <c r="D544" s="34"/>
      <c r="E544" s="34"/>
      <c r="F544" s="34"/>
      <c r="G544" s="34"/>
      <c r="H544" s="34"/>
      <c r="W544" s="34"/>
    </row>
    <row r="545" spans="1:29">
      <c r="A545" s="34"/>
      <c r="B545" s="34"/>
      <c r="C545" s="34"/>
      <c r="D545" s="34"/>
      <c r="E545" s="34"/>
      <c r="F545" s="34"/>
      <c r="G545" s="34"/>
      <c r="H545" s="34"/>
      <c r="W545" s="34"/>
    </row>
    <row r="546" spans="1:29">
      <c r="A546" s="34"/>
      <c r="B546" s="34"/>
      <c r="C546" s="34"/>
      <c r="D546" s="34"/>
      <c r="E546" s="34"/>
      <c r="F546" s="34"/>
      <c r="G546" s="34"/>
      <c r="H546" s="34"/>
      <c r="W546" s="34"/>
    </row>
    <row r="547" spans="1:29">
      <c r="A547" s="34"/>
      <c r="B547" s="34"/>
      <c r="C547" s="34"/>
      <c r="D547" s="34"/>
      <c r="E547" s="34"/>
      <c r="F547" s="34"/>
      <c r="G547" s="34"/>
      <c r="H547" s="34"/>
      <c r="W547" s="34"/>
    </row>
    <row r="548" spans="1:29">
      <c r="A548" s="34"/>
      <c r="B548" s="34"/>
      <c r="C548" s="34"/>
      <c r="D548" s="34"/>
      <c r="E548" s="34"/>
      <c r="F548" s="34"/>
      <c r="G548" s="34"/>
      <c r="H548" s="34"/>
      <c r="W548" s="34"/>
    </row>
    <row r="549" spans="1:29">
      <c r="A549" s="34"/>
      <c r="B549" s="34"/>
      <c r="C549" s="34"/>
      <c r="D549" s="34"/>
      <c r="E549" s="34"/>
      <c r="F549" s="34"/>
      <c r="G549" s="34"/>
      <c r="H549" s="34"/>
      <c r="W549" s="34"/>
    </row>
    <row r="550" spans="1:29">
      <c r="A550" s="34"/>
      <c r="B550" s="34"/>
      <c r="C550" s="34"/>
      <c r="D550" s="34"/>
      <c r="E550" s="34"/>
      <c r="F550" s="34"/>
      <c r="G550" s="34"/>
      <c r="H550" s="34"/>
      <c r="W550" s="34"/>
    </row>
    <row r="551" spans="1:29">
      <c r="A551" s="34"/>
      <c r="B551" s="34"/>
      <c r="C551" s="34"/>
      <c r="D551" s="34"/>
      <c r="E551" s="34"/>
      <c r="F551" s="34"/>
      <c r="G551" s="34"/>
      <c r="H551" s="34"/>
      <c r="W551" s="34"/>
    </row>
    <row r="552" spans="1:29">
      <c r="A552" s="34"/>
      <c r="B552" s="34"/>
      <c r="C552" s="34"/>
      <c r="D552" s="34"/>
      <c r="E552" s="34"/>
      <c r="F552" s="34"/>
      <c r="G552" s="34"/>
      <c r="H552" s="34"/>
      <c r="W552" s="34"/>
    </row>
    <row r="553" spans="1:29">
      <c r="A553" s="34"/>
      <c r="B553" s="34"/>
      <c r="C553" s="34"/>
      <c r="D553" s="34"/>
      <c r="E553" s="34"/>
      <c r="F553" s="34"/>
      <c r="G553" s="34"/>
      <c r="H553" s="34"/>
      <c r="W553" s="34"/>
    </row>
    <row r="554" spans="1:29">
      <c r="A554" s="34"/>
      <c r="B554" s="34"/>
      <c r="C554" s="34"/>
      <c r="D554" s="34"/>
      <c r="E554" s="34"/>
      <c r="F554" s="34"/>
      <c r="G554" s="34"/>
      <c r="H554" s="34"/>
      <c r="W554" s="34"/>
      <c r="X554" s="34"/>
      <c r="Y554" s="34"/>
      <c r="Z554" s="34"/>
      <c r="AA554" s="34"/>
      <c r="AB554" s="34"/>
      <c r="AC554" s="34"/>
    </row>
    <row r="555" spans="1:29">
      <c r="A555" s="34"/>
      <c r="B555" s="34"/>
      <c r="C555" s="34"/>
      <c r="D555" s="34"/>
      <c r="E555" s="34"/>
      <c r="F555" s="34"/>
      <c r="G555" s="34"/>
      <c r="H555" s="34"/>
      <c r="W555" s="34"/>
      <c r="X555" s="34"/>
      <c r="Y555" s="34"/>
      <c r="Z555" s="34"/>
      <c r="AA555" s="34"/>
      <c r="AB555" s="34"/>
      <c r="AC555" s="34"/>
    </row>
    <row r="556" spans="1:29">
      <c r="A556" s="34"/>
      <c r="B556" s="34"/>
      <c r="C556" s="34"/>
      <c r="D556" s="34"/>
      <c r="E556" s="34"/>
      <c r="F556" s="34"/>
      <c r="G556" s="34"/>
      <c r="H556" s="34"/>
      <c r="W556" s="34"/>
      <c r="X556" s="34"/>
      <c r="Y556" s="34"/>
      <c r="Z556" s="34"/>
      <c r="AA556" s="34"/>
      <c r="AB556" s="34"/>
      <c r="AC556" s="34"/>
    </row>
    <row r="557" spans="1:29">
      <c r="A557" s="34"/>
      <c r="B557" s="34"/>
      <c r="C557" s="34"/>
      <c r="D557" s="34"/>
      <c r="E557" s="34"/>
      <c r="F557" s="34"/>
      <c r="G557" s="34"/>
      <c r="H557" s="34"/>
      <c r="W557" s="34"/>
      <c r="X557" s="34"/>
      <c r="Y557" s="34"/>
      <c r="Z557" s="34"/>
      <c r="AA557" s="34"/>
      <c r="AB557" s="34"/>
      <c r="AC557" s="34"/>
    </row>
    <row r="558" spans="1:29">
      <c r="A558" s="34"/>
      <c r="B558" s="34"/>
      <c r="C558" s="34"/>
      <c r="D558" s="34"/>
      <c r="E558" s="34"/>
      <c r="F558" s="34"/>
      <c r="G558" s="34"/>
      <c r="H558" s="34"/>
      <c r="W558" s="34"/>
      <c r="X558" s="34"/>
      <c r="Y558" s="34"/>
      <c r="Z558" s="34"/>
      <c r="AA558" s="34"/>
      <c r="AB558" s="34"/>
      <c r="AC558" s="34"/>
    </row>
    <row r="559" spans="1:29">
      <c r="A559" s="34"/>
      <c r="B559" s="34"/>
      <c r="C559" s="34"/>
      <c r="D559" s="34"/>
      <c r="E559" s="34"/>
      <c r="F559" s="34"/>
      <c r="G559" s="34"/>
      <c r="H559" s="34"/>
      <c r="W559" s="34"/>
      <c r="X559" s="34"/>
      <c r="Y559" s="34"/>
      <c r="Z559" s="34"/>
      <c r="AA559" s="34"/>
      <c r="AB559" s="34"/>
      <c r="AC559" s="34"/>
    </row>
    <row r="560" spans="1:29">
      <c r="A560" s="34"/>
      <c r="B560" s="34"/>
      <c r="C560" s="34"/>
      <c r="D560" s="34"/>
      <c r="E560" s="34"/>
      <c r="F560" s="34"/>
      <c r="G560" s="34"/>
      <c r="H560" s="34"/>
      <c r="W560" s="34"/>
      <c r="X560" s="34"/>
      <c r="Y560" s="34"/>
      <c r="Z560" s="34"/>
      <c r="AA560" s="34"/>
      <c r="AB560" s="34"/>
      <c r="AC560" s="34"/>
    </row>
    <row r="561" spans="1:29">
      <c r="A561" s="34"/>
      <c r="B561" s="34"/>
      <c r="C561" s="34"/>
      <c r="D561" s="34"/>
      <c r="E561" s="34"/>
      <c r="F561" s="34"/>
      <c r="G561" s="34"/>
      <c r="H561" s="34"/>
      <c r="W561" s="34"/>
      <c r="X561" s="34"/>
      <c r="Y561" s="34"/>
      <c r="Z561" s="34"/>
      <c r="AA561" s="34"/>
      <c r="AB561" s="34"/>
      <c r="AC561" s="34"/>
    </row>
    <row r="562" spans="1:29">
      <c r="A562" s="34"/>
      <c r="B562" s="34"/>
      <c r="C562" s="34"/>
      <c r="D562" s="34"/>
      <c r="E562" s="34"/>
      <c r="F562" s="34"/>
      <c r="G562" s="34"/>
      <c r="H562" s="34"/>
      <c r="W562" s="34"/>
      <c r="X562" s="34"/>
      <c r="Y562" s="34"/>
      <c r="Z562" s="34"/>
      <c r="AA562" s="34"/>
      <c r="AB562" s="34"/>
      <c r="AC562" s="34"/>
    </row>
    <row r="563" spans="1:29">
      <c r="A563" s="34"/>
      <c r="B563" s="34"/>
      <c r="C563" s="34"/>
      <c r="D563" s="34"/>
      <c r="E563" s="34"/>
      <c r="F563" s="34"/>
      <c r="G563" s="34"/>
      <c r="H563" s="34"/>
      <c r="W563" s="34"/>
      <c r="X563" s="34"/>
      <c r="Y563" s="34"/>
      <c r="Z563" s="34"/>
      <c r="AA563" s="34"/>
      <c r="AB563" s="34"/>
      <c r="AC563" s="34"/>
    </row>
    <row r="564" spans="1:29">
      <c r="A564" s="34"/>
      <c r="B564" s="34"/>
      <c r="C564" s="34"/>
      <c r="D564" s="34"/>
      <c r="E564" s="34"/>
      <c r="F564" s="34"/>
      <c r="G564" s="34"/>
      <c r="H564" s="34"/>
      <c r="W564" s="34"/>
      <c r="X564" s="34"/>
      <c r="Y564" s="34"/>
      <c r="Z564" s="34"/>
      <c r="AA564" s="34"/>
      <c r="AB564" s="34"/>
      <c r="AC564" s="34"/>
    </row>
    <row r="565" spans="1:29">
      <c r="A565" s="34"/>
      <c r="B565" s="34"/>
      <c r="C565" s="34"/>
      <c r="D565" s="34"/>
      <c r="E565" s="34"/>
      <c r="F565" s="34"/>
      <c r="G565" s="34"/>
      <c r="H565" s="34"/>
      <c r="W565" s="34"/>
      <c r="X565" s="34"/>
      <c r="Y565" s="34"/>
      <c r="Z565" s="34"/>
      <c r="AA565" s="34"/>
      <c r="AB565" s="34"/>
      <c r="AC565" s="34"/>
    </row>
    <row r="566" spans="1:29">
      <c r="A566" s="34"/>
      <c r="B566" s="34"/>
      <c r="C566" s="34"/>
      <c r="D566" s="34"/>
      <c r="E566" s="34"/>
      <c r="F566" s="34"/>
      <c r="G566" s="34"/>
      <c r="H566" s="34"/>
      <c r="W566" s="34"/>
      <c r="X566" s="34"/>
      <c r="Y566" s="34"/>
      <c r="Z566" s="34"/>
      <c r="AA566" s="34"/>
      <c r="AB566" s="34"/>
      <c r="AC566" s="34"/>
    </row>
    <row r="567" spans="1:29">
      <c r="A567" s="34"/>
      <c r="B567" s="34"/>
      <c r="C567" s="34"/>
      <c r="D567" s="34"/>
      <c r="E567" s="34"/>
      <c r="F567" s="34"/>
      <c r="G567" s="34"/>
      <c r="H567" s="34"/>
      <c r="W567" s="34"/>
      <c r="X567" s="34"/>
      <c r="Y567" s="34"/>
      <c r="Z567" s="34"/>
      <c r="AA567" s="34"/>
      <c r="AB567" s="34"/>
      <c r="AC567" s="34"/>
    </row>
    <row r="568" spans="1:29">
      <c r="A568" s="34"/>
      <c r="B568" s="34"/>
      <c r="C568" s="34"/>
      <c r="D568" s="34"/>
      <c r="E568" s="34"/>
      <c r="F568" s="34"/>
      <c r="G568" s="34"/>
      <c r="H568" s="34"/>
      <c r="W568" s="34"/>
      <c r="X568" s="34"/>
      <c r="Y568" s="34"/>
      <c r="Z568" s="34"/>
      <c r="AA568" s="34"/>
      <c r="AB568" s="34"/>
      <c r="AC568" s="34"/>
    </row>
    <row r="569" spans="1:29">
      <c r="A569" s="34"/>
      <c r="B569" s="34"/>
      <c r="C569" s="34"/>
      <c r="D569" s="34"/>
      <c r="E569" s="34"/>
      <c r="F569" s="34"/>
      <c r="G569" s="34"/>
      <c r="H569" s="34"/>
      <c r="W569" s="34"/>
      <c r="X569" s="34"/>
      <c r="Y569" s="34"/>
      <c r="Z569" s="34"/>
      <c r="AA569" s="34"/>
      <c r="AB569" s="34"/>
      <c r="AC569" s="34"/>
    </row>
    <row r="570" spans="1:29">
      <c r="A570" s="34"/>
      <c r="B570" s="34"/>
      <c r="C570" s="34"/>
      <c r="D570" s="34"/>
      <c r="E570" s="34"/>
      <c r="F570" s="34"/>
      <c r="G570" s="34"/>
      <c r="H570" s="34"/>
      <c r="W570" s="34"/>
      <c r="X570" s="34"/>
      <c r="Y570" s="34"/>
      <c r="Z570" s="34"/>
      <c r="AA570" s="34"/>
      <c r="AB570" s="34"/>
      <c r="AC570" s="34"/>
    </row>
    <row r="571" spans="1:29">
      <c r="A571" s="34"/>
      <c r="B571" s="34"/>
      <c r="C571" s="34"/>
      <c r="D571" s="34"/>
      <c r="E571" s="34"/>
      <c r="F571" s="34"/>
      <c r="G571" s="34"/>
      <c r="H571" s="34"/>
      <c r="W571" s="34"/>
      <c r="X571" s="34"/>
      <c r="Y571" s="34"/>
      <c r="Z571" s="34"/>
      <c r="AA571" s="34"/>
      <c r="AB571" s="34"/>
      <c r="AC571" s="34"/>
    </row>
    <row r="572" spans="1:29">
      <c r="A572" s="34"/>
      <c r="B572" s="34"/>
      <c r="C572" s="34"/>
      <c r="D572" s="34"/>
      <c r="E572" s="34"/>
      <c r="F572" s="34"/>
      <c r="G572" s="34"/>
      <c r="H572" s="34"/>
      <c r="W572" s="34"/>
      <c r="X572" s="34"/>
      <c r="Y572" s="34"/>
      <c r="Z572" s="34"/>
      <c r="AA572" s="34"/>
      <c r="AB572" s="34"/>
      <c r="AC572" s="34"/>
    </row>
    <row r="573" spans="1:29">
      <c r="A573" s="34"/>
      <c r="B573" s="34"/>
      <c r="C573" s="34"/>
      <c r="D573" s="34"/>
      <c r="E573" s="34"/>
      <c r="F573" s="34"/>
      <c r="G573" s="34"/>
      <c r="H573" s="34"/>
      <c r="W573" s="34"/>
      <c r="X573" s="34"/>
      <c r="Y573" s="34"/>
      <c r="Z573" s="34"/>
      <c r="AA573" s="34"/>
      <c r="AB573" s="34"/>
      <c r="AC573" s="34"/>
    </row>
    <row r="574" spans="1:29">
      <c r="A574" s="34"/>
      <c r="B574" s="34"/>
      <c r="C574" s="34"/>
      <c r="D574" s="34"/>
      <c r="E574" s="34"/>
      <c r="F574" s="34"/>
      <c r="G574" s="34"/>
      <c r="H574" s="34"/>
      <c r="W574" s="34"/>
      <c r="X574" s="34"/>
      <c r="Y574" s="34"/>
      <c r="Z574" s="34"/>
      <c r="AA574" s="34"/>
      <c r="AB574" s="34"/>
      <c r="AC574" s="34"/>
    </row>
    <row r="575" spans="1:29">
      <c r="A575" s="34"/>
      <c r="B575" s="34"/>
      <c r="C575" s="34"/>
      <c r="D575" s="34"/>
      <c r="E575" s="34"/>
      <c r="F575" s="34"/>
      <c r="G575" s="34"/>
      <c r="H575" s="34"/>
      <c r="W575" s="34"/>
      <c r="X575" s="34"/>
      <c r="Y575" s="34"/>
      <c r="Z575" s="34"/>
      <c r="AA575" s="34"/>
      <c r="AB575" s="34"/>
      <c r="AC575" s="34"/>
    </row>
    <row r="576" spans="1:29">
      <c r="A576" s="34"/>
      <c r="B576" s="34"/>
      <c r="C576" s="34"/>
      <c r="D576" s="34"/>
      <c r="E576" s="34"/>
      <c r="F576" s="34"/>
      <c r="G576" s="34"/>
      <c r="H576" s="34"/>
      <c r="W576" s="34"/>
      <c r="X576" s="34"/>
      <c r="Y576" s="34"/>
      <c r="Z576" s="34"/>
      <c r="AA576" s="34"/>
      <c r="AB576" s="34"/>
      <c r="AC576" s="34"/>
    </row>
    <row r="577" spans="1:29">
      <c r="A577" s="34"/>
      <c r="B577" s="34"/>
      <c r="C577" s="34"/>
      <c r="D577" s="34"/>
      <c r="E577" s="34"/>
      <c r="F577" s="34"/>
      <c r="G577" s="34"/>
      <c r="H577" s="34"/>
      <c r="W577" s="34"/>
      <c r="X577" s="34"/>
      <c r="Y577" s="34"/>
      <c r="Z577" s="34"/>
      <c r="AA577" s="34"/>
      <c r="AB577" s="34"/>
      <c r="AC577" s="34"/>
    </row>
    <row r="578" spans="1:29">
      <c r="A578" s="34"/>
      <c r="B578" s="34"/>
      <c r="C578" s="34"/>
      <c r="D578" s="34"/>
      <c r="E578" s="34"/>
      <c r="F578" s="34"/>
      <c r="G578" s="34"/>
      <c r="H578" s="34"/>
      <c r="W578" s="34"/>
      <c r="X578" s="34"/>
      <c r="Y578" s="34"/>
      <c r="Z578" s="34"/>
      <c r="AA578" s="34"/>
      <c r="AB578" s="34"/>
      <c r="AC578" s="34"/>
    </row>
    <row r="579" spans="1:29">
      <c r="A579" s="34"/>
      <c r="B579" s="34"/>
      <c r="C579" s="34"/>
      <c r="D579" s="34"/>
      <c r="E579" s="34"/>
      <c r="F579" s="34"/>
      <c r="G579" s="34"/>
      <c r="H579" s="34"/>
      <c r="W579" s="34"/>
      <c r="X579" s="34"/>
      <c r="Y579" s="34"/>
      <c r="Z579" s="34"/>
      <c r="AA579" s="34"/>
      <c r="AB579" s="34"/>
      <c r="AC579" s="34"/>
    </row>
    <row r="580" spans="1:29">
      <c r="A580" s="34"/>
      <c r="B580" s="34"/>
      <c r="C580" s="34"/>
      <c r="D580" s="34"/>
      <c r="E580" s="34"/>
      <c r="F580" s="34"/>
      <c r="G580" s="34"/>
      <c r="H580" s="34"/>
      <c r="W580" s="34"/>
      <c r="X580" s="34"/>
      <c r="Y580" s="34"/>
      <c r="Z580" s="34"/>
      <c r="AA580" s="34"/>
      <c r="AB580" s="34"/>
      <c r="AC580" s="34"/>
    </row>
    <row r="581" spans="1:29">
      <c r="A581" s="34"/>
      <c r="B581" s="34"/>
      <c r="C581" s="34"/>
      <c r="D581" s="34"/>
      <c r="E581" s="34"/>
      <c r="F581" s="34"/>
      <c r="G581" s="34"/>
      <c r="H581" s="34"/>
      <c r="W581" s="34"/>
      <c r="X581" s="34"/>
      <c r="Y581" s="34"/>
      <c r="Z581" s="34"/>
      <c r="AA581" s="34"/>
      <c r="AB581" s="34"/>
      <c r="AC581" s="34"/>
    </row>
    <row r="582" spans="1:29">
      <c r="A582" s="34"/>
      <c r="B582" s="34"/>
      <c r="C582" s="34"/>
      <c r="D582" s="34"/>
      <c r="E582" s="34"/>
      <c r="F582" s="34"/>
      <c r="G582" s="34"/>
      <c r="H582" s="34"/>
      <c r="W582" s="34"/>
      <c r="X582" s="34"/>
      <c r="Y582" s="34"/>
      <c r="Z582" s="34"/>
      <c r="AA582" s="34"/>
      <c r="AB582" s="34"/>
      <c r="AC582" s="34"/>
    </row>
    <row r="583" spans="1:29">
      <c r="A583" s="34"/>
      <c r="B583" s="34"/>
      <c r="C583" s="34"/>
      <c r="D583" s="34"/>
      <c r="E583" s="34"/>
      <c r="F583" s="34"/>
      <c r="G583" s="34"/>
      <c r="H583" s="34"/>
      <c r="W583" s="34"/>
      <c r="X583" s="34"/>
      <c r="Y583" s="34"/>
      <c r="Z583" s="34"/>
      <c r="AA583" s="34"/>
      <c r="AB583" s="34"/>
      <c r="AC583" s="34"/>
    </row>
    <row r="584" spans="1:29">
      <c r="A584" s="34"/>
      <c r="B584" s="34"/>
      <c r="C584" s="34"/>
      <c r="D584" s="34"/>
      <c r="E584" s="34"/>
      <c r="F584" s="34"/>
      <c r="G584" s="34"/>
      <c r="H584" s="34"/>
      <c r="W584" s="34"/>
      <c r="X584" s="34"/>
      <c r="Y584" s="34"/>
      <c r="Z584" s="34"/>
      <c r="AA584" s="34"/>
      <c r="AB584" s="34"/>
      <c r="AC584" s="34"/>
    </row>
    <row r="585" spans="1:29">
      <c r="A585" s="34"/>
      <c r="B585" s="34"/>
      <c r="C585" s="34"/>
      <c r="D585" s="34"/>
      <c r="E585" s="34"/>
      <c r="F585" s="34"/>
      <c r="G585" s="34"/>
      <c r="H585" s="34"/>
      <c r="W585" s="34"/>
      <c r="X585" s="34"/>
      <c r="Y585" s="34"/>
      <c r="Z585" s="34"/>
      <c r="AA585" s="34"/>
      <c r="AB585" s="34"/>
      <c r="AC585" s="34"/>
    </row>
    <row r="586" spans="1:29">
      <c r="A586" s="34"/>
      <c r="B586" s="34"/>
      <c r="C586" s="34"/>
      <c r="D586" s="34"/>
      <c r="E586" s="34"/>
      <c r="F586" s="34"/>
      <c r="G586" s="34"/>
      <c r="H586" s="34"/>
      <c r="W586" s="34"/>
      <c r="X586" s="34"/>
      <c r="Y586" s="34"/>
      <c r="Z586" s="34"/>
      <c r="AA586" s="34"/>
      <c r="AB586" s="34"/>
      <c r="AC586" s="34"/>
    </row>
    <row r="587" spans="1:29">
      <c r="A587" s="34"/>
      <c r="B587" s="34"/>
      <c r="C587" s="34"/>
      <c r="D587" s="34"/>
      <c r="E587" s="34"/>
      <c r="F587" s="34"/>
      <c r="G587" s="34"/>
      <c r="H587" s="34"/>
      <c r="W587" s="34"/>
      <c r="X587" s="34"/>
      <c r="Y587" s="34"/>
      <c r="Z587" s="34"/>
      <c r="AA587" s="34"/>
      <c r="AB587" s="34"/>
      <c r="AC587" s="34"/>
    </row>
    <row r="588" spans="1:29">
      <c r="A588" s="34"/>
      <c r="B588" s="34"/>
      <c r="C588" s="34"/>
      <c r="D588" s="34"/>
      <c r="E588" s="34"/>
      <c r="F588" s="34"/>
      <c r="G588" s="34"/>
      <c r="H588" s="34"/>
      <c r="W588" s="34"/>
      <c r="X588" s="34"/>
      <c r="Y588" s="34"/>
      <c r="Z588" s="34"/>
      <c r="AA588" s="34"/>
      <c r="AB588" s="34"/>
      <c r="AC588" s="34"/>
    </row>
    <row r="589" spans="1:29">
      <c r="A589" s="34"/>
      <c r="B589" s="34"/>
      <c r="C589" s="34"/>
      <c r="D589" s="34"/>
      <c r="E589" s="34"/>
      <c r="F589" s="34"/>
      <c r="G589" s="34"/>
      <c r="H589" s="34"/>
      <c r="W589" s="34"/>
      <c r="X589" s="34"/>
      <c r="Y589" s="34"/>
      <c r="Z589" s="34"/>
      <c r="AA589" s="34"/>
      <c r="AB589" s="34"/>
      <c r="AC589" s="34"/>
    </row>
    <row r="590" spans="1:29">
      <c r="A590" s="34"/>
      <c r="B590" s="34"/>
      <c r="C590" s="34"/>
      <c r="D590" s="34"/>
      <c r="E590" s="34"/>
      <c r="F590" s="34"/>
      <c r="G590" s="34"/>
      <c r="H590" s="34"/>
      <c r="W590" s="34"/>
      <c r="X590" s="34"/>
      <c r="Y590" s="34"/>
      <c r="Z590" s="34"/>
      <c r="AA590" s="34"/>
      <c r="AB590" s="34"/>
      <c r="AC590" s="34"/>
    </row>
    <row r="591" spans="1:29">
      <c r="A591" s="34"/>
      <c r="B591" s="34"/>
      <c r="C591" s="34"/>
      <c r="D591" s="34"/>
      <c r="E591" s="34"/>
      <c r="F591" s="34"/>
      <c r="G591" s="34"/>
      <c r="H591" s="34"/>
      <c r="W591" s="34"/>
      <c r="X591" s="34"/>
      <c r="Y591" s="34"/>
      <c r="Z591" s="34"/>
      <c r="AA591" s="34"/>
      <c r="AB591" s="34"/>
      <c r="AC591" s="34"/>
    </row>
    <row r="592" spans="1:29">
      <c r="A592" s="34"/>
      <c r="B592" s="34"/>
      <c r="C592" s="34"/>
      <c r="D592" s="34"/>
      <c r="E592" s="34"/>
      <c r="F592" s="34"/>
      <c r="G592" s="34"/>
      <c r="H592" s="34"/>
      <c r="W592" s="34"/>
      <c r="X592" s="34"/>
      <c r="Y592" s="34"/>
      <c r="Z592" s="34"/>
      <c r="AA592" s="34"/>
      <c r="AB592" s="34"/>
      <c r="AC592" s="34"/>
    </row>
    <row r="593" spans="1:29">
      <c r="A593" s="34"/>
      <c r="B593" s="34"/>
      <c r="C593" s="34"/>
      <c r="D593" s="34"/>
      <c r="E593" s="34"/>
      <c r="F593" s="34"/>
      <c r="G593" s="34"/>
      <c r="H593" s="34"/>
      <c r="W593" s="34"/>
      <c r="X593" s="34"/>
      <c r="Y593" s="34"/>
      <c r="Z593" s="34"/>
      <c r="AA593" s="34"/>
      <c r="AB593" s="34"/>
      <c r="AC593" s="34"/>
    </row>
    <row r="594" spans="1:29">
      <c r="A594" s="34"/>
      <c r="B594" s="34"/>
      <c r="C594" s="34"/>
      <c r="D594" s="34"/>
      <c r="E594" s="34"/>
      <c r="F594" s="34"/>
      <c r="G594" s="34"/>
      <c r="H594" s="34"/>
      <c r="W594" s="34"/>
      <c r="X594" s="34"/>
      <c r="Y594" s="34"/>
      <c r="Z594" s="34"/>
      <c r="AA594" s="34"/>
      <c r="AB594" s="34"/>
      <c r="AC594" s="34"/>
    </row>
    <row r="595" spans="1:29">
      <c r="A595" s="34"/>
      <c r="B595" s="34"/>
      <c r="C595" s="34"/>
      <c r="D595" s="34"/>
      <c r="E595" s="34"/>
      <c r="F595" s="34"/>
      <c r="G595" s="34"/>
      <c r="H595" s="34"/>
      <c r="W595" s="34"/>
      <c r="X595" s="34"/>
      <c r="Y595" s="34"/>
      <c r="Z595" s="34"/>
      <c r="AA595" s="34"/>
      <c r="AB595" s="34"/>
      <c r="AC595" s="34"/>
    </row>
    <row r="596" spans="1:29">
      <c r="A596" s="34"/>
      <c r="B596" s="34"/>
      <c r="C596" s="34"/>
      <c r="D596" s="34"/>
      <c r="E596" s="34"/>
      <c r="F596" s="34"/>
      <c r="G596" s="34"/>
      <c r="H596" s="34"/>
      <c r="W596" s="34"/>
      <c r="X596" s="34"/>
      <c r="Y596" s="34"/>
      <c r="Z596" s="34"/>
      <c r="AA596" s="34"/>
      <c r="AB596" s="34"/>
      <c r="AC596" s="34"/>
    </row>
    <row r="597" spans="1:29">
      <c r="A597" s="34"/>
      <c r="B597" s="34"/>
      <c r="C597" s="34"/>
      <c r="D597" s="34"/>
      <c r="E597" s="34"/>
      <c r="F597" s="34"/>
      <c r="G597" s="34"/>
      <c r="H597" s="34"/>
      <c r="W597" s="34"/>
      <c r="X597" s="34"/>
      <c r="Y597" s="34"/>
      <c r="Z597" s="34"/>
      <c r="AA597" s="34"/>
      <c r="AB597" s="34"/>
      <c r="AC597" s="34"/>
    </row>
    <row r="598" spans="1:29">
      <c r="A598" s="34"/>
      <c r="B598" s="34"/>
      <c r="C598" s="34"/>
      <c r="D598" s="34"/>
      <c r="E598" s="34"/>
      <c r="F598" s="34"/>
      <c r="G598" s="34"/>
      <c r="H598" s="34"/>
      <c r="W598" s="34"/>
      <c r="X598" s="34"/>
      <c r="Y598" s="34"/>
      <c r="Z598" s="34"/>
      <c r="AA598" s="34"/>
      <c r="AB598" s="34"/>
      <c r="AC598" s="34"/>
    </row>
    <row r="599" spans="1:29">
      <c r="A599" s="34"/>
      <c r="B599" s="34"/>
      <c r="C599" s="34"/>
      <c r="D599" s="34"/>
      <c r="E599" s="34"/>
      <c r="F599" s="34"/>
      <c r="G599" s="34"/>
      <c r="H599" s="34"/>
      <c r="W599" s="34"/>
      <c r="X599" s="34"/>
      <c r="Y599" s="34"/>
      <c r="Z599" s="34"/>
      <c r="AA599" s="34"/>
      <c r="AB599" s="34"/>
      <c r="AC599" s="34"/>
    </row>
    <row r="600" spans="1:29">
      <c r="A600" s="34"/>
      <c r="B600" s="34"/>
      <c r="C600" s="34"/>
      <c r="D600" s="34"/>
      <c r="E600" s="34"/>
      <c r="F600" s="34"/>
      <c r="G600" s="34"/>
      <c r="H600" s="34"/>
      <c r="W600" s="34"/>
      <c r="X600" s="34"/>
      <c r="Y600" s="34"/>
      <c r="Z600" s="34"/>
      <c r="AA600" s="34"/>
      <c r="AB600" s="34"/>
      <c r="AC600" s="34"/>
    </row>
    <row r="601" spans="1:29">
      <c r="A601" s="34"/>
      <c r="B601" s="34"/>
      <c r="C601" s="34"/>
      <c r="D601" s="34"/>
      <c r="E601" s="34"/>
      <c r="F601" s="34"/>
      <c r="G601" s="34"/>
      <c r="H601" s="34"/>
      <c r="W601" s="34"/>
      <c r="X601" s="34"/>
      <c r="Y601" s="34"/>
      <c r="Z601" s="34"/>
      <c r="AA601" s="34"/>
      <c r="AB601" s="34"/>
      <c r="AC601" s="34"/>
    </row>
    <row r="602" spans="1:29">
      <c r="A602" s="34"/>
      <c r="B602" s="34"/>
      <c r="C602" s="34"/>
      <c r="D602" s="34"/>
      <c r="E602" s="34"/>
      <c r="F602" s="34"/>
      <c r="G602" s="34"/>
      <c r="H602" s="34"/>
      <c r="W602" s="34"/>
      <c r="X602" s="34"/>
      <c r="Y602" s="34"/>
      <c r="Z602" s="34"/>
      <c r="AA602" s="34"/>
      <c r="AB602" s="34"/>
      <c r="AC602" s="34"/>
    </row>
    <row r="603" spans="1:29">
      <c r="A603" s="34"/>
      <c r="B603" s="34"/>
      <c r="C603" s="34"/>
      <c r="D603" s="34"/>
      <c r="E603" s="34"/>
      <c r="F603" s="34"/>
      <c r="G603" s="34"/>
      <c r="H603" s="34"/>
      <c r="W603" s="34"/>
      <c r="X603" s="34"/>
      <c r="Y603" s="34"/>
      <c r="Z603" s="34"/>
      <c r="AA603" s="34"/>
      <c r="AB603" s="34"/>
      <c r="AC603" s="34"/>
    </row>
    <row r="604" spans="1:29">
      <c r="A604" s="34"/>
      <c r="B604" s="34"/>
      <c r="C604" s="34"/>
      <c r="D604" s="34"/>
      <c r="E604" s="34"/>
      <c r="F604" s="34"/>
      <c r="G604" s="34"/>
      <c r="H604" s="34"/>
      <c r="W604" s="34"/>
      <c r="X604" s="34"/>
      <c r="Y604" s="34"/>
      <c r="Z604" s="34"/>
      <c r="AA604" s="34"/>
      <c r="AB604" s="34"/>
      <c r="AC604" s="34"/>
    </row>
    <row r="605" spans="1:29">
      <c r="A605" s="34"/>
      <c r="B605" s="34"/>
      <c r="C605" s="34"/>
      <c r="D605" s="34"/>
      <c r="E605" s="34"/>
      <c r="F605" s="34"/>
      <c r="G605" s="34"/>
      <c r="H605" s="34"/>
      <c r="W605" s="34"/>
      <c r="X605" s="34"/>
      <c r="Y605" s="34"/>
      <c r="Z605" s="34"/>
      <c r="AA605" s="34"/>
      <c r="AB605" s="34"/>
      <c r="AC605" s="34"/>
    </row>
    <row r="606" spans="1:29">
      <c r="A606" s="34"/>
      <c r="B606" s="34"/>
      <c r="C606" s="34"/>
      <c r="D606" s="34"/>
      <c r="E606" s="34"/>
      <c r="F606" s="34"/>
      <c r="G606" s="34"/>
      <c r="H606" s="34"/>
      <c r="W606" s="34"/>
      <c r="X606" s="34"/>
      <c r="Y606" s="34"/>
      <c r="Z606" s="34"/>
      <c r="AA606" s="34"/>
      <c r="AB606" s="34"/>
      <c r="AC606" s="34"/>
    </row>
    <row r="607" spans="1:29">
      <c r="A607" s="34"/>
      <c r="B607" s="34"/>
      <c r="C607" s="34"/>
      <c r="D607" s="34"/>
      <c r="E607" s="34"/>
      <c r="F607" s="34"/>
      <c r="G607" s="34"/>
      <c r="H607" s="34"/>
      <c r="W607" s="34"/>
      <c r="X607" s="34"/>
      <c r="Y607" s="34"/>
      <c r="Z607" s="34"/>
      <c r="AA607" s="34"/>
      <c r="AB607" s="34"/>
      <c r="AC607" s="34"/>
    </row>
    <row r="608" spans="1:29">
      <c r="A608" s="34"/>
      <c r="B608" s="34"/>
      <c r="C608" s="34"/>
      <c r="D608" s="34"/>
      <c r="E608" s="34"/>
      <c r="F608" s="34"/>
      <c r="G608" s="34"/>
      <c r="H608" s="34"/>
      <c r="W608" s="34"/>
      <c r="X608" s="34"/>
      <c r="Y608" s="34"/>
      <c r="Z608" s="34"/>
      <c r="AA608" s="34"/>
      <c r="AB608" s="34"/>
      <c r="AC608" s="34"/>
    </row>
    <row r="609" spans="1:29">
      <c r="A609" s="34"/>
      <c r="B609" s="34"/>
      <c r="C609" s="34"/>
      <c r="D609" s="34"/>
      <c r="E609" s="34"/>
      <c r="F609" s="34"/>
      <c r="G609" s="34"/>
      <c r="H609" s="34"/>
      <c r="W609" s="34"/>
      <c r="X609" s="34"/>
      <c r="Y609" s="34"/>
      <c r="Z609" s="34"/>
      <c r="AA609" s="34"/>
      <c r="AB609" s="34"/>
      <c r="AC609" s="34"/>
    </row>
    <row r="610" spans="1:29">
      <c r="A610" s="34"/>
      <c r="B610" s="34"/>
      <c r="C610" s="34"/>
      <c r="D610" s="34"/>
      <c r="E610" s="34"/>
      <c r="F610" s="34"/>
      <c r="G610" s="34"/>
      <c r="H610" s="34"/>
      <c r="W610" s="34"/>
      <c r="X610" s="34"/>
      <c r="Y610" s="34"/>
      <c r="Z610" s="34"/>
      <c r="AA610" s="34"/>
      <c r="AB610" s="34"/>
      <c r="AC610" s="34"/>
    </row>
    <row r="611" spans="1:29">
      <c r="A611" s="34"/>
      <c r="B611" s="34"/>
      <c r="C611" s="34"/>
      <c r="D611" s="34"/>
      <c r="E611" s="34"/>
      <c r="F611" s="34"/>
      <c r="G611" s="34"/>
      <c r="H611" s="34"/>
      <c r="W611" s="34"/>
      <c r="X611" s="34"/>
      <c r="Y611" s="34"/>
      <c r="Z611" s="34"/>
      <c r="AA611" s="34"/>
      <c r="AB611" s="34"/>
      <c r="AC611" s="34"/>
    </row>
    <row r="612" spans="1:29">
      <c r="A612" s="34"/>
      <c r="B612" s="34"/>
      <c r="C612" s="34"/>
      <c r="D612" s="34"/>
      <c r="E612" s="34"/>
      <c r="F612" s="34"/>
      <c r="G612" s="34"/>
      <c r="H612" s="34"/>
      <c r="W612" s="34"/>
      <c r="X612" s="34"/>
      <c r="Y612" s="34"/>
      <c r="Z612" s="34"/>
      <c r="AA612" s="34"/>
      <c r="AB612" s="34"/>
      <c r="AC612" s="34"/>
    </row>
    <row r="613" spans="1:29">
      <c r="A613" s="34"/>
      <c r="B613" s="34"/>
      <c r="C613" s="34"/>
      <c r="D613" s="34"/>
      <c r="E613" s="34"/>
      <c r="F613" s="34"/>
      <c r="G613" s="34"/>
      <c r="H613" s="34"/>
      <c r="W613" s="34"/>
      <c r="X613" s="34"/>
      <c r="Y613" s="34"/>
      <c r="Z613" s="34"/>
      <c r="AA613" s="34"/>
      <c r="AB613" s="34"/>
      <c r="AC613" s="34"/>
    </row>
    <row r="614" spans="1:29">
      <c r="A614" s="34"/>
      <c r="B614" s="34"/>
      <c r="C614" s="34"/>
      <c r="D614" s="34"/>
      <c r="E614" s="34"/>
      <c r="F614" s="34"/>
      <c r="G614" s="34"/>
      <c r="H614" s="34"/>
      <c r="W614" s="34"/>
      <c r="X614" s="34"/>
      <c r="Y614" s="34"/>
      <c r="Z614" s="34"/>
      <c r="AA614" s="34"/>
      <c r="AB614" s="34"/>
      <c r="AC614" s="34"/>
    </row>
    <row r="615" spans="1:29">
      <c r="A615" s="34"/>
      <c r="B615" s="34"/>
      <c r="C615" s="34"/>
      <c r="D615" s="34"/>
      <c r="E615" s="34"/>
      <c r="F615" s="34"/>
      <c r="G615" s="34"/>
      <c r="H615" s="34"/>
      <c r="W615" s="34"/>
      <c r="X615" s="34"/>
      <c r="Y615" s="34"/>
      <c r="Z615" s="34"/>
      <c r="AA615" s="34"/>
      <c r="AB615" s="34"/>
      <c r="AC615" s="34"/>
    </row>
    <row r="616" spans="1:29">
      <c r="A616" s="34"/>
      <c r="B616" s="34"/>
      <c r="C616" s="34"/>
      <c r="D616" s="34"/>
      <c r="E616" s="34"/>
      <c r="F616" s="34"/>
      <c r="G616" s="34"/>
      <c r="H616" s="34"/>
      <c r="W616" s="34"/>
      <c r="X616" s="34"/>
      <c r="Y616" s="34"/>
      <c r="Z616" s="34"/>
      <c r="AA616" s="34"/>
      <c r="AB616" s="34"/>
      <c r="AC616" s="34"/>
    </row>
    <row r="617" spans="1:29">
      <c r="A617" s="34"/>
      <c r="B617" s="34"/>
      <c r="C617" s="34"/>
      <c r="D617" s="34"/>
      <c r="E617" s="34"/>
      <c r="F617" s="34"/>
      <c r="G617" s="34"/>
      <c r="H617" s="34"/>
      <c r="W617" s="34"/>
      <c r="X617" s="34"/>
      <c r="Y617" s="34"/>
      <c r="Z617" s="34"/>
      <c r="AA617" s="34"/>
      <c r="AB617" s="34"/>
      <c r="AC617" s="34"/>
    </row>
    <row r="618" spans="1:29">
      <c r="A618" s="34"/>
      <c r="B618" s="34"/>
      <c r="C618" s="34"/>
      <c r="D618" s="34"/>
      <c r="E618" s="34"/>
      <c r="F618" s="34"/>
      <c r="G618" s="34"/>
      <c r="H618" s="34"/>
      <c r="W618" s="34"/>
      <c r="X618" s="34"/>
      <c r="Y618" s="34"/>
      <c r="Z618" s="34"/>
      <c r="AA618" s="34"/>
      <c r="AB618" s="34"/>
      <c r="AC618" s="34"/>
    </row>
    <row r="619" spans="1:29">
      <c r="A619" s="34"/>
      <c r="B619" s="34"/>
      <c r="C619" s="34"/>
      <c r="D619" s="34"/>
      <c r="E619" s="34"/>
      <c r="F619" s="34"/>
      <c r="G619" s="34"/>
      <c r="H619" s="34"/>
      <c r="W619" s="34"/>
      <c r="X619" s="34"/>
      <c r="Y619" s="34"/>
      <c r="Z619" s="34"/>
      <c r="AA619" s="34"/>
      <c r="AB619" s="34"/>
      <c r="AC619" s="34"/>
    </row>
    <row r="620" spans="1:29">
      <c r="A620" s="34"/>
      <c r="B620" s="34"/>
      <c r="C620" s="34"/>
      <c r="D620" s="34"/>
      <c r="E620" s="34"/>
      <c r="F620" s="34"/>
      <c r="G620" s="34"/>
      <c r="H620" s="34"/>
      <c r="W620" s="34"/>
      <c r="X620" s="34"/>
      <c r="Y620" s="34"/>
      <c r="Z620" s="34"/>
      <c r="AA620" s="34"/>
      <c r="AB620" s="34"/>
      <c r="AC620" s="34"/>
    </row>
    <row r="621" spans="1:29">
      <c r="A621" s="34"/>
      <c r="B621" s="34"/>
      <c r="C621" s="34"/>
      <c r="D621" s="34"/>
      <c r="E621" s="34"/>
      <c r="F621" s="34"/>
      <c r="G621" s="34"/>
      <c r="H621" s="34"/>
      <c r="W621" s="34"/>
      <c r="X621" s="34"/>
      <c r="Y621" s="34"/>
      <c r="Z621" s="34"/>
      <c r="AA621" s="34"/>
      <c r="AB621" s="34"/>
      <c r="AC621" s="34"/>
    </row>
    <row r="622" spans="1:29">
      <c r="A622" s="34"/>
      <c r="B622" s="34"/>
      <c r="C622" s="34"/>
      <c r="D622" s="34"/>
      <c r="E622" s="34"/>
      <c r="F622" s="34"/>
      <c r="G622" s="34"/>
      <c r="H622" s="34"/>
      <c r="W622" s="34"/>
      <c r="X622" s="34"/>
      <c r="Y622" s="34"/>
      <c r="Z622" s="34"/>
      <c r="AA622" s="34"/>
      <c r="AB622" s="34"/>
      <c r="AC622" s="34"/>
    </row>
    <row r="623" spans="1:29">
      <c r="A623" s="34"/>
      <c r="B623" s="34"/>
      <c r="C623" s="34"/>
      <c r="D623" s="34"/>
      <c r="E623" s="34"/>
      <c r="F623" s="34"/>
      <c r="G623" s="34"/>
      <c r="H623" s="34"/>
      <c r="W623" s="34"/>
      <c r="X623" s="34"/>
      <c r="Y623" s="34"/>
      <c r="Z623" s="34"/>
      <c r="AA623" s="34"/>
      <c r="AB623" s="34"/>
      <c r="AC623" s="34"/>
    </row>
    <row r="624" spans="1:29">
      <c r="A624" s="34"/>
      <c r="B624" s="34"/>
      <c r="C624" s="34"/>
      <c r="D624" s="34"/>
      <c r="E624" s="34"/>
      <c r="F624" s="34"/>
      <c r="G624" s="34"/>
      <c r="H624" s="34"/>
      <c r="W624" s="34"/>
      <c r="X624" s="34"/>
      <c r="Y624" s="34"/>
      <c r="Z624" s="34"/>
      <c r="AA624" s="34"/>
      <c r="AB624" s="34"/>
      <c r="AC624" s="34"/>
    </row>
    <row r="625" spans="1:29">
      <c r="A625" s="34"/>
      <c r="B625" s="34"/>
      <c r="C625" s="34"/>
      <c r="D625" s="34"/>
      <c r="E625" s="34"/>
      <c r="F625" s="34"/>
      <c r="G625" s="34"/>
      <c r="H625" s="34"/>
      <c r="W625" s="34"/>
      <c r="X625" s="34"/>
      <c r="Y625" s="34"/>
      <c r="Z625" s="34"/>
      <c r="AA625" s="34"/>
      <c r="AB625" s="34"/>
      <c r="AC625" s="34"/>
    </row>
    <row r="626" spans="1:29">
      <c r="A626" s="34"/>
      <c r="B626" s="34"/>
      <c r="C626" s="34"/>
      <c r="D626" s="34"/>
      <c r="E626" s="34"/>
      <c r="F626" s="34"/>
      <c r="G626" s="34"/>
      <c r="H626" s="34"/>
      <c r="W626" s="34"/>
      <c r="X626" s="34"/>
      <c r="Y626" s="34"/>
      <c r="Z626" s="34"/>
      <c r="AA626" s="34"/>
      <c r="AB626" s="34"/>
      <c r="AC626" s="34"/>
    </row>
    <row r="627" spans="1:29">
      <c r="A627" s="34"/>
      <c r="B627" s="34"/>
      <c r="C627" s="34"/>
      <c r="D627" s="34"/>
      <c r="E627" s="34"/>
      <c r="F627" s="34"/>
      <c r="G627" s="34"/>
      <c r="H627" s="34"/>
      <c r="W627" s="34"/>
      <c r="X627" s="34"/>
      <c r="Y627" s="34"/>
      <c r="Z627" s="34"/>
      <c r="AA627" s="34"/>
      <c r="AB627" s="34"/>
      <c r="AC627" s="34"/>
    </row>
    <row r="628" spans="1:29">
      <c r="A628" s="34"/>
      <c r="B628" s="34"/>
      <c r="C628" s="34"/>
      <c r="D628" s="34"/>
      <c r="E628" s="34"/>
      <c r="F628" s="34"/>
      <c r="G628" s="34"/>
      <c r="H628" s="34"/>
      <c r="W628" s="34"/>
      <c r="X628" s="34"/>
      <c r="Y628" s="34"/>
      <c r="Z628" s="34"/>
      <c r="AA628" s="34"/>
      <c r="AB628" s="34"/>
      <c r="AC628" s="34"/>
    </row>
    <row r="629" spans="1:29">
      <c r="A629" s="34"/>
      <c r="B629" s="34"/>
      <c r="C629" s="34"/>
      <c r="D629" s="34"/>
      <c r="E629" s="34"/>
      <c r="F629" s="34"/>
      <c r="G629" s="34"/>
      <c r="H629" s="34"/>
      <c r="W629" s="34"/>
      <c r="X629" s="34"/>
      <c r="Y629" s="34"/>
      <c r="Z629" s="34"/>
      <c r="AA629" s="34"/>
      <c r="AB629" s="34"/>
      <c r="AC629" s="34"/>
    </row>
    <row r="630" spans="1:29">
      <c r="A630" s="34"/>
      <c r="B630" s="34"/>
      <c r="C630" s="34"/>
      <c r="D630" s="34"/>
      <c r="E630" s="34"/>
      <c r="F630" s="34"/>
      <c r="G630" s="34"/>
      <c r="H630" s="34"/>
      <c r="W630" s="34"/>
      <c r="X630" s="34"/>
      <c r="Y630" s="34"/>
      <c r="Z630" s="34"/>
      <c r="AA630" s="34"/>
      <c r="AB630" s="34"/>
      <c r="AC630" s="34"/>
    </row>
    <row r="631" spans="1:29">
      <c r="A631" s="34"/>
      <c r="B631" s="34"/>
      <c r="C631" s="34"/>
      <c r="D631" s="34"/>
      <c r="E631" s="34"/>
      <c r="F631" s="34"/>
      <c r="G631" s="34"/>
      <c r="H631" s="34"/>
      <c r="W631" s="34"/>
      <c r="X631" s="34"/>
      <c r="Y631" s="34"/>
      <c r="Z631" s="34"/>
      <c r="AA631" s="34"/>
      <c r="AB631" s="34"/>
      <c r="AC631" s="34"/>
    </row>
    <row r="632" spans="1:29">
      <c r="A632" s="34"/>
      <c r="B632" s="34"/>
      <c r="C632" s="34"/>
      <c r="D632" s="34"/>
      <c r="E632" s="34"/>
      <c r="F632" s="34"/>
      <c r="G632" s="34"/>
      <c r="H632" s="34"/>
      <c r="W632" s="34"/>
      <c r="X632" s="34"/>
      <c r="Y632" s="34"/>
      <c r="Z632" s="34"/>
      <c r="AA632" s="34"/>
      <c r="AB632" s="34"/>
      <c r="AC632" s="34"/>
    </row>
    <row r="633" spans="1:29">
      <c r="A633" s="34"/>
      <c r="B633" s="34"/>
      <c r="C633" s="34"/>
      <c r="D633" s="34"/>
      <c r="E633" s="34"/>
      <c r="F633" s="34"/>
      <c r="G633" s="34"/>
      <c r="H633" s="34"/>
      <c r="W633" s="34"/>
      <c r="X633" s="34"/>
      <c r="Y633" s="34"/>
      <c r="Z633" s="34"/>
      <c r="AA633" s="34"/>
      <c r="AB633" s="34"/>
      <c r="AC633" s="34"/>
    </row>
    <row r="634" spans="1:29">
      <c r="A634" s="34"/>
      <c r="B634" s="34"/>
      <c r="C634" s="34"/>
      <c r="D634" s="34"/>
      <c r="E634" s="34"/>
      <c r="F634" s="34"/>
      <c r="G634" s="34"/>
      <c r="H634" s="34"/>
      <c r="W634" s="34"/>
      <c r="X634" s="34"/>
      <c r="Y634" s="34"/>
      <c r="Z634" s="34"/>
      <c r="AA634" s="34"/>
      <c r="AB634" s="34"/>
      <c r="AC634" s="34"/>
    </row>
    <row r="635" spans="1:29">
      <c r="A635" s="34"/>
      <c r="B635" s="34"/>
      <c r="C635" s="34"/>
      <c r="D635" s="34"/>
      <c r="E635" s="34"/>
      <c r="F635" s="34"/>
      <c r="G635" s="34"/>
      <c r="H635" s="34"/>
      <c r="W635" s="34"/>
      <c r="X635" s="34"/>
      <c r="Y635" s="34"/>
      <c r="Z635" s="34"/>
      <c r="AA635" s="34"/>
      <c r="AB635" s="34"/>
      <c r="AC635" s="34"/>
    </row>
    <row r="636" spans="1:29">
      <c r="A636" s="34"/>
      <c r="B636" s="34"/>
      <c r="C636" s="34"/>
      <c r="D636" s="34"/>
      <c r="E636" s="34"/>
      <c r="F636" s="34"/>
      <c r="G636" s="34"/>
      <c r="H636" s="34"/>
      <c r="W636" s="34"/>
      <c r="X636" s="34"/>
      <c r="Y636" s="34"/>
      <c r="Z636" s="34"/>
      <c r="AA636" s="34"/>
      <c r="AB636" s="34"/>
      <c r="AC636" s="34"/>
    </row>
    <row r="637" spans="1:29">
      <c r="A637" s="34"/>
      <c r="B637" s="34"/>
      <c r="C637" s="34"/>
      <c r="D637" s="34"/>
      <c r="E637" s="34"/>
      <c r="F637" s="34"/>
      <c r="G637" s="34"/>
      <c r="H637" s="34"/>
      <c r="W637" s="34"/>
      <c r="X637" s="34"/>
      <c r="Y637" s="34"/>
      <c r="Z637" s="34"/>
      <c r="AA637" s="34"/>
      <c r="AB637" s="34"/>
      <c r="AC637" s="34"/>
    </row>
    <row r="638" spans="1:29">
      <c r="A638" s="34"/>
      <c r="B638" s="34"/>
      <c r="C638" s="34"/>
      <c r="D638" s="34"/>
      <c r="E638" s="34"/>
      <c r="F638" s="34"/>
      <c r="G638" s="34"/>
      <c r="H638" s="34"/>
      <c r="W638" s="34"/>
      <c r="X638" s="34"/>
      <c r="Y638" s="34"/>
      <c r="Z638" s="34"/>
      <c r="AA638" s="34"/>
      <c r="AB638" s="34"/>
      <c r="AC638" s="34"/>
    </row>
    <row r="639" spans="1:29">
      <c r="A639" s="34"/>
      <c r="B639" s="34"/>
      <c r="C639" s="34"/>
      <c r="D639" s="34"/>
      <c r="E639" s="34"/>
      <c r="F639" s="34"/>
      <c r="G639" s="34"/>
      <c r="H639" s="34"/>
      <c r="W639" s="34"/>
      <c r="X639" s="34"/>
      <c r="Y639" s="34"/>
      <c r="Z639" s="34"/>
      <c r="AA639" s="34"/>
      <c r="AB639" s="34"/>
      <c r="AC639" s="34"/>
    </row>
    <row r="640" spans="1:29">
      <c r="A640" s="34"/>
      <c r="B640" s="34"/>
      <c r="C640" s="34"/>
      <c r="D640" s="34"/>
      <c r="E640" s="34"/>
      <c r="F640" s="34"/>
      <c r="G640" s="34"/>
      <c r="H640" s="34"/>
      <c r="W640" s="34"/>
      <c r="X640" s="34"/>
      <c r="Y640" s="34"/>
      <c r="Z640" s="34"/>
      <c r="AA640" s="34"/>
      <c r="AB640" s="34"/>
      <c r="AC640" s="34"/>
    </row>
    <row r="641" spans="1:29">
      <c r="A641" s="34"/>
      <c r="B641" s="34"/>
      <c r="C641" s="34"/>
      <c r="D641" s="34"/>
      <c r="E641" s="34"/>
      <c r="F641" s="34"/>
      <c r="G641" s="34"/>
      <c r="H641" s="34"/>
      <c r="W641" s="34"/>
      <c r="X641" s="34"/>
      <c r="Y641" s="34"/>
      <c r="Z641" s="34"/>
      <c r="AA641" s="34"/>
      <c r="AB641" s="34"/>
      <c r="AC641" s="34"/>
    </row>
    <row r="642" spans="1:29">
      <c r="A642" s="34"/>
      <c r="B642" s="34"/>
      <c r="C642" s="34"/>
      <c r="D642" s="34"/>
      <c r="E642" s="34"/>
      <c r="F642" s="34"/>
      <c r="G642" s="34"/>
      <c r="H642" s="34"/>
      <c r="W642" s="34"/>
      <c r="X642" s="34"/>
      <c r="Y642" s="34"/>
      <c r="Z642" s="34"/>
      <c r="AA642" s="34"/>
      <c r="AB642" s="34"/>
      <c r="AC642" s="34"/>
    </row>
    <row r="643" spans="1:29">
      <c r="A643" s="34"/>
      <c r="B643" s="34"/>
      <c r="C643" s="34"/>
      <c r="D643" s="34"/>
      <c r="E643" s="34"/>
      <c r="F643" s="34"/>
      <c r="G643" s="34"/>
      <c r="H643" s="34"/>
      <c r="W643" s="34"/>
      <c r="X643" s="34"/>
      <c r="Y643" s="34"/>
      <c r="Z643" s="34"/>
      <c r="AA643" s="34"/>
      <c r="AB643" s="34"/>
      <c r="AC643" s="34"/>
    </row>
    <row r="644" spans="1:29">
      <c r="A644" s="34"/>
      <c r="B644" s="34"/>
      <c r="C644" s="34"/>
      <c r="D644" s="34"/>
      <c r="E644" s="34"/>
      <c r="F644" s="34"/>
      <c r="G644" s="34"/>
      <c r="H644" s="34"/>
      <c r="W644" s="34"/>
      <c r="X644" s="34"/>
      <c r="Y644" s="34"/>
      <c r="Z644" s="34"/>
      <c r="AA644" s="34"/>
      <c r="AB644" s="34"/>
      <c r="AC644" s="34"/>
    </row>
    <row r="645" spans="1:29">
      <c r="A645" s="34"/>
      <c r="B645" s="34"/>
      <c r="C645" s="34"/>
      <c r="D645" s="34"/>
      <c r="E645" s="34"/>
      <c r="F645" s="34"/>
      <c r="G645" s="34"/>
      <c r="H645" s="34"/>
      <c r="W645" s="34"/>
      <c r="X645" s="34"/>
      <c r="Y645" s="34"/>
      <c r="Z645" s="34"/>
      <c r="AA645" s="34"/>
      <c r="AB645" s="34"/>
      <c r="AC645" s="34"/>
    </row>
    <row r="646" spans="1:29">
      <c r="A646" s="34"/>
      <c r="B646" s="34"/>
      <c r="C646" s="34"/>
      <c r="D646" s="34"/>
      <c r="E646" s="34"/>
      <c r="F646" s="34"/>
      <c r="G646" s="34"/>
      <c r="H646" s="34"/>
      <c r="W646" s="34"/>
      <c r="X646" s="34"/>
      <c r="Y646" s="34"/>
      <c r="Z646" s="34"/>
      <c r="AA646" s="34"/>
      <c r="AB646" s="34"/>
      <c r="AC646" s="34"/>
    </row>
    <row r="647" spans="1:29">
      <c r="A647" s="34"/>
      <c r="B647" s="34"/>
      <c r="C647" s="34"/>
      <c r="D647" s="34"/>
      <c r="E647" s="34"/>
      <c r="F647" s="34"/>
      <c r="G647" s="34"/>
      <c r="H647" s="34"/>
      <c r="W647" s="34"/>
      <c r="X647" s="34"/>
      <c r="Y647" s="34"/>
      <c r="Z647" s="34"/>
      <c r="AA647" s="34"/>
      <c r="AB647" s="34"/>
      <c r="AC647" s="34"/>
    </row>
    <row r="648" spans="1:29">
      <c r="A648" s="34"/>
      <c r="B648" s="34"/>
      <c r="C648" s="34"/>
      <c r="D648" s="34"/>
      <c r="E648" s="34"/>
      <c r="F648" s="34"/>
      <c r="G648" s="34"/>
      <c r="H648" s="34"/>
      <c r="W648" s="34"/>
      <c r="X648" s="34"/>
      <c r="Y648" s="34"/>
      <c r="Z648" s="34"/>
      <c r="AA648" s="34"/>
      <c r="AB648" s="34"/>
      <c r="AC648" s="34"/>
    </row>
    <row r="649" spans="1:29">
      <c r="A649" s="34"/>
      <c r="B649" s="34"/>
      <c r="C649" s="34"/>
      <c r="D649" s="34"/>
      <c r="E649" s="34"/>
      <c r="F649" s="34"/>
      <c r="G649" s="34"/>
      <c r="H649" s="34"/>
      <c r="W649" s="34"/>
      <c r="X649" s="34"/>
      <c r="Y649" s="34"/>
      <c r="Z649" s="34"/>
      <c r="AA649" s="34"/>
      <c r="AB649" s="34"/>
      <c r="AC649" s="34"/>
    </row>
    <row r="650" spans="1:29">
      <c r="A650" s="34"/>
      <c r="B650" s="34"/>
      <c r="C650" s="34"/>
      <c r="D650" s="34"/>
      <c r="E650" s="34"/>
      <c r="F650" s="34"/>
      <c r="G650" s="34"/>
      <c r="H650" s="34"/>
      <c r="W650" s="34"/>
      <c r="X650" s="34"/>
      <c r="Y650" s="34"/>
      <c r="Z650" s="34"/>
      <c r="AA650" s="34"/>
      <c r="AB650" s="34"/>
      <c r="AC650" s="34"/>
    </row>
    <row r="651" spans="1:29">
      <c r="A651" s="34"/>
      <c r="B651" s="34"/>
      <c r="C651" s="34"/>
      <c r="D651" s="34"/>
      <c r="E651" s="34"/>
      <c r="F651" s="34"/>
      <c r="G651" s="34"/>
      <c r="H651" s="34"/>
      <c r="W651" s="34"/>
      <c r="X651" s="34"/>
      <c r="Y651" s="34"/>
      <c r="Z651" s="34"/>
      <c r="AA651" s="34"/>
      <c r="AB651" s="34"/>
      <c r="AC651" s="34"/>
    </row>
    <row r="652" spans="1:29">
      <c r="A652" s="34"/>
      <c r="B652" s="34"/>
      <c r="C652" s="34"/>
      <c r="D652" s="34"/>
      <c r="E652" s="34"/>
      <c r="F652" s="34"/>
      <c r="G652" s="34"/>
      <c r="H652" s="34"/>
      <c r="W652" s="34"/>
      <c r="X652" s="34"/>
      <c r="Y652" s="34"/>
      <c r="Z652" s="34"/>
      <c r="AA652" s="34"/>
      <c r="AB652" s="34"/>
      <c r="AC652" s="34"/>
    </row>
    <row r="653" spans="1:29">
      <c r="A653" s="34"/>
      <c r="B653" s="34"/>
      <c r="C653" s="34"/>
      <c r="D653" s="34"/>
      <c r="E653" s="34"/>
      <c r="F653" s="34"/>
      <c r="G653" s="34"/>
      <c r="H653" s="34"/>
      <c r="W653" s="34"/>
      <c r="X653" s="34"/>
      <c r="Y653" s="34"/>
      <c r="Z653" s="34"/>
      <c r="AA653" s="34"/>
      <c r="AB653" s="34"/>
      <c r="AC653" s="34"/>
    </row>
    <row r="654" spans="1:29">
      <c r="A654" s="34"/>
      <c r="B654" s="34"/>
      <c r="C654" s="34"/>
      <c r="D654" s="34"/>
      <c r="E654" s="34"/>
      <c r="F654" s="34"/>
      <c r="G654" s="34"/>
      <c r="H654" s="34"/>
      <c r="W654" s="34"/>
      <c r="X654" s="34"/>
      <c r="Y654" s="34"/>
      <c r="Z654" s="34"/>
      <c r="AA654" s="34"/>
      <c r="AB654" s="34"/>
      <c r="AC654" s="34"/>
    </row>
    <row r="655" spans="1:29">
      <c r="A655" s="34"/>
      <c r="B655" s="34"/>
      <c r="C655" s="34"/>
      <c r="D655" s="34"/>
      <c r="E655" s="34"/>
      <c r="F655" s="34"/>
      <c r="G655" s="34"/>
      <c r="H655" s="34"/>
      <c r="W655" s="34"/>
      <c r="X655" s="34"/>
      <c r="Y655" s="34"/>
      <c r="Z655" s="34"/>
      <c r="AA655" s="34"/>
      <c r="AB655" s="34"/>
      <c r="AC655" s="34"/>
    </row>
    <row r="656" spans="1:29">
      <c r="A656" s="34"/>
      <c r="B656" s="34"/>
      <c r="C656" s="34"/>
      <c r="D656" s="34"/>
      <c r="E656" s="34"/>
      <c r="F656" s="34"/>
      <c r="G656" s="34"/>
      <c r="H656" s="34"/>
      <c r="W656" s="34"/>
      <c r="X656" s="34"/>
      <c r="Y656" s="34"/>
      <c r="Z656" s="34"/>
      <c r="AA656" s="34"/>
      <c r="AB656" s="34"/>
      <c r="AC656" s="34"/>
    </row>
    <row r="657" spans="1:29">
      <c r="A657" s="34"/>
      <c r="B657" s="34"/>
      <c r="C657" s="34"/>
      <c r="D657" s="34"/>
      <c r="E657" s="34"/>
      <c r="F657" s="34"/>
      <c r="G657" s="34"/>
      <c r="H657" s="34"/>
      <c r="W657" s="34"/>
      <c r="X657" s="34"/>
      <c r="Y657" s="34"/>
      <c r="Z657" s="34"/>
      <c r="AA657" s="34"/>
      <c r="AB657" s="34"/>
      <c r="AC657" s="34"/>
    </row>
    <row r="658" spans="1:29">
      <c r="A658" s="34"/>
      <c r="B658" s="34"/>
      <c r="C658" s="34"/>
      <c r="D658" s="34"/>
      <c r="E658" s="34"/>
      <c r="F658" s="34"/>
      <c r="G658" s="34"/>
      <c r="H658" s="34"/>
      <c r="W658" s="34"/>
      <c r="X658" s="34"/>
      <c r="Y658" s="34"/>
      <c r="Z658" s="34"/>
      <c r="AA658" s="34"/>
      <c r="AB658" s="34"/>
      <c r="AC658" s="34"/>
    </row>
    <row r="659" spans="1:29">
      <c r="A659" s="34"/>
      <c r="B659" s="34"/>
      <c r="C659" s="34"/>
      <c r="D659" s="34"/>
      <c r="E659" s="34"/>
      <c r="F659" s="34"/>
      <c r="G659" s="34"/>
      <c r="H659" s="34"/>
      <c r="W659" s="34"/>
      <c r="X659" s="34"/>
      <c r="Y659" s="34"/>
      <c r="Z659" s="34"/>
      <c r="AA659" s="34"/>
      <c r="AB659" s="34"/>
      <c r="AC659" s="34"/>
    </row>
    <row r="660" spans="1:29">
      <c r="A660" s="34"/>
      <c r="B660" s="34"/>
      <c r="C660" s="34"/>
      <c r="D660" s="34"/>
      <c r="E660" s="34"/>
      <c r="F660" s="34"/>
      <c r="G660" s="34"/>
      <c r="H660" s="34"/>
      <c r="W660" s="34"/>
      <c r="X660" s="34"/>
      <c r="Y660" s="34"/>
      <c r="Z660" s="34"/>
      <c r="AA660" s="34"/>
      <c r="AB660" s="34"/>
      <c r="AC660" s="34"/>
    </row>
    <row r="661" spans="1:29">
      <c r="A661" s="34"/>
      <c r="B661" s="34"/>
      <c r="C661" s="34"/>
      <c r="D661" s="34"/>
      <c r="E661" s="34"/>
      <c r="F661" s="34"/>
      <c r="G661" s="34"/>
      <c r="H661" s="34"/>
      <c r="W661" s="34"/>
      <c r="X661" s="34"/>
      <c r="Y661" s="34"/>
      <c r="Z661" s="34"/>
      <c r="AA661" s="34"/>
      <c r="AB661" s="34"/>
      <c r="AC661" s="34"/>
    </row>
    <row r="662" spans="1:29">
      <c r="A662" s="34"/>
      <c r="B662" s="34"/>
      <c r="C662" s="34"/>
      <c r="D662" s="34"/>
      <c r="E662" s="34"/>
      <c r="F662" s="34"/>
      <c r="G662" s="34"/>
      <c r="H662" s="34"/>
      <c r="W662" s="34"/>
      <c r="X662" s="34"/>
      <c r="Y662" s="34"/>
      <c r="Z662" s="34"/>
      <c r="AA662" s="34"/>
      <c r="AB662" s="34"/>
      <c r="AC662" s="34"/>
    </row>
    <row r="663" spans="1:29">
      <c r="A663" s="34"/>
      <c r="B663" s="34"/>
      <c r="C663" s="34"/>
      <c r="D663" s="34"/>
      <c r="E663" s="34"/>
      <c r="F663" s="34"/>
      <c r="G663" s="34"/>
      <c r="H663" s="34"/>
      <c r="W663" s="34"/>
      <c r="X663" s="34"/>
      <c r="Y663" s="34"/>
      <c r="Z663" s="34"/>
      <c r="AA663" s="34"/>
      <c r="AB663" s="34"/>
      <c r="AC663" s="34"/>
    </row>
    <row r="664" spans="1:29">
      <c r="A664" s="34"/>
      <c r="B664" s="34"/>
      <c r="C664" s="34"/>
      <c r="D664" s="34"/>
      <c r="E664" s="34"/>
      <c r="F664" s="34"/>
      <c r="G664" s="34"/>
      <c r="H664" s="34"/>
      <c r="W664" s="34"/>
      <c r="X664" s="34"/>
      <c r="Y664" s="34"/>
      <c r="Z664" s="34"/>
      <c r="AA664" s="34"/>
      <c r="AB664" s="34"/>
      <c r="AC664" s="34"/>
    </row>
    <row r="665" spans="1:29">
      <c r="A665" s="34"/>
      <c r="B665" s="34"/>
      <c r="C665" s="34"/>
      <c r="D665" s="34"/>
      <c r="E665" s="34"/>
      <c r="F665" s="34"/>
      <c r="G665" s="34"/>
      <c r="H665" s="34"/>
      <c r="W665" s="34"/>
      <c r="X665" s="34"/>
      <c r="Y665" s="34"/>
      <c r="Z665" s="34"/>
      <c r="AA665" s="34"/>
      <c r="AB665" s="34"/>
      <c r="AC665" s="34"/>
    </row>
    <row r="666" spans="1:29">
      <c r="A666" s="34"/>
      <c r="B666" s="34"/>
      <c r="C666" s="34"/>
      <c r="D666" s="34"/>
      <c r="E666" s="34"/>
      <c r="F666" s="34"/>
      <c r="G666" s="34"/>
      <c r="H666" s="34"/>
      <c r="W666" s="34"/>
      <c r="X666" s="34"/>
      <c r="Y666" s="34"/>
      <c r="Z666" s="34"/>
      <c r="AA666" s="34"/>
      <c r="AB666" s="34"/>
      <c r="AC666" s="34"/>
    </row>
    <row r="667" spans="1:29">
      <c r="A667" s="34"/>
      <c r="B667" s="34"/>
      <c r="C667" s="34"/>
      <c r="D667" s="34"/>
      <c r="E667" s="34"/>
      <c r="F667" s="34"/>
      <c r="G667" s="34"/>
      <c r="H667" s="34"/>
      <c r="W667" s="34"/>
      <c r="X667" s="34"/>
      <c r="Y667" s="34"/>
      <c r="Z667" s="34"/>
      <c r="AA667" s="34"/>
      <c r="AB667" s="34"/>
      <c r="AC667" s="34"/>
    </row>
    <row r="668" spans="1:29">
      <c r="A668" s="34"/>
      <c r="B668" s="34"/>
      <c r="C668" s="34"/>
      <c r="D668" s="34"/>
      <c r="E668" s="34"/>
      <c r="F668" s="34"/>
      <c r="G668" s="34"/>
      <c r="H668" s="34"/>
      <c r="W668" s="34"/>
      <c r="X668" s="34"/>
      <c r="Y668" s="34"/>
      <c r="Z668" s="34"/>
      <c r="AA668" s="34"/>
      <c r="AB668" s="34"/>
      <c r="AC668" s="34"/>
    </row>
    <row r="669" spans="1:29">
      <c r="A669" s="34"/>
      <c r="B669" s="34"/>
      <c r="C669" s="34"/>
      <c r="D669" s="34"/>
      <c r="E669" s="34"/>
      <c r="F669" s="34"/>
      <c r="G669" s="34"/>
      <c r="H669" s="34"/>
      <c r="W669" s="34"/>
      <c r="X669" s="34"/>
      <c r="Y669" s="34"/>
      <c r="Z669" s="34"/>
      <c r="AA669" s="34"/>
      <c r="AB669" s="34"/>
      <c r="AC669" s="34"/>
    </row>
    <row r="670" spans="1:29">
      <c r="A670" s="34"/>
      <c r="B670" s="34"/>
      <c r="C670" s="34"/>
      <c r="D670" s="34"/>
      <c r="E670" s="34"/>
      <c r="F670" s="34"/>
      <c r="G670" s="34"/>
      <c r="H670" s="34"/>
      <c r="W670" s="34"/>
      <c r="X670" s="34"/>
      <c r="Y670" s="34"/>
      <c r="Z670" s="34"/>
      <c r="AA670" s="34"/>
      <c r="AB670" s="34"/>
      <c r="AC670" s="34"/>
    </row>
    <row r="671" spans="1:29">
      <c r="A671" s="34"/>
      <c r="B671" s="34"/>
      <c r="C671" s="34"/>
      <c r="D671" s="34"/>
      <c r="E671" s="34"/>
      <c r="F671" s="34"/>
      <c r="G671" s="34"/>
      <c r="H671" s="34"/>
      <c r="W671" s="34"/>
      <c r="X671" s="34"/>
      <c r="Y671" s="34"/>
      <c r="Z671" s="34"/>
      <c r="AA671" s="34"/>
      <c r="AB671" s="34"/>
      <c r="AC671" s="34"/>
    </row>
    <row r="672" spans="1:29">
      <c r="A672" s="34"/>
      <c r="B672" s="34"/>
      <c r="C672" s="34"/>
      <c r="D672" s="34"/>
      <c r="E672" s="34"/>
      <c r="F672" s="34"/>
      <c r="G672" s="34"/>
      <c r="H672" s="34"/>
      <c r="W672" s="34"/>
      <c r="X672" s="34"/>
      <c r="Y672" s="34"/>
      <c r="Z672" s="34"/>
      <c r="AA672" s="34"/>
      <c r="AB672" s="34"/>
      <c r="AC672" s="34"/>
    </row>
    <row r="673" spans="1:29">
      <c r="A673" s="34"/>
      <c r="B673" s="34"/>
      <c r="C673" s="34"/>
      <c r="D673" s="34"/>
      <c r="E673" s="34"/>
      <c r="F673" s="34"/>
      <c r="G673" s="34"/>
      <c r="H673" s="34"/>
      <c r="W673" s="34"/>
      <c r="X673" s="34"/>
      <c r="Y673" s="34"/>
      <c r="Z673" s="34"/>
      <c r="AA673" s="34"/>
      <c r="AB673" s="34"/>
      <c r="AC673" s="34"/>
    </row>
    <row r="674" spans="1:29">
      <c r="A674" s="34"/>
      <c r="B674" s="34"/>
      <c r="C674" s="34"/>
      <c r="D674" s="34"/>
      <c r="E674" s="34"/>
      <c r="F674" s="34"/>
      <c r="G674" s="34"/>
      <c r="H674" s="34"/>
      <c r="W674" s="34"/>
      <c r="X674" s="34"/>
      <c r="Y674" s="34"/>
      <c r="Z674" s="34"/>
      <c r="AA674" s="34"/>
      <c r="AB674" s="34"/>
      <c r="AC674" s="34"/>
    </row>
    <row r="675" spans="1:29">
      <c r="A675" s="34"/>
      <c r="B675" s="34"/>
      <c r="C675" s="34"/>
      <c r="D675" s="34"/>
      <c r="E675" s="34"/>
      <c r="F675" s="34"/>
      <c r="G675" s="34"/>
      <c r="H675" s="34"/>
      <c r="W675" s="34"/>
      <c r="X675" s="34"/>
      <c r="Y675" s="34"/>
      <c r="Z675" s="34"/>
      <c r="AA675" s="34"/>
      <c r="AB675" s="34"/>
      <c r="AC675" s="34"/>
    </row>
    <row r="676" spans="1:29">
      <c r="A676" s="34"/>
      <c r="B676" s="34"/>
      <c r="C676" s="34"/>
      <c r="D676" s="34"/>
      <c r="E676" s="34"/>
      <c r="F676" s="34"/>
      <c r="G676" s="34"/>
      <c r="H676" s="34"/>
      <c r="W676" s="34"/>
      <c r="X676" s="34"/>
      <c r="Y676" s="34"/>
      <c r="Z676" s="34"/>
      <c r="AA676" s="34"/>
      <c r="AB676" s="34"/>
      <c r="AC676" s="34"/>
    </row>
    <row r="677" spans="1:29">
      <c r="A677" s="34"/>
      <c r="B677" s="34"/>
      <c r="C677" s="34"/>
      <c r="D677" s="34"/>
      <c r="E677" s="34"/>
      <c r="F677" s="34"/>
      <c r="G677" s="34"/>
      <c r="H677" s="34"/>
      <c r="W677" s="34"/>
      <c r="X677" s="34"/>
      <c r="Y677" s="34"/>
      <c r="Z677" s="34"/>
      <c r="AA677" s="34"/>
      <c r="AB677" s="34"/>
      <c r="AC677" s="34"/>
    </row>
    <row r="678" spans="1:29">
      <c r="A678" s="34"/>
      <c r="B678" s="34"/>
      <c r="C678" s="34"/>
      <c r="D678" s="34"/>
      <c r="E678" s="34"/>
      <c r="F678" s="34"/>
      <c r="G678" s="34"/>
      <c r="H678" s="34"/>
      <c r="W678" s="34"/>
      <c r="X678" s="34"/>
      <c r="Y678" s="34"/>
      <c r="Z678" s="34"/>
      <c r="AA678" s="34"/>
      <c r="AB678" s="34"/>
      <c r="AC678" s="34"/>
    </row>
    <row r="679" spans="1:29">
      <c r="A679" s="34"/>
      <c r="B679" s="34"/>
      <c r="C679" s="34"/>
      <c r="D679" s="34"/>
      <c r="E679" s="34"/>
      <c r="F679" s="34"/>
      <c r="G679" s="34"/>
      <c r="H679" s="34"/>
      <c r="W679" s="34"/>
      <c r="X679" s="34"/>
      <c r="Y679" s="34"/>
      <c r="Z679" s="34"/>
      <c r="AA679" s="34"/>
      <c r="AB679" s="34"/>
      <c r="AC679" s="34"/>
    </row>
    <row r="680" spans="1:29">
      <c r="A680" s="34"/>
      <c r="B680" s="34"/>
      <c r="C680" s="34"/>
      <c r="D680" s="34"/>
      <c r="E680" s="34"/>
      <c r="F680" s="34"/>
      <c r="G680" s="34"/>
      <c r="H680" s="34"/>
      <c r="W680" s="34"/>
      <c r="X680" s="34"/>
      <c r="Y680" s="34"/>
      <c r="Z680" s="34"/>
      <c r="AA680" s="34"/>
      <c r="AB680" s="34"/>
      <c r="AC680" s="34"/>
    </row>
    <row r="681" spans="1:29">
      <c r="A681" s="34"/>
      <c r="B681" s="34"/>
      <c r="C681" s="34"/>
      <c r="D681" s="34"/>
      <c r="E681" s="34"/>
      <c r="F681" s="34"/>
      <c r="G681" s="34"/>
      <c r="H681" s="34"/>
      <c r="W681" s="34"/>
      <c r="X681" s="34"/>
      <c r="Y681" s="34"/>
      <c r="Z681" s="34"/>
      <c r="AA681" s="34"/>
      <c r="AB681" s="34"/>
      <c r="AC681" s="34"/>
    </row>
    <row r="682" spans="1:29">
      <c r="A682" s="34"/>
      <c r="B682" s="34"/>
      <c r="C682" s="34"/>
      <c r="D682" s="34"/>
      <c r="E682" s="34"/>
      <c r="F682" s="34"/>
      <c r="G682" s="34"/>
      <c r="H682" s="34"/>
      <c r="W682" s="34"/>
      <c r="X682" s="34"/>
      <c r="Y682" s="34"/>
      <c r="Z682" s="34"/>
      <c r="AA682" s="34"/>
      <c r="AB682" s="34"/>
      <c r="AC682" s="34"/>
    </row>
    <row r="683" spans="1:29">
      <c r="A683" s="34"/>
      <c r="B683" s="34"/>
      <c r="C683" s="34"/>
      <c r="D683" s="34"/>
      <c r="E683" s="34"/>
      <c r="F683" s="34"/>
      <c r="G683" s="34"/>
      <c r="H683" s="34"/>
      <c r="W683" s="34"/>
      <c r="X683" s="34"/>
      <c r="Y683" s="34"/>
      <c r="Z683" s="34"/>
      <c r="AA683" s="34"/>
      <c r="AB683" s="34"/>
      <c r="AC683" s="34"/>
    </row>
    <row r="684" spans="1:29">
      <c r="A684" s="34"/>
      <c r="B684" s="34"/>
      <c r="C684" s="34"/>
      <c r="D684" s="34"/>
      <c r="E684" s="34"/>
      <c r="F684" s="34"/>
      <c r="G684" s="34"/>
      <c r="H684" s="34"/>
      <c r="W684" s="34"/>
      <c r="X684" s="34"/>
      <c r="Y684" s="34"/>
      <c r="Z684" s="34"/>
      <c r="AA684" s="34"/>
      <c r="AB684" s="34"/>
      <c r="AC684" s="34"/>
    </row>
    <row r="685" spans="1:29">
      <c r="A685" s="34"/>
      <c r="B685" s="34"/>
      <c r="C685" s="34"/>
      <c r="D685" s="34"/>
      <c r="E685" s="34"/>
      <c r="F685" s="34"/>
      <c r="G685" s="34"/>
      <c r="H685" s="34"/>
      <c r="W685" s="34"/>
      <c r="X685" s="34"/>
      <c r="Y685" s="34"/>
      <c r="Z685" s="34"/>
      <c r="AA685" s="34"/>
      <c r="AB685" s="34"/>
      <c r="AC685" s="34"/>
    </row>
    <row r="686" spans="1:29">
      <c r="A686" s="34"/>
      <c r="B686" s="34"/>
      <c r="C686" s="34"/>
      <c r="D686" s="34"/>
      <c r="E686" s="34"/>
      <c r="F686" s="34"/>
      <c r="G686" s="34"/>
      <c r="H686" s="34"/>
      <c r="W686" s="34"/>
      <c r="X686" s="34"/>
      <c r="Y686" s="34"/>
      <c r="Z686" s="34"/>
      <c r="AA686" s="34"/>
      <c r="AB686" s="34"/>
      <c r="AC686" s="34"/>
    </row>
    <row r="687" spans="1:29">
      <c r="A687" s="34"/>
      <c r="B687" s="34"/>
      <c r="C687" s="34"/>
      <c r="D687" s="34"/>
      <c r="E687" s="34"/>
      <c r="F687" s="34"/>
      <c r="G687" s="34"/>
      <c r="H687" s="34"/>
      <c r="W687" s="34"/>
      <c r="X687" s="34"/>
      <c r="Y687" s="34"/>
      <c r="Z687" s="34"/>
      <c r="AA687" s="34"/>
      <c r="AB687" s="34"/>
      <c r="AC687" s="34"/>
    </row>
    <row r="688" spans="1:29">
      <c r="A688" s="34"/>
      <c r="B688" s="34"/>
      <c r="C688" s="34"/>
      <c r="D688" s="34"/>
      <c r="E688" s="34"/>
      <c r="F688" s="34"/>
      <c r="G688" s="34"/>
      <c r="H688" s="34"/>
      <c r="W688" s="34"/>
      <c r="X688" s="34"/>
      <c r="Y688" s="34"/>
      <c r="Z688" s="34"/>
      <c r="AA688" s="34"/>
      <c r="AB688" s="34"/>
      <c r="AC688" s="34"/>
    </row>
    <row r="689" spans="1:29">
      <c r="A689" s="34"/>
      <c r="B689" s="34"/>
      <c r="C689" s="34"/>
      <c r="D689" s="34"/>
      <c r="E689" s="34"/>
      <c r="F689" s="34"/>
      <c r="G689" s="34"/>
      <c r="H689" s="34"/>
      <c r="W689" s="34"/>
      <c r="X689" s="34"/>
      <c r="Y689" s="34"/>
      <c r="Z689" s="34"/>
      <c r="AA689" s="34"/>
      <c r="AB689" s="34"/>
      <c r="AC689" s="34"/>
    </row>
    <row r="690" spans="1:29">
      <c r="A690" s="34"/>
      <c r="B690" s="34"/>
      <c r="C690" s="34"/>
      <c r="D690" s="34"/>
      <c r="E690" s="34"/>
      <c r="F690" s="34"/>
      <c r="G690" s="34"/>
      <c r="H690" s="34"/>
      <c r="W690" s="34"/>
      <c r="X690" s="34"/>
      <c r="Y690" s="34"/>
      <c r="Z690" s="34"/>
      <c r="AA690" s="34"/>
      <c r="AB690" s="34"/>
      <c r="AC690" s="34"/>
    </row>
    <row r="691" spans="1:29">
      <c r="A691" s="34"/>
      <c r="B691" s="34"/>
      <c r="C691" s="34"/>
      <c r="D691" s="34"/>
      <c r="E691" s="34"/>
      <c r="F691" s="34"/>
      <c r="G691" s="34"/>
      <c r="H691" s="34"/>
      <c r="W691" s="34"/>
      <c r="X691" s="34"/>
      <c r="Y691" s="34"/>
      <c r="Z691" s="34"/>
      <c r="AA691" s="34"/>
      <c r="AB691" s="34"/>
      <c r="AC691" s="34"/>
    </row>
    <row r="692" spans="1:29">
      <c r="A692" s="34"/>
      <c r="B692" s="34"/>
      <c r="C692" s="34"/>
      <c r="D692" s="34"/>
      <c r="E692" s="34"/>
      <c r="F692" s="34"/>
      <c r="G692" s="34"/>
      <c r="H692" s="34"/>
      <c r="W692" s="34"/>
      <c r="X692" s="34"/>
      <c r="Y692" s="34"/>
      <c r="Z692" s="34"/>
      <c r="AA692" s="34"/>
      <c r="AB692" s="34"/>
      <c r="AC692" s="34"/>
    </row>
    <row r="693" spans="1:29">
      <c r="A693" s="34"/>
      <c r="B693" s="34"/>
      <c r="C693" s="34"/>
      <c r="D693" s="34"/>
      <c r="E693" s="34"/>
      <c r="F693" s="34"/>
      <c r="G693" s="34"/>
      <c r="H693" s="34"/>
      <c r="W693" s="34"/>
      <c r="X693" s="34"/>
      <c r="Y693" s="34"/>
      <c r="Z693" s="34"/>
      <c r="AA693" s="34"/>
      <c r="AB693" s="34"/>
      <c r="AC693" s="34"/>
    </row>
    <row r="694" spans="1:29">
      <c r="A694" s="34"/>
      <c r="B694" s="34"/>
      <c r="C694" s="34"/>
      <c r="D694" s="34"/>
      <c r="E694" s="34"/>
      <c r="F694" s="34"/>
      <c r="G694" s="34"/>
      <c r="H694" s="34"/>
      <c r="W694" s="34"/>
      <c r="X694" s="34"/>
      <c r="Y694" s="34"/>
      <c r="Z694" s="34"/>
      <c r="AA694" s="34"/>
      <c r="AB694" s="34"/>
      <c r="AC694" s="34"/>
    </row>
    <row r="695" spans="1:29">
      <c r="A695" s="34"/>
      <c r="B695" s="34"/>
      <c r="C695" s="34"/>
      <c r="D695" s="34"/>
      <c r="E695" s="34"/>
      <c r="F695" s="34"/>
      <c r="G695" s="34"/>
      <c r="H695" s="34"/>
      <c r="W695" s="34"/>
      <c r="X695" s="34"/>
      <c r="Y695" s="34"/>
      <c r="Z695" s="34"/>
      <c r="AA695" s="34"/>
      <c r="AB695" s="34"/>
      <c r="AC695" s="34"/>
    </row>
    <row r="696" spans="1:29">
      <c r="A696" s="34"/>
      <c r="B696" s="34"/>
      <c r="C696" s="34"/>
      <c r="D696" s="34"/>
      <c r="E696" s="34"/>
      <c r="F696" s="34"/>
      <c r="G696" s="34"/>
      <c r="H696" s="34"/>
      <c r="W696" s="34"/>
      <c r="X696" s="34"/>
      <c r="Y696" s="34"/>
      <c r="Z696" s="34"/>
      <c r="AA696" s="34"/>
      <c r="AB696" s="34"/>
      <c r="AC696" s="34"/>
    </row>
    <row r="697" spans="1:29">
      <c r="A697" s="34"/>
      <c r="B697" s="34"/>
      <c r="C697" s="34"/>
      <c r="D697" s="34"/>
      <c r="E697" s="34"/>
      <c r="F697" s="34"/>
      <c r="G697" s="34"/>
      <c r="H697" s="34"/>
      <c r="W697" s="34"/>
      <c r="X697" s="34"/>
      <c r="Y697" s="34"/>
      <c r="Z697" s="34"/>
      <c r="AA697" s="34"/>
      <c r="AB697" s="34"/>
      <c r="AC697" s="34"/>
    </row>
    <row r="698" spans="1:29">
      <c r="A698" s="34"/>
      <c r="B698" s="34"/>
      <c r="C698" s="34"/>
      <c r="D698" s="34"/>
      <c r="E698" s="34"/>
      <c r="F698" s="34"/>
      <c r="G698" s="34"/>
      <c r="H698" s="34"/>
      <c r="W698" s="34"/>
      <c r="X698" s="34"/>
      <c r="Y698" s="34"/>
      <c r="Z698" s="34"/>
      <c r="AA698" s="34"/>
      <c r="AB698" s="34"/>
      <c r="AC698" s="34"/>
    </row>
    <row r="699" spans="1:29">
      <c r="A699" s="34"/>
      <c r="B699" s="34"/>
      <c r="C699" s="34"/>
      <c r="D699" s="34"/>
      <c r="E699" s="34"/>
      <c r="F699" s="34"/>
      <c r="G699" s="34"/>
      <c r="H699" s="34"/>
      <c r="W699" s="34"/>
      <c r="X699" s="34"/>
      <c r="Y699" s="34"/>
      <c r="Z699" s="34"/>
      <c r="AA699" s="34"/>
      <c r="AB699" s="34"/>
      <c r="AC699" s="34"/>
    </row>
    <row r="700" spans="1:29">
      <c r="A700" s="34"/>
      <c r="B700" s="34"/>
      <c r="C700" s="34"/>
      <c r="D700" s="34"/>
      <c r="E700" s="34"/>
      <c r="F700" s="34"/>
      <c r="G700" s="34"/>
      <c r="H700" s="34"/>
      <c r="W700" s="34"/>
      <c r="X700" s="34"/>
      <c r="Y700" s="34"/>
      <c r="Z700" s="34"/>
      <c r="AA700" s="34"/>
      <c r="AB700" s="34"/>
      <c r="AC700" s="34"/>
    </row>
    <row r="701" spans="1:29">
      <c r="A701" s="34"/>
      <c r="B701" s="34"/>
      <c r="C701" s="34"/>
      <c r="D701" s="34"/>
      <c r="E701" s="34"/>
      <c r="F701" s="34"/>
      <c r="G701" s="34"/>
      <c r="H701" s="34"/>
      <c r="W701" s="34"/>
      <c r="X701" s="34"/>
      <c r="Y701" s="34"/>
      <c r="Z701" s="34"/>
      <c r="AA701" s="34"/>
      <c r="AB701" s="34"/>
      <c r="AC701" s="34"/>
    </row>
    <row r="702" spans="1:29">
      <c r="A702" s="34"/>
      <c r="B702" s="34"/>
      <c r="C702" s="34"/>
      <c r="D702" s="34"/>
      <c r="E702" s="34"/>
      <c r="F702" s="34"/>
      <c r="G702" s="34"/>
      <c r="H702" s="34"/>
      <c r="W702" s="34"/>
      <c r="X702" s="34"/>
      <c r="Y702" s="34"/>
      <c r="Z702" s="34"/>
      <c r="AA702" s="34"/>
      <c r="AB702" s="34"/>
      <c r="AC702" s="34"/>
    </row>
    <row r="703" spans="1:29">
      <c r="A703" s="34"/>
      <c r="B703" s="34"/>
      <c r="C703" s="34"/>
      <c r="D703" s="34"/>
      <c r="E703" s="34"/>
      <c r="F703" s="34"/>
      <c r="G703" s="34"/>
      <c r="H703" s="34"/>
      <c r="W703" s="34"/>
      <c r="X703" s="34"/>
      <c r="Y703" s="34"/>
      <c r="Z703" s="34"/>
      <c r="AA703" s="34"/>
      <c r="AB703" s="34"/>
      <c r="AC703" s="34"/>
    </row>
    <row r="704" spans="1:29">
      <c r="A704" s="34"/>
      <c r="B704" s="34"/>
      <c r="C704" s="34"/>
      <c r="D704" s="34"/>
      <c r="E704" s="34"/>
      <c r="F704" s="34"/>
      <c r="G704" s="34"/>
      <c r="H704" s="34"/>
      <c r="W704" s="34"/>
      <c r="X704" s="34"/>
      <c r="Y704" s="34"/>
      <c r="Z704" s="34"/>
      <c r="AA704" s="34"/>
      <c r="AB704" s="34"/>
      <c r="AC704" s="34"/>
    </row>
    <row r="705" spans="1:29">
      <c r="A705" s="34"/>
      <c r="B705" s="34"/>
      <c r="C705" s="34"/>
      <c r="D705" s="34"/>
      <c r="E705" s="34"/>
      <c r="F705" s="34"/>
      <c r="G705" s="34"/>
      <c r="H705" s="34"/>
      <c r="W705" s="34"/>
      <c r="X705" s="34"/>
      <c r="Y705" s="34"/>
      <c r="Z705" s="34"/>
      <c r="AA705" s="34"/>
      <c r="AB705" s="34"/>
      <c r="AC705" s="34"/>
    </row>
    <row r="706" spans="1:29">
      <c r="A706" s="34"/>
      <c r="B706" s="34"/>
      <c r="C706" s="34"/>
      <c r="D706" s="34"/>
      <c r="E706" s="34"/>
      <c r="F706" s="34"/>
      <c r="G706" s="34"/>
      <c r="H706" s="34"/>
      <c r="W706" s="34"/>
      <c r="X706" s="34"/>
      <c r="Y706" s="34"/>
      <c r="Z706" s="34"/>
      <c r="AA706" s="34"/>
      <c r="AB706" s="34"/>
      <c r="AC706" s="34"/>
    </row>
    <row r="707" spans="1:29">
      <c r="A707" s="34"/>
      <c r="B707" s="34"/>
      <c r="C707" s="34"/>
      <c r="D707" s="34"/>
      <c r="E707" s="34"/>
      <c r="F707" s="34"/>
      <c r="G707" s="34"/>
      <c r="H707" s="34"/>
      <c r="W707" s="34"/>
      <c r="X707" s="34"/>
      <c r="Y707" s="34"/>
      <c r="Z707" s="34"/>
      <c r="AA707" s="34"/>
      <c r="AB707" s="34"/>
      <c r="AC707" s="34"/>
    </row>
    <row r="708" spans="1:29">
      <c r="A708" s="34"/>
      <c r="B708" s="34"/>
      <c r="C708" s="34"/>
      <c r="D708" s="34"/>
      <c r="E708" s="34"/>
      <c r="F708" s="34"/>
      <c r="G708" s="34"/>
      <c r="H708" s="34"/>
      <c r="W708" s="34"/>
      <c r="X708" s="34"/>
      <c r="Y708" s="34"/>
      <c r="Z708" s="34"/>
      <c r="AA708" s="34"/>
      <c r="AB708" s="34"/>
      <c r="AC708" s="34"/>
    </row>
    <row r="709" spans="1:29">
      <c r="A709" s="34"/>
      <c r="B709" s="34"/>
      <c r="C709" s="34"/>
      <c r="D709" s="34"/>
      <c r="E709" s="34"/>
      <c r="F709" s="34"/>
      <c r="G709" s="34"/>
      <c r="H709" s="34"/>
      <c r="W709" s="34"/>
      <c r="X709" s="34"/>
      <c r="Y709" s="34"/>
      <c r="Z709" s="34"/>
      <c r="AA709" s="34"/>
      <c r="AB709" s="34"/>
      <c r="AC709" s="34"/>
    </row>
    <row r="710" spans="1:29">
      <c r="A710" s="34"/>
      <c r="B710" s="34"/>
      <c r="C710" s="34"/>
      <c r="D710" s="34"/>
      <c r="E710" s="34"/>
      <c r="F710" s="34"/>
      <c r="G710" s="34"/>
      <c r="H710" s="34"/>
      <c r="W710" s="34"/>
      <c r="X710" s="34"/>
      <c r="Y710" s="34"/>
      <c r="Z710" s="34"/>
      <c r="AA710" s="34"/>
      <c r="AB710" s="34"/>
      <c r="AC710" s="34"/>
    </row>
    <row r="711" spans="1:29">
      <c r="A711" s="34"/>
      <c r="B711" s="34"/>
      <c r="C711" s="34"/>
      <c r="D711" s="34"/>
      <c r="E711" s="34"/>
      <c r="F711" s="34"/>
      <c r="G711" s="34"/>
      <c r="H711" s="34"/>
      <c r="W711" s="34"/>
      <c r="X711" s="34"/>
      <c r="Y711" s="34"/>
      <c r="Z711" s="34"/>
      <c r="AA711" s="34"/>
      <c r="AB711" s="34"/>
      <c r="AC711" s="34"/>
    </row>
    <row r="712" spans="1:29">
      <c r="A712" s="34"/>
      <c r="B712" s="34"/>
      <c r="C712" s="34"/>
      <c r="D712" s="34"/>
      <c r="E712" s="34"/>
      <c r="F712" s="34"/>
      <c r="G712" s="34"/>
      <c r="H712" s="34"/>
      <c r="W712" s="34"/>
      <c r="X712" s="34"/>
      <c r="Y712" s="34"/>
      <c r="Z712" s="34"/>
      <c r="AA712" s="34"/>
      <c r="AB712" s="34"/>
      <c r="AC712" s="34"/>
    </row>
    <row r="713" spans="1:29">
      <c r="A713" s="34"/>
      <c r="B713" s="34"/>
      <c r="C713" s="34"/>
      <c r="D713" s="34"/>
      <c r="E713" s="34"/>
      <c r="F713" s="34"/>
      <c r="G713" s="34"/>
      <c r="H713" s="34"/>
      <c r="W713" s="34"/>
      <c r="X713" s="34"/>
      <c r="Y713" s="34"/>
      <c r="Z713" s="34"/>
      <c r="AA713" s="34"/>
      <c r="AB713" s="34"/>
      <c r="AC713" s="34"/>
    </row>
    <row r="714" spans="1:29">
      <c r="A714" s="34"/>
      <c r="B714" s="34"/>
      <c r="C714" s="34"/>
      <c r="D714" s="34"/>
      <c r="E714" s="34"/>
      <c r="F714" s="34"/>
      <c r="G714" s="34"/>
      <c r="H714" s="34"/>
      <c r="W714" s="34"/>
      <c r="X714" s="34"/>
      <c r="Y714" s="34"/>
      <c r="Z714" s="34"/>
      <c r="AA714" s="34"/>
      <c r="AB714" s="34"/>
      <c r="AC714" s="34"/>
    </row>
    <row r="715" spans="1:29">
      <c r="A715" s="34"/>
      <c r="B715" s="34"/>
      <c r="C715" s="34"/>
      <c r="D715" s="34"/>
      <c r="E715" s="34"/>
      <c r="F715" s="34"/>
      <c r="G715" s="34"/>
      <c r="H715" s="34"/>
      <c r="W715" s="34"/>
      <c r="X715" s="34"/>
      <c r="Y715" s="34"/>
      <c r="Z715" s="34"/>
      <c r="AA715" s="34"/>
      <c r="AB715" s="34"/>
      <c r="AC715" s="34"/>
    </row>
    <row r="716" spans="1:29">
      <c r="A716" s="34"/>
      <c r="B716" s="34"/>
      <c r="C716" s="34"/>
      <c r="D716" s="34"/>
      <c r="E716" s="34"/>
      <c r="F716" s="34"/>
      <c r="G716" s="34"/>
      <c r="W716" s="34"/>
      <c r="X716" s="34"/>
      <c r="Y716" s="34"/>
      <c r="Z716" s="34"/>
      <c r="AA716" s="34"/>
      <c r="AB716" s="34"/>
      <c r="AC716" s="34"/>
    </row>
    <row r="717" spans="1:29">
      <c r="A717" s="34"/>
      <c r="B717" s="34"/>
      <c r="C717" s="34"/>
      <c r="D717" s="34"/>
      <c r="E717" s="34"/>
      <c r="F717" s="34"/>
      <c r="G717" s="34"/>
      <c r="W717" s="34"/>
      <c r="X717" s="34"/>
      <c r="Y717" s="34"/>
      <c r="Z717" s="34"/>
      <c r="AA717" s="34"/>
      <c r="AB717" s="34"/>
      <c r="AC717" s="34"/>
    </row>
    <row r="718" spans="1:29">
      <c r="A718" s="34"/>
      <c r="B718" s="34"/>
      <c r="C718" s="34"/>
      <c r="D718" s="34"/>
      <c r="E718" s="34"/>
      <c r="F718" s="34"/>
      <c r="G718" s="34"/>
      <c r="W718" s="34"/>
      <c r="X718" s="34"/>
      <c r="Y718" s="34"/>
      <c r="Z718" s="34"/>
      <c r="AA718" s="34"/>
      <c r="AB718" s="34"/>
      <c r="AC718" s="34"/>
    </row>
    <row r="719" spans="1:29">
      <c r="A719" s="34"/>
      <c r="B719" s="34"/>
      <c r="C719" s="34"/>
      <c r="D719" s="34"/>
      <c r="E719" s="34"/>
      <c r="F719" s="34"/>
      <c r="G719" s="34"/>
      <c r="W719" s="34"/>
      <c r="X719" s="34"/>
      <c r="Y719" s="34"/>
      <c r="Z719" s="34"/>
      <c r="AA719" s="34"/>
      <c r="AB719" s="34"/>
      <c r="AC719" s="34"/>
    </row>
    <row r="720" spans="1:29">
      <c r="A720" s="34"/>
      <c r="B720" s="34"/>
      <c r="C720" s="34"/>
      <c r="D720" s="34"/>
      <c r="E720" s="34"/>
      <c r="F720" s="34"/>
      <c r="G720" s="34"/>
      <c r="W720" s="34"/>
      <c r="X720" s="34"/>
      <c r="Y720" s="34"/>
      <c r="Z720" s="34"/>
      <c r="AA720" s="34"/>
      <c r="AB720" s="34"/>
      <c r="AC720" s="34"/>
    </row>
    <row r="721" spans="1:29">
      <c r="A721" s="34"/>
      <c r="B721" s="34"/>
      <c r="C721" s="34"/>
      <c r="D721" s="34"/>
      <c r="E721" s="34"/>
      <c r="F721" s="34"/>
      <c r="G721" s="34"/>
      <c r="W721" s="34"/>
      <c r="X721" s="34"/>
      <c r="Y721" s="34"/>
      <c r="Z721" s="34"/>
      <c r="AA721" s="34"/>
      <c r="AB721" s="34"/>
      <c r="AC721" s="34"/>
    </row>
    <row r="722" spans="1:29">
      <c r="A722" s="34"/>
      <c r="B722" s="34"/>
      <c r="C722" s="34"/>
      <c r="D722" s="34"/>
      <c r="E722" s="34"/>
      <c r="F722" s="34"/>
      <c r="G722" s="34"/>
      <c r="W722" s="34"/>
      <c r="X722" s="34"/>
      <c r="Y722" s="34"/>
      <c r="Z722" s="34"/>
      <c r="AA722" s="34"/>
      <c r="AB722" s="34"/>
      <c r="AC722" s="34"/>
    </row>
    <row r="723" spans="1:29">
      <c r="A723" s="34"/>
      <c r="B723" s="34"/>
      <c r="C723" s="34"/>
      <c r="D723" s="34"/>
      <c r="E723" s="34"/>
      <c r="F723" s="34"/>
      <c r="G723" s="34"/>
      <c r="W723" s="34"/>
      <c r="X723" s="34"/>
      <c r="Y723" s="34"/>
      <c r="Z723" s="34"/>
      <c r="AA723" s="34"/>
      <c r="AB723" s="34"/>
      <c r="AC723" s="34"/>
    </row>
    <row r="724" spans="1:29">
      <c r="A724" s="34"/>
      <c r="B724" s="34"/>
      <c r="C724" s="34"/>
      <c r="D724" s="34"/>
      <c r="E724" s="34"/>
      <c r="F724" s="34"/>
      <c r="G724" s="34"/>
      <c r="W724" s="34"/>
      <c r="X724" s="34"/>
      <c r="Y724" s="34"/>
      <c r="Z724" s="34"/>
      <c r="AA724" s="34"/>
      <c r="AB724" s="34"/>
      <c r="AC724" s="34"/>
    </row>
    <row r="725" spans="1:29">
      <c r="A725" s="34"/>
      <c r="B725" s="34"/>
      <c r="C725" s="34"/>
      <c r="D725" s="34"/>
      <c r="E725" s="34"/>
      <c r="F725" s="34"/>
      <c r="G725" s="34"/>
      <c r="W725" s="34"/>
      <c r="X725" s="34"/>
      <c r="Y725" s="34"/>
      <c r="Z725" s="34"/>
      <c r="AA725" s="34"/>
      <c r="AB725" s="34"/>
      <c r="AC725" s="34"/>
    </row>
    <row r="726" spans="1:29">
      <c r="A726" s="34"/>
      <c r="B726" s="34"/>
      <c r="C726" s="34"/>
      <c r="D726" s="34"/>
      <c r="E726" s="34"/>
      <c r="F726" s="34"/>
      <c r="G726" s="34"/>
      <c r="W726" s="34"/>
      <c r="X726" s="34"/>
      <c r="Y726" s="34"/>
      <c r="Z726" s="34"/>
      <c r="AA726" s="34"/>
      <c r="AB726" s="34"/>
      <c r="AC726" s="34"/>
    </row>
    <row r="727" spans="1:29">
      <c r="A727" s="34"/>
      <c r="B727" s="34"/>
      <c r="C727" s="34"/>
      <c r="D727" s="34"/>
      <c r="E727" s="34"/>
      <c r="F727" s="34"/>
      <c r="G727" s="34"/>
      <c r="W727" s="34"/>
      <c r="X727" s="34"/>
      <c r="Y727" s="34"/>
      <c r="Z727" s="34"/>
      <c r="AA727" s="34"/>
      <c r="AB727" s="34"/>
      <c r="AC727" s="34"/>
    </row>
    <row r="728" spans="1:29">
      <c r="A728" s="34"/>
      <c r="B728" s="34"/>
      <c r="C728" s="34"/>
      <c r="D728" s="34"/>
      <c r="E728" s="34"/>
      <c r="F728" s="34"/>
      <c r="G728" s="34"/>
      <c r="W728" s="34"/>
      <c r="X728" s="34"/>
      <c r="Y728" s="34"/>
      <c r="Z728" s="34"/>
      <c r="AA728" s="34"/>
      <c r="AB728" s="34"/>
      <c r="AC728" s="34"/>
    </row>
    <row r="729" spans="1:29">
      <c r="A729" s="34"/>
      <c r="B729" s="34"/>
      <c r="C729" s="34"/>
      <c r="D729" s="34"/>
      <c r="E729" s="34"/>
      <c r="F729" s="34"/>
      <c r="G729" s="34"/>
      <c r="W729" s="34"/>
      <c r="X729" s="34"/>
      <c r="Y729" s="34"/>
      <c r="Z729" s="34"/>
      <c r="AA729" s="34"/>
      <c r="AB729" s="34"/>
      <c r="AC729" s="34"/>
    </row>
    <row r="730" spans="1:29">
      <c r="A730" s="34"/>
      <c r="B730" s="34"/>
      <c r="C730" s="34"/>
      <c r="D730" s="34"/>
      <c r="E730" s="34"/>
      <c r="F730" s="34"/>
      <c r="G730" s="34"/>
      <c r="W730" s="34"/>
      <c r="X730" s="34"/>
      <c r="Y730" s="34"/>
      <c r="Z730" s="34"/>
      <c r="AA730" s="34"/>
      <c r="AB730" s="34"/>
      <c r="AC730" s="34"/>
    </row>
    <row r="731" spans="1:29">
      <c r="A731" s="34"/>
      <c r="B731" s="34"/>
      <c r="C731" s="34"/>
      <c r="D731" s="34"/>
      <c r="E731" s="34"/>
      <c r="F731" s="34"/>
      <c r="G731" s="34"/>
      <c r="W731" s="34"/>
      <c r="X731" s="34"/>
      <c r="Y731" s="34"/>
      <c r="Z731" s="34"/>
      <c r="AA731" s="34"/>
      <c r="AB731" s="34"/>
      <c r="AC731" s="34"/>
    </row>
    <row r="732" spans="1:29">
      <c r="A732" s="34"/>
      <c r="B732" s="34"/>
      <c r="C732" s="34"/>
      <c r="D732" s="34"/>
      <c r="E732" s="34"/>
      <c r="F732" s="34"/>
      <c r="G732" s="34"/>
      <c r="W732" s="34"/>
      <c r="X732" s="34"/>
      <c r="Y732" s="34"/>
      <c r="Z732" s="34"/>
      <c r="AA732" s="34"/>
      <c r="AB732" s="34"/>
      <c r="AC732" s="34"/>
    </row>
    <row r="733" spans="1:29">
      <c r="A733" s="34"/>
      <c r="B733" s="34"/>
      <c r="C733" s="34"/>
      <c r="D733" s="34"/>
      <c r="E733" s="34"/>
      <c r="F733" s="34"/>
      <c r="G733" s="34"/>
      <c r="W733" s="34"/>
      <c r="X733" s="34"/>
      <c r="Y733" s="34"/>
      <c r="Z733" s="34"/>
      <c r="AA733" s="34"/>
      <c r="AB733" s="34"/>
      <c r="AC733" s="34"/>
    </row>
    <row r="734" spans="1:29">
      <c r="A734" s="34"/>
      <c r="B734" s="34"/>
      <c r="C734" s="34"/>
      <c r="D734" s="34"/>
      <c r="E734" s="34"/>
      <c r="F734" s="34"/>
      <c r="G734" s="34"/>
      <c r="W734" s="34"/>
      <c r="X734" s="34"/>
      <c r="Y734" s="34"/>
      <c r="Z734" s="34"/>
      <c r="AA734" s="34"/>
      <c r="AB734" s="34"/>
      <c r="AC734" s="34"/>
    </row>
    <row r="735" spans="1:29">
      <c r="A735" s="34"/>
      <c r="B735" s="34"/>
      <c r="C735" s="34"/>
      <c r="D735" s="34"/>
      <c r="E735" s="34"/>
      <c r="F735" s="34"/>
      <c r="G735" s="34"/>
      <c r="W735" s="34"/>
      <c r="X735" s="34"/>
      <c r="Y735" s="34"/>
      <c r="Z735" s="34"/>
      <c r="AA735" s="34"/>
      <c r="AB735" s="34"/>
      <c r="AC735" s="34"/>
    </row>
    <row r="736" spans="1:29">
      <c r="A736" s="34"/>
      <c r="B736" s="34"/>
      <c r="C736" s="34"/>
      <c r="D736" s="34"/>
      <c r="E736" s="34"/>
      <c r="F736" s="34"/>
      <c r="G736" s="34"/>
      <c r="W736" s="34"/>
      <c r="X736" s="34"/>
      <c r="Y736" s="34"/>
      <c r="Z736" s="34"/>
      <c r="AA736" s="34"/>
      <c r="AB736" s="34"/>
      <c r="AC736" s="34"/>
    </row>
    <row r="737" spans="1:29">
      <c r="A737" s="34"/>
      <c r="B737" s="34"/>
      <c r="C737" s="34"/>
      <c r="D737" s="34"/>
      <c r="E737" s="34"/>
      <c r="F737" s="34"/>
      <c r="G737" s="34"/>
      <c r="W737" s="34"/>
      <c r="X737" s="34"/>
      <c r="Y737" s="34"/>
      <c r="Z737" s="34"/>
      <c r="AA737" s="34"/>
      <c r="AB737" s="34"/>
      <c r="AC737" s="34"/>
    </row>
    <row r="738" spans="1:29">
      <c r="A738" s="34"/>
      <c r="B738" s="34"/>
      <c r="C738" s="34"/>
      <c r="D738" s="34"/>
      <c r="E738" s="34"/>
      <c r="F738" s="34"/>
      <c r="G738" s="34"/>
      <c r="W738" s="34"/>
      <c r="X738" s="34"/>
      <c r="Y738" s="34"/>
      <c r="Z738" s="34"/>
      <c r="AA738" s="34"/>
      <c r="AB738" s="34"/>
      <c r="AC738" s="34"/>
    </row>
    <row r="739" spans="1:29">
      <c r="A739" s="34"/>
      <c r="B739" s="34"/>
      <c r="C739" s="34"/>
      <c r="D739" s="34"/>
      <c r="E739" s="34"/>
      <c r="F739" s="34"/>
      <c r="G739" s="34"/>
      <c r="W739" s="34"/>
      <c r="X739" s="34"/>
      <c r="Y739" s="34"/>
      <c r="Z739" s="34"/>
      <c r="AA739" s="34"/>
      <c r="AB739" s="34"/>
      <c r="AC739" s="34"/>
    </row>
    <row r="740" spans="1:29">
      <c r="A740" s="34"/>
      <c r="B740" s="34"/>
      <c r="C740" s="34"/>
      <c r="D740" s="34"/>
      <c r="E740" s="34"/>
      <c r="F740" s="34"/>
      <c r="G740" s="34"/>
      <c r="W740" s="34"/>
      <c r="X740" s="34"/>
      <c r="Y740" s="34"/>
      <c r="Z740" s="34"/>
      <c r="AA740" s="34"/>
      <c r="AB740" s="34"/>
      <c r="AC740" s="34"/>
    </row>
    <row r="741" spans="1:29">
      <c r="A741" s="34"/>
      <c r="B741" s="34"/>
      <c r="C741" s="34"/>
      <c r="D741" s="34"/>
      <c r="E741" s="34"/>
      <c r="F741" s="34"/>
      <c r="G741" s="34"/>
      <c r="W741" s="34"/>
      <c r="X741" s="34"/>
      <c r="Y741" s="34"/>
      <c r="Z741" s="34"/>
      <c r="AA741" s="34"/>
      <c r="AB741" s="34"/>
      <c r="AC741" s="34"/>
    </row>
    <row r="742" spans="1:29">
      <c r="A742" s="34"/>
      <c r="B742" s="34"/>
      <c r="C742" s="34"/>
      <c r="D742" s="34"/>
      <c r="E742" s="34"/>
      <c r="F742" s="34"/>
      <c r="G742" s="34"/>
      <c r="W742" s="34"/>
      <c r="X742" s="34"/>
      <c r="Y742" s="34"/>
      <c r="Z742" s="34"/>
      <c r="AA742" s="34"/>
      <c r="AB742" s="34"/>
      <c r="AC742" s="34"/>
    </row>
    <row r="743" spans="1:29">
      <c r="A743" s="34"/>
      <c r="B743" s="34"/>
      <c r="C743" s="34"/>
      <c r="D743" s="34"/>
      <c r="E743" s="34"/>
      <c r="F743" s="34"/>
      <c r="G743" s="34"/>
      <c r="W743" s="34"/>
      <c r="X743" s="34"/>
      <c r="Y743" s="34"/>
      <c r="Z743" s="34"/>
      <c r="AA743" s="34"/>
      <c r="AB743" s="34"/>
      <c r="AC743" s="34"/>
    </row>
    <row r="744" spans="1:29">
      <c r="A744" s="34"/>
      <c r="B744" s="34"/>
      <c r="C744" s="34"/>
      <c r="D744" s="34"/>
      <c r="E744" s="34"/>
      <c r="F744" s="34"/>
      <c r="G744" s="34"/>
      <c r="W744" s="34"/>
      <c r="X744" s="34"/>
      <c r="Y744" s="34"/>
      <c r="Z744" s="34"/>
      <c r="AA744" s="34"/>
      <c r="AB744" s="34"/>
      <c r="AC744" s="34"/>
    </row>
    <row r="745" spans="1:29">
      <c r="A745" s="34"/>
      <c r="B745" s="34"/>
      <c r="C745" s="34"/>
      <c r="D745" s="34"/>
      <c r="E745" s="34"/>
      <c r="F745" s="34"/>
      <c r="G745" s="34"/>
      <c r="W745" s="34"/>
      <c r="X745" s="34"/>
      <c r="Y745" s="34"/>
      <c r="Z745" s="34"/>
      <c r="AA745" s="34"/>
      <c r="AB745" s="34"/>
      <c r="AC745" s="34"/>
    </row>
    <row r="746" spans="1:29">
      <c r="A746" s="34"/>
      <c r="B746" s="34"/>
      <c r="C746" s="34"/>
      <c r="D746" s="34"/>
      <c r="E746" s="34"/>
      <c r="F746" s="34"/>
      <c r="G746" s="34"/>
      <c r="W746" s="34"/>
      <c r="X746" s="34"/>
      <c r="Y746" s="34"/>
      <c r="Z746" s="34"/>
      <c r="AA746" s="34"/>
      <c r="AB746" s="34"/>
      <c r="AC746" s="34"/>
    </row>
    <row r="747" spans="1:29">
      <c r="A747" s="34"/>
      <c r="B747" s="34"/>
      <c r="C747" s="34"/>
      <c r="D747" s="34"/>
      <c r="E747" s="34"/>
      <c r="F747" s="34"/>
      <c r="G747" s="34"/>
      <c r="W747" s="34"/>
      <c r="X747" s="34"/>
      <c r="Y747" s="34"/>
      <c r="Z747" s="34"/>
      <c r="AA747" s="34"/>
      <c r="AB747" s="34"/>
      <c r="AC747" s="34"/>
    </row>
    <row r="748" spans="1:29">
      <c r="A748" s="34"/>
      <c r="B748" s="34"/>
      <c r="C748" s="34"/>
      <c r="D748" s="34"/>
      <c r="E748" s="34"/>
      <c r="F748" s="34"/>
      <c r="G748" s="34"/>
      <c r="W748" s="34"/>
      <c r="X748" s="34"/>
      <c r="Y748" s="34"/>
      <c r="Z748" s="34"/>
      <c r="AA748" s="34"/>
      <c r="AB748" s="34"/>
      <c r="AC748" s="34"/>
    </row>
    <row r="749" spans="1:29">
      <c r="A749" s="34"/>
      <c r="B749" s="34"/>
      <c r="C749" s="34"/>
      <c r="D749" s="34"/>
      <c r="E749" s="34"/>
      <c r="F749" s="34"/>
      <c r="G749" s="34"/>
      <c r="W749" s="34"/>
      <c r="X749" s="34"/>
      <c r="Y749" s="34"/>
      <c r="Z749" s="34"/>
      <c r="AA749" s="34"/>
      <c r="AB749" s="34"/>
      <c r="AC749" s="34"/>
    </row>
    <row r="750" spans="1:29">
      <c r="A750" s="34"/>
      <c r="B750" s="34"/>
      <c r="C750" s="34"/>
      <c r="D750" s="34"/>
      <c r="E750" s="34"/>
      <c r="F750" s="34"/>
      <c r="G750" s="34"/>
      <c r="W750" s="34"/>
      <c r="X750" s="34"/>
      <c r="Y750" s="34"/>
      <c r="Z750" s="34"/>
      <c r="AA750" s="34"/>
      <c r="AB750" s="34"/>
      <c r="AC750" s="34"/>
    </row>
    <row r="751" spans="1:29">
      <c r="A751" s="34"/>
      <c r="B751" s="34"/>
      <c r="C751" s="34"/>
      <c r="D751" s="34"/>
      <c r="E751" s="34"/>
      <c r="F751" s="34"/>
      <c r="G751" s="34"/>
      <c r="W751" s="34"/>
      <c r="X751" s="34"/>
      <c r="Y751" s="34"/>
      <c r="Z751" s="34"/>
      <c r="AA751" s="34"/>
      <c r="AB751" s="34"/>
      <c r="AC751" s="34"/>
    </row>
    <row r="752" spans="1:29">
      <c r="A752" s="34"/>
      <c r="B752" s="34"/>
      <c r="C752" s="34"/>
      <c r="D752" s="34"/>
      <c r="E752" s="34"/>
      <c r="F752" s="34"/>
      <c r="G752" s="34"/>
      <c r="W752" s="34"/>
      <c r="X752" s="34"/>
      <c r="Y752" s="34"/>
      <c r="Z752" s="34"/>
      <c r="AA752" s="34"/>
      <c r="AB752" s="34"/>
      <c r="AC752" s="34"/>
    </row>
    <row r="753" spans="1:29">
      <c r="A753" s="34"/>
      <c r="B753" s="34"/>
      <c r="C753" s="34"/>
      <c r="D753" s="34"/>
      <c r="E753" s="34"/>
      <c r="F753" s="34"/>
      <c r="G753" s="34"/>
      <c r="W753" s="34"/>
      <c r="X753" s="34"/>
      <c r="Y753" s="34"/>
      <c r="Z753" s="34"/>
      <c r="AA753" s="34"/>
      <c r="AB753" s="34"/>
      <c r="AC753" s="34"/>
    </row>
    <row r="754" spans="1:29">
      <c r="A754" s="34"/>
      <c r="B754" s="34"/>
      <c r="C754" s="34"/>
      <c r="D754" s="34"/>
      <c r="E754" s="34"/>
      <c r="F754" s="34"/>
      <c r="G754" s="34"/>
      <c r="W754" s="34"/>
      <c r="X754" s="34"/>
      <c r="Y754" s="34"/>
      <c r="Z754" s="34"/>
      <c r="AA754" s="34"/>
      <c r="AB754" s="34"/>
      <c r="AC754" s="34"/>
    </row>
    <row r="755" spans="1:29">
      <c r="A755" s="34"/>
      <c r="B755" s="34"/>
      <c r="C755" s="34"/>
      <c r="D755" s="34"/>
      <c r="E755" s="34"/>
      <c r="F755" s="34"/>
      <c r="G755" s="34"/>
      <c r="W755" s="34"/>
      <c r="X755" s="34"/>
      <c r="Y755" s="34"/>
      <c r="Z755" s="34"/>
      <c r="AA755" s="34"/>
      <c r="AB755" s="34"/>
      <c r="AC755" s="34"/>
    </row>
    <row r="756" spans="1:29">
      <c r="A756" s="34"/>
      <c r="B756" s="34"/>
      <c r="C756" s="34"/>
      <c r="D756" s="34"/>
      <c r="E756" s="34"/>
      <c r="F756" s="34"/>
      <c r="G756" s="34"/>
      <c r="W756" s="34"/>
      <c r="X756" s="34"/>
      <c r="Y756" s="34"/>
      <c r="Z756" s="34"/>
      <c r="AA756" s="34"/>
      <c r="AB756" s="34"/>
      <c r="AC756" s="34"/>
    </row>
    <row r="757" spans="1:29">
      <c r="A757" s="34"/>
      <c r="B757" s="34"/>
      <c r="C757" s="34"/>
      <c r="D757" s="34"/>
      <c r="E757" s="34"/>
      <c r="F757" s="34"/>
      <c r="G757" s="34"/>
      <c r="W757" s="34"/>
      <c r="X757" s="34"/>
      <c r="Y757" s="34"/>
      <c r="Z757" s="34"/>
      <c r="AA757" s="34"/>
      <c r="AB757" s="34"/>
      <c r="AC757" s="34"/>
    </row>
    <row r="758" spans="1:29">
      <c r="A758" s="34"/>
      <c r="B758" s="34"/>
      <c r="C758" s="34"/>
      <c r="D758" s="34"/>
      <c r="E758" s="34"/>
      <c r="F758" s="34"/>
      <c r="G758" s="34"/>
      <c r="W758" s="34"/>
      <c r="X758" s="34"/>
      <c r="Y758" s="34"/>
      <c r="Z758" s="34"/>
      <c r="AA758" s="34"/>
      <c r="AB758" s="34"/>
      <c r="AC758" s="34"/>
    </row>
    <row r="759" spans="1:29">
      <c r="A759" s="34"/>
      <c r="B759" s="34"/>
      <c r="C759" s="34"/>
      <c r="D759" s="34"/>
      <c r="E759" s="34"/>
      <c r="F759" s="34"/>
      <c r="G759" s="34"/>
      <c r="W759" s="34"/>
      <c r="X759" s="34"/>
      <c r="Y759" s="34"/>
      <c r="Z759" s="34"/>
      <c r="AA759" s="34"/>
      <c r="AB759" s="34"/>
      <c r="AC759" s="34"/>
    </row>
    <row r="760" spans="1:29">
      <c r="A760" s="34"/>
      <c r="B760" s="34"/>
      <c r="C760" s="34"/>
      <c r="D760" s="34"/>
      <c r="E760" s="34"/>
      <c r="F760" s="34"/>
      <c r="G760" s="34"/>
      <c r="W760" s="34"/>
      <c r="X760" s="34"/>
      <c r="Y760" s="34"/>
      <c r="Z760" s="34"/>
      <c r="AA760" s="34"/>
      <c r="AB760" s="34"/>
      <c r="AC760" s="34"/>
    </row>
    <row r="761" spans="1:29">
      <c r="A761" s="34"/>
      <c r="B761" s="34"/>
      <c r="C761" s="34"/>
      <c r="D761" s="34"/>
      <c r="E761" s="34"/>
      <c r="F761" s="34"/>
      <c r="G761" s="34"/>
      <c r="W761" s="34"/>
      <c r="X761" s="34"/>
      <c r="Y761" s="34"/>
      <c r="Z761" s="34"/>
      <c r="AA761" s="34"/>
      <c r="AB761" s="34"/>
      <c r="AC761" s="34"/>
    </row>
    <row r="762" spans="1:29">
      <c r="A762" s="34"/>
      <c r="B762" s="34"/>
      <c r="C762" s="34"/>
      <c r="D762" s="34"/>
      <c r="E762" s="34"/>
      <c r="F762" s="34"/>
      <c r="G762" s="34"/>
      <c r="W762" s="34"/>
      <c r="X762" s="34"/>
      <c r="Y762" s="34"/>
      <c r="Z762" s="34"/>
      <c r="AA762" s="34"/>
      <c r="AB762" s="34"/>
      <c r="AC762" s="34"/>
    </row>
    <row r="763" spans="1:29">
      <c r="A763" s="34"/>
      <c r="B763" s="34"/>
      <c r="C763" s="34"/>
      <c r="D763" s="34"/>
      <c r="E763" s="34"/>
      <c r="F763" s="34"/>
      <c r="G763" s="34"/>
      <c r="W763" s="34"/>
      <c r="X763" s="34"/>
      <c r="Y763" s="34"/>
      <c r="Z763" s="34"/>
      <c r="AA763" s="34"/>
      <c r="AB763" s="34"/>
      <c r="AC763" s="34"/>
    </row>
    <row r="764" spans="1:29">
      <c r="A764" s="34"/>
      <c r="B764" s="34"/>
      <c r="C764" s="34"/>
      <c r="D764" s="34"/>
      <c r="E764" s="34"/>
      <c r="F764" s="34"/>
      <c r="G764" s="34"/>
      <c r="W764" s="34"/>
      <c r="X764" s="34"/>
      <c r="Y764" s="34"/>
      <c r="Z764" s="34"/>
      <c r="AA764" s="34"/>
      <c r="AB764" s="34"/>
      <c r="AC764" s="34"/>
    </row>
    <row r="765" spans="1:29">
      <c r="A765" s="34"/>
      <c r="B765" s="34"/>
      <c r="C765" s="34"/>
      <c r="D765" s="34"/>
      <c r="E765" s="34"/>
      <c r="F765" s="34"/>
      <c r="G765" s="34"/>
      <c r="W765" s="34"/>
      <c r="X765" s="34"/>
      <c r="Y765" s="34"/>
      <c r="Z765" s="34"/>
      <c r="AA765" s="34"/>
      <c r="AB765" s="34"/>
      <c r="AC765" s="34"/>
    </row>
    <row r="766" spans="1:29">
      <c r="A766" s="34"/>
      <c r="B766" s="34"/>
      <c r="C766" s="34"/>
      <c r="D766" s="34"/>
      <c r="E766" s="34"/>
      <c r="F766" s="34"/>
      <c r="G766" s="34"/>
      <c r="W766" s="34"/>
      <c r="X766" s="34"/>
      <c r="Y766" s="34"/>
      <c r="Z766" s="34"/>
      <c r="AA766" s="34"/>
      <c r="AB766" s="34"/>
      <c r="AC766" s="34"/>
    </row>
    <row r="767" spans="1:29">
      <c r="A767" s="34"/>
      <c r="B767" s="34"/>
      <c r="C767" s="34"/>
      <c r="D767" s="34"/>
      <c r="E767" s="34"/>
      <c r="F767" s="34"/>
      <c r="G767" s="34"/>
      <c r="W767" s="34"/>
      <c r="X767" s="34"/>
      <c r="Y767" s="34"/>
      <c r="Z767" s="34"/>
      <c r="AA767" s="34"/>
      <c r="AB767" s="34"/>
      <c r="AC767" s="34"/>
    </row>
    <row r="768" spans="1:29">
      <c r="A768" s="34"/>
      <c r="B768" s="34"/>
      <c r="C768" s="34"/>
      <c r="D768" s="34"/>
      <c r="E768" s="34"/>
      <c r="F768" s="34"/>
      <c r="G768" s="34"/>
      <c r="W768" s="34"/>
      <c r="X768" s="34"/>
      <c r="Y768" s="34"/>
      <c r="Z768" s="34"/>
      <c r="AA768" s="34"/>
      <c r="AB768" s="34"/>
      <c r="AC768" s="34"/>
    </row>
    <row r="769" spans="1:29">
      <c r="A769" s="34"/>
      <c r="B769" s="34"/>
      <c r="C769" s="34"/>
      <c r="D769" s="34"/>
      <c r="E769" s="34"/>
      <c r="F769" s="34"/>
      <c r="G769" s="34"/>
      <c r="W769" s="34"/>
      <c r="X769" s="34"/>
      <c r="Y769" s="34"/>
      <c r="Z769" s="34"/>
      <c r="AA769" s="34"/>
      <c r="AB769" s="34"/>
      <c r="AC769" s="34"/>
    </row>
    <row r="770" spans="1:29">
      <c r="A770" s="34"/>
      <c r="B770" s="34"/>
      <c r="C770" s="34"/>
      <c r="D770" s="34"/>
      <c r="E770" s="34"/>
      <c r="F770" s="34"/>
      <c r="G770" s="34"/>
      <c r="W770" s="34"/>
      <c r="X770" s="34"/>
      <c r="Y770" s="34"/>
      <c r="Z770" s="34"/>
      <c r="AA770" s="34"/>
      <c r="AB770" s="34"/>
      <c r="AC770" s="34"/>
    </row>
    <row r="771" spans="1:29">
      <c r="A771" s="34"/>
      <c r="B771" s="34"/>
      <c r="C771" s="34"/>
      <c r="D771" s="34"/>
      <c r="E771" s="34"/>
      <c r="F771" s="34"/>
      <c r="G771" s="34"/>
      <c r="W771" s="34"/>
      <c r="X771" s="34"/>
      <c r="Y771" s="34"/>
      <c r="Z771" s="34"/>
      <c r="AA771" s="34"/>
      <c r="AB771" s="34"/>
      <c r="AC771" s="34"/>
    </row>
    <row r="772" spans="1:29">
      <c r="A772" s="34"/>
      <c r="B772" s="34"/>
      <c r="C772" s="34"/>
      <c r="D772" s="34"/>
      <c r="E772" s="34"/>
      <c r="F772" s="34"/>
      <c r="G772" s="34"/>
      <c r="W772" s="34"/>
      <c r="X772" s="34"/>
      <c r="Y772" s="34"/>
      <c r="Z772" s="34"/>
      <c r="AA772" s="34"/>
      <c r="AB772" s="34"/>
      <c r="AC772" s="34"/>
    </row>
    <row r="773" spans="1:29">
      <c r="A773" s="34"/>
      <c r="B773" s="34"/>
      <c r="C773" s="34"/>
      <c r="D773" s="34"/>
      <c r="E773" s="34"/>
      <c r="F773" s="34"/>
      <c r="G773" s="34"/>
      <c r="W773" s="34"/>
      <c r="X773" s="34"/>
      <c r="Y773" s="34"/>
      <c r="Z773" s="34"/>
      <c r="AA773" s="34"/>
      <c r="AB773" s="34"/>
      <c r="AC773" s="34"/>
    </row>
    <row r="774" spans="1:29">
      <c r="A774" s="34"/>
      <c r="B774" s="34"/>
      <c r="C774" s="34"/>
      <c r="D774" s="34"/>
      <c r="E774" s="34"/>
      <c r="F774" s="34"/>
      <c r="G774" s="34"/>
      <c r="W774" s="34"/>
      <c r="X774" s="34"/>
      <c r="Y774" s="34"/>
      <c r="Z774" s="34"/>
      <c r="AA774" s="34"/>
      <c r="AB774" s="34"/>
      <c r="AC774" s="34"/>
    </row>
    <row r="775" spans="1:29">
      <c r="A775" s="34"/>
      <c r="B775" s="34"/>
      <c r="C775" s="34"/>
      <c r="D775" s="34"/>
      <c r="E775" s="34"/>
      <c r="F775" s="34"/>
      <c r="G775" s="34"/>
      <c r="W775" s="34"/>
      <c r="X775" s="34"/>
      <c r="Y775" s="34"/>
      <c r="Z775" s="34"/>
      <c r="AA775" s="34"/>
      <c r="AB775" s="34"/>
      <c r="AC775" s="34"/>
    </row>
    <row r="776" spans="1:29">
      <c r="A776" s="34"/>
      <c r="B776" s="34"/>
      <c r="C776" s="34"/>
      <c r="D776" s="34"/>
      <c r="E776" s="34"/>
      <c r="F776" s="34"/>
      <c r="G776" s="34"/>
      <c r="W776" s="34"/>
      <c r="X776" s="34"/>
      <c r="Y776" s="34"/>
      <c r="Z776" s="34"/>
      <c r="AA776" s="34"/>
      <c r="AB776" s="34"/>
      <c r="AC776" s="34"/>
    </row>
    <row r="777" spans="1:29">
      <c r="A777" s="34"/>
      <c r="B777" s="34"/>
      <c r="C777" s="34"/>
      <c r="D777" s="34"/>
      <c r="E777" s="34"/>
      <c r="F777" s="34"/>
      <c r="G777" s="34"/>
      <c r="W777" s="34"/>
      <c r="X777" s="34"/>
      <c r="Y777" s="34"/>
      <c r="Z777" s="34"/>
      <c r="AA777" s="34"/>
      <c r="AB777" s="34"/>
      <c r="AC777" s="34"/>
    </row>
    <row r="778" spans="1:29">
      <c r="A778" s="34"/>
      <c r="B778" s="34"/>
      <c r="C778" s="34"/>
      <c r="D778" s="34"/>
      <c r="E778" s="34"/>
      <c r="F778" s="34"/>
      <c r="G778" s="34"/>
      <c r="W778" s="34"/>
      <c r="X778" s="34"/>
      <c r="Y778" s="34"/>
      <c r="Z778" s="34"/>
      <c r="AA778" s="34"/>
      <c r="AB778" s="34"/>
      <c r="AC778" s="34"/>
    </row>
    <row r="779" spans="1:29">
      <c r="A779" s="34"/>
      <c r="B779" s="34"/>
      <c r="C779" s="34"/>
      <c r="D779" s="34"/>
      <c r="E779" s="34"/>
      <c r="F779" s="34"/>
      <c r="G779" s="34"/>
      <c r="W779" s="34"/>
      <c r="X779" s="34"/>
      <c r="Y779" s="34"/>
      <c r="Z779" s="34"/>
      <c r="AA779" s="34"/>
      <c r="AB779" s="34"/>
      <c r="AC779" s="34"/>
    </row>
    <row r="780" spans="1:29">
      <c r="A780" s="34"/>
      <c r="B780" s="34"/>
      <c r="C780" s="34"/>
      <c r="D780" s="34"/>
      <c r="E780" s="34"/>
      <c r="F780" s="34"/>
      <c r="G780" s="34"/>
      <c r="W780" s="34"/>
      <c r="X780" s="34"/>
      <c r="Y780" s="34"/>
      <c r="Z780" s="34"/>
      <c r="AA780" s="34"/>
      <c r="AB780" s="34"/>
      <c r="AC780" s="34"/>
    </row>
    <row r="781" spans="1:29">
      <c r="A781" s="34"/>
      <c r="B781" s="34"/>
      <c r="C781" s="34"/>
      <c r="D781" s="34"/>
      <c r="E781" s="34"/>
      <c r="F781" s="34"/>
      <c r="G781" s="34"/>
      <c r="W781" s="34"/>
      <c r="X781" s="34"/>
      <c r="Y781" s="34"/>
      <c r="Z781" s="34"/>
      <c r="AA781" s="34"/>
      <c r="AB781" s="34"/>
      <c r="AC781" s="34"/>
    </row>
    <row r="782" spans="1:29">
      <c r="A782" s="34"/>
      <c r="B782" s="34"/>
      <c r="C782" s="34"/>
      <c r="D782" s="34"/>
      <c r="E782" s="34"/>
      <c r="F782" s="34"/>
      <c r="G782" s="34"/>
      <c r="W782" s="34"/>
      <c r="X782" s="34"/>
      <c r="Y782" s="34"/>
      <c r="Z782" s="34"/>
      <c r="AA782" s="34"/>
      <c r="AB782" s="34"/>
      <c r="AC782" s="34"/>
    </row>
    <row r="783" spans="1:29">
      <c r="A783" s="34"/>
      <c r="B783" s="34"/>
      <c r="C783" s="34"/>
      <c r="D783" s="34"/>
      <c r="E783" s="34"/>
      <c r="F783" s="34"/>
      <c r="G783" s="34"/>
      <c r="W783" s="34"/>
      <c r="X783" s="34"/>
      <c r="Y783" s="34"/>
      <c r="Z783" s="34"/>
      <c r="AA783" s="34"/>
      <c r="AB783" s="34"/>
      <c r="AC783" s="34"/>
    </row>
    <row r="784" spans="1:29">
      <c r="A784" s="34"/>
      <c r="B784" s="34"/>
      <c r="C784" s="34"/>
      <c r="D784" s="34"/>
      <c r="E784" s="34"/>
      <c r="F784" s="34"/>
      <c r="G784" s="34"/>
      <c r="W784" s="34"/>
      <c r="X784" s="34"/>
      <c r="Y784" s="34"/>
      <c r="Z784" s="34"/>
      <c r="AA784" s="34"/>
      <c r="AB784" s="34"/>
      <c r="AC784" s="34"/>
    </row>
    <row r="785" spans="1:29">
      <c r="A785" s="34"/>
      <c r="B785" s="34"/>
      <c r="C785" s="34"/>
      <c r="D785" s="34"/>
      <c r="E785" s="34"/>
      <c r="F785" s="34"/>
      <c r="G785" s="34"/>
      <c r="W785" s="34"/>
      <c r="X785" s="34"/>
      <c r="Y785" s="34"/>
      <c r="Z785" s="34"/>
      <c r="AA785" s="34"/>
      <c r="AB785" s="34"/>
      <c r="AC785" s="34"/>
    </row>
    <row r="786" spans="1:29">
      <c r="A786" s="34"/>
      <c r="B786" s="34"/>
      <c r="C786" s="34"/>
      <c r="D786" s="34"/>
      <c r="E786" s="34"/>
      <c r="F786" s="34"/>
      <c r="G786" s="34"/>
      <c r="W786" s="34"/>
      <c r="X786" s="34"/>
      <c r="Y786" s="34"/>
      <c r="Z786" s="34"/>
      <c r="AA786" s="34"/>
      <c r="AB786" s="34"/>
      <c r="AC786" s="34"/>
    </row>
    <row r="787" spans="1:29">
      <c r="A787" s="34"/>
      <c r="B787" s="34"/>
      <c r="C787" s="34"/>
      <c r="D787" s="34"/>
      <c r="E787" s="34"/>
      <c r="F787" s="34"/>
      <c r="G787" s="34"/>
      <c r="W787" s="34"/>
      <c r="X787" s="34"/>
      <c r="Y787" s="34"/>
      <c r="Z787" s="34"/>
      <c r="AA787" s="34"/>
      <c r="AB787" s="34"/>
      <c r="AC787" s="34"/>
    </row>
    <row r="788" spans="1:29">
      <c r="A788" s="34"/>
      <c r="B788" s="34"/>
      <c r="C788" s="34"/>
      <c r="D788" s="34"/>
      <c r="E788" s="34"/>
      <c r="F788" s="34"/>
      <c r="G788" s="34"/>
      <c r="W788" s="34"/>
      <c r="X788" s="34"/>
      <c r="Y788" s="34"/>
      <c r="Z788" s="34"/>
      <c r="AA788" s="34"/>
      <c r="AB788" s="34"/>
      <c r="AC788" s="34"/>
    </row>
    <row r="789" spans="1:29">
      <c r="A789" s="34"/>
      <c r="B789" s="34"/>
      <c r="C789" s="34"/>
      <c r="D789" s="34"/>
      <c r="E789" s="34"/>
      <c r="F789" s="34"/>
      <c r="G789" s="34"/>
      <c r="W789" s="34"/>
      <c r="X789" s="34"/>
      <c r="Y789" s="34"/>
      <c r="Z789" s="34"/>
      <c r="AA789" s="34"/>
      <c r="AB789" s="34"/>
      <c r="AC789" s="34"/>
    </row>
    <row r="790" spans="1:29">
      <c r="A790" s="34"/>
      <c r="B790" s="34"/>
      <c r="C790" s="34"/>
      <c r="D790" s="34"/>
      <c r="E790" s="34"/>
      <c r="F790" s="34"/>
      <c r="G790" s="34"/>
      <c r="W790" s="34"/>
      <c r="X790" s="34"/>
      <c r="Y790" s="34"/>
      <c r="Z790" s="34"/>
      <c r="AA790" s="34"/>
      <c r="AB790" s="34"/>
      <c r="AC790" s="34"/>
    </row>
    <row r="791" spans="1:29">
      <c r="A791" s="34"/>
      <c r="B791" s="34"/>
      <c r="C791" s="34"/>
      <c r="D791" s="34"/>
      <c r="E791" s="34"/>
      <c r="F791" s="34"/>
      <c r="G791" s="34"/>
      <c r="W791" s="34"/>
      <c r="X791" s="34"/>
      <c r="Y791" s="34"/>
      <c r="Z791" s="34"/>
      <c r="AA791" s="34"/>
      <c r="AB791" s="34"/>
      <c r="AC791" s="34"/>
    </row>
    <row r="792" spans="1:29">
      <c r="A792" s="34"/>
      <c r="B792" s="34"/>
      <c r="C792" s="34"/>
      <c r="D792" s="34"/>
      <c r="E792" s="34"/>
      <c r="F792" s="34"/>
      <c r="G792" s="34"/>
      <c r="W792" s="34"/>
      <c r="X792" s="34"/>
      <c r="Y792" s="34"/>
      <c r="Z792" s="34"/>
      <c r="AA792" s="34"/>
      <c r="AB792" s="34"/>
      <c r="AC792" s="34"/>
    </row>
    <row r="793" spans="1:29">
      <c r="A793" s="34"/>
      <c r="B793" s="34"/>
      <c r="C793" s="34"/>
      <c r="D793" s="34"/>
      <c r="E793" s="34"/>
      <c r="F793" s="34"/>
      <c r="G793" s="34"/>
      <c r="W793" s="34"/>
      <c r="X793" s="34"/>
      <c r="Y793" s="34"/>
      <c r="Z793" s="34"/>
      <c r="AA793" s="34"/>
      <c r="AB793" s="34"/>
      <c r="AC793" s="34"/>
    </row>
    <row r="794" spans="1:29">
      <c r="A794" s="34"/>
      <c r="B794" s="34"/>
      <c r="C794" s="34"/>
      <c r="D794" s="34"/>
      <c r="E794" s="34"/>
      <c r="F794" s="34"/>
      <c r="G794" s="34"/>
      <c r="W794" s="34"/>
      <c r="X794" s="34"/>
      <c r="Y794" s="34"/>
      <c r="Z794" s="34"/>
      <c r="AA794" s="34"/>
      <c r="AB794" s="34"/>
      <c r="AC794" s="34"/>
    </row>
    <row r="795" spans="1:29">
      <c r="A795" s="34"/>
      <c r="B795" s="34"/>
      <c r="C795" s="34"/>
      <c r="D795" s="34"/>
      <c r="E795" s="34"/>
      <c r="F795" s="34"/>
      <c r="G795" s="34"/>
      <c r="W795" s="34"/>
      <c r="X795" s="34"/>
      <c r="Y795" s="34"/>
      <c r="Z795" s="34"/>
      <c r="AA795" s="34"/>
      <c r="AB795" s="34"/>
      <c r="AC795" s="34"/>
    </row>
    <row r="796" spans="1:29">
      <c r="A796" s="34"/>
      <c r="B796" s="34"/>
      <c r="C796" s="34"/>
      <c r="D796" s="34"/>
      <c r="E796" s="34"/>
      <c r="F796" s="34"/>
      <c r="G796" s="34"/>
      <c r="W796" s="34"/>
      <c r="X796" s="34"/>
      <c r="Y796" s="34"/>
      <c r="Z796" s="34"/>
      <c r="AA796" s="34"/>
      <c r="AB796" s="34"/>
      <c r="AC796" s="34"/>
    </row>
    <row r="797" spans="1:29">
      <c r="A797" s="34"/>
      <c r="B797" s="34"/>
      <c r="C797" s="34"/>
      <c r="D797" s="34"/>
      <c r="E797" s="34"/>
      <c r="F797" s="34"/>
      <c r="G797" s="34"/>
      <c r="W797" s="34"/>
      <c r="X797" s="34"/>
      <c r="Y797" s="34"/>
      <c r="Z797" s="34"/>
      <c r="AA797" s="34"/>
      <c r="AB797" s="34"/>
      <c r="AC797" s="34"/>
    </row>
    <row r="798" spans="1:29">
      <c r="A798" s="34"/>
      <c r="B798" s="34"/>
      <c r="C798" s="34"/>
      <c r="D798" s="34"/>
      <c r="E798" s="34"/>
      <c r="F798" s="34"/>
      <c r="G798" s="34"/>
      <c r="W798" s="34"/>
      <c r="X798" s="34"/>
      <c r="Y798" s="34"/>
      <c r="Z798" s="34"/>
      <c r="AA798" s="34"/>
      <c r="AB798" s="34"/>
      <c r="AC798" s="34"/>
    </row>
    <row r="799" spans="1:29">
      <c r="A799" s="34"/>
      <c r="B799" s="34"/>
      <c r="C799" s="34"/>
      <c r="D799" s="34"/>
      <c r="E799" s="34"/>
      <c r="F799" s="34"/>
      <c r="G799" s="34"/>
      <c r="W799" s="34"/>
      <c r="X799" s="34"/>
      <c r="Y799" s="34"/>
      <c r="Z799" s="34"/>
      <c r="AA799" s="34"/>
      <c r="AB799" s="34"/>
      <c r="AC799" s="34"/>
    </row>
    <row r="800" spans="1:29">
      <c r="A800" s="34"/>
      <c r="B800" s="34"/>
      <c r="C800" s="34"/>
      <c r="D800" s="34"/>
      <c r="E800" s="34"/>
      <c r="F800" s="34"/>
      <c r="G800" s="34"/>
      <c r="W800" s="34"/>
      <c r="X800" s="34"/>
      <c r="Y800" s="34"/>
      <c r="Z800" s="34"/>
      <c r="AA800" s="34"/>
      <c r="AB800" s="34"/>
      <c r="AC800" s="34"/>
    </row>
    <row r="801" spans="1:29">
      <c r="A801" s="34"/>
      <c r="B801" s="34"/>
      <c r="C801" s="34"/>
      <c r="D801" s="34"/>
      <c r="E801" s="34"/>
      <c r="F801" s="34"/>
      <c r="G801" s="34"/>
      <c r="W801" s="34"/>
      <c r="X801" s="34"/>
      <c r="Y801" s="34"/>
      <c r="Z801" s="34"/>
      <c r="AA801" s="34"/>
      <c r="AB801" s="34"/>
      <c r="AC801" s="34"/>
    </row>
    <row r="802" spans="1:29">
      <c r="A802" s="34"/>
      <c r="B802" s="34"/>
      <c r="C802" s="34"/>
      <c r="D802" s="34"/>
      <c r="E802" s="34"/>
      <c r="F802" s="34"/>
      <c r="G802" s="34"/>
      <c r="W802" s="34"/>
      <c r="X802" s="34"/>
      <c r="Y802" s="34"/>
      <c r="Z802" s="34"/>
      <c r="AA802" s="34"/>
      <c r="AB802" s="34"/>
      <c r="AC802" s="34"/>
    </row>
    <row r="803" spans="1:29">
      <c r="A803" s="34"/>
      <c r="B803" s="34"/>
      <c r="C803" s="34"/>
      <c r="D803" s="34"/>
      <c r="E803" s="34"/>
      <c r="F803" s="34"/>
      <c r="G803" s="34"/>
      <c r="W803" s="34"/>
      <c r="X803" s="34"/>
      <c r="Y803" s="34"/>
      <c r="Z803" s="34"/>
      <c r="AA803" s="34"/>
      <c r="AB803" s="34"/>
      <c r="AC803" s="34"/>
    </row>
    <row r="804" spans="1:29">
      <c r="A804" s="34"/>
      <c r="B804" s="34"/>
      <c r="C804" s="34"/>
      <c r="D804" s="34"/>
      <c r="E804" s="34"/>
      <c r="F804" s="34"/>
      <c r="G804" s="34"/>
      <c r="W804" s="34"/>
      <c r="X804" s="34"/>
      <c r="Y804" s="34"/>
      <c r="Z804" s="34"/>
      <c r="AA804" s="34"/>
      <c r="AB804" s="34"/>
      <c r="AC804" s="34"/>
    </row>
    <row r="805" spans="1:29">
      <c r="A805" s="34"/>
      <c r="B805" s="34"/>
      <c r="C805" s="34"/>
      <c r="D805" s="34"/>
      <c r="E805" s="34"/>
      <c r="F805" s="34"/>
      <c r="G805" s="34"/>
      <c r="W805" s="34"/>
      <c r="X805" s="34"/>
      <c r="Y805" s="34"/>
      <c r="Z805" s="34"/>
      <c r="AA805" s="34"/>
      <c r="AB805" s="34"/>
      <c r="AC805" s="34"/>
    </row>
    <row r="806" spans="1:29">
      <c r="A806" s="34"/>
      <c r="B806" s="34"/>
      <c r="C806" s="34"/>
      <c r="D806" s="34"/>
      <c r="E806" s="34"/>
      <c r="F806" s="34"/>
      <c r="G806" s="34"/>
      <c r="W806" s="34"/>
      <c r="X806" s="34"/>
      <c r="Y806" s="34"/>
      <c r="Z806" s="34"/>
      <c r="AA806" s="34"/>
      <c r="AB806" s="34"/>
      <c r="AC806" s="34"/>
    </row>
    <row r="807" spans="1:29">
      <c r="A807" s="34"/>
      <c r="B807" s="34"/>
      <c r="C807" s="34"/>
      <c r="D807" s="34"/>
      <c r="E807" s="34"/>
      <c r="F807" s="34"/>
      <c r="G807" s="34"/>
      <c r="W807" s="34"/>
      <c r="X807" s="34"/>
      <c r="Y807" s="34"/>
      <c r="Z807" s="34"/>
      <c r="AA807" s="34"/>
      <c r="AB807" s="34"/>
      <c r="AC807" s="34"/>
    </row>
    <row r="808" spans="1:29">
      <c r="A808" s="34"/>
      <c r="B808" s="34"/>
      <c r="C808" s="34"/>
      <c r="D808" s="34"/>
      <c r="E808" s="34"/>
      <c r="F808" s="34"/>
      <c r="G808" s="34"/>
      <c r="W808" s="34"/>
      <c r="X808" s="34"/>
      <c r="Y808" s="34"/>
      <c r="Z808" s="34"/>
      <c r="AA808" s="34"/>
      <c r="AB808" s="34"/>
      <c r="AC808" s="34"/>
    </row>
    <row r="809" spans="1:29">
      <c r="A809" s="34"/>
      <c r="B809" s="34"/>
      <c r="C809" s="34"/>
      <c r="D809" s="34"/>
      <c r="E809" s="34"/>
      <c r="F809" s="34"/>
      <c r="G809" s="34"/>
      <c r="W809" s="34"/>
      <c r="X809" s="34"/>
      <c r="Y809" s="34"/>
      <c r="Z809" s="34"/>
      <c r="AA809" s="34"/>
      <c r="AB809" s="34"/>
      <c r="AC809" s="34"/>
    </row>
    <row r="810" spans="1:29">
      <c r="A810" s="34"/>
      <c r="B810" s="34"/>
      <c r="C810" s="34"/>
      <c r="D810" s="34"/>
      <c r="E810" s="34"/>
      <c r="F810" s="34"/>
      <c r="G810" s="34"/>
      <c r="W810" s="34"/>
      <c r="X810" s="34"/>
      <c r="Y810" s="34"/>
      <c r="Z810" s="34"/>
      <c r="AA810" s="34"/>
      <c r="AB810" s="34"/>
      <c r="AC810" s="34"/>
    </row>
    <row r="811" spans="1:29">
      <c r="A811" s="34"/>
      <c r="B811" s="34"/>
      <c r="C811" s="34"/>
      <c r="D811" s="34"/>
      <c r="E811" s="34"/>
      <c r="F811" s="34"/>
      <c r="G811" s="34"/>
      <c r="W811" s="34"/>
      <c r="X811" s="34"/>
      <c r="Y811" s="34"/>
      <c r="Z811" s="34"/>
      <c r="AA811" s="34"/>
      <c r="AB811" s="34"/>
      <c r="AC811" s="34"/>
    </row>
    <row r="812" spans="1:29">
      <c r="A812" s="34"/>
      <c r="B812" s="34"/>
      <c r="C812" s="34"/>
      <c r="D812" s="34"/>
      <c r="E812" s="34"/>
      <c r="F812" s="34"/>
      <c r="G812" s="34"/>
      <c r="W812" s="34"/>
      <c r="X812" s="34"/>
      <c r="Y812" s="34"/>
      <c r="Z812" s="34"/>
      <c r="AA812" s="34"/>
      <c r="AB812" s="34"/>
      <c r="AC812" s="34"/>
    </row>
    <row r="813" spans="1:29">
      <c r="A813" s="34"/>
      <c r="B813" s="34"/>
      <c r="C813" s="34"/>
      <c r="D813" s="34"/>
      <c r="E813" s="34"/>
      <c r="F813" s="34"/>
      <c r="G813" s="34"/>
      <c r="W813" s="34"/>
      <c r="X813" s="34"/>
      <c r="Y813" s="34"/>
      <c r="Z813" s="34"/>
      <c r="AA813" s="34"/>
      <c r="AB813" s="34"/>
      <c r="AC813" s="34"/>
    </row>
    <row r="814" spans="1:29">
      <c r="A814" s="34"/>
      <c r="B814" s="34"/>
      <c r="C814" s="34"/>
      <c r="D814" s="34"/>
      <c r="E814" s="34"/>
      <c r="F814" s="34"/>
      <c r="G814" s="34"/>
      <c r="W814" s="34"/>
      <c r="X814" s="34"/>
      <c r="Y814" s="34"/>
      <c r="Z814" s="34"/>
      <c r="AA814" s="34"/>
      <c r="AB814" s="34"/>
      <c r="AC814" s="34"/>
    </row>
    <row r="815" spans="1:29">
      <c r="A815" s="34"/>
      <c r="B815" s="34"/>
      <c r="C815" s="34"/>
      <c r="D815" s="34"/>
      <c r="E815" s="34"/>
      <c r="F815" s="34"/>
      <c r="G815" s="34"/>
      <c r="W815" s="34"/>
      <c r="X815" s="34"/>
      <c r="Y815" s="34"/>
      <c r="Z815" s="34"/>
      <c r="AA815" s="34"/>
      <c r="AB815" s="34"/>
      <c r="AC815" s="34"/>
    </row>
    <row r="816" spans="1:29">
      <c r="A816" s="34"/>
      <c r="B816" s="34"/>
      <c r="C816" s="34"/>
      <c r="D816" s="34"/>
      <c r="E816" s="34"/>
      <c r="F816" s="34"/>
      <c r="G816" s="34"/>
      <c r="W816" s="34"/>
      <c r="X816" s="34"/>
      <c r="Y816" s="34"/>
      <c r="Z816" s="34"/>
      <c r="AA816" s="34"/>
      <c r="AB816" s="34"/>
      <c r="AC816" s="34"/>
    </row>
    <row r="817" spans="1:29">
      <c r="A817" s="34"/>
      <c r="B817" s="34"/>
      <c r="C817" s="34"/>
      <c r="D817" s="34"/>
      <c r="E817" s="34"/>
      <c r="F817" s="34"/>
      <c r="G817" s="34"/>
      <c r="W817" s="34"/>
      <c r="X817" s="34"/>
      <c r="Y817" s="34"/>
      <c r="Z817" s="34"/>
      <c r="AA817" s="34"/>
      <c r="AB817" s="34"/>
      <c r="AC817" s="34"/>
    </row>
    <row r="818" spans="1:29">
      <c r="A818" s="34"/>
      <c r="B818" s="34"/>
      <c r="C818" s="34"/>
      <c r="D818" s="34"/>
      <c r="E818" s="34"/>
      <c r="F818" s="34"/>
      <c r="G818" s="34"/>
      <c r="W818" s="34"/>
      <c r="X818" s="34"/>
      <c r="Y818" s="34"/>
      <c r="Z818" s="34"/>
      <c r="AA818" s="34"/>
      <c r="AB818" s="34"/>
      <c r="AC818" s="34"/>
    </row>
    <row r="819" spans="1:29">
      <c r="A819" s="34"/>
      <c r="B819" s="34"/>
      <c r="C819" s="34"/>
      <c r="D819" s="34"/>
      <c r="E819" s="34"/>
      <c r="F819" s="34"/>
      <c r="G819" s="34"/>
      <c r="W819" s="34"/>
      <c r="X819" s="34"/>
      <c r="Y819" s="34"/>
      <c r="Z819" s="34"/>
      <c r="AA819" s="34"/>
      <c r="AB819" s="34"/>
      <c r="AC819" s="34"/>
    </row>
    <row r="820" spans="1:29">
      <c r="A820" s="34"/>
      <c r="B820" s="34"/>
      <c r="C820" s="34"/>
      <c r="D820" s="34"/>
      <c r="E820" s="34"/>
      <c r="F820" s="34"/>
      <c r="G820" s="34"/>
      <c r="W820" s="34"/>
      <c r="X820" s="34"/>
      <c r="Y820" s="34"/>
      <c r="Z820" s="34"/>
      <c r="AA820" s="34"/>
      <c r="AB820" s="34"/>
      <c r="AC820" s="34"/>
    </row>
    <row r="821" spans="1:29">
      <c r="A821" s="34"/>
      <c r="B821" s="34"/>
      <c r="C821" s="34"/>
      <c r="D821" s="34"/>
      <c r="E821" s="34"/>
      <c r="F821" s="34"/>
      <c r="G821" s="34"/>
      <c r="W821" s="34"/>
      <c r="X821" s="34"/>
      <c r="Y821" s="34"/>
      <c r="Z821" s="34"/>
      <c r="AA821" s="34"/>
      <c r="AB821" s="34"/>
      <c r="AC821" s="34"/>
    </row>
    <row r="822" spans="1:29">
      <c r="A822" s="34"/>
      <c r="B822" s="34"/>
      <c r="C822" s="34"/>
      <c r="D822" s="34"/>
      <c r="E822" s="34"/>
      <c r="F822" s="34"/>
      <c r="G822" s="34"/>
      <c r="W822" s="34"/>
      <c r="X822" s="34"/>
      <c r="Y822" s="34"/>
      <c r="Z822" s="34"/>
      <c r="AA822" s="34"/>
      <c r="AB822" s="34"/>
      <c r="AC822" s="34"/>
    </row>
    <row r="823" spans="1:29">
      <c r="A823" s="34"/>
      <c r="B823" s="34"/>
      <c r="C823" s="34"/>
      <c r="D823" s="34"/>
      <c r="E823" s="34"/>
      <c r="F823" s="34"/>
      <c r="G823" s="34"/>
      <c r="W823" s="34"/>
      <c r="X823" s="34"/>
      <c r="Y823" s="34"/>
      <c r="Z823" s="34"/>
      <c r="AA823" s="34"/>
      <c r="AB823" s="34"/>
      <c r="AC823" s="34"/>
    </row>
    <row r="824" spans="1:29">
      <c r="A824" s="34"/>
      <c r="B824" s="34"/>
      <c r="C824" s="34"/>
      <c r="D824" s="34"/>
      <c r="E824" s="34"/>
      <c r="F824" s="34"/>
      <c r="G824" s="34"/>
      <c r="W824" s="34"/>
      <c r="X824" s="34"/>
      <c r="Y824" s="34"/>
      <c r="Z824" s="34"/>
      <c r="AA824" s="34"/>
      <c r="AB824" s="34"/>
      <c r="AC824" s="34"/>
    </row>
    <row r="825" spans="1:29">
      <c r="A825" s="34"/>
      <c r="B825" s="34"/>
      <c r="C825" s="34"/>
      <c r="D825" s="34"/>
      <c r="E825" s="34"/>
      <c r="F825" s="34"/>
      <c r="G825" s="34"/>
      <c r="W825" s="34"/>
      <c r="X825" s="34"/>
      <c r="Y825" s="34"/>
      <c r="Z825" s="34"/>
      <c r="AA825" s="34"/>
      <c r="AB825" s="34"/>
      <c r="AC825" s="34"/>
    </row>
    <row r="826" spans="1:29">
      <c r="A826" s="34"/>
      <c r="B826" s="34"/>
      <c r="C826" s="34"/>
      <c r="D826" s="34"/>
      <c r="E826" s="34"/>
      <c r="F826" s="34"/>
      <c r="G826" s="34"/>
      <c r="W826" s="34"/>
      <c r="X826" s="34"/>
      <c r="Y826" s="34"/>
      <c r="Z826" s="34"/>
      <c r="AA826" s="34"/>
      <c r="AB826" s="34"/>
      <c r="AC826" s="34"/>
    </row>
    <row r="827" spans="1:29">
      <c r="A827" s="34"/>
      <c r="B827" s="34"/>
      <c r="C827" s="34"/>
      <c r="D827" s="34"/>
      <c r="E827" s="34"/>
      <c r="F827" s="34"/>
      <c r="G827" s="34"/>
      <c r="W827" s="34"/>
      <c r="X827" s="34"/>
      <c r="Y827" s="34"/>
      <c r="Z827" s="34"/>
      <c r="AA827" s="34"/>
      <c r="AB827" s="34"/>
      <c r="AC827" s="34"/>
    </row>
    <row r="828" spans="1:29">
      <c r="A828" s="34"/>
      <c r="B828" s="34"/>
      <c r="C828" s="34"/>
      <c r="D828" s="34"/>
      <c r="E828" s="34"/>
      <c r="F828" s="34"/>
      <c r="G828" s="34"/>
      <c r="W828" s="34"/>
      <c r="X828" s="34"/>
      <c r="Y828" s="34"/>
      <c r="Z828" s="34"/>
      <c r="AA828" s="34"/>
      <c r="AB828" s="34"/>
      <c r="AC828" s="34"/>
    </row>
    <row r="829" spans="1:29">
      <c r="A829" s="34"/>
      <c r="B829" s="34"/>
      <c r="C829" s="34"/>
      <c r="D829" s="34"/>
      <c r="E829" s="34"/>
      <c r="F829" s="34"/>
      <c r="G829" s="34"/>
      <c r="W829" s="34"/>
      <c r="X829" s="34"/>
      <c r="Y829" s="34"/>
      <c r="Z829" s="34"/>
      <c r="AA829" s="34"/>
      <c r="AB829" s="34"/>
      <c r="AC829" s="34"/>
    </row>
    <row r="830" spans="1:29">
      <c r="A830" s="34"/>
      <c r="B830" s="34"/>
      <c r="C830" s="34"/>
      <c r="D830" s="34"/>
      <c r="E830" s="34"/>
      <c r="F830" s="34"/>
      <c r="G830" s="34"/>
      <c r="W830" s="34"/>
      <c r="X830" s="34"/>
      <c r="Y830" s="34"/>
      <c r="Z830" s="34"/>
      <c r="AA830" s="34"/>
      <c r="AB830" s="34"/>
      <c r="AC830" s="34"/>
    </row>
    <row r="831" spans="1:29">
      <c r="A831" s="34"/>
      <c r="B831" s="34"/>
      <c r="C831" s="34"/>
      <c r="D831" s="34"/>
      <c r="E831" s="34"/>
      <c r="F831" s="34"/>
      <c r="G831" s="34"/>
      <c r="W831" s="34"/>
      <c r="X831" s="34"/>
      <c r="Y831" s="34"/>
      <c r="Z831" s="34"/>
      <c r="AA831" s="34"/>
      <c r="AB831" s="34"/>
      <c r="AC831" s="34"/>
    </row>
    <row r="832" spans="1:29">
      <c r="A832" s="34"/>
      <c r="B832" s="34"/>
      <c r="C832" s="34"/>
      <c r="D832" s="34"/>
      <c r="E832" s="34"/>
      <c r="F832" s="34"/>
      <c r="G832" s="34"/>
      <c r="W832" s="34"/>
      <c r="X832" s="34"/>
      <c r="Y832" s="34"/>
      <c r="Z832" s="34"/>
      <c r="AA832" s="34"/>
      <c r="AB832" s="34"/>
      <c r="AC832" s="34"/>
    </row>
    <row r="833" spans="1:29">
      <c r="A833" s="34"/>
      <c r="B833" s="34"/>
      <c r="C833" s="34"/>
      <c r="D833" s="34"/>
      <c r="E833" s="34"/>
      <c r="F833" s="34"/>
      <c r="G833" s="34"/>
      <c r="W833" s="34"/>
      <c r="X833" s="34"/>
      <c r="Y833" s="34"/>
      <c r="Z833" s="34"/>
      <c r="AA833" s="34"/>
      <c r="AB833" s="34"/>
      <c r="AC833" s="34"/>
    </row>
    <row r="834" spans="1:29">
      <c r="A834" s="34"/>
      <c r="B834" s="34"/>
      <c r="C834" s="34"/>
      <c r="D834" s="34"/>
      <c r="E834" s="34"/>
      <c r="F834" s="34"/>
      <c r="G834" s="34"/>
      <c r="W834" s="34"/>
      <c r="X834" s="34"/>
      <c r="Y834" s="34"/>
      <c r="Z834" s="34"/>
      <c r="AA834" s="34"/>
      <c r="AB834" s="34"/>
      <c r="AC834" s="34"/>
    </row>
    <row r="835" spans="1:29">
      <c r="A835" s="34"/>
      <c r="B835" s="34"/>
      <c r="C835" s="34"/>
      <c r="D835" s="34"/>
      <c r="E835" s="34"/>
      <c r="F835" s="34"/>
      <c r="G835" s="34"/>
      <c r="W835" s="34"/>
      <c r="X835" s="34"/>
      <c r="Y835" s="34"/>
      <c r="Z835" s="34"/>
      <c r="AA835" s="34"/>
      <c r="AB835" s="34"/>
      <c r="AC835" s="34"/>
    </row>
    <row r="836" spans="1:29">
      <c r="A836" s="34"/>
      <c r="B836" s="34"/>
      <c r="C836" s="34"/>
      <c r="D836" s="34"/>
      <c r="E836" s="34"/>
      <c r="F836" s="34"/>
      <c r="G836" s="34"/>
      <c r="W836" s="34"/>
      <c r="X836" s="34"/>
      <c r="Y836" s="34"/>
      <c r="Z836" s="34"/>
      <c r="AA836" s="34"/>
      <c r="AB836" s="34"/>
      <c r="AC836" s="34"/>
    </row>
    <row r="837" spans="1:29">
      <c r="A837" s="34"/>
      <c r="B837" s="34"/>
      <c r="C837" s="34"/>
      <c r="D837" s="34"/>
      <c r="E837" s="34"/>
      <c r="F837" s="34"/>
      <c r="G837" s="34"/>
      <c r="W837" s="34"/>
      <c r="X837" s="34"/>
      <c r="Y837" s="34"/>
      <c r="Z837" s="34"/>
      <c r="AA837" s="34"/>
      <c r="AB837" s="34"/>
      <c r="AC837" s="34"/>
    </row>
    <row r="838" spans="1:29">
      <c r="A838" s="34"/>
      <c r="B838" s="34"/>
      <c r="C838" s="34"/>
      <c r="D838" s="34"/>
      <c r="E838" s="34"/>
      <c r="F838" s="34"/>
      <c r="G838" s="34"/>
      <c r="W838" s="34"/>
      <c r="X838" s="34"/>
      <c r="Y838" s="34"/>
      <c r="Z838" s="34"/>
      <c r="AA838" s="34"/>
      <c r="AB838" s="34"/>
      <c r="AC838" s="34"/>
    </row>
    <row r="839" spans="1:29">
      <c r="A839" s="34"/>
      <c r="B839" s="34"/>
      <c r="C839" s="34"/>
      <c r="D839" s="34"/>
      <c r="E839" s="34"/>
      <c r="F839" s="34"/>
      <c r="G839" s="34"/>
      <c r="W839" s="34"/>
      <c r="X839" s="34"/>
      <c r="Y839" s="34"/>
      <c r="Z839" s="34"/>
      <c r="AA839" s="34"/>
      <c r="AB839" s="34"/>
      <c r="AC839" s="34"/>
    </row>
    <row r="840" spans="1:29">
      <c r="A840" s="34"/>
      <c r="B840" s="34"/>
      <c r="C840" s="34"/>
      <c r="D840" s="34"/>
      <c r="E840" s="34"/>
      <c r="F840" s="34"/>
      <c r="G840" s="34"/>
      <c r="W840" s="34"/>
      <c r="X840" s="34"/>
      <c r="Y840" s="34"/>
      <c r="Z840" s="34"/>
      <c r="AA840" s="34"/>
      <c r="AB840" s="34"/>
      <c r="AC840" s="34"/>
    </row>
    <row r="841" spans="1:29">
      <c r="A841" s="34"/>
      <c r="B841" s="34"/>
      <c r="C841" s="34"/>
      <c r="D841" s="34"/>
      <c r="E841" s="34"/>
      <c r="F841" s="34"/>
      <c r="G841" s="34"/>
      <c r="W841" s="34"/>
      <c r="X841" s="34"/>
      <c r="Y841" s="34"/>
      <c r="Z841" s="34"/>
      <c r="AA841" s="34"/>
      <c r="AB841" s="34"/>
      <c r="AC841" s="34"/>
    </row>
    <row r="842" spans="1:29">
      <c r="A842" s="34"/>
      <c r="B842" s="34"/>
      <c r="C842" s="34"/>
      <c r="D842" s="34"/>
      <c r="E842" s="34"/>
      <c r="F842" s="34"/>
      <c r="G842" s="34"/>
      <c r="W842" s="34"/>
      <c r="X842" s="34"/>
      <c r="Y842" s="34"/>
      <c r="Z842" s="34"/>
      <c r="AA842" s="34"/>
      <c r="AB842" s="34"/>
      <c r="AC842" s="34"/>
    </row>
    <row r="843" spans="1:29">
      <c r="A843" s="34"/>
      <c r="B843" s="34"/>
      <c r="C843" s="34"/>
      <c r="D843" s="34"/>
      <c r="E843" s="34"/>
      <c r="F843" s="34"/>
      <c r="G843" s="34"/>
      <c r="W843" s="34"/>
      <c r="X843" s="34"/>
      <c r="Y843" s="34"/>
      <c r="Z843" s="34"/>
      <c r="AA843" s="34"/>
      <c r="AB843" s="34"/>
      <c r="AC843" s="34"/>
    </row>
    <row r="844" spans="1:29">
      <c r="A844" s="34"/>
      <c r="B844" s="34"/>
      <c r="C844" s="34"/>
      <c r="D844" s="34"/>
      <c r="E844" s="34"/>
      <c r="F844" s="34"/>
      <c r="G844" s="34"/>
      <c r="W844" s="34"/>
      <c r="X844" s="34"/>
      <c r="Y844" s="34"/>
      <c r="Z844" s="34"/>
      <c r="AA844" s="34"/>
      <c r="AB844" s="34"/>
      <c r="AC844" s="34"/>
    </row>
    <row r="845" spans="1:29">
      <c r="A845" s="34"/>
      <c r="B845" s="34"/>
      <c r="C845" s="34"/>
      <c r="D845" s="34"/>
      <c r="E845" s="34"/>
      <c r="F845" s="34"/>
      <c r="G845" s="34"/>
      <c r="W845" s="34"/>
      <c r="X845" s="34"/>
      <c r="Y845" s="34"/>
      <c r="Z845" s="34"/>
      <c r="AA845" s="34"/>
      <c r="AB845" s="34"/>
      <c r="AC845" s="34"/>
    </row>
    <row r="846" spans="1:29">
      <c r="A846" s="34"/>
      <c r="B846" s="34"/>
      <c r="C846" s="34"/>
      <c r="D846" s="34"/>
      <c r="E846" s="34"/>
      <c r="F846" s="34"/>
      <c r="G846" s="34"/>
      <c r="W846" s="34"/>
      <c r="X846" s="34"/>
      <c r="Y846" s="34"/>
      <c r="Z846" s="34"/>
      <c r="AA846" s="34"/>
      <c r="AB846" s="34"/>
      <c r="AC846" s="34"/>
    </row>
    <row r="847" spans="1:29">
      <c r="A847" s="34"/>
      <c r="B847" s="34"/>
      <c r="C847" s="34"/>
      <c r="D847" s="34"/>
      <c r="E847" s="34"/>
      <c r="F847" s="34"/>
      <c r="G847" s="34"/>
      <c r="W847" s="34"/>
      <c r="X847" s="34"/>
      <c r="Y847" s="34"/>
      <c r="Z847" s="34"/>
      <c r="AA847" s="34"/>
      <c r="AB847" s="34"/>
      <c r="AC847" s="34"/>
    </row>
    <row r="848" spans="1:29">
      <c r="A848" s="34"/>
      <c r="B848" s="34"/>
      <c r="C848" s="34"/>
      <c r="D848" s="34"/>
      <c r="E848" s="34"/>
      <c r="F848" s="34"/>
      <c r="G848" s="34"/>
      <c r="W848" s="34"/>
      <c r="X848" s="34"/>
      <c r="Y848" s="34"/>
      <c r="Z848" s="34"/>
      <c r="AA848" s="34"/>
      <c r="AB848" s="34"/>
      <c r="AC848" s="34"/>
    </row>
    <row r="849" spans="1:29">
      <c r="A849" s="34"/>
      <c r="B849" s="34"/>
      <c r="C849" s="34"/>
      <c r="D849" s="34"/>
      <c r="E849" s="34"/>
      <c r="F849" s="34"/>
      <c r="G849" s="34"/>
      <c r="W849" s="34"/>
      <c r="X849" s="34"/>
      <c r="Y849" s="34"/>
      <c r="Z849" s="34"/>
      <c r="AA849" s="34"/>
      <c r="AB849" s="34"/>
      <c r="AC849" s="34"/>
    </row>
    <row r="850" spans="1:29">
      <c r="A850" s="34"/>
      <c r="B850" s="34"/>
      <c r="C850" s="34"/>
      <c r="D850" s="34"/>
      <c r="E850" s="34"/>
      <c r="F850" s="34"/>
      <c r="G850" s="34"/>
      <c r="W850" s="34"/>
      <c r="X850" s="34"/>
      <c r="Y850" s="34"/>
      <c r="Z850" s="34"/>
      <c r="AA850" s="34"/>
      <c r="AB850" s="34"/>
      <c r="AC850" s="34"/>
    </row>
    <row r="851" spans="1:29">
      <c r="A851" s="34"/>
      <c r="B851" s="34"/>
      <c r="C851" s="34"/>
      <c r="D851" s="34"/>
      <c r="E851" s="34"/>
      <c r="F851" s="34"/>
      <c r="G851" s="34"/>
      <c r="W851" s="34"/>
      <c r="X851" s="34"/>
      <c r="Y851" s="34"/>
      <c r="Z851" s="34"/>
      <c r="AA851" s="34"/>
      <c r="AB851" s="34"/>
      <c r="AC851" s="34"/>
    </row>
    <row r="852" spans="1:29">
      <c r="A852" s="34"/>
      <c r="B852" s="34"/>
      <c r="C852" s="34"/>
      <c r="D852" s="34"/>
      <c r="E852" s="34"/>
      <c r="F852" s="34"/>
      <c r="G852" s="34"/>
      <c r="W852" s="34"/>
      <c r="X852" s="34"/>
      <c r="Y852" s="34"/>
      <c r="Z852" s="34"/>
      <c r="AA852" s="34"/>
      <c r="AB852" s="34"/>
      <c r="AC852" s="34"/>
    </row>
    <row r="853" spans="1:29">
      <c r="A853" s="34"/>
      <c r="B853" s="34"/>
      <c r="C853" s="34"/>
      <c r="D853" s="34"/>
      <c r="E853" s="34"/>
      <c r="F853" s="34"/>
      <c r="G853" s="34"/>
      <c r="W853" s="34"/>
      <c r="X853" s="34"/>
      <c r="Y853" s="34"/>
      <c r="Z853" s="34"/>
      <c r="AA853" s="34"/>
      <c r="AB853" s="34"/>
      <c r="AC853" s="34"/>
    </row>
    <row r="854" spans="1:29">
      <c r="A854" s="34"/>
      <c r="B854" s="34"/>
      <c r="C854" s="34"/>
      <c r="D854" s="34"/>
      <c r="E854" s="34"/>
      <c r="F854" s="34"/>
      <c r="G854" s="34"/>
      <c r="W854" s="34"/>
      <c r="X854" s="34"/>
      <c r="Y854" s="34"/>
      <c r="Z854" s="34"/>
      <c r="AA854" s="34"/>
      <c r="AB854" s="34"/>
      <c r="AC854" s="34"/>
    </row>
    <row r="855" spans="1:29">
      <c r="A855" s="34"/>
      <c r="B855" s="34"/>
      <c r="C855" s="34"/>
      <c r="D855" s="34"/>
      <c r="E855" s="34"/>
      <c r="F855" s="34"/>
      <c r="G855" s="34"/>
      <c r="W855" s="34"/>
      <c r="X855" s="34"/>
      <c r="Y855" s="34"/>
      <c r="Z855" s="34"/>
      <c r="AA855" s="34"/>
      <c r="AB855" s="34"/>
      <c r="AC855" s="34"/>
    </row>
    <row r="856" spans="1:29">
      <c r="A856" s="34"/>
      <c r="B856" s="34"/>
      <c r="C856" s="34"/>
      <c r="D856" s="34"/>
      <c r="E856" s="34"/>
      <c r="F856" s="34"/>
      <c r="G856" s="34"/>
      <c r="W856" s="34"/>
      <c r="X856" s="34"/>
      <c r="Y856" s="34"/>
      <c r="Z856" s="34"/>
      <c r="AA856" s="34"/>
      <c r="AB856" s="34"/>
      <c r="AC856" s="34"/>
    </row>
    <row r="857" spans="1:29">
      <c r="A857" s="34"/>
      <c r="B857" s="34"/>
      <c r="C857" s="34"/>
      <c r="D857" s="34"/>
      <c r="E857" s="34"/>
      <c r="F857" s="34"/>
      <c r="G857" s="34"/>
      <c r="W857" s="34"/>
      <c r="X857" s="34"/>
      <c r="Y857" s="34"/>
      <c r="Z857" s="34"/>
      <c r="AA857" s="34"/>
      <c r="AB857" s="34"/>
      <c r="AC857" s="34"/>
    </row>
    <row r="858" spans="1:29">
      <c r="A858" s="34"/>
      <c r="B858" s="34"/>
      <c r="C858" s="34"/>
      <c r="D858" s="34"/>
      <c r="E858" s="34"/>
      <c r="F858" s="34"/>
      <c r="G858" s="34"/>
      <c r="W858" s="34"/>
      <c r="X858" s="34"/>
      <c r="Y858" s="34"/>
      <c r="Z858" s="34"/>
      <c r="AA858" s="34"/>
      <c r="AB858" s="34"/>
      <c r="AC858" s="34"/>
    </row>
    <row r="859" spans="1:29">
      <c r="A859" s="34"/>
      <c r="B859" s="34"/>
      <c r="C859" s="34"/>
      <c r="D859" s="34"/>
      <c r="E859" s="34"/>
      <c r="F859" s="34"/>
      <c r="G859" s="34"/>
      <c r="W859" s="34"/>
      <c r="X859" s="34"/>
      <c r="Y859" s="34"/>
      <c r="Z859" s="34"/>
      <c r="AA859" s="34"/>
      <c r="AB859" s="34"/>
      <c r="AC859" s="34"/>
    </row>
    <row r="860" spans="1:29">
      <c r="A860" s="34"/>
      <c r="B860" s="34"/>
      <c r="C860" s="34"/>
      <c r="D860" s="34"/>
      <c r="E860" s="34"/>
      <c r="F860" s="34"/>
      <c r="G860" s="34"/>
      <c r="W860" s="34"/>
      <c r="X860" s="34"/>
      <c r="Y860" s="34"/>
      <c r="Z860" s="34"/>
      <c r="AA860" s="34"/>
      <c r="AB860" s="34"/>
      <c r="AC860" s="34"/>
    </row>
    <row r="861" spans="1:29">
      <c r="A861" s="34"/>
      <c r="B861" s="34"/>
      <c r="C861" s="34"/>
      <c r="D861" s="34"/>
      <c r="E861" s="34"/>
      <c r="F861" s="34"/>
      <c r="G861" s="34"/>
      <c r="W861" s="34"/>
      <c r="X861" s="34"/>
      <c r="Y861" s="34"/>
      <c r="Z861" s="34"/>
      <c r="AA861" s="34"/>
      <c r="AB861" s="34"/>
      <c r="AC861" s="34"/>
    </row>
    <row r="862" spans="1:29">
      <c r="A862" s="34"/>
      <c r="B862" s="34"/>
      <c r="C862" s="34"/>
      <c r="D862" s="34"/>
      <c r="E862" s="34"/>
      <c r="F862" s="34"/>
      <c r="G862" s="34"/>
      <c r="W862" s="34"/>
      <c r="X862" s="34"/>
      <c r="Y862" s="34"/>
      <c r="Z862" s="34"/>
      <c r="AA862" s="34"/>
      <c r="AB862" s="34"/>
      <c r="AC862" s="34"/>
    </row>
    <row r="863" spans="1:29">
      <c r="A863" s="34"/>
      <c r="B863" s="34"/>
      <c r="C863" s="34"/>
      <c r="D863" s="34"/>
      <c r="E863" s="34"/>
      <c r="F863" s="34"/>
      <c r="G863" s="34"/>
      <c r="W863" s="34"/>
      <c r="X863" s="34"/>
      <c r="Y863" s="34"/>
      <c r="Z863" s="34"/>
      <c r="AA863" s="34"/>
      <c r="AB863" s="34"/>
      <c r="AC863" s="34"/>
    </row>
    <row r="864" spans="1:29">
      <c r="A864" s="34"/>
      <c r="B864" s="34"/>
      <c r="C864" s="34"/>
      <c r="D864" s="34"/>
      <c r="E864" s="34"/>
      <c r="F864" s="34"/>
      <c r="G864" s="34"/>
      <c r="W864" s="34"/>
      <c r="X864" s="34"/>
      <c r="Y864" s="34"/>
      <c r="Z864" s="34"/>
      <c r="AA864" s="34"/>
      <c r="AB864" s="34"/>
      <c r="AC864" s="34"/>
    </row>
    <row r="865" spans="1:29">
      <c r="A865" s="34"/>
      <c r="B865" s="34"/>
      <c r="C865" s="34"/>
      <c r="D865" s="34"/>
      <c r="E865" s="34"/>
      <c r="F865" s="34"/>
      <c r="G865" s="34"/>
      <c r="W865" s="34"/>
      <c r="X865" s="34"/>
      <c r="Y865" s="34"/>
      <c r="Z865" s="34"/>
      <c r="AA865" s="34"/>
      <c r="AB865" s="34"/>
      <c r="AC865" s="34"/>
    </row>
    <row r="866" spans="1:29">
      <c r="A866" s="34"/>
      <c r="B866" s="34"/>
      <c r="C866" s="34"/>
      <c r="D866" s="34"/>
      <c r="E866" s="34"/>
      <c r="F866" s="34"/>
      <c r="G866" s="34"/>
      <c r="W866" s="34"/>
      <c r="X866" s="34"/>
      <c r="Y866" s="34"/>
      <c r="Z866" s="34"/>
      <c r="AA866" s="34"/>
      <c r="AB866" s="34"/>
      <c r="AC866" s="34"/>
    </row>
    <row r="867" spans="1:29">
      <c r="A867" s="34"/>
      <c r="B867" s="34"/>
      <c r="C867" s="34"/>
      <c r="D867" s="34"/>
      <c r="E867" s="34"/>
      <c r="F867" s="34"/>
      <c r="G867" s="34"/>
      <c r="W867" s="34"/>
      <c r="X867" s="34"/>
      <c r="Y867" s="34"/>
      <c r="Z867" s="34"/>
      <c r="AA867" s="34"/>
      <c r="AB867" s="34"/>
      <c r="AC867" s="34"/>
    </row>
    <row r="868" spans="1:29">
      <c r="A868" s="34"/>
      <c r="B868" s="34"/>
      <c r="C868" s="34"/>
      <c r="D868" s="34"/>
      <c r="E868" s="34"/>
      <c r="F868" s="34"/>
      <c r="G868" s="34"/>
      <c r="W868" s="34"/>
      <c r="X868" s="34"/>
      <c r="Y868" s="34"/>
      <c r="Z868" s="34"/>
      <c r="AA868" s="34"/>
      <c r="AB868" s="34"/>
      <c r="AC868" s="34"/>
    </row>
    <row r="869" spans="1:29">
      <c r="A869" s="34"/>
      <c r="B869" s="34"/>
      <c r="C869" s="34"/>
      <c r="D869" s="34"/>
      <c r="E869" s="34"/>
      <c r="F869" s="34"/>
      <c r="G869" s="34"/>
      <c r="W869" s="34"/>
      <c r="X869" s="34"/>
      <c r="Y869" s="34"/>
      <c r="Z869" s="34"/>
      <c r="AA869" s="34"/>
      <c r="AB869" s="34"/>
      <c r="AC869" s="34"/>
    </row>
    <row r="870" spans="1:29">
      <c r="A870" s="34"/>
      <c r="B870" s="34"/>
      <c r="C870" s="34"/>
      <c r="D870" s="34"/>
      <c r="E870" s="34"/>
      <c r="F870" s="34"/>
      <c r="G870" s="34"/>
      <c r="W870" s="34"/>
      <c r="X870" s="34"/>
      <c r="Y870" s="34"/>
      <c r="Z870" s="34"/>
      <c r="AA870" s="34"/>
      <c r="AB870" s="34"/>
      <c r="AC870" s="34"/>
    </row>
    <row r="871" spans="1:29">
      <c r="A871" s="34"/>
      <c r="B871" s="34"/>
      <c r="C871" s="34"/>
      <c r="D871" s="34"/>
      <c r="E871" s="34"/>
      <c r="F871" s="34"/>
      <c r="G871" s="34"/>
      <c r="W871" s="34"/>
      <c r="X871" s="34"/>
      <c r="Y871" s="34"/>
      <c r="Z871" s="34"/>
      <c r="AA871" s="34"/>
      <c r="AB871" s="34"/>
      <c r="AC871" s="34"/>
    </row>
    <row r="872" spans="1:29">
      <c r="A872" s="34"/>
      <c r="B872" s="34"/>
      <c r="C872" s="34"/>
      <c r="D872" s="34"/>
      <c r="E872" s="34"/>
      <c r="F872" s="34"/>
      <c r="G872" s="34"/>
      <c r="W872" s="34"/>
      <c r="X872" s="34"/>
      <c r="Y872" s="34"/>
      <c r="Z872" s="34"/>
      <c r="AA872" s="34"/>
      <c r="AB872" s="34"/>
      <c r="AC872" s="34"/>
    </row>
    <row r="873" spans="1:29">
      <c r="A873" s="34"/>
      <c r="B873" s="34"/>
      <c r="C873" s="34"/>
      <c r="D873" s="34"/>
      <c r="E873" s="34"/>
      <c r="F873" s="34"/>
      <c r="G873" s="34"/>
      <c r="W873" s="34"/>
      <c r="X873" s="34"/>
      <c r="Y873" s="34"/>
      <c r="Z873" s="34"/>
      <c r="AA873" s="34"/>
      <c r="AB873" s="34"/>
      <c r="AC873" s="34"/>
    </row>
    <row r="874" spans="1:29">
      <c r="A874" s="34"/>
      <c r="B874" s="34"/>
      <c r="C874" s="34"/>
      <c r="D874" s="34"/>
      <c r="E874" s="34"/>
      <c r="F874" s="34"/>
      <c r="G874" s="34"/>
      <c r="W874" s="34"/>
      <c r="X874" s="34"/>
      <c r="Y874" s="34"/>
      <c r="Z874" s="34"/>
      <c r="AA874" s="34"/>
      <c r="AB874" s="34"/>
      <c r="AC874" s="34"/>
    </row>
    <row r="875" spans="1:29">
      <c r="A875" s="34"/>
      <c r="B875" s="34"/>
      <c r="C875" s="34"/>
      <c r="D875" s="34"/>
      <c r="E875" s="34"/>
      <c r="F875" s="34"/>
      <c r="G875" s="34"/>
      <c r="W875" s="34"/>
      <c r="X875" s="34"/>
      <c r="Y875" s="34"/>
      <c r="Z875" s="34"/>
      <c r="AA875" s="34"/>
      <c r="AB875" s="34"/>
      <c r="AC875" s="34"/>
    </row>
    <row r="876" spans="1:29">
      <c r="A876" s="34"/>
      <c r="B876" s="34"/>
      <c r="C876" s="34"/>
      <c r="D876" s="34"/>
      <c r="E876" s="34"/>
      <c r="F876" s="34"/>
      <c r="G876" s="34"/>
      <c r="W876" s="34"/>
      <c r="X876" s="34"/>
      <c r="Y876" s="34"/>
      <c r="Z876" s="34"/>
      <c r="AA876" s="34"/>
      <c r="AB876" s="34"/>
      <c r="AC876" s="34"/>
    </row>
    <row r="877" spans="1:29">
      <c r="A877" s="34"/>
      <c r="B877" s="34"/>
      <c r="C877" s="34"/>
      <c r="D877" s="34"/>
      <c r="E877" s="34"/>
      <c r="F877" s="34"/>
      <c r="G877" s="34"/>
      <c r="W877" s="34"/>
      <c r="X877" s="34"/>
      <c r="Y877" s="34"/>
      <c r="Z877" s="34"/>
      <c r="AA877" s="34"/>
      <c r="AB877" s="34"/>
      <c r="AC877" s="34"/>
    </row>
    <row r="878" spans="1:29">
      <c r="A878" s="34"/>
      <c r="B878" s="34"/>
      <c r="C878" s="34"/>
      <c r="D878" s="34"/>
      <c r="E878" s="34"/>
      <c r="F878" s="34"/>
      <c r="G878" s="34"/>
      <c r="W878" s="34"/>
      <c r="X878" s="34"/>
      <c r="Y878" s="34"/>
      <c r="Z878" s="34"/>
      <c r="AA878" s="34"/>
      <c r="AB878" s="34"/>
      <c r="AC878" s="34"/>
    </row>
    <row r="879" spans="1:29">
      <c r="A879" s="34"/>
      <c r="B879" s="34"/>
      <c r="C879" s="34"/>
      <c r="D879" s="34"/>
      <c r="E879" s="34"/>
      <c r="F879" s="34"/>
      <c r="G879" s="34"/>
      <c r="W879" s="34"/>
      <c r="X879" s="34"/>
      <c r="Y879" s="34"/>
      <c r="Z879" s="34"/>
      <c r="AA879" s="34"/>
      <c r="AB879" s="34"/>
      <c r="AC879" s="34"/>
    </row>
    <row r="880" spans="1:29">
      <c r="A880" s="34"/>
      <c r="B880" s="34"/>
      <c r="C880" s="34"/>
      <c r="D880" s="34"/>
      <c r="E880" s="34"/>
      <c r="F880" s="34"/>
      <c r="G880" s="34"/>
      <c r="W880" s="34"/>
      <c r="X880" s="34"/>
      <c r="Y880" s="34"/>
      <c r="Z880" s="34"/>
      <c r="AA880" s="34"/>
      <c r="AB880" s="34"/>
      <c r="AC880" s="34"/>
    </row>
    <row r="881" spans="1:29">
      <c r="A881" s="34"/>
      <c r="B881" s="34"/>
      <c r="C881" s="34"/>
      <c r="D881" s="34"/>
      <c r="E881" s="34"/>
      <c r="F881" s="34"/>
      <c r="G881" s="34"/>
      <c r="W881" s="34"/>
      <c r="X881" s="34"/>
      <c r="Y881" s="34"/>
      <c r="Z881" s="34"/>
      <c r="AA881" s="34"/>
      <c r="AB881" s="34"/>
      <c r="AC881" s="34"/>
    </row>
    <row r="882" spans="1:29">
      <c r="A882" s="34"/>
      <c r="B882" s="34"/>
      <c r="C882" s="34"/>
      <c r="D882" s="34"/>
      <c r="E882" s="34"/>
      <c r="F882" s="34"/>
      <c r="G882" s="34"/>
      <c r="W882" s="34"/>
      <c r="X882" s="34"/>
      <c r="Y882" s="34"/>
      <c r="Z882" s="34"/>
      <c r="AA882" s="34"/>
      <c r="AB882" s="34"/>
      <c r="AC882" s="34"/>
    </row>
    <row r="883" spans="1:29">
      <c r="A883" s="34"/>
      <c r="B883" s="34"/>
      <c r="C883" s="34"/>
      <c r="D883" s="34"/>
      <c r="E883" s="34"/>
      <c r="F883" s="34"/>
      <c r="G883" s="34"/>
      <c r="W883" s="34"/>
      <c r="X883" s="34"/>
      <c r="Y883" s="34"/>
      <c r="Z883" s="34"/>
      <c r="AA883" s="34"/>
      <c r="AB883" s="34"/>
      <c r="AC883" s="34"/>
    </row>
    <row r="884" spans="1:29">
      <c r="A884" s="34"/>
      <c r="B884" s="34"/>
      <c r="C884" s="34"/>
      <c r="D884" s="34"/>
      <c r="E884" s="34"/>
      <c r="F884" s="34"/>
      <c r="G884" s="34"/>
      <c r="W884" s="34"/>
      <c r="X884" s="34"/>
      <c r="Y884" s="34"/>
      <c r="Z884" s="34"/>
      <c r="AA884" s="34"/>
      <c r="AB884" s="34"/>
      <c r="AC884" s="34"/>
    </row>
    <row r="885" spans="1:29">
      <c r="A885" s="34"/>
      <c r="B885" s="34"/>
      <c r="C885" s="34"/>
      <c r="D885" s="34"/>
      <c r="E885" s="34"/>
      <c r="F885" s="34"/>
      <c r="G885" s="34"/>
      <c r="W885" s="34"/>
      <c r="X885" s="34"/>
      <c r="Y885" s="34"/>
      <c r="Z885" s="34"/>
      <c r="AA885" s="34"/>
      <c r="AB885" s="34"/>
      <c r="AC885" s="34"/>
    </row>
    <row r="886" spans="1:29">
      <c r="A886" s="34"/>
      <c r="B886" s="34"/>
      <c r="C886" s="34"/>
      <c r="D886" s="34"/>
      <c r="E886" s="34"/>
      <c r="F886" s="34"/>
      <c r="G886" s="34"/>
      <c r="W886" s="34"/>
      <c r="X886" s="34"/>
      <c r="Y886" s="34"/>
      <c r="Z886" s="34"/>
      <c r="AA886" s="34"/>
      <c r="AB886" s="34"/>
      <c r="AC886" s="34"/>
    </row>
    <row r="887" spans="1:29">
      <c r="A887" s="34"/>
      <c r="B887" s="34"/>
      <c r="C887" s="34"/>
      <c r="D887" s="34"/>
      <c r="E887" s="34"/>
      <c r="F887" s="34"/>
      <c r="G887" s="34"/>
      <c r="W887" s="34"/>
      <c r="X887" s="34"/>
      <c r="Y887" s="34"/>
      <c r="Z887" s="34"/>
      <c r="AA887" s="34"/>
      <c r="AB887" s="34"/>
      <c r="AC887" s="34"/>
    </row>
    <row r="888" spans="1:29">
      <c r="A888" s="34"/>
      <c r="B888" s="34"/>
      <c r="C888" s="34"/>
      <c r="D888" s="34"/>
      <c r="E888" s="34"/>
      <c r="F888" s="34"/>
      <c r="G888" s="34"/>
      <c r="W888" s="34"/>
      <c r="X888" s="34"/>
      <c r="Y888" s="34"/>
      <c r="Z888" s="34"/>
      <c r="AA888" s="34"/>
      <c r="AB888" s="34"/>
      <c r="AC888" s="34"/>
    </row>
    <row r="889" spans="1:29">
      <c r="A889" s="34"/>
      <c r="B889" s="34"/>
      <c r="C889" s="34"/>
      <c r="D889" s="34"/>
      <c r="E889" s="34"/>
      <c r="F889" s="34"/>
      <c r="G889" s="34"/>
      <c r="W889" s="34"/>
      <c r="X889" s="34"/>
      <c r="Y889" s="34"/>
      <c r="Z889" s="34"/>
      <c r="AA889" s="34"/>
      <c r="AB889" s="34"/>
      <c r="AC889" s="34"/>
    </row>
    <row r="890" spans="1:29">
      <c r="A890" s="34"/>
      <c r="B890" s="34"/>
      <c r="C890" s="34"/>
      <c r="D890" s="34"/>
      <c r="E890" s="34"/>
      <c r="F890" s="34"/>
      <c r="G890" s="34"/>
      <c r="W890" s="34"/>
      <c r="X890" s="34"/>
      <c r="Y890" s="34"/>
      <c r="Z890" s="34"/>
      <c r="AA890" s="34"/>
      <c r="AB890" s="34"/>
      <c r="AC890" s="34"/>
    </row>
    <row r="891" spans="1:29">
      <c r="A891" s="34"/>
      <c r="B891" s="34"/>
      <c r="C891" s="34"/>
      <c r="D891" s="34"/>
      <c r="E891" s="34"/>
      <c r="F891" s="34"/>
      <c r="G891" s="34"/>
      <c r="W891" s="34"/>
      <c r="X891" s="34"/>
      <c r="Y891" s="34"/>
      <c r="Z891" s="34"/>
      <c r="AA891" s="34"/>
      <c r="AB891" s="34"/>
      <c r="AC891" s="34"/>
    </row>
    <row r="892" spans="1:29">
      <c r="A892" s="34"/>
      <c r="B892" s="34"/>
      <c r="C892" s="34"/>
      <c r="D892" s="34"/>
      <c r="E892" s="34"/>
      <c r="F892" s="34"/>
      <c r="G892" s="34"/>
      <c r="W892" s="34"/>
      <c r="X892" s="34"/>
      <c r="Y892" s="34"/>
      <c r="Z892" s="34"/>
      <c r="AA892" s="34"/>
      <c r="AB892" s="34"/>
      <c r="AC892" s="34"/>
    </row>
    <row r="893" spans="1:29">
      <c r="A893" s="34"/>
      <c r="B893" s="34"/>
      <c r="C893" s="34"/>
      <c r="D893" s="34"/>
      <c r="E893" s="34"/>
      <c r="F893" s="34"/>
      <c r="G893" s="34"/>
      <c r="W893" s="34"/>
      <c r="X893" s="34"/>
      <c r="Y893" s="34"/>
      <c r="Z893" s="34"/>
      <c r="AA893" s="34"/>
      <c r="AB893" s="34"/>
      <c r="AC893" s="34"/>
    </row>
    <row r="894" spans="1:29">
      <c r="A894" s="34"/>
      <c r="B894" s="34"/>
      <c r="C894" s="34"/>
      <c r="D894" s="34"/>
      <c r="E894" s="34"/>
      <c r="F894" s="34"/>
      <c r="G894" s="34"/>
      <c r="W894" s="34"/>
      <c r="X894" s="34"/>
      <c r="Y894" s="34"/>
      <c r="Z894" s="34"/>
      <c r="AA894" s="34"/>
      <c r="AB894" s="34"/>
      <c r="AC894" s="34"/>
    </row>
    <row r="895" spans="1:29">
      <c r="A895" s="34"/>
      <c r="B895" s="34"/>
      <c r="C895" s="34"/>
      <c r="D895" s="34"/>
      <c r="E895" s="34"/>
      <c r="F895" s="34"/>
      <c r="G895" s="34"/>
      <c r="W895" s="34"/>
      <c r="X895" s="34"/>
      <c r="Y895" s="34"/>
      <c r="Z895" s="34"/>
      <c r="AA895" s="34"/>
      <c r="AB895" s="34"/>
      <c r="AC895" s="34"/>
    </row>
    <row r="896" spans="1:29">
      <c r="A896" s="34"/>
      <c r="B896" s="34"/>
      <c r="C896" s="34"/>
      <c r="D896" s="34"/>
      <c r="E896" s="34"/>
      <c r="F896" s="34"/>
      <c r="G896" s="34"/>
      <c r="W896" s="34"/>
      <c r="X896" s="34"/>
      <c r="Y896" s="34"/>
      <c r="Z896" s="34"/>
      <c r="AA896" s="34"/>
      <c r="AB896" s="34"/>
      <c r="AC896" s="34"/>
    </row>
    <row r="897" spans="1:29">
      <c r="A897" s="34"/>
      <c r="B897" s="34"/>
      <c r="C897" s="34"/>
      <c r="D897" s="34"/>
      <c r="E897" s="34"/>
      <c r="F897" s="34"/>
      <c r="G897" s="34"/>
      <c r="W897" s="34"/>
      <c r="X897" s="34"/>
      <c r="Y897" s="34"/>
      <c r="Z897" s="34"/>
      <c r="AA897" s="34"/>
      <c r="AB897" s="34"/>
      <c r="AC897" s="34"/>
    </row>
    <row r="898" spans="1:29">
      <c r="A898" s="34"/>
      <c r="B898" s="34"/>
      <c r="C898" s="34"/>
      <c r="D898" s="34"/>
      <c r="E898" s="34"/>
      <c r="F898" s="34"/>
      <c r="G898" s="34"/>
      <c r="W898" s="34"/>
      <c r="X898" s="34"/>
      <c r="Y898" s="34"/>
      <c r="Z898" s="34"/>
      <c r="AA898" s="34"/>
      <c r="AB898" s="34"/>
      <c r="AC898" s="34"/>
    </row>
    <row r="899" spans="1:29">
      <c r="A899" s="34"/>
      <c r="B899" s="34"/>
      <c r="C899" s="34"/>
      <c r="D899" s="34"/>
      <c r="E899" s="34"/>
      <c r="F899" s="34"/>
      <c r="G899" s="34"/>
      <c r="W899" s="34"/>
      <c r="X899" s="34"/>
      <c r="Y899" s="34"/>
      <c r="Z899" s="34"/>
      <c r="AA899" s="34"/>
      <c r="AB899" s="34"/>
      <c r="AC899" s="34"/>
    </row>
    <row r="900" spans="1:29">
      <c r="A900" s="34"/>
      <c r="B900" s="34"/>
      <c r="C900" s="34"/>
      <c r="D900" s="34"/>
      <c r="E900" s="34"/>
      <c r="F900" s="34"/>
      <c r="G900" s="34"/>
      <c r="W900" s="34"/>
      <c r="X900" s="34"/>
      <c r="Y900" s="34"/>
      <c r="Z900" s="34"/>
      <c r="AA900" s="34"/>
      <c r="AB900" s="34"/>
      <c r="AC900" s="34"/>
    </row>
    <row r="901" spans="1:29">
      <c r="A901" s="34"/>
      <c r="B901" s="34"/>
      <c r="C901" s="34"/>
      <c r="D901" s="34"/>
      <c r="E901" s="34"/>
      <c r="F901" s="34"/>
      <c r="G901" s="34"/>
      <c r="W901" s="34"/>
      <c r="X901" s="34"/>
      <c r="Y901" s="34"/>
      <c r="Z901" s="34"/>
      <c r="AA901" s="34"/>
      <c r="AB901" s="34"/>
      <c r="AC901" s="34"/>
    </row>
    <row r="902" spans="1:29">
      <c r="A902" s="34"/>
      <c r="B902" s="34"/>
      <c r="C902" s="34"/>
      <c r="D902" s="34"/>
      <c r="E902" s="34"/>
      <c r="F902" s="34"/>
      <c r="G902" s="34"/>
      <c r="W902" s="34"/>
      <c r="X902" s="34"/>
      <c r="Y902" s="34"/>
      <c r="Z902" s="34"/>
      <c r="AA902" s="34"/>
      <c r="AB902" s="34"/>
      <c r="AC902" s="34"/>
    </row>
    <row r="903" spans="1:29">
      <c r="A903" s="34"/>
      <c r="B903" s="34"/>
      <c r="C903" s="34"/>
      <c r="D903" s="34"/>
      <c r="E903" s="34"/>
      <c r="F903" s="34"/>
      <c r="G903" s="34"/>
      <c r="W903" s="34"/>
      <c r="X903" s="34"/>
      <c r="Y903" s="34"/>
      <c r="Z903" s="34"/>
      <c r="AA903" s="34"/>
      <c r="AB903" s="34"/>
      <c r="AC903" s="34"/>
    </row>
    <row r="904" spans="1:29">
      <c r="A904" s="34"/>
      <c r="B904" s="34"/>
      <c r="C904" s="34"/>
      <c r="D904" s="34"/>
      <c r="E904" s="34"/>
      <c r="F904" s="34"/>
      <c r="G904" s="34"/>
      <c r="W904" s="34"/>
      <c r="X904" s="34"/>
      <c r="Y904" s="34"/>
      <c r="Z904" s="34"/>
      <c r="AA904" s="34"/>
      <c r="AB904" s="34"/>
      <c r="AC904" s="34"/>
    </row>
    <row r="905" spans="1:29">
      <c r="A905" s="34"/>
      <c r="B905" s="34"/>
      <c r="C905" s="34"/>
      <c r="D905" s="34"/>
      <c r="E905" s="34"/>
      <c r="F905" s="34"/>
      <c r="G905" s="34"/>
      <c r="W905" s="34"/>
      <c r="X905" s="34"/>
      <c r="Y905" s="34"/>
      <c r="Z905" s="34"/>
      <c r="AA905" s="34"/>
      <c r="AB905" s="34"/>
      <c r="AC905" s="34"/>
    </row>
    <row r="906" spans="1:29">
      <c r="A906" s="34"/>
      <c r="B906" s="34"/>
      <c r="C906" s="34"/>
      <c r="D906" s="34"/>
      <c r="E906" s="34"/>
      <c r="F906" s="34"/>
      <c r="G906" s="34"/>
      <c r="W906" s="34"/>
      <c r="X906" s="34"/>
      <c r="Y906" s="34"/>
      <c r="Z906" s="34"/>
      <c r="AA906" s="34"/>
      <c r="AB906" s="34"/>
      <c r="AC906" s="34"/>
    </row>
    <row r="907" spans="1:29">
      <c r="A907" s="34"/>
      <c r="B907" s="34"/>
      <c r="C907" s="34"/>
      <c r="D907" s="34"/>
      <c r="E907" s="34"/>
      <c r="F907" s="34"/>
      <c r="G907" s="34"/>
      <c r="W907" s="34"/>
      <c r="X907" s="34"/>
      <c r="Y907" s="34"/>
      <c r="Z907" s="34"/>
      <c r="AA907" s="34"/>
      <c r="AB907" s="34"/>
      <c r="AC907" s="34"/>
    </row>
    <row r="908" spans="1:29">
      <c r="A908" s="34"/>
      <c r="B908" s="34"/>
      <c r="C908" s="34"/>
      <c r="D908" s="34"/>
      <c r="E908" s="34"/>
      <c r="F908" s="34"/>
      <c r="G908" s="34"/>
      <c r="W908" s="34"/>
      <c r="X908" s="34"/>
      <c r="Y908" s="34"/>
      <c r="Z908" s="34"/>
      <c r="AA908" s="34"/>
      <c r="AB908" s="34"/>
      <c r="AC908" s="34"/>
    </row>
    <row r="909" spans="1:29">
      <c r="A909" s="34"/>
      <c r="B909" s="34"/>
      <c r="C909" s="34"/>
      <c r="D909" s="34"/>
      <c r="E909" s="34"/>
      <c r="F909" s="34"/>
      <c r="G909" s="34"/>
      <c r="W909" s="34"/>
      <c r="X909" s="34"/>
      <c r="Y909" s="34"/>
      <c r="Z909" s="34"/>
      <c r="AA909" s="34"/>
      <c r="AB909" s="34"/>
      <c r="AC909" s="34"/>
    </row>
    <row r="910" spans="1:29">
      <c r="A910" s="34"/>
      <c r="B910" s="34"/>
      <c r="C910" s="34"/>
      <c r="D910" s="34"/>
      <c r="E910" s="34"/>
      <c r="F910" s="34"/>
      <c r="G910" s="34"/>
      <c r="W910" s="34"/>
      <c r="X910" s="34"/>
      <c r="Y910" s="34"/>
      <c r="Z910" s="34"/>
      <c r="AA910" s="34"/>
      <c r="AB910" s="34"/>
      <c r="AC910" s="34"/>
    </row>
    <row r="911" spans="1:29">
      <c r="A911" s="34"/>
      <c r="B911" s="34"/>
      <c r="C911" s="34"/>
      <c r="D911" s="34"/>
      <c r="E911" s="34"/>
      <c r="F911" s="34"/>
      <c r="G911" s="34"/>
      <c r="W911" s="34"/>
      <c r="X911" s="34"/>
      <c r="Y911" s="34"/>
      <c r="Z911" s="34"/>
      <c r="AA911" s="34"/>
      <c r="AB911" s="34"/>
      <c r="AC911" s="34"/>
    </row>
    <row r="912" spans="1:29">
      <c r="A912" s="34"/>
      <c r="B912" s="34"/>
      <c r="C912" s="34"/>
      <c r="D912" s="34"/>
      <c r="E912" s="34"/>
      <c r="F912" s="34"/>
      <c r="G912" s="34"/>
      <c r="W912" s="34"/>
      <c r="X912" s="34"/>
      <c r="Y912" s="34"/>
      <c r="Z912" s="34"/>
      <c r="AA912" s="34"/>
      <c r="AB912" s="34"/>
      <c r="AC912" s="34"/>
    </row>
    <row r="913" spans="1:29">
      <c r="A913" s="34"/>
      <c r="B913" s="34"/>
      <c r="C913" s="34"/>
      <c r="D913" s="34"/>
      <c r="E913" s="34"/>
      <c r="F913" s="34"/>
      <c r="G913" s="34"/>
      <c r="W913" s="34"/>
      <c r="X913" s="34"/>
      <c r="Y913" s="34"/>
      <c r="Z913" s="34"/>
      <c r="AA913" s="34"/>
      <c r="AB913" s="34"/>
      <c r="AC913" s="34"/>
    </row>
    <row r="914" spans="1:29">
      <c r="A914" s="34"/>
      <c r="B914" s="34"/>
      <c r="C914" s="34"/>
      <c r="D914" s="34"/>
      <c r="E914" s="34"/>
      <c r="F914" s="34"/>
      <c r="G914" s="34"/>
      <c r="W914" s="34"/>
      <c r="X914" s="34"/>
      <c r="Y914" s="34"/>
      <c r="Z914" s="34"/>
      <c r="AA914" s="34"/>
      <c r="AB914" s="34"/>
      <c r="AC914" s="34"/>
    </row>
    <row r="915" spans="1:29">
      <c r="A915" s="34"/>
      <c r="B915" s="34"/>
      <c r="C915" s="34"/>
      <c r="D915" s="34"/>
      <c r="E915" s="34"/>
      <c r="F915" s="34"/>
      <c r="G915" s="34"/>
      <c r="W915" s="34"/>
      <c r="X915" s="34"/>
      <c r="Y915" s="34"/>
      <c r="Z915" s="34"/>
      <c r="AA915" s="34"/>
      <c r="AB915" s="34"/>
      <c r="AC915" s="34"/>
    </row>
    <row r="916" spans="1:29">
      <c r="A916" s="34"/>
      <c r="B916" s="34"/>
      <c r="C916" s="34"/>
      <c r="D916" s="34"/>
      <c r="E916" s="34"/>
      <c r="F916" s="34"/>
      <c r="G916" s="34"/>
      <c r="W916" s="34"/>
      <c r="X916" s="34"/>
      <c r="Y916" s="34"/>
      <c r="Z916" s="34"/>
      <c r="AA916" s="34"/>
      <c r="AB916" s="34"/>
      <c r="AC916" s="34"/>
    </row>
    <row r="917" spans="1:29">
      <c r="A917" s="34"/>
      <c r="B917" s="34"/>
      <c r="C917" s="34"/>
      <c r="D917" s="34"/>
      <c r="E917" s="34"/>
      <c r="F917" s="34"/>
      <c r="G917" s="34"/>
      <c r="W917" s="34"/>
      <c r="X917" s="34"/>
      <c r="Y917" s="34"/>
      <c r="Z917" s="34"/>
      <c r="AA917" s="34"/>
      <c r="AB917" s="34"/>
      <c r="AC917" s="34"/>
    </row>
    <row r="918" spans="1:29">
      <c r="A918" s="34"/>
      <c r="B918" s="34"/>
      <c r="C918" s="34"/>
      <c r="D918" s="34"/>
      <c r="E918" s="34"/>
      <c r="F918" s="34"/>
      <c r="G918" s="34"/>
      <c r="W918" s="34"/>
      <c r="X918" s="34"/>
      <c r="Y918" s="34"/>
      <c r="Z918" s="34"/>
      <c r="AA918" s="34"/>
      <c r="AB918" s="34"/>
      <c r="AC918" s="34"/>
    </row>
    <row r="919" spans="1:29">
      <c r="A919" s="34"/>
      <c r="B919" s="34"/>
      <c r="C919" s="34"/>
      <c r="D919" s="34"/>
      <c r="E919" s="34"/>
      <c r="F919" s="34"/>
      <c r="G919" s="34"/>
      <c r="W919" s="34"/>
      <c r="X919" s="34"/>
      <c r="Y919" s="34"/>
      <c r="Z919" s="34"/>
      <c r="AA919" s="34"/>
      <c r="AB919" s="34"/>
      <c r="AC919" s="34"/>
    </row>
    <row r="920" spans="1:29">
      <c r="A920" s="34"/>
      <c r="B920" s="34"/>
      <c r="C920" s="34"/>
      <c r="D920" s="34"/>
      <c r="E920" s="34"/>
      <c r="F920" s="34"/>
      <c r="G920" s="34"/>
      <c r="W920" s="34"/>
      <c r="X920" s="34"/>
      <c r="Y920" s="34"/>
      <c r="Z920" s="34"/>
      <c r="AA920" s="34"/>
      <c r="AB920" s="34"/>
      <c r="AC920" s="34"/>
    </row>
    <row r="921" spans="1:29">
      <c r="A921" s="34"/>
      <c r="B921" s="34"/>
      <c r="C921" s="34"/>
      <c r="D921" s="34"/>
      <c r="E921" s="34"/>
      <c r="F921" s="34"/>
      <c r="G921" s="34"/>
      <c r="W921" s="34"/>
      <c r="X921" s="34"/>
      <c r="Y921" s="34"/>
      <c r="Z921" s="34"/>
      <c r="AA921" s="34"/>
      <c r="AB921" s="34"/>
      <c r="AC921" s="34"/>
    </row>
    <row r="922" spans="1:29">
      <c r="A922" s="34"/>
      <c r="B922" s="34"/>
      <c r="C922" s="34"/>
      <c r="D922" s="34"/>
      <c r="E922" s="34"/>
      <c r="F922" s="34"/>
      <c r="G922" s="34"/>
      <c r="W922" s="34"/>
      <c r="X922" s="34"/>
      <c r="Y922" s="34"/>
      <c r="Z922" s="34"/>
      <c r="AA922" s="34"/>
      <c r="AB922" s="34"/>
      <c r="AC922" s="34"/>
    </row>
    <row r="923" spans="1:29">
      <c r="A923" s="34"/>
      <c r="B923" s="34"/>
      <c r="C923" s="34"/>
      <c r="D923" s="34"/>
      <c r="E923" s="34"/>
      <c r="F923" s="34"/>
      <c r="G923" s="34"/>
      <c r="W923" s="34"/>
      <c r="X923" s="34"/>
      <c r="Y923" s="34"/>
      <c r="Z923" s="34"/>
      <c r="AA923" s="34"/>
      <c r="AB923" s="34"/>
      <c r="AC923" s="34"/>
    </row>
    <row r="924" spans="1:29">
      <c r="A924" s="34"/>
      <c r="B924" s="34"/>
      <c r="C924" s="34"/>
      <c r="D924" s="34"/>
      <c r="E924" s="34"/>
      <c r="F924" s="34"/>
      <c r="G924" s="34"/>
      <c r="W924" s="34"/>
      <c r="X924" s="34"/>
      <c r="Y924" s="34"/>
      <c r="Z924" s="34"/>
      <c r="AA924" s="34"/>
      <c r="AB924" s="34"/>
      <c r="AC924" s="34"/>
    </row>
    <row r="925" spans="1:29">
      <c r="A925" s="34"/>
      <c r="B925" s="34"/>
      <c r="C925" s="34"/>
      <c r="D925" s="34"/>
      <c r="E925" s="34"/>
      <c r="F925" s="34"/>
      <c r="G925" s="34"/>
      <c r="W925" s="34"/>
      <c r="X925" s="34"/>
      <c r="Y925" s="34"/>
      <c r="Z925" s="34"/>
      <c r="AA925" s="34"/>
      <c r="AB925" s="34"/>
      <c r="AC925" s="34"/>
    </row>
    <row r="926" spans="1:29">
      <c r="A926" s="34"/>
      <c r="B926" s="34"/>
      <c r="C926" s="34"/>
      <c r="D926" s="34"/>
      <c r="E926" s="34"/>
      <c r="F926" s="34"/>
      <c r="G926" s="34"/>
      <c r="W926" s="34"/>
      <c r="X926" s="34"/>
      <c r="Y926" s="34"/>
      <c r="Z926" s="34"/>
      <c r="AA926" s="34"/>
      <c r="AB926" s="34"/>
      <c r="AC926" s="34"/>
    </row>
    <row r="927" spans="1:29">
      <c r="A927" s="34"/>
      <c r="B927" s="34"/>
      <c r="C927" s="34"/>
      <c r="D927" s="34"/>
      <c r="E927" s="34"/>
      <c r="F927" s="34"/>
      <c r="G927" s="34"/>
      <c r="W927" s="34"/>
      <c r="X927" s="34"/>
      <c r="Y927" s="34"/>
      <c r="Z927" s="34"/>
      <c r="AA927" s="34"/>
      <c r="AB927" s="34"/>
      <c r="AC927" s="34"/>
    </row>
    <row r="928" spans="1:29">
      <c r="A928" s="34"/>
      <c r="B928" s="34"/>
      <c r="C928" s="34"/>
      <c r="D928" s="34"/>
      <c r="E928" s="34"/>
      <c r="F928" s="34"/>
      <c r="G928" s="34"/>
      <c r="W928" s="34"/>
      <c r="X928" s="34"/>
      <c r="Y928" s="34"/>
      <c r="Z928" s="34"/>
      <c r="AA928" s="34"/>
      <c r="AB928" s="34"/>
      <c r="AC928" s="34"/>
    </row>
    <row r="929" spans="1:29">
      <c r="A929" s="34"/>
      <c r="B929" s="34"/>
      <c r="C929" s="34"/>
      <c r="D929" s="34"/>
      <c r="E929" s="34"/>
      <c r="F929" s="34"/>
      <c r="G929" s="34"/>
      <c r="W929" s="34"/>
      <c r="X929" s="34"/>
      <c r="Y929" s="34"/>
      <c r="Z929" s="34"/>
      <c r="AA929" s="34"/>
      <c r="AB929" s="34"/>
      <c r="AC929" s="34"/>
    </row>
    <row r="930" spans="1:29">
      <c r="A930" s="34"/>
      <c r="B930" s="34"/>
      <c r="C930" s="34"/>
      <c r="D930" s="34"/>
      <c r="E930" s="34"/>
      <c r="F930" s="34"/>
      <c r="G930" s="34"/>
      <c r="W930" s="34"/>
      <c r="X930" s="34"/>
      <c r="Y930" s="34"/>
      <c r="Z930" s="34"/>
      <c r="AA930" s="34"/>
      <c r="AB930" s="34"/>
      <c r="AC930" s="34"/>
    </row>
    <row r="931" spans="1:29">
      <c r="A931" s="34"/>
      <c r="B931" s="34"/>
      <c r="C931" s="34"/>
      <c r="D931" s="34"/>
      <c r="E931" s="34"/>
      <c r="F931" s="34"/>
      <c r="G931" s="34"/>
      <c r="W931" s="34"/>
      <c r="X931" s="34"/>
      <c r="Y931" s="34"/>
      <c r="Z931" s="34"/>
      <c r="AA931" s="34"/>
      <c r="AB931" s="34"/>
      <c r="AC931" s="34"/>
    </row>
    <row r="932" spans="1:29">
      <c r="A932" s="34"/>
      <c r="B932" s="34"/>
      <c r="C932" s="34"/>
      <c r="D932" s="34"/>
      <c r="E932" s="34"/>
      <c r="F932" s="34"/>
      <c r="G932" s="34"/>
      <c r="W932" s="34"/>
      <c r="X932" s="34"/>
      <c r="Y932" s="34"/>
      <c r="Z932" s="34"/>
      <c r="AA932" s="34"/>
      <c r="AB932" s="34"/>
      <c r="AC932" s="34"/>
    </row>
    <row r="933" spans="1:29">
      <c r="A933" s="34"/>
      <c r="B933" s="34"/>
      <c r="C933" s="34"/>
      <c r="D933" s="34"/>
      <c r="E933" s="34"/>
      <c r="F933" s="34"/>
      <c r="G933" s="34"/>
      <c r="W933" s="34"/>
      <c r="X933" s="34"/>
      <c r="Y933" s="34"/>
      <c r="Z933" s="34"/>
      <c r="AA933" s="34"/>
      <c r="AB933" s="34"/>
      <c r="AC933" s="34"/>
    </row>
    <row r="934" spans="1:29">
      <c r="A934" s="34"/>
      <c r="B934" s="34"/>
      <c r="C934" s="34"/>
      <c r="D934" s="34"/>
      <c r="E934" s="34"/>
      <c r="F934" s="34"/>
      <c r="G934" s="34"/>
      <c r="W934" s="34"/>
      <c r="X934" s="34"/>
      <c r="Y934" s="34"/>
      <c r="Z934" s="34"/>
      <c r="AA934" s="34"/>
      <c r="AB934" s="34"/>
      <c r="AC934" s="34"/>
    </row>
    <row r="935" spans="1:29">
      <c r="A935" s="34"/>
      <c r="B935" s="34"/>
      <c r="C935" s="34"/>
      <c r="D935" s="34"/>
      <c r="E935" s="34"/>
      <c r="F935" s="34"/>
      <c r="G935" s="34"/>
      <c r="W935" s="34"/>
      <c r="X935" s="34"/>
      <c r="Y935" s="34"/>
      <c r="Z935" s="34"/>
      <c r="AA935" s="34"/>
      <c r="AB935" s="34"/>
      <c r="AC935" s="34"/>
    </row>
    <row r="936" spans="1:29">
      <c r="A936" s="34"/>
      <c r="B936" s="34"/>
      <c r="C936" s="34"/>
      <c r="D936" s="34"/>
      <c r="E936" s="34"/>
      <c r="F936" s="34"/>
      <c r="G936" s="34"/>
      <c r="W936" s="34"/>
      <c r="X936" s="34"/>
      <c r="Y936" s="34"/>
      <c r="Z936" s="34"/>
      <c r="AA936" s="34"/>
      <c r="AB936" s="34"/>
      <c r="AC936" s="34"/>
    </row>
    <row r="937" spans="1:29">
      <c r="A937" s="34"/>
      <c r="B937" s="34"/>
      <c r="C937" s="34"/>
      <c r="D937" s="34"/>
      <c r="E937" s="34"/>
      <c r="F937" s="34"/>
      <c r="G937" s="34"/>
      <c r="W937" s="34"/>
      <c r="X937" s="34"/>
      <c r="Y937" s="34"/>
      <c r="Z937" s="34"/>
      <c r="AA937" s="34"/>
      <c r="AB937" s="34"/>
      <c r="AC937" s="34"/>
    </row>
    <row r="938" spans="1:29">
      <c r="A938" s="34"/>
      <c r="B938" s="34"/>
      <c r="C938" s="34"/>
      <c r="D938" s="34"/>
      <c r="E938" s="34"/>
      <c r="F938" s="34"/>
      <c r="G938" s="34"/>
      <c r="W938" s="34"/>
      <c r="X938" s="34"/>
      <c r="Y938" s="34"/>
      <c r="Z938" s="34"/>
      <c r="AA938" s="34"/>
      <c r="AB938" s="34"/>
      <c r="AC938" s="34"/>
    </row>
    <row r="939" spans="1:29">
      <c r="A939" s="34"/>
      <c r="B939" s="34"/>
      <c r="C939" s="34"/>
      <c r="D939" s="34"/>
      <c r="E939" s="34"/>
      <c r="F939" s="34"/>
      <c r="G939" s="34"/>
      <c r="W939" s="34"/>
      <c r="X939" s="34"/>
      <c r="Y939" s="34"/>
      <c r="Z939" s="34"/>
      <c r="AA939" s="34"/>
      <c r="AB939" s="34"/>
      <c r="AC939" s="34"/>
    </row>
    <row r="940" spans="1:29">
      <c r="A940" s="34"/>
      <c r="B940" s="34"/>
      <c r="C940" s="34"/>
      <c r="D940" s="34"/>
      <c r="E940" s="34"/>
      <c r="F940" s="34"/>
      <c r="G940" s="34"/>
      <c r="W940" s="34"/>
      <c r="X940" s="34"/>
      <c r="Y940" s="34"/>
      <c r="Z940" s="34"/>
      <c r="AA940" s="34"/>
      <c r="AB940" s="34"/>
      <c r="AC940" s="34"/>
    </row>
    <row r="941" spans="1:29">
      <c r="A941" s="34"/>
      <c r="B941" s="34"/>
      <c r="C941" s="34"/>
      <c r="D941" s="34"/>
      <c r="E941" s="34"/>
      <c r="F941" s="34"/>
      <c r="G941" s="34"/>
      <c r="W941" s="34"/>
      <c r="X941" s="34"/>
      <c r="Y941" s="34"/>
      <c r="Z941" s="34"/>
      <c r="AA941" s="34"/>
      <c r="AB941" s="34"/>
      <c r="AC941" s="34"/>
    </row>
    <row r="942" spans="1:29">
      <c r="A942" s="34"/>
      <c r="B942" s="34"/>
      <c r="C942" s="34"/>
      <c r="D942" s="34"/>
      <c r="E942" s="34"/>
      <c r="F942" s="34"/>
      <c r="G942" s="34"/>
      <c r="W942" s="34"/>
      <c r="X942" s="34"/>
      <c r="Y942" s="34"/>
      <c r="Z942" s="34"/>
      <c r="AA942" s="34"/>
      <c r="AB942" s="34"/>
      <c r="AC942" s="34"/>
    </row>
    <row r="943" spans="1:29">
      <c r="A943" s="34"/>
      <c r="B943" s="34"/>
      <c r="C943" s="34"/>
      <c r="D943" s="34"/>
      <c r="E943" s="34"/>
      <c r="F943" s="34"/>
      <c r="G943" s="34"/>
      <c r="W943" s="34"/>
      <c r="X943" s="34"/>
      <c r="Y943" s="34"/>
      <c r="Z943" s="34"/>
      <c r="AA943" s="34"/>
      <c r="AB943" s="34"/>
      <c r="AC943" s="34"/>
    </row>
    <row r="944" spans="1:29">
      <c r="A944" s="34"/>
      <c r="B944" s="34"/>
      <c r="C944" s="34"/>
      <c r="D944" s="34"/>
      <c r="E944" s="34"/>
      <c r="F944" s="34"/>
      <c r="G944" s="34"/>
      <c r="W944" s="34"/>
      <c r="X944" s="34"/>
      <c r="Y944" s="34"/>
      <c r="Z944" s="34"/>
      <c r="AA944" s="34"/>
      <c r="AB944" s="34"/>
      <c r="AC944" s="34"/>
    </row>
    <row r="945" spans="1:29">
      <c r="A945" s="34"/>
      <c r="B945" s="34"/>
      <c r="C945" s="34"/>
      <c r="D945" s="34"/>
      <c r="E945" s="34"/>
      <c r="F945" s="34"/>
      <c r="G945" s="34"/>
      <c r="W945" s="34"/>
      <c r="X945" s="34"/>
      <c r="Y945" s="34"/>
      <c r="Z945" s="34"/>
      <c r="AA945" s="34"/>
      <c r="AB945" s="34"/>
      <c r="AC945" s="34"/>
    </row>
    <row r="946" spans="1:29">
      <c r="A946" s="34"/>
      <c r="B946" s="34"/>
      <c r="C946" s="34"/>
      <c r="D946" s="34"/>
      <c r="E946" s="34"/>
      <c r="F946" s="34"/>
      <c r="G946" s="34"/>
      <c r="W946" s="34"/>
      <c r="X946" s="34"/>
      <c r="Y946" s="34"/>
      <c r="Z946" s="34"/>
      <c r="AA946" s="34"/>
      <c r="AB946" s="34"/>
      <c r="AC946" s="34"/>
    </row>
    <row r="947" spans="1:29">
      <c r="A947" s="34"/>
      <c r="B947" s="34"/>
      <c r="C947" s="34"/>
      <c r="D947" s="34"/>
      <c r="E947" s="34"/>
      <c r="F947" s="34"/>
      <c r="G947" s="34"/>
      <c r="W947" s="34"/>
      <c r="X947" s="34"/>
      <c r="Y947" s="34"/>
      <c r="Z947" s="34"/>
      <c r="AA947" s="34"/>
      <c r="AB947" s="34"/>
      <c r="AC947" s="34"/>
    </row>
    <row r="948" spans="1:29">
      <c r="A948" s="34"/>
      <c r="B948" s="34"/>
      <c r="C948" s="34"/>
      <c r="D948" s="34"/>
      <c r="E948" s="34"/>
      <c r="F948" s="34"/>
      <c r="G948" s="34"/>
      <c r="W948" s="34"/>
      <c r="X948" s="34"/>
      <c r="Y948" s="34"/>
      <c r="Z948" s="34"/>
      <c r="AA948" s="34"/>
      <c r="AB948" s="34"/>
      <c r="AC948" s="34"/>
    </row>
    <row r="949" spans="1:29">
      <c r="A949" s="34"/>
      <c r="B949" s="34"/>
      <c r="C949" s="34"/>
      <c r="D949" s="34"/>
      <c r="E949" s="34"/>
      <c r="F949" s="34"/>
      <c r="G949" s="34"/>
      <c r="W949" s="34"/>
      <c r="X949" s="34"/>
      <c r="Y949" s="34"/>
      <c r="Z949" s="34"/>
      <c r="AA949" s="34"/>
      <c r="AB949" s="34"/>
      <c r="AC949" s="34"/>
    </row>
    <row r="950" spans="1:29">
      <c r="A950" s="34"/>
      <c r="B950" s="34"/>
      <c r="C950" s="34"/>
      <c r="D950" s="34"/>
      <c r="E950" s="34"/>
      <c r="F950" s="34"/>
      <c r="G950" s="34"/>
      <c r="W950" s="34"/>
      <c r="X950" s="34"/>
      <c r="Y950" s="34"/>
      <c r="Z950" s="34"/>
      <c r="AA950" s="34"/>
      <c r="AB950" s="34"/>
      <c r="AC950" s="34"/>
    </row>
    <row r="951" spans="1:29">
      <c r="A951" s="34"/>
      <c r="B951" s="34"/>
      <c r="C951" s="34"/>
      <c r="D951" s="34"/>
      <c r="E951" s="34"/>
      <c r="F951" s="34"/>
      <c r="G951" s="34"/>
      <c r="W951" s="34"/>
      <c r="X951" s="34"/>
      <c r="Y951" s="34"/>
      <c r="Z951" s="34"/>
      <c r="AA951" s="34"/>
      <c r="AB951" s="34"/>
      <c r="AC951" s="34"/>
    </row>
    <row r="952" spans="1:29">
      <c r="A952" s="34"/>
      <c r="B952" s="34"/>
      <c r="C952" s="34"/>
      <c r="D952" s="34"/>
      <c r="E952" s="34"/>
      <c r="F952" s="34"/>
      <c r="G952" s="34"/>
      <c r="W952" s="34"/>
      <c r="X952" s="34"/>
      <c r="Y952" s="34"/>
      <c r="Z952" s="34"/>
      <c r="AA952" s="34"/>
      <c r="AB952" s="34"/>
      <c r="AC952" s="34"/>
    </row>
    <row r="953" spans="1:29">
      <c r="A953" s="34"/>
      <c r="B953" s="34"/>
      <c r="C953" s="34"/>
      <c r="D953" s="34"/>
      <c r="E953" s="34"/>
      <c r="F953" s="34"/>
      <c r="G953" s="34"/>
      <c r="W953" s="34"/>
      <c r="X953" s="34"/>
      <c r="Y953" s="34"/>
      <c r="Z953" s="34"/>
      <c r="AA953" s="34"/>
      <c r="AB953" s="34"/>
      <c r="AC953" s="34"/>
    </row>
    <row r="954" spans="1:29">
      <c r="A954" s="34"/>
      <c r="B954" s="34"/>
      <c r="C954" s="34"/>
      <c r="D954" s="34"/>
      <c r="E954" s="34"/>
      <c r="F954" s="34"/>
      <c r="G954" s="34"/>
      <c r="W954" s="34"/>
      <c r="X954" s="34"/>
      <c r="Y954" s="34"/>
      <c r="Z954" s="34"/>
      <c r="AA954" s="34"/>
      <c r="AB954" s="34"/>
      <c r="AC954" s="34"/>
    </row>
    <row r="955" spans="1:29">
      <c r="A955" s="34"/>
      <c r="B955" s="34"/>
      <c r="C955" s="34"/>
      <c r="D955" s="34"/>
      <c r="E955" s="34"/>
      <c r="F955" s="34"/>
      <c r="G955" s="34"/>
      <c r="W955" s="34"/>
      <c r="X955" s="34"/>
      <c r="Y955" s="34"/>
      <c r="Z955" s="34"/>
      <c r="AA955" s="34"/>
      <c r="AB955" s="34"/>
      <c r="AC955" s="34"/>
    </row>
    <row r="956" spans="1:29">
      <c r="A956" s="34"/>
      <c r="B956" s="34"/>
      <c r="C956" s="34"/>
      <c r="D956" s="34"/>
      <c r="E956" s="34"/>
      <c r="F956" s="34"/>
      <c r="G956" s="34"/>
      <c r="W956" s="34"/>
      <c r="X956" s="34"/>
      <c r="Y956" s="34"/>
      <c r="Z956" s="34"/>
      <c r="AA956" s="34"/>
      <c r="AB956" s="34"/>
      <c r="AC956" s="34"/>
    </row>
    <row r="957" spans="1:29">
      <c r="A957" s="34"/>
      <c r="B957" s="34"/>
      <c r="C957" s="34"/>
      <c r="D957" s="34"/>
      <c r="E957" s="34"/>
      <c r="F957" s="34"/>
      <c r="G957" s="34"/>
      <c r="W957" s="34"/>
      <c r="X957" s="34"/>
      <c r="Y957" s="34"/>
      <c r="Z957" s="34"/>
      <c r="AA957" s="34"/>
      <c r="AB957" s="34"/>
      <c r="AC957" s="34"/>
    </row>
    <row r="958" spans="1:29">
      <c r="A958" s="34"/>
      <c r="B958" s="34"/>
      <c r="C958" s="34"/>
      <c r="D958" s="34"/>
      <c r="E958" s="34"/>
      <c r="F958" s="34"/>
      <c r="G958" s="34"/>
      <c r="W958" s="34"/>
      <c r="X958" s="34"/>
      <c r="Y958" s="34"/>
      <c r="Z958" s="34"/>
      <c r="AA958" s="34"/>
      <c r="AB958" s="34"/>
      <c r="AC958" s="34"/>
    </row>
    <row r="959" spans="1:29">
      <c r="A959" s="34"/>
      <c r="B959" s="34"/>
      <c r="C959" s="34"/>
      <c r="D959" s="34"/>
      <c r="E959" s="34"/>
      <c r="F959" s="34"/>
      <c r="G959" s="34"/>
      <c r="W959" s="34"/>
      <c r="X959" s="34"/>
      <c r="Y959" s="34"/>
      <c r="Z959" s="34"/>
      <c r="AA959" s="34"/>
      <c r="AB959" s="34"/>
      <c r="AC959" s="34"/>
    </row>
    <row r="960" spans="1:29">
      <c r="A960" s="34"/>
      <c r="B960" s="34"/>
      <c r="C960" s="34"/>
      <c r="D960" s="34"/>
      <c r="E960" s="34"/>
      <c r="F960" s="34"/>
      <c r="G960" s="34"/>
      <c r="W960" s="34"/>
      <c r="X960" s="34"/>
      <c r="Y960" s="34"/>
      <c r="Z960" s="34"/>
      <c r="AA960" s="34"/>
      <c r="AB960" s="34"/>
      <c r="AC960" s="34"/>
    </row>
    <row r="961" spans="1:29">
      <c r="A961" s="34"/>
      <c r="B961" s="34"/>
      <c r="C961" s="34"/>
      <c r="D961" s="34"/>
      <c r="E961" s="34"/>
      <c r="F961" s="34"/>
      <c r="G961" s="34"/>
      <c r="W961" s="34"/>
      <c r="X961" s="34"/>
      <c r="Y961" s="34"/>
      <c r="Z961" s="34"/>
      <c r="AA961" s="34"/>
      <c r="AB961" s="34"/>
      <c r="AC961" s="34"/>
    </row>
    <row r="962" spans="1:29">
      <c r="A962" s="34"/>
      <c r="B962" s="34"/>
      <c r="C962" s="34"/>
      <c r="D962" s="34"/>
      <c r="E962" s="34"/>
      <c r="F962" s="34"/>
      <c r="G962" s="34"/>
      <c r="W962" s="34"/>
      <c r="X962" s="34"/>
      <c r="Y962" s="34"/>
      <c r="Z962" s="34"/>
      <c r="AA962" s="34"/>
      <c r="AB962" s="34"/>
      <c r="AC962" s="34"/>
    </row>
    <row r="963" spans="1:29">
      <c r="A963" s="34"/>
      <c r="B963" s="34"/>
      <c r="C963" s="34"/>
      <c r="D963" s="34"/>
      <c r="E963" s="34"/>
      <c r="F963" s="34"/>
      <c r="G963" s="34"/>
      <c r="W963" s="34"/>
      <c r="X963" s="34"/>
      <c r="Y963" s="34"/>
      <c r="Z963" s="34"/>
      <c r="AA963" s="34"/>
      <c r="AB963" s="34"/>
      <c r="AC963" s="34"/>
    </row>
    <row r="964" spans="1:29">
      <c r="A964" s="34"/>
      <c r="B964" s="34"/>
      <c r="C964" s="34"/>
      <c r="D964" s="34"/>
      <c r="E964" s="34"/>
      <c r="F964" s="34"/>
      <c r="G964" s="34"/>
      <c r="W964" s="34"/>
      <c r="X964" s="34"/>
      <c r="Y964" s="34"/>
      <c r="Z964" s="34"/>
      <c r="AA964" s="34"/>
      <c r="AB964" s="34"/>
      <c r="AC964" s="34"/>
    </row>
    <row r="965" spans="1:29">
      <c r="A965" s="34"/>
      <c r="B965" s="34"/>
      <c r="C965" s="34"/>
      <c r="D965" s="34"/>
      <c r="E965" s="34"/>
      <c r="F965" s="34"/>
      <c r="G965" s="34"/>
      <c r="W965" s="34"/>
      <c r="X965" s="34"/>
      <c r="Y965" s="34"/>
      <c r="Z965" s="34"/>
      <c r="AA965" s="34"/>
      <c r="AB965" s="34"/>
      <c r="AC965" s="34"/>
    </row>
    <row r="966" spans="1:29">
      <c r="A966" s="34"/>
      <c r="B966" s="34"/>
      <c r="C966" s="34"/>
      <c r="D966" s="34"/>
      <c r="E966" s="34"/>
      <c r="F966" s="34"/>
      <c r="G966" s="34"/>
      <c r="W966" s="34"/>
      <c r="X966" s="34"/>
      <c r="Y966" s="34"/>
      <c r="Z966" s="34"/>
      <c r="AA966" s="34"/>
      <c r="AB966" s="34"/>
      <c r="AC966" s="34"/>
    </row>
    <row r="967" spans="1:29">
      <c r="A967" s="34"/>
      <c r="B967" s="34"/>
      <c r="C967" s="34"/>
      <c r="D967" s="34"/>
      <c r="E967" s="34"/>
      <c r="F967" s="34"/>
      <c r="G967" s="34"/>
      <c r="W967" s="34"/>
      <c r="X967" s="34"/>
      <c r="Y967" s="34"/>
      <c r="Z967" s="34"/>
      <c r="AA967" s="34"/>
      <c r="AB967" s="34"/>
      <c r="AC967" s="34"/>
    </row>
    <row r="968" spans="1:29">
      <c r="A968" s="34"/>
      <c r="B968" s="34"/>
      <c r="C968" s="34"/>
      <c r="D968" s="34"/>
      <c r="E968" s="34"/>
      <c r="F968" s="34"/>
      <c r="G968" s="34"/>
      <c r="W968" s="34"/>
      <c r="X968" s="34"/>
      <c r="Y968" s="34"/>
      <c r="Z968" s="34"/>
      <c r="AA968" s="34"/>
      <c r="AB968" s="34"/>
      <c r="AC968" s="34"/>
    </row>
    <row r="969" spans="1:29">
      <c r="A969" s="34"/>
      <c r="B969" s="34"/>
      <c r="C969" s="34"/>
      <c r="D969" s="34"/>
      <c r="E969" s="34"/>
      <c r="F969" s="34"/>
      <c r="G969" s="34"/>
      <c r="W969" s="34"/>
      <c r="X969" s="34"/>
      <c r="Y969" s="34"/>
      <c r="Z969" s="34"/>
      <c r="AA969" s="34"/>
      <c r="AB969" s="34"/>
      <c r="AC969" s="34"/>
    </row>
    <row r="970" spans="1:29">
      <c r="A970" s="34"/>
      <c r="B970" s="34"/>
      <c r="C970" s="34"/>
      <c r="D970" s="34"/>
      <c r="E970" s="34"/>
      <c r="F970" s="34"/>
      <c r="G970" s="34"/>
      <c r="W970" s="34"/>
      <c r="X970" s="34"/>
      <c r="Y970" s="34"/>
      <c r="Z970" s="34"/>
      <c r="AA970" s="34"/>
      <c r="AB970" s="34"/>
      <c r="AC970" s="34"/>
    </row>
    <row r="971" spans="1:29">
      <c r="A971" s="34"/>
      <c r="B971" s="34"/>
      <c r="C971" s="34"/>
      <c r="D971" s="34"/>
      <c r="E971" s="34"/>
      <c r="F971" s="34"/>
      <c r="G971" s="34"/>
      <c r="W971" s="34"/>
      <c r="X971" s="34"/>
      <c r="Y971" s="34"/>
      <c r="Z971" s="34"/>
      <c r="AA971" s="34"/>
      <c r="AB971" s="34"/>
      <c r="AC971" s="34"/>
    </row>
    <row r="972" spans="1:29">
      <c r="A972" s="34"/>
      <c r="B972" s="34"/>
      <c r="C972" s="34"/>
      <c r="D972" s="34"/>
      <c r="E972" s="34"/>
      <c r="F972" s="34"/>
      <c r="G972" s="34"/>
      <c r="W972" s="34"/>
      <c r="X972" s="34"/>
      <c r="Y972" s="34"/>
      <c r="Z972" s="34"/>
      <c r="AA972" s="34"/>
      <c r="AB972" s="34"/>
      <c r="AC972" s="34"/>
    </row>
    <row r="973" spans="1:29">
      <c r="A973" s="34"/>
      <c r="B973" s="34"/>
      <c r="C973" s="34"/>
      <c r="D973" s="34"/>
      <c r="E973" s="34"/>
      <c r="F973" s="34"/>
      <c r="G973" s="34"/>
      <c r="W973" s="34"/>
      <c r="X973" s="34"/>
      <c r="Y973" s="34"/>
      <c r="Z973" s="34"/>
      <c r="AA973" s="34"/>
      <c r="AB973" s="34"/>
      <c r="AC973" s="34"/>
    </row>
    <row r="974" spans="1:29">
      <c r="A974" s="34"/>
      <c r="B974" s="34"/>
      <c r="C974" s="34"/>
      <c r="D974" s="34"/>
      <c r="E974" s="34"/>
      <c r="F974" s="34"/>
      <c r="G974" s="34"/>
      <c r="W974" s="34"/>
      <c r="X974" s="34"/>
      <c r="Y974" s="34"/>
      <c r="Z974" s="34"/>
      <c r="AA974" s="34"/>
      <c r="AB974" s="34"/>
      <c r="AC974" s="34"/>
    </row>
    <row r="975" spans="1:29">
      <c r="A975" s="34"/>
      <c r="B975" s="34"/>
      <c r="C975" s="34"/>
      <c r="D975" s="34"/>
      <c r="E975" s="34"/>
      <c r="F975" s="34"/>
      <c r="G975" s="34"/>
      <c r="W975" s="34"/>
      <c r="X975" s="34"/>
      <c r="Y975" s="34"/>
      <c r="Z975" s="34"/>
      <c r="AA975" s="34"/>
      <c r="AB975" s="34"/>
      <c r="AC975" s="34"/>
    </row>
    <row r="976" spans="1:29">
      <c r="A976" s="34"/>
      <c r="B976" s="34"/>
      <c r="C976" s="34"/>
      <c r="D976" s="34"/>
      <c r="E976" s="34"/>
      <c r="F976" s="34"/>
      <c r="G976" s="34"/>
      <c r="W976" s="34"/>
      <c r="X976" s="34"/>
      <c r="Y976" s="34"/>
      <c r="Z976" s="34"/>
      <c r="AA976" s="34"/>
      <c r="AB976" s="34"/>
      <c r="AC976" s="34"/>
    </row>
    <row r="977" spans="1:29">
      <c r="A977" s="34"/>
      <c r="B977" s="34"/>
      <c r="C977" s="34"/>
      <c r="D977" s="34"/>
      <c r="E977" s="34"/>
      <c r="F977" s="34"/>
      <c r="G977" s="34"/>
      <c r="W977" s="34"/>
      <c r="X977" s="34"/>
      <c r="Y977" s="34"/>
      <c r="Z977" s="34"/>
      <c r="AA977" s="34"/>
      <c r="AB977" s="34"/>
      <c r="AC977" s="34"/>
    </row>
    <row r="978" spans="1:29">
      <c r="A978" s="34"/>
      <c r="B978" s="34"/>
      <c r="C978" s="34"/>
      <c r="D978" s="34"/>
      <c r="E978" s="34"/>
      <c r="F978" s="34"/>
      <c r="G978" s="34"/>
      <c r="W978" s="34"/>
      <c r="X978" s="34"/>
      <c r="Y978" s="34"/>
      <c r="Z978" s="34"/>
      <c r="AA978" s="34"/>
      <c r="AB978" s="34"/>
      <c r="AC978" s="34"/>
    </row>
    <row r="979" spans="1:29">
      <c r="A979" s="34"/>
      <c r="B979" s="34"/>
      <c r="C979" s="34"/>
      <c r="D979" s="34"/>
      <c r="E979" s="34"/>
      <c r="F979" s="34"/>
      <c r="G979" s="34"/>
      <c r="W979" s="34"/>
      <c r="X979" s="34"/>
      <c r="Y979" s="34"/>
      <c r="Z979" s="34"/>
      <c r="AA979" s="34"/>
      <c r="AB979" s="34"/>
      <c r="AC979" s="34"/>
    </row>
    <row r="980" spans="1:29">
      <c r="A980" s="34"/>
      <c r="B980" s="34"/>
      <c r="C980" s="34"/>
      <c r="D980" s="34"/>
      <c r="E980" s="34"/>
      <c r="F980" s="34"/>
      <c r="G980" s="34"/>
      <c r="W980" s="34"/>
      <c r="X980" s="34"/>
      <c r="Y980" s="34"/>
      <c r="Z980" s="34"/>
      <c r="AA980" s="34"/>
      <c r="AB980" s="34"/>
      <c r="AC980" s="34"/>
    </row>
    <row r="981" spans="1:29">
      <c r="A981" s="34"/>
      <c r="B981" s="34"/>
      <c r="C981" s="34"/>
      <c r="D981" s="34"/>
      <c r="E981" s="34"/>
      <c r="F981" s="34"/>
      <c r="G981" s="34"/>
      <c r="W981" s="34"/>
      <c r="X981" s="34"/>
      <c r="Y981" s="34"/>
      <c r="Z981" s="34"/>
      <c r="AA981" s="34"/>
      <c r="AB981" s="34"/>
      <c r="AC981" s="34"/>
    </row>
    <row r="982" spans="1:29">
      <c r="A982" s="34"/>
      <c r="B982" s="34"/>
      <c r="C982" s="34"/>
      <c r="D982" s="34"/>
      <c r="E982" s="34"/>
      <c r="F982" s="34"/>
      <c r="G982" s="34"/>
      <c r="W982" s="34"/>
      <c r="X982" s="34"/>
      <c r="Y982" s="34"/>
      <c r="Z982" s="34"/>
      <c r="AA982" s="34"/>
      <c r="AB982" s="34"/>
      <c r="AC982" s="34"/>
    </row>
    <row r="983" spans="1:29">
      <c r="A983" s="34"/>
      <c r="B983" s="34"/>
      <c r="C983" s="34"/>
      <c r="D983" s="34"/>
      <c r="E983" s="34"/>
      <c r="F983" s="34"/>
      <c r="G983" s="34"/>
      <c r="W983" s="34"/>
      <c r="X983" s="34"/>
      <c r="Y983" s="34"/>
      <c r="Z983" s="34"/>
      <c r="AA983" s="34"/>
      <c r="AB983" s="34"/>
      <c r="AC983" s="34"/>
    </row>
    <row r="984" spans="1:29">
      <c r="A984" s="34"/>
      <c r="B984" s="34"/>
      <c r="C984" s="34"/>
      <c r="D984" s="34"/>
      <c r="E984" s="34"/>
      <c r="F984" s="34"/>
      <c r="G984" s="34"/>
      <c r="W984" s="34"/>
      <c r="X984" s="34"/>
      <c r="Y984" s="34"/>
      <c r="Z984" s="34"/>
      <c r="AA984" s="34"/>
      <c r="AB984" s="34"/>
      <c r="AC984" s="34"/>
    </row>
    <row r="985" spans="1:29">
      <c r="A985" s="34"/>
      <c r="B985" s="34"/>
      <c r="C985" s="34"/>
      <c r="D985" s="34"/>
      <c r="E985" s="34"/>
      <c r="F985" s="34"/>
      <c r="G985" s="34"/>
      <c r="W985" s="34"/>
      <c r="X985" s="34"/>
      <c r="Y985" s="34"/>
      <c r="Z985" s="34"/>
      <c r="AA985" s="34"/>
      <c r="AB985" s="34"/>
      <c r="AC985" s="34"/>
    </row>
    <row r="986" spans="1:29">
      <c r="A986" s="34"/>
      <c r="B986" s="34"/>
      <c r="C986" s="34"/>
      <c r="D986" s="34"/>
      <c r="E986" s="34"/>
      <c r="F986" s="34"/>
      <c r="G986" s="34"/>
      <c r="W986" s="34"/>
      <c r="X986" s="34"/>
      <c r="Y986" s="34"/>
      <c r="Z986" s="34"/>
      <c r="AA986" s="34"/>
      <c r="AB986" s="34"/>
      <c r="AC986" s="34"/>
    </row>
    <row r="987" spans="1:29">
      <c r="A987" s="34"/>
      <c r="B987" s="34"/>
      <c r="C987" s="34"/>
      <c r="D987" s="34"/>
      <c r="E987" s="34"/>
      <c r="F987" s="34"/>
      <c r="G987" s="34"/>
      <c r="W987" s="34"/>
      <c r="X987" s="34"/>
      <c r="Y987" s="34"/>
      <c r="Z987" s="34"/>
      <c r="AA987" s="34"/>
      <c r="AB987" s="34"/>
      <c r="AC987" s="34"/>
    </row>
    <row r="988" spans="1:29">
      <c r="A988" s="34"/>
      <c r="B988" s="34"/>
      <c r="C988" s="34"/>
      <c r="D988" s="34"/>
      <c r="E988" s="34"/>
      <c r="F988" s="34"/>
      <c r="G988" s="34"/>
      <c r="W988" s="34"/>
      <c r="X988" s="34"/>
      <c r="Y988" s="34"/>
      <c r="Z988" s="34"/>
      <c r="AA988" s="34"/>
      <c r="AB988" s="34"/>
      <c r="AC988" s="34"/>
    </row>
    <row r="989" spans="1:29">
      <c r="A989" s="34"/>
      <c r="B989" s="34"/>
      <c r="C989" s="34"/>
      <c r="D989" s="34"/>
      <c r="E989" s="34"/>
      <c r="F989" s="34"/>
      <c r="G989" s="34"/>
      <c r="W989" s="34"/>
      <c r="X989" s="34"/>
      <c r="Y989" s="34"/>
      <c r="Z989" s="34"/>
      <c r="AA989" s="34"/>
      <c r="AB989" s="34"/>
      <c r="AC989" s="34"/>
    </row>
    <row r="990" spans="1:29">
      <c r="A990" s="34"/>
      <c r="B990" s="34"/>
      <c r="C990" s="34"/>
      <c r="D990" s="34"/>
      <c r="E990" s="34"/>
      <c r="F990" s="34"/>
      <c r="G990" s="34"/>
      <c r="W990" s="34"/>
      <c r="X990" s="34"/>
      <c r="Y990" s="34"/>
      <c r="Z990" s="34"/>
      <c r="AA990" s="34"/>
      <c r="AB990" s="34"/>
      <c r="AC990" s="34"/>
    </row>
    <row r="991" spans="1:29">
      <c r="A991" s="34"/>
      <c r="B991" s="34"/>
      <c r="C991" s="34"/>
      <c r="D991" s="34"/>
      <c r="E991" s="34"/>
      <c r="F991" s="34"/>
      <c r="G991" s="34"/>
      <c r="W991" s="34"/>
      <c r="X991" s="34"/>
      <c r="Y991" s="34"/>
      <c r="Z991" s="34"/>
      <c r="AA991" s="34"/>
      <c r="AB991" s="34"/>
      <c r="AC991" s="34"/>
    </row>
    <row r="992" spans="1:29">
      <c r="A992" s="34"/>
      <c r="B992" s="34"/>
      <c r="C992" s="34"/>
      <c r="D992" s="34"/>
      <c r="E992" s="34"/>
      <c r="F992" s="34"/>
      <c r="G992" s="34"/>
      <c r="W992" s="34"/>
      <c r="X992" s="34"/>
      <c r="Y992" s="34"/>
      <c r="Z992" s="34"/>
      <c r="AA992" s="34"/>
      <c r="AB992" s="34"/>
      <c r="AC992" s="34"/>
    </row>
    <row r="993" spans="1:29">
      <c r="A993" s="34"/>
      <c r="B993" s="34"/>
      <c r="C993" s="34"/>
      <c r="D993" s="34"/>
      <c r="E993" s="34"/>
      <c r="F993" s="34"/>
      <c r="G993" s="34"/>
      <c r="W993" s="34"/>
      <c r="X993" s="34"/>
      <c r="Y993" s="34"/>
      <c r="Z993" s="34"/>
      <c r="AA993" s="34"/>
      <c r="AB993" s="34"/>
      <c r="AC993" s="34"/>
    </row>
    <row r="994" spans="1:29">
      <c r="A994" s="34"/>
      <c r="B994" s="34"/>
      <c r="C994" s="34"/>
      <c r="D994" s="34"/>
      <c r="E994" s="34"/>
      <c r="F994" s="34"/>
      <c r="G994" s="34"/>
      <c r="W994" s="34"/>
      <c r="X994" s="34"/>
      <c r="Y994" s="34"/>
      <c r="Z994" s="34"/>
      <c r="AA994" s="34"/>
      <c r="AB994" s="34"/>
      <c r="AC994" s="34"/>
    </row>
    <row r="995" spans="1:29">
      <c r="A995" s="34"/>
      <c r="B995" s="34"/>
      <c r="C995" s="34"/>
      <c r="D995" s="34"/>
      <c r="E995" s="34"/>
      <c r="F995" s="34"/>
      <c r="G995" s="34"/>
      <c r="W995" s="34"/>
      <c r="X995" s="34"/>
      <c r="Y995" s="34"/>
      <c r="Z995" s="34"/>
      <c r="AA995" s="34"/>
      <c r="AB995" s="34"/>
      <c r="AC995" s="34"/>
    </row>
    <row r="996" spans="1:29">
      <c r="A996" s="34"/>
      <c r="B996" s="34"/>
      <c r="C996" s="34"/>
      <c r="D996" s="34"/>
      <c r="E996" s="34"/>
      <c r="F996" s="34"/>
      <c r="G996" s="34"/>
      <c r="W996" s="34"/>
      <c r="X996" s="34"/>
      <c r="Y996" s="34"/>
      <c r="Z996" s="34"/>
      <c r="AA996" s="34"/>
      <c r="AB996" s="34"/>
      <c r="AC996" s="34"/>
    </row>
    <row r="997" spans="1:29">
      <c r="A997" s="34"/>
      <c r="B997" s="34"/>
      <c r="C997" s="34"/>
      <c r="D997" s="34"/>
      <c r="E997" s="34"/>
      <c r="F997" s="34"/>
      <c r="G997" s="34"/>
      <c r="W997" s="34"/>
      <c r="X997" s="34"/>
      <c r="Y997" s="34"/>
      <c r="Z997" s="34"/>
      <c r="AA997" s="34"/>
      <c r="AB997" s="34"/>
      <c r="AC997" s="34"/>
    </row>
    <row r="998" spans="1:29">
      <c r="A998" s="34"/>
      <c r="B998" s="34"/>
      <c r="C998" s="34"/>
      <c r="D998" s="34"/>
      <c r="E998" s="34"/>
      <c r="F998" s="34"/>
      <c r="G998" s="34"/>
      <c r="W998" s="34"/>
      <c r="X998" s="34"/>
      <c r="Y998" s="34"/>
      <c r="Z998" s="34"/>
      <c r="AA998" s="34"/>
      <c r="AB998" s="34"/>
      <c r="AC998" s="34"/>
    </row>
    <row r="999" spans="1:29">
      <c r="A999" s="34"/>
      <c r="B999" s="34"/>
      <c r="C999" s="34"/>
      <c r="D999" s="34"/>
      <c r="E999" s="34"/>
      <c r="F999" s="34"/>
      <c r="G999" s="34"/>
      <c r="W999" s="34"/>
      <c r="X999" s="34"/>
      <c r="Y999" s="34"/>
      <c r="Z999" s="34"/>
      <c r="AA999" s="34"/>
      <c r="AB999" s="34"/>
      <c r="AC999" s="34"/>
    </row>
    <row r="1000" spans="1:29">
      <c r="A1000" s="34"/>
      <c r="B1000" s="34"/>
      <c r="C1000" s="34"/>
      <c r="D1000" s="34"/>
      <c r="E1000" s="34"/>
      <c r="F1000" s="34"/>
      <c r="G1000" s="34"/>
      <c r="W1000" s="34"/>
      <c r="X1000" s="34"/>
      <c r="Y1000" s="34"/>
      <c r="Z1000" s="34"/>
      <c r="AA1000" s="34"/>
      <c r="AB1000" s="34"/>
      <c r="AC1000" s="34"/>
    </row>
    <row r="1001" spans="1:29">
      <c r="A1001" s="34"/>
      <c r="B1001" s="34"/>
      <c r="C1001" s="34"/>
      <c r="D1001" s="34"/>
      <c r="E1001" s="34"/>
      <c r="F1001" s="34"/>
      <c r="G1001" s="34"/>
      <c r="W1001" s="34"/>
      <c r="X1001" s="34"/>
      <c r="Y1001" s="34"/>
      <c r="Z1001" s="34"/>
      <c r="AA1001" s="34"/>
      <c r="AB1001" s="34"/>
      <c r="AC1001" s="34"/>
    </row>
    <row r="1002" spans="1:29">
      <c r="A1002" s="34"/>
      <c r="B1002" s="34"/>
      <c r="C1002" s="34"/>
      <c r="D1002" s="34"/>
      <c r="E1002" s="34"/>
      <c r="F1002" s="34"/>
      <c r="G1002" s="34"/>
      <c r="W1002" s="34"/>
      <c r="X1002" s="34"/>
      <c r="Y1002" s="34"/>
      <c r="Z1002" s="34"/>
      <c r="AA1002" s="34"/>
      <c r="AB1002" s="34"/>
      <c r="AC1002" s="34"/>
    </row>
    <row r="1003" spans="1:29">
      <c r="A1003" s="34"/>
      <c r="B1003" s="34"/>
      <c r="C1003" s="34"/>
      <c r="D1003" s="34"/>
      <c r="E1003" s="34"/>
      <c r="F1003" s="34"/>
      <c r="G1003" s="34"/>
      <c r="W1003" s="34"/>
      <c r="X1003" s="34"/>
      <c r="Y1003" s="34"/>
      <c r="Z1003" s="34"/>
      <c r="AA1003" s="34"/>
      <c r="AB1003" s="34"/>
      <c r="AC1003" s="34"/>
    </row>
    <row r="1004" spans="1:29">
      <c r="A1004" s="34"/>
      <c r="B1004" s="34"/>
      <c r="C1004" s="34"/>
      <c r="D1004" s="34"/>
      <c r="E1004" s="34"/>
      <c r="F1004" s="34"/>
      <c r="G1004" s="34"/>
      <c r="W1004" s="34"/>
      <c r="X1004" s="34"/>
      <c r="Y1004" s="34"/>
      <c r="Z1004" s="34"/>
      <c r="AA1004" s="34"/>
      <c r="AB1004" s="34"/>
      <c r="AC1004" s="34"/>
    </row>
    <row r="1005" spans="1:29">
      <c r="A1005" s="34"/>
      <c r="B1005" s="34"/>
      <c r="C1005" s="34"/>
      <c r="D1005" s="34"/>
      <c r="E1005" s="34"/>
      <c r="F1005" s="34"/>
      <c r="G1005" s="34"/>
      <c r="W1005" s="34"/>
      <c r="X1005" s="34"/>
      <c r="Y1005" s="34"/>
      <c r="Z1005" s="34"/>
      <c r="AA1005" s="34"/>
      <c r="AB1005" s="34"/>
      <c r="AC1005" s="34"/>
    </row>
    <row r="1006" spans="1:29">
      <c r="A1006" s="34"/>
      <c r="B1006" s="34"/>
      <c r="C1006" s="34"/>
      <c r="D1006" s="34"/>
      <c r="E1006" s="34"/>
      <c r="F1006" s="34"/>
      <c r="G1006" s="34"/>
      <c r="W1006" s="34"/>
      <c r="X1006" s="34"/>
      <c r="Y1006" s="34"/>
      <c r="Z1006" s="34"/>
      <c r="AA1006" s="34"/>
      <c r="AB1006" s="34"/>
      <c r="AC1006" s="34"/>
    </row>
    <row r="1007" spans="1:29">
      <c r="A1007" s="34"/>
      <c r="B1007" s="34"/>
      <c r="C1007" s="34"/>
      <c r="D1007" s="34"/>
      <c r="E1007" s="34"/>
      <c r="F1007" s="34"/>
      <c r="G1007" s="34"/>
      <c r="W1007" s="34"/>
      <c r="X1007" s="34"/>
      <c r="Y1007" s="34"/>
      <c r="Z1007" s="34"/>
      <c r="AA1007" s="34"/>
      <c r="AB1007" s="34"/>
      <c r="AC1007" s="34"/>
    </row>
    <row r="1008" spans="1:29">
      <c r="A1008" s="34"/>
      <c r="B1008" s="34"/>
      <c r="C1008" s="34"/>
      <c r="D1008" s="34"/>
      <c r="E1008" s="34"/>
      <c r="F1008" s="34"/>
      <c r="G1008" s="34"/>
      <c r="W1008" s="34"/>
      <c r="X1008" s="34"/>
      <c r="Y1008" s="34"/>
      <c r="Z1008" s="34"/>
      <c r="AA1008" s="34"/>
      <c r="AB1008" s="34"/>
      <c r="AC1008" s="34"/>
    </row>
    <row r="1009" spans="1:29">
      <c r="A1009" s="34"/>
      <c r="B1009" s="34"/>
      <c r="C1009" s="34"/>
      <c r="D1009" s="34"/>
      <c r="E1009" s="34"/>
      <c r="F1009" s="34"/>
      <c r="G1009" s="34"/>
      <c r="W1009" s="34"/>
      <c r="X1009" s="34"/>
      <c r="Y1009" s="34"/>
      <c r="Z1009" s="34"/>
      <c r="AA1009" s="34"/>
      <c r="AB1009" s="34"/>
      <c r="AC1009" s="34"/>
    </row>
    <row r="1010" spans="1:29">
      <c r="A1010" s="34"/>
      <c r="B1010" s="34"/>
      <c r="C1010" s="34"/>
      <c r="D1010" s="34"/>
      <c r="E1010" s="34"/>
      <c r="F1010" s="34"/>
      <c r="G1010" s="34"/>
      <c r="W1010" s="34"/>
      <c r="X1010" s="34"/>
      <c r="Y1010" s="34"/>
      <c r="Z1010" s="34"/>
      <c r="AA1010" s="34"/>
      <c r="AB1010" s="34"/>
      <c r="AC1010" s="34"/>
    </row>
    <row r="1011" spans="1:29">
      <c r="A1011" s="34"/>
      <c r="B1011" s="34"/>
      <c r="C1011" s="34"/>
      <c r="D1011" s="34"/>
      <c r="E1011" s="34"/>
      <c r="F1011" s="34"/>
      <c r="G1011" s="34"/>
      <c r="W1011" s="34"/>
      <c r="X1011" s="34"/>
      <c r="Y1011" s="34"/>
      <c r="Z1011" s="34"/>
      <c r="AA1011" s="34"/>
      <c r="AB1011" s="34"/>
      <c r="AC1011" s="34"/>
    </row>
    <row r="1012" spans="1:29">
      <c r="A1012" s="34"/>
      <c r="B1012" s="34"/>
      <c r="C1012" s="34"/>
      <c r="D1012" s="34"/>
      <c r="E1012" s="34"/>
      <c r="F1012" s="34"/>
      <c r="G1012" s="34"/>
      <c r="W1012" s="34"/>
      <c r="X1012" s="34"/>
      <c r="Y1012" s="34"/>
      <c r="Z1012" s="34"/>
      <c r="AA1012" s="34"/>
      <c r="AB1012" s="34"/>
      <c r="AC1012" s="34"/>
    </row>
    <row r="1013" spans="1:29">
      <c r="A1013" s="34"/>
      <c r="B1013" s="34"/>
      <c r="C1013" s="34"/>
      <c r="D1013" s="34"/>
      <c r="E1013" s="34"/>
      <c r="F1013" s="34"/>
      <c r="G1013" s="34"/>
      <c r="W1013" s="34"/>
      <c r="X1013" s="34"/>
      <c r="Y1013" s="34"/>
      <c r="Z1013" s="34"/>
      <c r="AA1013" s="34"/>
      <c r="AB1013" s="34"/>
      <c r="AC1013" s="34"/>
    </row>
    <row r="1014" spans="1:29">
      <c r="A1014" s="34"/>
      <c r="B1014" s="34"/>
      <c r="C1014" s="34"/>
      <c r="D1014" s="34"/>
      <c r="E1014" s="34"/>
      <c r="F1014" s="34"/>
      <c r="G1014" s="34"/>
      <c r="W1014" s="34"/>
      <c r="X1014" s="34"/>
      <c r="Y1014" s="34"/>
      <c r="Z1014" s="34"/>
      <c r="AA1014" s="34"/>
      <c r="AB1014" s="34"/>
      <c r="AC1014" s="34"/>
    </row>
    <row r="1015" spans="1:29">
      <c r="A1015" s="34"/>
      <c r="B1015" s="34"/>
      <c r="C1015" s="34"/>
      <c r="D1015" s="34"/>
      <c r="E1015" s="34"/>
      <c r="F1015" s="34"/>
      <c r="G1015" s="34"/>
      <c r="W1015" s="34"/>
      <c r="X1015" s="34"/>
      <c r="Y1015" s="34"/>
      <c r="Z1015" s="34"/>
      <c r="AA1015" s="34"/>
      <c r="AB1015" s="34"/>
      <c r="AC1015" s="34"/>
    </row>
    <row r="1016" spans="1:29">
      <c r="A1016" s="34"/>
      <c r="B1016" s="34"/>
      <c r="C1016" s="34"/>
      <c r="D1016" s="34"/>
      <c r="E1016" s="34"/>
      <c r="F1016" s="34"/>
      <c r="G1016" s="34"/>
      <c r="W1016" s="34"/>
      <c r="X1016" s="34"/>
      <c r="Y1016" s="34"/>
      <c r="Z1016" s="34"/>
      <c r="AA1016" s="34"/>
      <c r="AB1016" s="34"/>
      <c r="AC1016" s="34"/>
    </row>
    <row r="1017" spans="1:29">
      <c r="A1017" s="34"/>
      <c r="B1017" s="34"/>
      <c r="C1017" s="34"/>
      <c r="D1017" s="34"/>
      <c r="E1017" s="34"/>
      <c r="F1017" s="34"/>
      <c r="G1017" s="34"/>
      <c r="W1017" s="34"/>
      <c r="X1017" s="34"/>
      <c r="Y1017" s="34"/>
      <c r="Z1017" s="34"/>
      <c r="AA1017" s="34"/>
      <c r="AB1017" s="34"/>
      <c r="AC1017" s="34"/>
    </row>
    <row r="1018" spans="1:29">
      <c r="A1018" s="34"/>
      <c r="B1018" s="34"/>
      <c r="C1018" s="34"/>
      <c r="D1018" s="34"/>
      <c r="E1018" s="34"/>
      <c r="F1018" s="34"/>
      <c r="G1018" s="34"/>
      <c r="W1018" s="34"/>
      <c r="X1018" s="34"/>
      <c r="Y1018" s="34"/>
      <c r="Z1018" s="34"/>
      <c r="AA1018" s="34"/>
      <c r="AB1018" s="34"/>
      <c r="AC1018" s="34"/>
    </row>
    <row r="1019" spans="1:29">
      <c r="A1019" s="34"/>
      <c r="B1019" s="34"/>
      <c r="C1019" s="34"/>
      <c r="D1019" s="34"/>
      <c r="E1019" s="34"/>
      <c r="F1019" s="34"/>
      <c r="G1019" s="34"/>
      <c r="W1019" s="34"/>
      <c r="X1019" s="34"/>
      <c r="Y1019" s="34"/>
      <c r="Z1019" s="34"/>
      <c r="AA1019" s="34"/>
      <c r="AB1019" s="34"/>
      <c r="AC1019" s="34"/>
    </row>
    <row r="1020" spans="1:29">
      <c r="A1020" s="34"/>
      <c r="B1020" s="34"/>
      <c r="C1020" s="34"/>
      <c r="D1020" s="34"/>
      <c r="E1020" s="34"/>
      <c r="F1020" s="34"/>
      <c r="G1020" s="34"/>
      <c r="W1020" s="34"/>
      <c r="X1020" s="34"/>
      <c r="Y1020" s="34"/>
      <c r="Z1020" s="34"/>
      <c r="AA1020" s="34"/>
      <c r="AB1020" s="34"/>
      <c r="AC1020" s="34"/>
    </row>
    <row r="1021" spans="1:29">
      <c r="A1021" s="34"/>
      <c r="B1021" s="34"/>
      <c r="C1021" s="34"/>
      <c r="D1021" s="34"/>
      <c r="E1021" s="34"/>
      <c r="F1021" s="34"/>
      <c r="G1021" s="34"/>
      <c r="W1021" s="34"/>
      <c r="X1021" s="34"/>
      <c r="Y1021" s="34"/>
      <c r="Z1021" s="34"/>
      <c r="AA1021" s="34"/>
      <c r="AB1021" s="34"/>
      <c r="AC1021" s="34"/>
    </row>
    <row r="1022" spans="1:29">
      <c r="A1022" s="34"/>
      <c r="B1022" s="34"/>
      <c r="C1022" s="34"/>
      <c r="D1022" s="34"/>
      <c r="E1022" s="34"/>
      <c r="F1022" s="34"/>
      <c r="G1022" s="34"/>
      <c r="W1022" s="34"/>
      <c r="X1022" s="34"/>
      <c r="Y1022" s="34"/>
      <c r="Z1022" s="34"/>
      <c r="AA1022" s="34"/>
      <c r="AB1022" s="34"/>
      <c r="AC1022" s="34"/>
    </row>
    <row r="1023" spans="1:29">
      <c r="A1023" s="34"/>
      <c r="B1023" s="34"/>
      <c r="C1023" s="34"/>
      <c r="D1023" s="34"/>
      <c r="E1023" s="34"/>
      <c r="F1023" s="34"/>
      <c r="G1023" s="34"/>
      <c r="W1023" s="34"/>
      <c r="X1023" s="34"/>
      <c r="Y1023" s="34"/>
      <c r="Z1023" s="34"/>
      <c r="AA1023" s="34"/>
      <c r="AB1023" s="34"/>
      <c r="AC1023" s="34"/>
    </row>
    <row r="1024" spans="1:29">
      <c r="A1024" s="34"/>
      <c r="B1024" s="34"/>
      <c r="C1024" s="34"/>
      <c r="D1024" s="34"/>
      <c r="E1024" s="34"/>
      <c r="F1024" s="34"/>
      <c r="G1024" s="34"/>
      <c r="W1024" s="34"/>
      <c r="X1024" s="34"/>
      <c r="Y1024" s="34"/>
      <c r="Z1024" s="34"/>
      <c r="AA1024" s="34"/>
      <c r="AB1024" s="34"/>
      <c r="AC1024" s="34"/>
    </row>
    <row r="1025" spans="1:29">
      <c r="A1025" s="34"/>
      <c r="B1025" s="34"/>
      <c r="C1025" s="34"/>
      <c r="D1025" s="34"/>
      <c r="E1025" s="34"/>
      <c r="F1025" s="34"/>
      <c r="G1025" s="34"/>
      <c r="W1025" s="34"/>
      <c r="X1025" s="34"/>
      <c r="Y1025" s="34"/>
      <c r="Z1025" s="34"/>
      <c r="AA1025" s="34"/>
      <c r="AB1025" s="34"/>
      <c r="AC1025" s="34"/>
    </row>
    <row r="1026" spans="1:29">
      <c r="A1026" s="34"/>
      <c r="B1026" s="34"/>
      <c r="C1026" s="34"/>
      <c r="D1026" s="34"/>
      <c r="E1026" s="34"/>
      <c r="F1026" s="34"/>
      <c r="G1026" s="34"/>
      <c r="W1026" s="34"/>
      <c r="X1026" s="34"/>
      <c r="Y1026" s="34"/>
      <c r="Z1026" s="34"/>
      <c r="AA1026" s="34"/>
      <c r="AB1026" s="34"/>
      <c r="AC1026" s="34"/>
    </row>
    <row r="1027" spans="1:29">
      <c r="A1027" s="34"/>
      <c r="B1027" s="34"/>
      <c r="C1027" s="34"/>
      <c r="D1027" s="34"/>
      <c r="E1027" s="34"/>
      <c r="F1027" s="34"/>
      <c r="G1027" s="34"/>
      <c r="W1027" s="34"/>
      <c r="X1027" s="34"/>
      <c r="Y1027" s="34"/>
      <c r="Z1027" s="34"/>
      <c r="AA1027" s="34"/>
      <c r="AB1027" s="34"/>
      <c r="AC1027" s="34"/>
    </row>
    <row r="1028" spans="1:29">
      <c r="A1028" s="34"/>
      <c r="B1028" s="34"/>
      <c r="C1028" s="34"/>
      <c r="D1028" s="34"/>
      <c r="E1028" s="34"/>
      <c r="F1028" s="34"/>
      <c r="G1028" s="34"/>
      <c r="W1028" s="34"/>
      <c r="X1028" s="34"/>
      <c r="Y1028" s="34"/>
      <c r="Z1028" s="34"/>
      <c r="AA1028" s="34"/>
      <c r="AB1028" s="34"/>
      <c r="AC1028" s="34"/>
    </row>
    <row r="1029" spans="1:29">
      <c r="A1029" s="34"/>
      <c r="B1029" s="34"/>
      <c r="C1029" s="34"/>
      <c r="D1029" s="34"/>
      <c r="E1029" s="34"/>
      <c r="F1029" s="34"/>
      <c r="G1029" s="34"/>
      <c r="W1029" s="34"/>
      <c r="X1029" s="34"/>
      <c r="Y1029" s="34"/>
      <c r="Z1029" s="34"/>
      <c r="AA1029" s="34"/>
      <c r="AB1029" s="34"/>
      <c r="AC1029" s="34"/>
    </row>
    <row r="1030" spans="1:29">
      <c r="A1030" s="34"/>
      <c r="B1030" s="34"/>
      <c r="C1030" s="34"/>
      <c r="D1030" s="34"/>
      <c r="E1030" s="34"/>
      <c r="F1030" s="34"/>
      <c r="G1030" s="34"/>
      <c r="W1030" s="34"/>
      <c r="X1030" s="34"/>
      <c r="Y1030" s="34"/>
      <c r="Z1030" s="34"/>
      <c r="AA1030" s="34"/>
      <c r="AB1030" s="34"/>
      <c r="AC1030" s="34"/>
    </row>
    <row r="1031" spans="1:29">
      <c r="A1031" s="34"/>
      <c r="B1031" s="34"/>
      <c r="C1031" s="34"/>
      <c r="D1031" s="34"/>
      <c r="E1031" s="34"/>
      <c r="F1031" s="34"/>
      <c r="G1031" s="34"/>
      <c r="W1031" s="34"/>
      <c r="X1031" s="34"/>
      <c r="Y1031" s="34"/>
      <c r="Z1031" s="34"/>
      <c r="AA1031" s="34"/>
      <c r="AB1031" s="34"/>
      <c r="AC1031" s="34"/>
    </row>
    <row r="1032" spans="1:29">
      <c r="A1032" s="34"/>
      <c r="B1032" s="34"/>
      <c r="C1032" s="34"/>
      <c r="D1032" s="34"/>
      <c r="E1032" s="34"/>
      <c r="F1032" s="34"/>
      <c r="G1032" s="34"/>
      <c r="W1032" s="34"/>
      <c r="X1032" s="34"/>
      <c r="Y1032" s="34"/>
      <c r="Z1032" s="34"/>
      <c r="AA1032" s="34"/>
      <c r="AB1032" s="34"/>
      <c r="AC1032" s="34"/>
    </row>
    <row r="1033" spans="1:29">
      <c r="A1033" s="34"/>
      <c r="B1033" s="34"/>
      <c r="C1033" s="34"/>
      <c r="D1033" s="34"/>
      <c r="E1033" s="34"/>
      <c r="F1033" s="34"/>
      <c r="G1033" s="34"/>
      <c r="W1033" s="34"/>
      <c r="X1033" s="34"/>
      <c r="Y1033" s="34"/>
      <c r="Z1033" s="34"/>
      <c r="AA1033" s="34"/>
      <c r="AB1033" s="34"/>
      <c r="AC1033" s="34"/>
    </row>
    <row r="1034" spans="1:29">
      <c r="A1034" s="34"/>
      <c r="B1034" s="34"/>
      <c r="C1034" s="34"/>
      <c r="D1034" s="34"/>
      <c r="E1034" s="34"/>
      <c r="F1034" s="34"/>
      <c r="G1034" s="34"/>
      <c r="W1034" s="34"/>
      <c r="X1034" s="34"/>
      <c r="Y1034" s="34"/>
      <c r="Z1034" s="34"/>
      <c r="AA1034" s="34"/>
      <c r="AB1034" s="34"/>
      <c r="AC1034" s="34"/>
    </row>
    <row r="1035" spans="1:29">
      <c r="A1035" s="34"/>
      <c r="B1035" s="34"/>
      <c r="C1035" s="34"/>
      <c r="D1035" s="34"/>
      <c r="E1035" s="34"/>
      <c r="F1035" s="34"/>
      <c r="G1035" s="34"/>
      <c r="W1035" s="34"/>
      <c r="X1035" s="34"/>
      <c r="Y1035" s="34"/>
      <c r="Z1035" s="34"/>
      <c r="AA1035" s="34"/>
      <c r="AB1035" s="34"/>
      <c r="AC1035" s="34"/>
    </row>
    <row r="1036" spans="1:29">
      <c r="A1036" s="34"/>
      <c r="B1036" s="34"/>
      <c r="C1036" s="34"/>
      <c r="D1036" s="34"/>
      <c r="E1036" s="34"/>
      <c r="F1036" s="34"/>
      <c r="G1036" s="34"/>
      <c r="W1036" s="34"/>
      <c r="X1036" s="34"/>
      <c r="Y1036" s="34"/>
      <c r="Z1036" s="34"/>
      <c r="AA1036" s="34"/>
      <c r="AB1036" s="34"/>
      <c r="AC1036" s="34"/>
    </row>
    <row r="1037" spans="1:29">
      <c r="A1037" s="34"/>
      <c r="B1037" s="34"/>
      <c r="C1037" s="34"/>
      <c r="D1037" s="34"/>
      <c r="E1037" s="34"/>
      <c r="F1037" s="34"/>
      <c r="G1037" s="34"/>
      <c r="W1037" s="34"/>
      <c r="X1037" s="34"/>
      <c r="Y1037" s="34"/>
      <c r="Z1037" s="34"/>
      <c r="AA1037" s="34"/>
      <c r="AB1037" s="34"/>
      <c r="AC1037" s="34"/>
    </row>
    <row r="1038" spans="1:29">
      <c r="A1038" s="34"/>
      <c r="B1038" s="34"/>
      <c r="C1038" s="34"/>
      <c r="D1038" s="34"/>
      <c r="E1038" s="34"/>
      <c r="F1038" s="34"/>
      <c r="G1038" s="34"/>
      <c r="W1038" s="34"/>
      <c r="X1038" s="34"/>
      <c r="Y1038" s="34"/>
      <c r="Z1038" s="34"/>
      <c r="AA1038" s="34"/>
      <c r="AB1038" s="34"/>
      <c r="AC1038" s="34"/>
    </row>
    <row r="1039" spans="1:29">
      <c r="A1039" s="34"/>
      <c r="B1039" s="34"/>
      <c r="C1039" s="34"/>
      <c r="D1039" s="34"/>
      <c r="E1039" s="34"/>
      <c r="F1039" s="34"/>
      <c r="G1039" s="34"/>
      <c r="W1039" s="34"/>
      <c r="X1039" s="34"/>
      <c r="Y1039" s="34"/>
      <c r="Z1039" s="34"/>
      <c r="AA1039" s="34"/>
      <c r="AB1039" s="34"/>
      <c r="AC1039" s="34"/>
    </row>
    <row r="1040" spans="1:29">
      <c r="A1040" s="34"/>
      <c r="B1040" s="34"/>
      <c r="C1040" s="34"/>
      <c r="D1040" s="34"/>
      <c r="E1040" s="34"/>
      <c r="F1040" s="34"/>
      <c r="G1040" s="34"/>
      <c r="W1040" s="34"/>
      <c r="X1040" s="34"/>
      <c r="Y1040" s="34"/>
      <c r="Z1040" s="34"/>
      <c r="AA1040" s="34"/>
      <c r="AB1040" s="34"/>
      <c r="AC1040" s="34"/>
    </row>
    <row r="1041" spans="1:29">
      <c r="A1041" s="34"/>
      <c r="B1041" s="34"/>
      <c r="C1041" s="34"/>
      <c r="D1041" s="34"/>
      <c r="E1041" s="34"/>
      <c r="F1041" s="34"/>
      <c r="G1041" s="34"/>
      <c r="W1041" s="34"/>
      <c r="X1041" s="34"/>
      <c r="Y1041" s="34"/>
      <c r="Z1041" s="34"/>
      <c r="AA1041" s="34"/>
      <c r="AB1041" s="34"/>
      <c r="AC1041" s="34"/>
    </row>
    <row r="1042" spans="1:29">
      <c r="A1042" s="34"/>
      <c r="B1042" s="34"/>
      <c r="C1042" s="34"/>
      <c r="D1042" s="34"/>
      <c r="E1042" s="34"/>
      <c r="F1042" s="34"/>
      <c r="G1042" s="34"/>
      <c r="W1042" s="34"/>
      <c r="X1042" s="34"/>
      <c r="Y1042" s="34"/>
      <c r="Z1042" s="34"/>
      <c r="AA1042" s="34"/>
      <c r="AB1042" s="34"/>
      <c r="AC1042" s="34"/>
    </row>
    <row r="1043" spans="1:29">
      <c r="A1043" s="34"/>
      <c r="B1043" s="34"/>
      <c r="C1043" s="34"/>
      <c r="D1043" s="34"/>
      <c r="E1043" s="34"/>
      <c r="F1043" s="34"/>
      <c r="G1043" s="34"/>
      <c r="W1043" s="34"/>
      <c r="X1043" s="34"/>
      <c r="Y1043" s="34"/>
      <c r="Z1043" s="34"/>
      <c r="AA1043" s="34"/>
      <c r="AB1043" s="34"/>
      <c r="AC1043" s="34"/>
    </row>
    <row r="1044" spans="1:29">
      <c r="A1044" s="34"/>
      <c r="B1044" s="34"/>
      <c r="C1044" s="34"/>
      <c r="D1044" s="34"/>
      <c r="E1044" s="34"/>
      <c r="F1044" s="34"/>
      <c r="G1044" s="34"/>
      <c r="W1044" s="34"/>
      <c r="X1044" s="34"/>
      <c r="Y1044" s="34"/>
      <c r="Z1044" s="34"/>
      <c r="AA1044" s="34"/>
      <c r="AB1044" s="34"/>
      <c r="AC1044" s="34"/>
    </row>
    <row r="1045" spans="1:29">
      <c r="A1045" s="34"/>
      <c r="B1045" s="34"/>
      <c r="C1045" s="34"/>
      <c r="D1045" s="34"/>
      <c r="E1045" s="34"/>
      <c r="F1045" s="34"/>
      <c r="G1045" s="34"/>
      <c r="W1045" s="34"/>
      <c r="X1045" s="34"/>
      <c r="Y1045" s="34"/>
      <c r="Z1045" s="34"/>
      <c r="AA1045" s="34"/>
      <c r="AB1045" s="34"/>
      <c r="AC1045" s="34"/>
    </row>
    <row r="1046" spans="1:29">
      <c r="A1046" s="34"/>
      <c r="B1046" s="34"/>
      <c r="C1046" s="34"/>
      <c r="D1046" s="34"/>
      <c r="E1046" s="34"/>
      <c r="F1046" s="34"/>
      <c r="G1046" s="34"/>
      <c r="W1046" s="34"/>
      <c r="X1046" s="34"/>
      <c r="Y1046" s="34"/>
      <c r="Z1046" s="34"/>
      <c r="AA1046" s="34"/>
      <c r="AB1046" s="34"/>
      <c r="AC1046" s="34"/>
    </row>
    <row r="1047" spans="1:29">
      <c r="A1047" s="34"/>
      <c r="B1047" s="34"/>
      <c r="C1047" s="34"/>
      <c r="D1047" s="34"/>
      <c r="E1047" s="34"/>
      <c r="F1047" s="34"/>
      <c r="G1047" s="34"/>
      <c r="W1047" s="34"/>
      <c r="X1047" s="34"/>
      <c r="Y1047" s="34"/>
      <c r="Z1047" s="34"/>
      <c r="AA1047" s="34"/>
      <c r="AB1047" s="34"/>
      <c r="AC1047" s="34"/>
    </row>
    <row r="1048" spans="1:29">
      <c r="A1048" s="34"/>
      <c r="B1048" s="34"/>
      <c r="C1048" s="34"/>
      <c r="D1048" s="34"/>
      <c r="E1048" s="34"/>
      <c r="F1048" s="34"/>
      <c r="G1048" s="34"/>
      <c r="W1048" s="34"/>
      <c r="X1048" s="34"/>
      <c r="Y1048" s="34"/>
      <c r="Z1048" s="34"/>
      <c r="AA1048" s="34"/>
      <c r="AB1048" s="34"/>
      <c r="AC1048" s="34"/>
    </row>
    <row r="1049" spans="1:29">
      <c r="A1049" s="34"/>
      <c r="B1049" s="34"/>
      <c r="C1049" s="34"/>
      <c r="D1049" s="34"/>
      <c r="E1049" s="34"/>
      <c r="F1049" s="34"/>
      <c r="G1049" s="34"/>
      <c r="W1049" s="34"/>
      <c r="X1049" s="34"/>
      <c r="Y1049" s="34"/>
      <c r="Z1049" s="34"/>
      <c r="AA1049" s="34"/>
      <c r="AB1049" s="34"/>
      <c r="AC1049" s="34"/>
    </row>
    <row r="1050" spans="1:29">
      <c r="A1050" s="34"/>
      <c r="B1050" s="34"/>
      <c r="C1050" s="34"/>
      <c r="D1050" s="34"/>
      <c r="E1050" s="34"/>
      <c r="F1050" s="34"/>
      <c r="G1050" s="34"/>
      <c r="W1050" s="34"/>
      <c r="X1050" s="34"/>
      <c r="Y1050" s="34"/>
      <c r="Z1050" s="34"/>
      <c r="AA1050" s="34"/>
      <c r="AB1050" s="34"/>
      <c r="AC1050" s="34"/>
    </row>
    <row r="1051" spans="1:29">
      <c r="A1051" s="34"/>
      <c r="B1051" s="34"/>
      <c r="C1051" s="34"/>
      <c r="D1051" s="34"/>
      <c r="E1051" s="34"/>
      <c r="F1051" s="34"/>
      <c r="G1051" s="34"/>
      <c r="W1051" s="34"/>
      <c r="X1051" s="34"/>
      <c r="Y1051" s="34"/>
      <c r="Z1051" s="34"/>
      <c r="AA1051" s="34"/>
      <c r="AB1051" s="34"/>
      <c r="AC1051" s="34"/>
    </row>
    <row r="1052" spans="1:29">
      <c r="A1052" s="34"/>
      <c r="B1052" s="34"/>
      <c r="C1052" s="34"/>
      <c r="D1052" s="34"/>
      <c r="E1052" s="34"/>
      <c r="F1052" s="34"/>
      <c r="G1052" s="34"/>
      <c r="W1052" s="34"/>
      <c r="X1052" s="34"/>
      <c r="Y1052" s="34"/>
      <c r="Z1052" s="34"/>
      <c r="AA1052" s="34"/>
      <c r="AB1052" s="34"/>
      <c r="AC1052" s="34"/>
    </row>
    <row r="1053" spans="1:29">
      <c r="A1053" s="34"/>
      <c r="B1053" s="34"/>
      <c r="C1053" s="34"/>
      <c r="D1053" s="34"/>
      <c r="E1053" s="34"/>
      <c r="F1053" s="34"/>
      <c r="G1053" s="34"/>
      <c r="W1053" s="34"/>
      <c r="X1053" s="34"/>
      <c r="Y1053" s="34"/>
      <c r="Z1053" s="34"/>
      <c r="AA1053" s="34"/>
      <c r="AB1053" s="34"/>
      <c r="AC1053" s="34"/>
    </row>
    <row r="1054" spans="1:29">
      <c r="A1054" s="34"/>
      <c r="B1054" s="34"/>
      <c r="C1054" s="34"/>
      <c r="D1054" s="34"/>
      <c r="E1054" s="34"/>
      <c r="F1054" s="34"/>
      <c r="G1054" s="34"/>
      <c r="W1054" s="34"/>
      <c r="X1054" s="34"/>
      <c r="Y1054" s="34"/>
      <c r="Z1054" s="34"/>
      <c r="AA1054" s="34"/>
      <c r="AB1054" s="34"/>
      <c r="AC1054" s="34"/>
    </row>
    <row r="1055" spans="1:29">
      <c r="A1055" s="34"/>
      <c r="B1055" s="34"/>
      <c r="C1055" s="34"/>
      <c r="D1055" s="34"/>
      <c r="E1055" s="34"/>
      <c r="F1055" s="34"/>
      <c r="G1055" s="34"/>
      <c r="W1055" s="34"/>
      <c r="X1055" s="34"/>
      <c r="Y1055" s="34"/>
      <c r="Z1055" s="34"/>
      <c r="AA1055" s="34"/>
      <c r="AB1055" s="34"/>
      <c r="AC1055" s="34"/>
    </row>
    <row r="1056" spans="1:29">
      <c r="A1056" s="34"/>
      <c r="B1056" s="34"/>
      <c r="C1056" s="34"/>
      <c r="D1056" s="34"/>
      <c r="E1056" s="34"/>
      <c r="F1056" s="34"/>
      <c r="G1056" s="34"/>
      <c r="W1056" s="34"/>
      <c r="X1056" s="34"/>
      <c r="Y1056" s="34"/>
      <c r="Z1056" s="34"/>
      <c r="AA1056" s="34"/>
      <c r="AB1056" s="34"/>
      <c r="AC1056" s="34"/>
    </row>
    <row r="1057" spans="1:29">
      <c r="A1057" s="34"/>
      <c r="B1057" s="34"/>
      <c r="C1057" s="34"/>
      <c r="D1057" s="34"/>
      <c r="E1057" s="34"/>
      <c r="F1057" s="34"/>
      <c r="G1057" s="34"/>
      <c r="W1057" s="34"/>
      <c r="X1057" s="34"/>
      <c r="Y1057" s="34"/>
      <c r="Z1057" s="34"/>
      <c r="AA1057" s="34"/>
      <c r="AB1057" s="34"/>
      <c r="AC1057" s="34"/>
    </row>
    <row r="1058" spans="1:29">
      <c r="A1058" s="34"/>
      <c r="B1058" s="34"/>
      <c r="C1058" s="34"/>
      <c r="D1058" s="34"/>
      <c r="E1058" s="34"/>
      <c r="F1058" s="34"/>
      <c r="G1058" s="34"/>
      <c r="W1058" s="34"/>
      <c r="X1058" s="34"/>
      <c r="Y1058" s="34"/>
      <c r="Z1058" s="34"/>
      <c r="AA1058" s="34"/>
      <c r="AB1058" s="34"/>
      <c r="AC1058" s="34"/>
    </row>
    <row r="1059" spans="1:29">
      <c r="A1059" s="34"/>
      <c r="B1059" s="34"/>
      <c r="C1059" s="34"/>
      <c r="D1059" s="34"/>
      <c r="E1059" s="34"/>
      <c r="F1059" s="34"/>
      <c r="G1059" s="34"/>
      <c r="W1059" s="34"/>
      <c r="X1059" s="34"/>
      <c r="Y1059" s="34"/>
      <c r="Z1059" s="34"/>
      <c r="AA1059" s="34"/>
      <c r="AB1059" s="34"/>
      <c r="AC1059" s="34"/>
    </row>
    <row r="1060" spans="1:29">
      <c r="A1060" s="34"/>
      <c r="B1060" s="34"/>
      <c r="C1060" s="34"/>
      <c r="D1060" s="34"/>
      <c r="E1060" s="34"/>
      <c r="F1060" s="34"/>
      <c r="G1060" s="34"/>
      <c r="W1060" s="34"/>
      <c r="X1060" s="34"/>
      <c r="Y1060" s="34"/>
      <c r="Z1060" s="34"/>
      <c r="AA1060" s="34"/>
      <c r="AB1060" s="34"/>
      <c r="AC1060" s="34"/>
    </row>
    <row r="1061" spans="1:29">
      <c r="A1061" s="34"/>
      <c r="B1061" s="34"/>
      <c r="C1061" s="34"/>
      <c r="D1061" s="34"/>
      <c r="E1061" s="34"/>
      <c r="F1061" s="34"/>
      <c r="G1061" s="34"/>
      <c r="W1061" s="34"/>
      <c r="X1061" s="34"/>
      <c r="Y1061" s="34"/>
      <c r="Z1061" s="34"/>
      <c r="AA1061" s="34"/>
      <c r="AB1061" s="34"/>
      <c r="AC1061" s="34"/>
    </row>
    <row r="1062" spans="1:29">
      <c r="A1062" s="34"/>
      <c r="B1062" s="34"/>
      <c r="C1062" s="34"/>
      <c r="D1062" s="34"/>
      <c r="E1062" s="34"/>
      <c r="F1062" s="34"/>
      <c r="G1062" s="34"/>
      <c r="W1062" s="34"/>
      <c r="X1062" s="34"/>
      <c r="Y1062" s="34"/>
      <c r="Z1062" s="34"/>
      <c r="AA1062" s="34"/>
      <c r="AB1062" s="34"/>
      <c r="AC1062" s="34"/>
    </row>
    <row r="1063" spans="1:29">
      <c r="A1063" s="34"/>
      <c r="B1063" s="34"/>
      <c r="C1063" s="34"/>
      <c r="D1063" s="34"/>
      <c r="E1063" s="34"/>
      <c r="F1063" s="34"/>
      <c r="G1063" s="34"/>
      <c r="W1063" s="34"/>
      <c r="X1063" s="34"/>
      <c r="Y1063" s="34"/>
      <c r="Z1063" s="34"/>
      <c r="AA1063" s="34"/>
      <c r="AB1063" s="34"/>
      <c r="AC1063" s="34"/>
    </row>
    <row r="1064" spans="1:29">
      <c r="A1064" s="34"/>
      <c r="B1064" s="34"/>
      <c r="C1064" s="34"/>
      <c r="D1064" s="34"/>
      <c r="E1064" s="34"/>
      <c r="F1064" s="34"/>
      <c r="G1064" s="34"/>
      <c r="W1064" s="34"/>
      <c r="X1064" s="34"/>
      <c r="Y1064" s="34"/>
      <c r="Z1064" s="34"/>
      <c r="AA1064" s="34"/>
      <c r="AB1064" s="34"/>
      <c r="AC1064" s="34"/>
    </row>
    <row r="1065" spans="1:29">
      <c r="A1065" s="34"/>
      <c r="B1065" s="34"/>
      <c r="C1065" s="34"/>
      <c r="D1065" s="34"/>
      <c r="E1065" s="34"/>
      <c r="F1065" s="34"/>
      <c r="G1065" s="34"/>
      <c r="W1065" s="34"/>
      <c r="X1065" s="34"/>
      <c r="Y1065" s="34"/>
      <c r="Z1065" s="34"/>
      <c r="AA1065" s="34"/>
      <c r="AB1065" s="34"/>
      <c r="AC1065" s="34"/>
    </row>
    <row r="1066" spans="1:29">
      <c r="A1066" s="34"/>
      <c r="B1066" s="34"/>
      <c r="C1066" s="34"/>
      <c r="D1066" s="34"/>
      <c r="E1066" s="34"/>
      <c r="F1066" s="34"/>
      <c r="G1066" s="34"/>
      <c r="W1066" s="34"/>
      <c r="X1066" s="34"/>
      <c r="Y1066" s="34"/>
      <c r="Z1066" s="34"/>
      <c r="AA1066" s="34"/>
      <c r="AB1066" s="34"/>
      <c r="AC1066" s="34"/>
    </row>
    <row r="1067" spans="1:29">
      <c r="A1067" s="34"/>
      <c r="B1067" s="34"/>
      <c r="C1067" s="34"/>
      <c r="D1067" s="34"/>
      <c r="E1067" s="34"/>
      <c r="F1067" s="34"/>
      <c r="G1067" s="34"/>
      <c r="W1067" s="34"/>
      <c r="X1067" s="34"/>
      <c r="Y1067" s="34"/>
      <c r="Z1067" s="34"/>
      <c r="AA1067" s="34"/>
      <c r="AB1067" s="34"/>
      <c r="AC1067" s="34"/>
    </row>
    <row r="1068" spans="1:29">
      <c r="A1068" s="34"/>
      <c r="B1068" s="34"/>
      <c r="C1068" s="34"/>
      <c r="D1068" s="34"/>
      <c r="E1068" s="34"/>
      <c r="F1068" s="34"/>
      <c r="G1068" s="34"/>
      <c r="W1068" s="34"/>
      <c r="X1068" s="34"/>
      <c r="Y1068" s="34"/>
      <c r="Z1068" s="34"/>
      <c r="AA1068" s="34"/>
      <c r="AB1068" s="34"/>
      <c r="AC1068" s="34"/>
    </row>
    <row r="1069" spans="1:29">
      <c r="A1069" s="34"/>
      <c r="B1069" s="34"/>
      <c r="C1069" s="34"/>
      <c r="D1069" s="34"/>
      <c r="E1069" s="34"/>
      <c r="F1069" s="34"/>
      <c r="G1069" s="34"/>
      <c r="W1069" s="34"/>
      <c r="X1069" s="34"/>
      <c r="Y1069" s="34"/>
      <c r="Z1069" s="34"/>
      <c r="AA1069" s="34"/>
      <c r="AB1069" s="34"/>
      <c r="AC1069" s="34"/>
    </row>
    <row r="1070" spans="1:29">
      <c r="A1070" s="34"/>
      <c r="B1070" s="34"/>
      <c r="C1070" s="34"/>
      <c r="D1070" s="34"/>
      <c r="E1070" s="34"/>
      <c r="F1070" s="34"/>
      <c r="G1070" s="34"/>
      <c r="W1070" s="34"/>
      <c r="X1070" s="34"/>
      <c r="Y1070" s="34"/>
      <c r="Z1070" s="34"/>
      <c r="AA1070" s="34"/>
      <c r="AB1070" s="34"/>
      <c r="AC1070" s="34"/>
    </row>
    <row r="1071" spans="1:29">
      <c r="A1071" s="34"/>
      <c r="B1071" s="34"/>
      <c r="C1071" s="34"/>
      <c r="D1071" s="34"/>
      <c r="E1071" s="34"/>
      <c r="F1071" s="34"/>
      <c r="G1071" s="34"/>
      <c r="W1071" s="34"/>
      <c r="X1071" s="34"/>
      <c r="Y1071" s="34"/>
      <c r="Z1071" s="34"/>
      <c r="AA1071" s="34"/>
      <c r="AB1071" s="34"/>
      <c r="AC1071" s="34"/>
    </row>
    <row r="1072" spans="1:29">
      <c r="A1072" s="34"/>
      <c r="B1072" s="34"/>
      <c r="C1072" s="34"/>
      <c r="D1072" s="34"/>
      <c r="E1072" s="34"/>
      <c r="F1072" s="34"/>
      <c r="G1072" s="34"/>
      <c r="W1072" s="34"/>
      <c r="X1072" s="34"/>
      <c r="Y1072" s="34"/>
      <c r="Z1072" s="34"/>
      <c r="AA1072" s="34"/>
      <c r="AB1072" s="34"/>
      <c r="AC1072" s="34"/>
    </row>
    <row r="1073" spans="1:29">
      <c r="A1073" s="34"/>
      <c r="B1073" s="34"/>
      <c r="C1073" s="34"/>
      <c r="D1073" s="34"/>
      <c r="E1073" s="34"/>
      <c r="F1073" s="34"/>
      <c r="G1073" s="34"/>
      <c r="W1073" s="34"/>
      <c r="X1073" s="34"/>
      <c r="Y1073" s="34"/>
      <c r="Z1073" s="34"/>
      <c r="AA1073" s="34"/>
      <c r="AB1073" s="34"/>
      <c r="AC1073" s="34"/>
    </row>
    <row r="1074" spans="1:29">
      <c r="A1074" s="34"/>
      <c r="B1074" s="34"/>
      <c r="C1074" s="34"/>
      <c r="D1074" s="34"/>
      <c r="E1074" s="34"/>
      <c r="F1074" s="34"/>
      <c r="G1074" s="34"/>
      <c r="W1074" s="34"/>
      <c r="X1074" s="34"/>
      <c r="Y1074" s="34"/>
      <c r="Z1074" s="34"/>
      <c r="AA1074" s="34"/>
      <c r="AB1074" s="34"/>
      <c r="AC1074" s="34"/>
    </row>
    <row r="1075" spans="1:29">
      <c r="A1075" s="34"/>
      <c r="B1075" s="34"/>
      <c r="C1075" s="34"/>
      <c r="D1075" s="34"/>
      <c r="E1075" s="34"/>
      <c r="F1075" s="34"/>
      <c r="G1075" s="34"/>
      <c r="W1075" s="34"/>
      <c r="X1075" s="34"/>
      <c r="Y1075" s="34"/>
      <c r="Z1075" s="34"/>
      <c r="AA1075" s="34"/>
      <c r="AB1075" s="34"/>
      <c r="AC1075" s="34"/>
    </row>
    <row r="1076" spans="1:29">
      <c r="A1076" s="34"/>
      <c r="B1076" s="34"/>
      <c r="C1076" s="34"/>
      <c r="D1076" s="34"/>
      <c r="E1076" s="34"/>
      <c r="F1076" s="34"/>
      <c r="G1076" s="34"/>
      <c r="W1076" s="34"/>
      <c r="X1076" s="34"/>
      <c r="Y1076" s="34"/>
      <c r="Z1076" s="34"/>
      <c r="AA1076" s="34"/>
      <c r="AB1076" s="34"/>
      <c r="AC1076" s="34"/>
    </row>
    <row r="1077" spans="1:29">
      <c r="A1077" s="34"/>
      <c r="B1077" s="34"/>
      <c r="C1077" s="34"/>
      <c r="D1077" s="34"/>
      <c r="E1077" s="34"/>
      <c r="F1077" s="34"/>
      <c r="G1077" s="34"/>
      <c r="W1077" s="34"/>
      <c r="X1077" s="34"/>
      <c r="Y1077" s="34"/>
      <c r="Z1077" s="34"/>
      <c r="AA1077" s="34"/>
      <c r="AB1077" s="34"/>
      <c r="AC1077" s="34"/>
    </row>
    <row r="1078" spans="1:29">
      <c r="A1078" s="34"/>
      <c r="B1078" s="34"/>
      <c r="C1078" s="34"/>
      <c r="D1078" s="34"/>
      <c r="E1078" s="34"/>
      <c r="F1078" s="34"/>
      <c r="G1078" s="34"/>
      <c r="W1078" s="34"/>
      <c r="X1078" s="34"/>
      <c r="Y1078" s="34"/>
      <c r="Z1078" s="34"/>
      <c r="AA1078" s="34"/>
      <c r="AB1078" s="34"/>
      <c r="AC1078" s="34"/>
    </row>
    <row r="1079" spans="1:29">
      <c r="A1079" s="34"/>
      <c r="B1079" s="34"/>
      <c r="C1079" s="34"/>
      <c r="D1079" s="34"/>
      <c r="E1079" s="34"/>
      <c r="F1079" s="34"/>
      <c r="G1079" s="34"/>
      <c r="W1079" s="34"/>
      <c r="X1079" s="34"/>
      <c r="Y1079" s="34"/>
      <c r="Z1079" s="34"/>
      <c r="AA1079" s="34"/>
      <c r="AB1079" s="34"/>
      <c r="AC1079" s="34"/>
    </row>
    <row r="1080" spans="1:29">
      <c r="A1080" s="34"/>
      <c r="B1080" s="34"/>
      <c r="C1080" s="34"/>
      <c r="D1080" s="34"/>
      <c r="E1080" s="34"/>
      <c r="F1080" s="34"/>
      <c r="G1080" s="34"/>
      <c r="W1080" s="34"/>
      <c r="X1080" s="34"/>
      <c r="Y1080" s="34"/>
      <c r="Z1080" s="34"/>
      <c r="AA1080" s="34"/>
      <c r="AB1080" s="34"/>
      <c r="AC1080" s="34"/>
    </row>
    <row r="1081" spans="1:29">
      <c r="A1081" s="34"/>
      <c r="B1081" s="34"/>
      <c r="C1081" s="34"/>
      <c r="D1081" s="34"/>
      <c r="E1081" s="34"/>
      <c r="F1081" s="34"/>
      <c r="G1081" s="34"/>
      <c r="W1081" s="34"/>
      <c r="X1081" s="34"/>
      <c r="Y1081" s="34"/>
      <c r="Z1081" s="34"/>
      <c r="AA1081" s="34"/>
      <c r="AB1081" s="34"/>
      <c r="AC1081" s="34"/>
    </row>
    <row r="1082" spans="1:29">
      <c r="A1082" s="34"/>
      <c r="B1082" s="34"/>
      <c r="C1082" s="34"/>
      <c r="D1082" s="34"/>
      <c r="E1082" s="34"/>
      <c r="F1082" s="34"/>
      <c r="G1082" s="34"/>
      <c r="W1082" s="34"/>
      <c r="X1082" s="34"/>
      <c r="Y1082" s="34"/>
      <c r="Z1082" s="34"/>
      <c r="AA1082" s="34"/>
      <c r="AB1082" s="34"/>
      <c r="AC1082" s="34"/>
    </row>
    <row r="1083" spans="1:29">
      <c r="A1083" s="34"/>
      <c r="B1083" s="34"/>
      <c r="C1083" s="34"/>
      <c r="D1083" s="34"/>
      <c r="E1083" s="34"/>
      <c r="F1083" s="34"/>
      <c r="G1083" s="34"/>
      <c r="W1083" s="34"/>
      <c r="X1083" s="34"/>
      <c r="Y1083" s="34"/>
      <c r="Z1083" s="34"/>
      <c r="AA1083" s="34"/>
      <c r="AB1083" s="34"/>
      <c r="AC1083" s="34"/>
    </row>
    <row r="1084" spans="1:29">
      <c r="A1084" s="34"/>
      <c r="B1084" s="34"/>
      <c r="C1084" s="34"/>
      <c r="D1084" s="34"/>
      <c r="E1084" s="34"/>
      <c r="F1084" s="34"/>
      <c r="G1084" s="34"/>
      <c r="W1084" s="34"/>
      <c r="X1084" s="34"/>
      <c r="Y1084" s="34"/>
      <c r="Z1084" s="34"/>
      <c r="AA1084" s="34"/>
      <c r="AB1084" s="34"/>
      <c r="AC1084" s="34"/>
    </row>
    <row r="1085" spans="1:29">
      <c r="A1085" s="34"/>
      <c r="B1085" s="34"/>
      <c r="C1085" s="34"/>
      <c r="D1085" s="34"/>
      <c r="E1085" s="34"/>
      <c r="F1085" s="34"/>
      <c r="G1085" s="34"/>
      <c r="W1085" s="34"/>
      <c r="X1085" s="34"/>
      <c r="Y1085" s="34"/>
      <c r="Z1085" s="34"/>
      <c r="AA1085" s="34"/>
      <c r="AB1085" s="34"/>
      <c r="AC1085" s="34"/>
    </row>
    <row r="1086" spans="1:29">
      <c r="A1086" s="34"/>
      <c r="B1086" s="34"/>
      <c r="C1086" s="34"/>
      <c r="D1086" s="34"/>
      <c r="E1086" s="34"/>
      <c r="F1086" s="34"/>
      <c r="G1086" s="34"/>
      <c r="W1086" s="34"/>
      <c r="X1086" s="34"/>
      <c r="Y1086" s="34"/>
      <c r="Z1086" s="34"/>
      <c r="AA1086" s="34"/>
      <c r="AB1086" s="34"/>
      <c r="AC1086" s="34"/>
    </row>
    <row r="1087" spans="1:29">
      <c r="A1087" s="34"/>
      <c r="B1087" s="34"/>
      <c r="C1087" s="34"/>
      <c r="D1087" s="34"/>
      <c r="E1087" s="34"/>
      <c r="F1087" s="34"/>
      <c r="G1087" s="34"/>
      <c r="W1087" s="34"/>
      <c r="X1087" s="34"/>
      <c r="Y1087" s="34"/>
      <c r="Z1087" s="34"/>
      <c r="AA1087" s="34"/>
      <c r="AB1087" s="34"/>
      <c r="AC1087" s="34"/>
    </row>
    <row r="1088" spans="1:29">
      <c r="A1088" s="34"/>
      <c r="B1088" s="34"/>
      <c r="C1088" s="34"/>
      <c r="D1088" s="34"/>
      <c r="E1088" s="34"/>
      <c r="F1088" s="34"/>
      <c r="G1088" s="34"/>
      <c r="W1088" s="34"/>
      <c r="X1088" s="34"/>
      <c r="Y1088" s="34"/>
      <c r="Z1088" s="34"/>
      <c r="AA1088" s="34"/>
      <c r="AB1088" s="34"/>
      <c r="AC1088" s="34"/>
    </row>
    <row r="1089" spans="1:29">
      <c r="A1089" s="34"/>
      <c r="B1089" s="34"/>
      <c r="C1089" s="34"/>
      <c r="D1089" s="34"/>
      <c r="E1089" s="34"/>
      <c r="F1089" s="34"/>
      <c r="G1089" s="34"/>
      <c r="W1089" s="34"/>
      <c r="X1089" s="34"/>
      <c r="Y1089" s="34"/>
      <c r="Z1089" s="34"/>
      <c r="AA1089" s="34"/>
      <c r="AB1089" s="34"/>
      <c r="AC1089" s="34"/>
    </row>
    <row r="1090" spans="1:29">
      <c r="A1090" s="34"/>
      <c r="B1090" s="34"/>
      <c r="C1090" s="34"/>
      <c r="D1090" s="34"/>
      <c r="E1090" s="34"/>
      <c r="F1090" s="34"/>
      <c r="G1090" s="34"/>
      <c r="W1090" s="34"/>
      <c r="X1090" s="34"/>
      <c r="Y1090" s="34"/>
      <c r="Z1090" s="34"/>
      <c r="AA1090" s="34"/>
      <c r="AB1090" s="34"/>
      <c r="AC1090" s="34"/>
    </row>
    <row r="1091" spans="1:29">
      <c r="A1091" s="34"/>
      <c r="B1091" s="34"/>
      <c r="C1091" s="34"/>
      <c r="D1091" s="34"/>
      <c r="E1091" s="34"/>
      <c r="F1091" s="34"/>
      <c r="G1091" s="34"/>
      <c r="W1091" s="34"/>
      <c r="X1091" s="34"/>
      <c r="Y1091" s="34"/>
      <c r="Z1091" s="34"/>
      <c r="AA1091" s="34"/>
      <c r="AB1091" s="34"/>
      <c r="AC1091" s="34"/>
    </row>
    <row r="1092" spans="1:29">
      <c r="A1092" s="34"/>
      <c r="B1092" s="34"/>
      <c r="C1092" s="34"/>
      <c r="D1092" s="34"/>
      <c r="E1092" s="34"/>
      <c r="F1092" s="34"/>
      <c r="G1092" s="34"/>
      <c r="W1092" s="34"/>
      <c r="X1092" s="34"/>
      <c r="Y1092" s="34"/>
      <c r="Z1092" s="34"/>
      <c r="AA1092" s="34"/>
      <c r="AB1092" s="34"/>
      <c r="AC1092" s="34"/>
    </row>
    <row r="1093" spans="1:29">
      <c r="A1093" s="34"/>
      <c r="B1093" s="34"/>
      <c r="C1093" s="34"/>
      <c r="D1093" s="34"/>
      <c r="E1093" s="34"/>
      <c r="F1093" s="34"/>
      <c r="G1093" s="34"/>
      <c r="W1093" s="34"/>
      <c r="X1093" s="34"/>
      <c r="Y1093" s="34"/>
      <c r="Z1093" s="34"/>
      <c r="AA1093" s="34"/>
      <c r="AB1093" s="34"/>
      <c r="AC1093" s="34"/>
    </row>
    <row r="1094" spans="1:29">
      <c r="A1094" s="34"/>
      <c r="B1094" s="34"/>
      <c r="C1094" s="34"/>
      <c r="D1094" s="34"/>
      <c r="E1094" s="34"/>
      <c r="F1094" s="34"/>
      <c r="G1094" s="34"/>
      <c r="W1094" s="34"/>
      <c r="X1094" s="34"/>
      <c r="Y1094" s="34"/>
      <c r="Z1094" s="34"/>
      <c r="AA1094" s="34"/>
      <c r="AB1094" s="34"/>
      <c r="AC1094" s="34"/>
    </row>
    <row r="1095" spans="1:29">
      <c r="A1095" s="34"/>
      <c r="B1095" s="34"/>
      <c r="C1095" s="34"/>
      <c r="D1095" s="34"/>
      <c r="E1095" s="34"/>
      <c r="F1095" s="34"/>
      <c r="G1095" s="34"/>
      <c r="W1095" s="34"/>
      <c r="X1095" s="34"/>
      <c r="Y1095" s="34"/>
      <c r="Z1095" s="34"/>
      <c r="AA1095" s="34"/>
      <c r="AB1095" s="34"/>
      <c r="AC1095" s="34"/>
    </row>
    <row r="1096" spans="1:29">
      <c r="A1096" s="34"/>
      <c r="B1096" s="34"/>
      <c r="C1096" s="34"/>
      <c r="D1096" s="34"/>
      <c r="E1096" s="34"/>
      <c r="F1096" s="34"/>
      <c r="G1096" s="34"/>
      <c r="W1096" s="34"/>
      <c r="X1096" s="34"/>
      <c r="Y1096" s="34"/>
      <c r="Z1096" s="34"/>
      <c r="AA1096" s="34"/>
      <c r="AB1096" s="34"/>
      <c r="AC1096" s="34"/>
    </row>
    <row r="1097" spans="1:29">
      <c r="A1097" s="34"/>
      <c r="B1097" s="34"/>
      <c r="C1097" s="34"/>
      <c r="D1097" s="34"/>
      <c r="E1097" s="34"/>
      <c r="F1097" s="34"/>
      <c r="G1097" s="34"/>
      <c r="W1097" s="34"/>
      <c r="X1097" s="34"/>
      <c r="Y1097" s="34"/>
      <c r="Z1097" s="34"/>
      <c r="AA1097" s="34"/>
      <c r="AB1097" s="34"/>
      <c r="AC1097" s="34"/>
    </row>
    <row r="1098" spans="1:29">
      <c r="A1098" s="34"/>
      <c r="B1098" s="34"/>
      <c r="C1098" s="34"/>
      <c r="D1098" s="34"/>
      <c r="E1098" s="34"/>
      <c r="F1098" s="34"/>
      <c r="G1098" s="34"/>
      <c r="W1098" s="34"/>
      <c r="X1098" s="34"/>
      <c r="Y1098" s="34"/>
      <c r="Z1098" s="34"/>
      <c r="AA1098" s="34"/>
      <c r="AB1098" s="34"/>
      <c r="AC1098" s="34"/>
    </row>
    <row r="1099" spans="1:29">
      <c r="A1099" s="34"/>
      <c r="B1099" s="34"/>
      <c r="C1099" s="34"/>
      <c r="D1099" s="34"/>
      <c r="E1099" s="34"/>
      <c r="F1099" s="34"/>
      <c r="G1099" s="34"/>
      <c r="W1099" s="34"/>
      <c r="X1099" s="34"/>
      <c r="Y1099" s="34"/>
      <c r="Z1099" s="34"/>
      <c r="AA1099" s="34"/>
      <c r="AB1099" s="34"/>
      <c r="AC1099" s="34"/>
    </row>
    <row r="1100" spans="1:29">
      <c r="A1100" s="34"/>
      <c r="B1100" s="34"/>
      <c r="C1100" s="34"/>
      <c r="D1100" s="34"/>
      <c r="E1100" s="34"/>
      <c r="F1100" s="34"/>
      <c r="G1100" s="34"/>
      <c r="W1100" s="34"/>
      <c r="X1100" s="34"/>
      <c r="Y1100" s="34"/>
      <c r="Z1100" s="34"/>
      <c r="AA1100" s="34"/>
      <c r="AB1100" s="34"/>
      <c r="AC1100" s="34"/>
    </row>
    <row r="1101" spans="1:29">
      <c r="A1101" s="34"/>
      <c r="B1101" s="34"/>
      <c r="C1101" s="34"/>
      <c r="D1101" s="34"/>
      <c r="E1101" s="34"/>
      <c r="F1101" s="34"/>
      <c r="G1101" s="34"/>
      <c r="W1101" s="34"/>
      <c r="X1101" s="34"/>
      <c r="Y1101" s="34"/>
      <c r="Z1101" s="34"/>
      <c r="AA1101" s="34"/>
      <c r="AB1101" s="34"/>
      <c r="AC1101" s="34"/>
    </row>
    <row r="1102" spans="1:29">
      <c r="A1102" s="34"/>
      <c r="B1102" s="34"/>
      <c r="C1102" s="34"/>
      <c r="D1102" s="34"/>
      <c r="E1102" s="34"/>
      <c r="F1102" s="34"/>
      <c r="G1102" s="34"/>
      <c r="W1102" s="34"/>
      <c r="X1102" s="34"/>
      <c r="Y1102" s="34"/>
      <c r="Z1102" s="34"/>
      <c r="AA1102" s="34"/>
      <c r="AB1102" s="34"/>
      <c r="AC1102" s="34"/>
    </row>
    <row r="1103" spans="1:29">
      <c r="A1103" s="34"/>
      <c r="B1103" s="34"/>
      <c r="C1103" s="34"/>
      <c r="D1103" s="34"/>
      <c r="E1103" s="34"/>
      <c r="F1103" s="34"/>
      <c r="G1103" s="34"/>
      <c r="W1103" s="34"/>
      <c r="X1103" s="34"/>
      <c r="Y1103" s="34"/>
      <c r="Z1103" s="34"/>
      <c r="AA1103" s="34"/>
      <c r="AB1103" s="34"/>
      <c r="AC1103" s="34"/>
    </row>
    <row r="1104" spans="1:29">
      <c r="A1104" s="34"/>
      <c r="B1104" s="34"/>
      <c r="C1104" s="34"/>
      <c r="D1104" s="34"/>
      <c r="E1104" s="34"/>
      <c r="F1104" s="34"/>
      <c r="G1104" s="34"/>
      <c r="W1104" s="34"/>
      <c r="X1104" s="34"/>
      <c r="Y1104" s="34"/>
      <c r="Z1104" s="34"/>
      <c r="AA1104" s="34"/>
      <c r="AB1104" s="34"/>
      <c r="AC1104" s="34"/>
    </row>
    <row r="1105" spans="1:29">
      <c r="A1105" s="34"/>
      <c r="B1105" s="34"/>
      <c r="C1105" s="34"/>
      <c r="D1105" s="34"/>
      <c r="E1105" s="34"/>
      <c r="F1105" s="34"/>
      <c r="G1105" s="34"/>
      <c r="W1105" s="34"/>
      <c r="X1105" s="34"/>
      <c r="Y1105" s="34"/>
      <c r="Z1105" s="34"/>
      <c r="AA1105" s="34"/>
      <c r="AB1105" s="34"/>
      <c r="AC1105" s="34"/>
    </row>
    <row r="1106" spans="1:29">
      <c r="A1106" s="34"/>
      <c r="B1106" s="34"/>
      <c r="C1106" s="34"/>
      <c r="D1106" s="34"/>
      <c r="E1106" s="34"/>
      <c r="F1106" s="34"/>
      <c r="G1106" s="34"/>
      <c r="W1106" s="34"/>
      <c r="X1106" s="34"/>
      <c r="Y1106" s="34"/>
      <c r="Z1106" s="34"/>
      <c r="AA1106" s="34"/>
      <c r="AB1106" s="34"/>
      <c r="AC1106" s="34"/>
    </row>
    <row r="1107" spans="1:29">
      <c r="A1107" s="34"/>
      <c r="B1107" s="34"/>
      <c r="C1107" s="34"/>
      <c r="D1107" s="34"/>
      <c r="E1107" s="34"/>
      <c r="F1107" s="34"/>
      <c r="G1107" s="34"/>
      <c r="W1107" s="34"/>
      <c r="X1107" s="34"/>
      <c r="Y1107" s="34"/>
      <c r="Z1107" s="34"/>
      <c r="AA1107" s="34"/>
      <c r="AB1107" s="34"/>
      <c r="AC1107" s="34"/>
    </row>
    <row r="1108" spans="1:29">
      <c r="A1108" s="34"/>
      <c r="B1108" s="34"/>
      <c r="C1108" s="34"/>
      <c r="D1108" s="34"/>
      <c r="E1108" s="34"/>
      <c r="F1108" s="34"/>
      <c r="G1108" s="34"/>
      <c r="W1108" s="34"/>
      <c r="X1108" s="34"/>
      <c r="Y1108" s="34"/>
      <c r="Z1108" s="34"/>
      <c r="AA1108" s="34"/>
      <c r="AB1108" s="34"/>
      <c r="AC1108" s="34"/>
    </row>
    <row r="1109" spans="1:29">
      <c r="A1109" s="34"/>
      <c r="B1109" s="34"/>
      <c r="C1109" s="34"/>
      <c r="D1109" s="34"/>
      <c r="E1109" s="34"/>
      <c r="F1109" s="34"/>
      <c r="G1109" s="34"/>
      <c r="W1109" s="34"/>
      <c r="X1109" s="34"/>
      <c r="Y1109" s="34"/>
      <c r="Z1109" s="34"/>
      <c r="AA1109" s="34"/>
      <c r="AB1109" s="34"/>
      <c r="AC1109" s="34"/>
    </row>
    <row r="1110" spans="1:29">
      <c r="A1110" s="34"/>
      <c r="B1110" s="34"/>
      <c r="C1110" s="34"/>
      <c r="D1110" s="34"/>
      <c r="E1110" s="34"/>
      <c r="F1110" s="34"/>
      <c r="G1110" s="34"/>
      <c r="W1110" s="34"/>
      <c r="X1110" s="34"/>
      <c r="Y1110" s="34"/>
      <c r="Z1110" s="34"/>
      <c r="AA1110" s="34"/>
      <c r="AB1110" s="34"/>
      <c r="AC1110" s="34"/>
    </row>
    <row r="1111" spans="1:29">
      <c r="A1111" s="34"/>
      <c r="B1111" s="34"/>
      <c r="C1111" s="34"/>
      <c r="D1111" s="34"/>
      <c r="E1111" s="34"/>
      <c r="F1111" s="34"/>
      <c r="G1111" s="34"/>
      <c r="W1111" s="34"/>
      <c r="X1111" s="34"/>
      <c r="Y1111" s="34"/>
      <c r="Z1111" s="34"/>
      <c r="AA1111" s="34"/>
      <c r="AB1111" s="34"/>
      <c r="AC1111" s="34"/>
    </row>
    <row r="1112" spans="1:29">
      <c r="A1112" s="34"/>
      <c r="B1112" s="34"/>
      <c r="C1112" s="34"/>
      <c r="D1112" s="34"/>
      <c r="E1112" s="34"/>
      <c r="F1112" s="34"/>
      <c r="G1112" s="34"/>
      <c r="W1112" s="34"/>
      <c r="X1112" s="34"/>
      <c r="Y1112" s="34"/>
      <c r="Z1112" s="34"/>
      <c r="AA1112" s="34"/>
      <c r="AB1112" s="34"/>
      <c r="AC1112" s="34"/>
    </row>
    <row r="1113" spans="1:29">
      <c r="A1113" s="34"/>
      <c r="B1113" s="34"/>
      <c r="C1113" s="34"/>
      <c r="D1113" s="34"/>
      <c r="E1113" s="34"/>
      <c r="F1113" s="34"/>
      <c r="G1113" s="34"/>
      <c r="W1113" s="34"/>
      <c r="X1113" s="34"/>
      <c r="Y1113" s="34"/>
      <c r="Z1113" s="34"/>
      <c r="AA1113" s="34"/>
      <c r="AB1113" s="34"/>
      <c r="AC1113" s="34"/>
    </row>
    <row r="1114" spans="1:29">
      <c r="A1114" s="34"/>
      <c r="B1114" s="34"/>
      <c r="C1114" s="34"/>
      <c r="D1114" s="34"/>
      <c r="E1114" s="34"/>
      <c r="F1114" s="34"/>
      <c r="G1114" s="34"/>
      <c r="W1114" s="34"/>
      <c r="X1114" s="34"/>
      <c r="Y1114" s="34"/>
      <c r="Z1114" s="34"/>
      <c r="AA1114" s="34"/>
      <c r="AB1114" s="34"/>
      <c r="AC1114" s="34"/>
    </row>
    <row r="1115" spans="1:29">
      <c r="A1115" s="34"/>
      <c r="B1115" s="34"/>
      <c r="C1115" s="34"/>
      <c r="D1115" s="34"/>
      <c r="E1115" s="34"/>
      <c r="F1115" s="34"/>
      <c r="G1115" s="34"/>
      <c r="W1115" s="34"/>
      <c r="X1115" s="34"/>
      <c r="Y1115" s="34"/>
      <c r="Z1115" s="34"/>
      <c r="AA1115" s="34"/>
      <c r="AB1115" s="34"/>
      <c r="AC1115" s="34"/>
    </row>
    <row r="1116" spans="1:29">
      <c r="A1116" s="34"/>
      <c r="B1116" s="34"/>
      <c r="C1116" s="34"/>
      <c r="D1116" s="34"/>
      <c r="E1116" s="34"/>
      <c r="F1116" s="34"/>
      <c r="G1116" s="34"/>
      <c r="W1116" s="34"/>
      <c r="X1116" s="34"/>
      <c r="Y1116" s="34"/>
      <c r="Z1116" s="34"/>
      <c r="AA1116" s="34"/>
      <c r="AB1116" s="34"/>
      <c r="AC1116" s="34"/>
    </row>
    <row r="1117" spans="1:29">
      <c r="A1117" s="34"/>
      <c r="B1117" s="34"/>
      <c r="C1117" s="34"/>
      <c r="D1117" s="34"/>
      <c r="E1117" s="34"/>
      <c r="F1117" s="34"/>
      <c r="G1117" s="34"/>
      <c r="W1117" s="34"/>
      <c r="X1117" s="34"/>
      <c r="Y1117" s="34"/>
      <c r="Z1117" s="34"/>
      <c r="AA1117" s="34"/>
      <c r="AB1117" s="34"/>
      <c r="AC1117" s="34"/>
    </row>
    <row r="1118" spans="1:29">
      <c r="A1118" s="34"/>
      <c r="B1118" s="34"/>
      <c r="C1118" s="34"/>
      <c r="D1118" s="34"/>
      <c r="E1118" s="34"/>
      <c r="F1118" s="34"/>
      <c r="G1118" s="34"/>
      <c r="W1118" s="34"/>
      <c r="X1118" s="34"/>
      <c r="Y1118" s="34"/>
      <c r="Z1118" s="34"/>
      <c r="AA1118" s="34"/>
      <c r="AB1118" s="34"/>
      <c r="AC1118" s="34"/>
    </row>
    <row r="1119" spans="1:29">
      <c r="A1119" s="34"/>
      <c r="B1119" s="34"/>
      <c r="C1119" s="34"/>
      <c r="D1119" s="34"/>
      <c r="E1119" s="34"/>
      <c r="F1119" s="34"/>
      <c r="G1119" s="34"/>
      <c r="W1119" s="34"/>
      <c r="X1119" s="34"/>
      <c r="Y1119" s="34"/>
      <c r="Z1119" s="34"/>
      <c r="AA1119" s="34"/>
      <c r="AB1119" s="34"/>
      <c r="AC1119" s="34"/>
    </row>
    <row r="1120" spans="1:29">
      <c r="A1120" s="34"/>
      <c r="B1120" s="34"/>
      <c r="C1120" s="34"/>
      <c r="D1120" s="34"/>
      <c r="E1120" s="34"/>
      <c r="F1120" s="34"/>
      <c r="G1120" s="34"/>
      <c r="W1120" s="34"/>
      <c r="X1120" s="34"/>
      <c r="Y1120" s="34"/>
      <c r="Z1120" s="34"/>
      <c r="AA1120" s="34"/>
      <c r="AB1120" s="34"/>
      <c r="AC1120" s="34"/>
    </row>
    <row r="1121" spans="1:29">
      <c r="A1121" s="34"/>
      <c r="B1121" s="34"/>
      <c r="C1121" s="34"/>
      <c r="D1121" s="34"/>
      <c r="E1121" s="34"/>
      <c r="F1121" s="34"/>
      <c r="G1121" s="34"/>
      <c r="W1121" s="34"/>
      <c r="X1121" s="34"/>
      <c r="Y1121" s="34"/>
      <c r="Z1121" s="34"/>
      <c r="AA1121" s="34"/>
      <c r="AB1121" s="34"/>
      <c r="AC1121" s="34"/>
    </row>
    <row r="1122" spans="1:29">
      <c r="A1122" s="34"/>
      <c r="B1122" s="34"/>
      <c r="C1122" s="34"/>
      <c r="D1122" s="34"/>
      <c r="E1122" s="34"/>
      <c r="F1122" s="34"/>
      <c r="G1122" s="34"/>
      <c r="W1122" s="34"/>
      <c r="X1122" s="34"/>
      <c r="Y1122" s="34"/>
      <c r="Z1122" s="34"/>
      <c r="AA1122" s="34"/>
      <c r="AB1122" s="34"/>
      <c r="AC1122" s="34"/>
    </row>
    <row r="1123" spans="1:29">
      <c r="A1123" s="34"/>
      <c r="B1123" s="34"/>
      <c r="C1123" s="34"/>
      <c r="D1123" s="34"/>
      <c r="E1123" s="34"/>
      <c r="F1123" s="34"/>
      <c r="G1123" s="34"/>
      <c r="W1123" s="34"/>
      <c r="X1123" s="34"/>
      <c r="Y1123" s="34"/>
      <c r="Z1123" s="34"/>
      <c r="AA1123" s="34"/>
      <c r="AB1123" s="34"/>
      <c r="AC1123" s="34"/>
    </row>
    <row r="1124" spans="1:29">
      <c r="A1124" s="34"/>
      <c r="B1124" s="34"/>
      <c r="C1124" s="34"/>
      <c r="D1124" s="34"/>
      <c r="E1124" s="34"/>
      <c r="F1124" s="34"/>
      <c r="G1124" s="34"/>
      <c r="W1124" s="34"/>
      <c r="X1124" s="34"/>
      <c r="Y1124" s="34"/>
      <c r="Z1124" s="34"/>
      <c r="AA1124" s="34"/>
      <c r="AB1124" s="34"/>
      <c r="AC1124" s="34"/>
    </row>
    <row r="1125" spans="1:29">
      <c r="A1125" s="34"/>
      <c r="B1125" s="34"/>
      <c r="C1125" s="34"/>
      <c r="D1125" s="34"/>
      <c r="E1125" s="34"/>
      <c r="F1125" s="34"/>
      <c r="G1125" s="34"/>
      <c r="W1125" s="34"/>
      <c r="X1125" s="34"/>
      <c r="Y1125" s="34"/>
      <c r="Z1125" s="34"/>
      <c r="AA1125" s="34"/>
      <c r="AB1125" s="34"/>
      <c r="AC1125" s="34"/>
    </row>
    <row r="1126" spans="1:29">
      <c r="A1126" s="34"/>
      <c r="B1126" s="34"/>
      <c r="C1126" s="34"/>
      <c r="D1126" s="34"/>
      <c r="E1126" s="34"/>
      <c r="F1126" s="34"/>
      <c r="G1126" s="34"/>
      <c r="W1126" s="34"/>
      <c r="X1126" s="34"/>
      <c r="Y1126" s="34"/>
      <c r="Z1126" s="34"/>
      <c r="AA1126" s="34"/>
      <c r="AB1126" s="34"/>
      <c r="AC1126" s="34"/>
    </row>
    <row r="1127" spans="1:29">
      <c r="A1127" s="34"/>
      <c r="B1127" s="34"/>
      <c r="C1127" s="34"/>
      <c r="D1127" s="34"/>
      <c r="E1127" s="34"/>
      <c r="F1127" s="34"/>
      <c r="G1127" s="34"/>
      <c r="W1127" s="34"/>
      <c r="X1127" s="34"/>
      <c r="Y1127" s="34"/>
      <c r="Z1127" s="34"/>
      <c r="AA1127" s="34"/>
      <c r="AB1127" s="34"/>
      <c r="AC1127" s="34"/>
    </row>
    <row r="1128" spans="1:29">
      <c r="A1128" s="34"/>
      <c r="B1128" s="34"/>
      <c r="C1128" s="34"/>
      <c r="D1128" s="34"/>
      <c r="E1128" s="34"/>
      <c r="F1128" s="34"/>
      <c r="G1128" s="34"/>
      <c r="W1128" s="34"/>
      <c r="X1128" s="34"/>
      <c r="Y1128" s="34"/>
      <c r="Z1128" s="34"/>
      <c r="AA1128" s="34"/>
      <c r="AB1128" s="34"/>
      <c r="AC1128" s="34"/>
    </row>
    <row r="1129" spans="1:29">
      <c r="A1129" s="34"/>
      <c r="B1129" s="34"/>
      <c r="C1129" s="34"/>
      <c r="D1129" s="34"/>
      <c r="E1129" s="34"/>
      <c r="F1129" s="34"/>
      <c r="G1129" s="34"/>
      <c r="W1129" s="34"/>
      <c r="X1129" s="34"/>
      <c r="Y1129" s="34"/>
      <c r="Z1129" s="34"/>
      <c r="AA1129" s="34"/>
      <c r="AB1129" s="34"/>
      <c r="AC1129" s="34"/>
    </row>
    <row r="1130" spans="1:29">
      <c r="A1130" s="34"/>
      <c r="B1130" s="34"/>
      <c r="C1130" s="34"/>
      <c r="D1130" s="34"/>
      <c r="E1130" s="34"/>
      <c r="F1130" s="34"/>
      <c r="G1130" s="34"/>
      <c r="W1130" s="34"/>
      <c r="X1130" s="34"/>
      <c r="Y1130" s="34"/>
      <c r="Z1130" s="34"/>
      <c r="AA1130" s="34"/>
      <c r="AB1130" s="34"/>
      <c r="AC1130" s="34"/>
    </row>
    <row r="1131" spans="1:29">
      <c r="A1131" s="34"/>
      <c r="B1131" s="34"/>
      <c r="C1131" s="34"/>
      <c r="D1131" s="34"/>
      <c r="E1131" s="34"/>
      <c r="F1131" s="34"/>
      <c r="G1131" s="34"/>
      <c r="W1131" s="34"/>
      <c r="X1131" s="34"/>
      <c r="Y1131" s="34"/>
      <c r="Z1131" s="34"/>
      <c r="AA1131" s="34"/>
      <c r="AB1131" s="34"/>
      <c r="AC1131" s="34"/>
    </row>
    <row r="1132" spans="1:29">
      <c r="A1132" s="34"/>
      <c r="B1132" s="34"/>
      <c r="C1132" s="34"/>
      <c r="D1132" s="34"/>
      <c r="E1132" s="34"/>
      <c r="F1132" s="34"/>
      <c r="G1132" s="34"/>
      <c r="W1132" s="34"/>
      <c r="X1132" s="34"/>
      <c r="Y1132" s="34"/>
      <c r="Z1132" s="34"/>
      <c r="AA1132" s="34"/>
      <c r="AB1132" s="34"/>
      <c r="AC1132" s="34"/>
    </row>
    <row r="1133" spans="1:29">
      <c r="A1133" s="34"/>
      <c r="B1133" s="34"/>
      <c r="C1133" s="34"/>
      <c r="D1133" s="34"/>
      <c r="E1133" s="34"/>
      <c r="F1133" s="34"/>
      <c r="G1133" s="34"/>
      <c r="W1133" s="34"/>
      <c r="X1133" s="34"/>
      <c r="Y1133" s="34"/>
      <c r="Z1133" s="34"/>
      <c r="AA1133" s="34"/>
      <c r="AB1133" s="34"/>
      <c r="AC1133" s="34"/>
    </row>
    <row r="1134" spans="1:29">
      <c r="A1134" s="34"/>
      <c r="B1134" s="34"/>
      <c r="C1134" s="34"/>
      <c r="D1134" s="34"/>
      <c r="E1134" s="34"/>
      <c r="F1134" s="34"/>
      <c r="G1134" s="34"/>
      <c r="W1134" s="34"/>
      <c r="X1134" s="34"/>
      <c r="Y1134" s="34"/>
      <c r="Z1134" s="34"/>
      <c r="AA1134" s="34"/>
      <c r="AB1134" s="34"/>
      <c r="AC1134" s="34"/>
    </row>
    <row r="1135" spans="1:29">
      <c r="A1135" s="34"/>
      <c r="B1135" s="34"/>
      <c r="C1135" s="34"/>
      <c r="D1135" s="34"/>
      <c r="E1135" s="34"/>
      <c r="F1135" s="34"/>
      <c r="G1135" s="34"/>
      <c r="W1135" s="34"/>
      <c r="X1135" s="34"/>
      <c r="Y1135" s="34"/>
      <c r="Z1135" s="34"/>
      <c r="AA1135" s="34"/>
      <c r="AB1135" s="34"/>
      <c r="AC1135" s="34"/>
    </row>
    <row r="1136" spans="1:29">
      <c r="A1136" s="34"/>
      <c r="B1136" s="34"/>
      <c r="C1136" s="34"/>
      <c r="D1136" s="34"/>
      <c r="E1136" s="34"/>
      <c r="F1136" s="34"/>
      <c r="G1136" s="34"/>
      <c r="W1136" s="34"/>
      <c r="X1136" s="34"/>
      <c r="Y1136" s="34"/>
      <c r="Z1136" s="34"/>
      <c r="AA1136" s="34"/>
      <c r="AB1136" s="34"/>
      <c r="AC1136" s="34"/>
    </row>
    <row r="1137" spans="1:29">
      <c r="A1137" s="34"/>
      <c r="B1137" s="34"/>
      <c r="C1137" s="34"/>
      <c r="D1137" s="34"/>
      <c r="E1137" s="34"/>
      <c r="F1137" s="34"/>
      <c r="G1137" s="34"/>
      <c r="W1137" s="34"/>
      <c r="X1137" s="34"/>
      <c r="Y1137" s="34"/>
      <c r="Z1137" s="34"/>
      <c r="AA1137" s="34"/>
      <c r="AB1137" s="34"/>
      <c r="AC1137" s="34"/>
    </row>
    <row r="1138" spans="1:29">
      <c r="A1138" s="34"/>
      <c r="B1138" s="34"/>
      <c r="C1138" s="34"/>
      <c r="D1138" s="34"/>
      <c r="E1138" s="34"/>
      <c r="F1138" s="34"/>
      <c r="G1138" s="34"/>
      <c r="W1138" s="34"/>
      <c r="X1138" s="34"/>
      <c r="Y1138" s="34"/>
      <c r="Z1138" s="34"/>
      <c r="AA1138" s="34"/>
      <c r="AB1138" s="34"/>
      <c r="AC1138" s="34"/>
    </row>
    <row r="1139" spans="1:29">
      <c r="A1139" s="34"/>
      <c r="B1139" s="34"/>
      <c r="C1139" s="34"/>
      <c r="D1139" s="34"/>
      <c r="E1139" s="34"/>
      <c r="F1139" s="34"/>
      <c r="G1139" s="34"/>
      <c r="W1139" s="34"/>
      <c r="X1139" s="34"/>
      <c r="Y1139" s="34"/>
      <c r="Z1139" s="34"/>
      <c r="AA1139" s="34"/>
      <c r="AB1139" s="34"/>
      <c r="AC1139" s="34"/>
    </row>
    <row r="1140" spans="1:29">
      <c r="A1140" s="34"/>
      <c r="B1140" s="34"/>
      <c r="C1140" s="34"/>
      <c r="D1140" s="34"/>
      <c r="E1140" s="34"/>
      <c r="F1140" s="34"/>
      <c r="G1140" s="34"/>
      <c r="W1140" s="34"/>
      <c r="X1140" s="34"/>
      <c r="Y1140" s="34"/>
      <c r="Z1140" s="34"/>
      <c r="AA1140" s="34"/>
      <c r="AB1140" s="34"/>
      <c r="AC1140" s="34"/>
    </row>
    <row r="1141" spans="1:29">
      <c r="A1141" s="34"/>
      <c r="B1141" s="34"/>
      <c r="C1141" s="34"/>
      <c r="D1141" s="34"/>
      <c r="E1141" s="34"/>
      <c r="F1141" s="34"/>
      <c r="G1141" s="34"/>
      <c r="W1141" s="34"/>
      <c r="X1141" s="34"/>
      <c r="Y1141" s="34"/>
      <c r="Z1141" s="34"/>
      <c r="AA1141" s="34"/>
      <c r="AB1141" s="34"/>
      <c r="AC1141" s="34"/>
    </row>
    <row r="1142" spans="1:29">
      <c r="A1142" s="34"/>
      <c r="B1142" s="34"/>
      <c r="C1142" s="34"/>
      <c r="D1142" s="34"/>
      <c r="E1142" s="34"/>
      <c r="F1142" s="34"/>
      <c r="G1142" s="34"/>
      <c r="W1142" s="34"/>
      <c r="X1142" s="34"/>
      <c r="Y1142" s="34"/>
      <c r="Z1142" s="34"/>
      <c r="AA1142" s="34"/>
      <c r="AB1142" s="34"/>
      <c r="AC1142" s="34"/>
    </row>
    <row r="1143" spans="1:29">
      <c r="A1143" s="34"/>
      <c r="B1143" s="34"/>
      <c r="C1143" s="34"/>
      <c r="D1143" s="34"/>
      <c r="E1143" s="34"/>
      <c r="F1143" s="34"/>
      <c r="G1143" s="34"/>
      <c r="W1143" s="34"/>
      <c r="X1143" s="34"/>
      <c r="Y1143" s="34"/>
      <c r="Z1143" s="34"/>
      <c r="AA1143" s="34"/>
      <c r="AB1143" s="34"/>
      <c r="AC1143" s="34"/>
    </row>
    <row r="1144" spans="1:29">
      <c r="A1144" s="34"/>
      <c r="B1144" s="34"/>
      <c r="C1144" s="34"/>
      <c r="D1144" s="34"/>
      <c r="E1144" s="34"/>
      <c r="F1144" s="34"/>
      <c r="G1144" s="34"/>
      <c r="W1144" s="34"/>
      <c r="X1144" s="34"/>
      <c r="Y1144" s="34"/>
      <c r="Z1144" s="34"/>
      <c r="AA1144" s="34"/>
      <c r="AB1144" s="34"/>
      <c r="AC1144" s="34"/>
    </row>
    <row r="1145" spans="1:29">
      <c r="A1145" s="34"/>
      <c r="B1145" s="34"/>
      <c r="C1145" s="34"/>
      <c r="D1145" s="34"/>
      <c r="E1145" s="34"/>
      <c r="F1145" s="34"/>
      <c r="G1145" s="34"/>
      <c r="W1145" s="34"/>
      <c r="X1145" s="34"/>
      <c r="Y1145" s="34"/>
      <c r="Z1145" s="34"/>
      <c r="AA1145" s="34"/>
      <c r="AB1145" s="34"/>
      <c r="AC1145" s="34"/>
    </row>
    <row r="1146" spans="1:29">
      <c r="A1146" s="34"/>
      <c r="B1146" s="34"/>
      <c r="C1146" s="34"/>
      <c r="D1146" s="34"/>
      <c r="E1146" s="34"/>
      <c r="F1146" s="34"/>
      <c r="G1146" s="34"/>
      <c r="W1146" s="34"/>
      <c r="X1146" s="34"/>
      <c r="Y1146" s="34"/>
      <c r="Z1146" s="34"/>
      <c r="AA1146" s="34"/>
      <c r="AB1146" s="34"/>
      <c r="AC1146" s="34"/>
    </row>
    <row r="1147" spans="1:29">
      <c r="A1147" s="34"/>
      <c r="B1147" s="34"/>
      <c r="C1147" s="34"/>
      <c r="D1147" s="34"/>
      <c r="E1147" s="34"/>
      <c r="F1147" s="34"/>
      <c r="G1147" s="34"/>
      <c r="W1147" s="34"/>
      <c r="X1147" s="34"/>
      <c r="Y1147" s="34"/>
      <c r="Z1147" s="34"/>
      <c r="AA1147" s="34"/>
      <c r="AB1147" s="34"/>
      <c r="AC1147" s="34"/>
    </row>
    <row r="1148" spans="1:29">
      <c r="A1148" s="34"/>
      <c r="B1148" s="34"/>
      <c r="C1148" s="34"/>
      <c r="D1148" s="34"/>
      <c r="E1148" s="34"/>
      <c r="F1148" s="34"/>
      <c r="G1148" s="34"/>
      <c r="W1148" s="34"/>
      <c r="X1148" s="34"/>
      <c r="Y1148" s="34"/>
      <c r="Z1148" s="34"/>
      <c r="AA1148" s="34"/>
      <c r="AB1148" s="34"/>
      <c r="AC1148" s="34"/>
    </row>
    <row r="1149" spans="1:29">
      <c r="A1149" s="34"/>
      <c r="B1149" s="34"/>
      <c r="C1149" s="34"/>
      <c r="D1149" s="34"/>
      <c r="E1149" s="34"/>
      <c r="F1149" s="34"/>
      <c r="G1149" s="34"/>
      <c r="W1149" s="34"/>
      <c r="X1149" s="34"/>
      <c r="Y1149" s="34"/>
      <c r="Z1149" s="34"/>
      <c r="AA1149" s="34"/>
      <c r="AB1149" s="34"/>
      <c r="AC1149" s="34"/>
    </row>
    <row r="1150" spans="1:29">
      <c r="A1150" s="34"/>
      <c r="B1150" s="34"/>
      <c r="C1150" s="34"/>
      <c r="D1150" s="34"/>
      <c r="E1150" s="34"/>
      <c r="F1150" s="34"/>
      <c r="G1150" s="34"/>
      <c r="W1150" s="34"/>
      <c r="X1150" s="34"/>
      <c r="Y1150" s="34"/>
      <c r="Z1150" s="34"/>
      <c r="AA1150" s="34"/>
      <c r="AB1150" s="34"/>
      <c r="AC1150" s="34"/>
    </row>
    <row r="1151" spans="1:29">
      <c r="A1151" s="34"/>
      <c r="B1151" s="34"/>
      <c r="C1151" s="34"/>
      <c r="D1151" s="34"/>
      <c r="E1151" s="34"/>
      <c r="F1151" s="34"/>
      <c r="G1151" s="34"/>
      <c r="W1151" s="34"/>
      <c r="X1151" s="34"/>
      <c r="Y1151" s="34"/>
      <c r="Z1151" s="34"/>
      <c r="AA1151" s="34"/>
      <c r="AB1151" s="34"/>
      <c r="AC1151" s="34"/>
    </row>
    <row r="1152" spans="1:29">
      <c r="A1152" s="34"/>
      <c r="B1152" s="34"/>
      <c r="C1152" s="34"/>
      <c r="D1152" s="34"/>
      <c r="E1152" s="34"/>
      <c r="F1152" s="34"/>
      <c r="G1152" s="34"/>
      <c r="W1152" s="34"/>
      <c r="X1152" s="34"/>
      <c r="Y1152" s="34"/>
      <c r="Z1152" s="34"/>
      <c r="AA1152" s="34"/>
      <c r="AB1152" s="34"/>
      <c r="AC1152" s="34"/>
    </row>
    <row r="1153" spans="1:29">
      <c r="A1153" s="34"/>
      <c r="B1153" s="34"/>
      <c r="C1153" s="34"/>
      <c r="D1153" s="34"/>
      <c r="E1153" s="34"/>
      <c r="F1153" s="34"/>
      <c r="G1153" s="34"/>
      <c r="W1153" s="34"/>
      <c r="X1153" s="34"/>
      <c r="Y1153" s="34"/>
      <c r="Z1153" s="34"/>
      <c r="AA1153" s="34"/>
      <c r="AB1153" s="34"/>
      <c r="AC1153" s="34"/>
    </row>
    <row r="1154" spans="1:29">
      <c r="A1154" s="34"/>
      <c r="B1154" s="34"/>
      <c r="C1154" s="34"/>
      <c r="D1154" s="34"/>
      <c r="E1154" s="34"/>
      <c r="F1154" s="34"/>
      <c r="G1154" s="34"/>
      <c r="W1154" s="34"/>
      <c r="X1154" s="34"/>
      <c r="Y1154" s="34"/>
      <c r="Z1154" s="34"/>
      <c r="AA1154" s="34"/>
      <c r="AB1154" s="34"/>
      <c r="AC1154" s="34"/>
    </row>
    <row r="1155" spans="1:29">
      <c r="A1155" s="34"/>
      <c r="B1155" s="34"/>
      <c r="C1155" s="34"/>
      <c r="D1155" s="34"/>
      <c r="E1155" s="34"/>
      <c r="F1155" s="34"/>
      <c r="G1155" s="34"/>
      <c r="W1155" s="34"/>
      <c r="X1155" s="34"/>
      <c r="Y1155" s="34"/>
      <c r="Z1155" s="34"/>
      <c r="AA1155" s="34"/>
      <c r="AB1155" s="34"/>
      <c r="AC1155" s="34"/>
    </row>
    <row r="1156" spans="1:29">
      <c r="A1156" s="34"/>
      <c r="B1156" s="34"/>
      <c r="C1156" s="34"/>
      <c r="D1156" s="34"/>
      <c r="E1156" s="34"/>
      <c r="F1156" s="34"/>
      <c r="G1156" s="34"/>
      <c r="W1156" s="34"/>
      <c r="X1156" s="34"/>
      <c r="Y1156" s="34"/>
      <c r="Z1156" s="34"/>
      <c r="AA1156" s="34"/>
      <c r="AB1156" s="34"/>
      <c r="AC1156" s="34"/>
    </row>
    <row r="1157" spans="1:29">
      <c r="A1157" s="34"/>
      <c r="B1157" s="34"/>
      <c r="C1157" s="34"/>
      <c r="D1157" s="34"/>
      <c r="E1157" s="34"/>
      <c r="F1157" s="34"/>
      <c r="G1157" s="34"/>
      <c r="W1157" s="34"/>
      <c r="X1157" s="34"/>
      <c r="Y1157" s="34"/>
      <c r="Z1157" s="34"/>
      <c r="AA1157" s="34"/>
      <c r="AB1157" s="34"/>
      <c r="AC1157" s="34"/>
    </row>
    <row r="1158" spans="1:29">
      <c r="A1158" s="34"/>
      <c r="B1158" s="34"/>
      <c r="C1158" s="34"/>
      <c r="D1158" s="34"/>
      <c r="E1158" s="34"/>
      <c r="F1158" s="34"/>
      <c r="G1158" s="34"/>
      <c r="W1158" s="34"/>
      <c r="X1158" s="34"/>
      <c r="Y1158" s="34"/>
      <c r="Z1158" s="34"/>
      <c r="AA1158" s="34"/>
      <c r="AB1158" s="34"/>
      <c r="AC1158" s="34"/>
    </row>
    <row r="1159" spans="1:29">
      <c r="A1159" s="34"/>
      <c r="B1159" s="34"/>
      <c r="C1159" s="34"/>
      <c r="D1159" s="34"/>
      <c r="E1159" s="34"/>
      <c r="F1159" s="34"/>
      <c r="G1159" s="34"/>
      <c r="W1159" s="34"/>
      <c r="X1159" s="34"/>
      <c r="Y1159" s="34"/>
      <c r="Z1159" s="34"/>
      <c r="AA1159" s="34"/>
      <c r="AB1159" s="34"/>
      <c r="AC1159" s="34"/>
    </row>
    <row r="1160" spans="1:29">
      <c r="A1160" s="34"/>
      <c r="B1160" s="34"/>
      <c r="C1160" s="34"/>
      <c r="D1160" s="34"/>
      <c r="E1160" s="34"/>
      <c r="F1160" s="34"/>
      <c r="G1160" s="34"/>
      <c r="W1160" s="34"/>
      <c r="X1160" s="34"/>
      <c r="Y1160" s="34"/>
      <c r="Z1160" s="34"/>
      <c r="AA1160" s="34"/>
      <c r="AB1160" s="34"/>
      <c r="AC1160" s="34"/>
    </row>
    <row r="1161" spans="1:29">
      <c r="A1161" s="34"/>
      <c r="B1161" s="34"/>
      <c r="C1161" s="34"/>
      <c r="D1161" s="34"/>
      <c r="E1161" s="34"/>
      <c r="F1161" s="34"/>
      <c r="G1161" s="34"/>
      <c r="W1161" s="34"/>
      <c r="X1161" s="34"/>
      <c r="Y1161" s="34"/>
      <c r="Z1161" s="34"/>
      <c r="AA1161" s="34"/>
      <c r="AB1161" s="34"/>
      <c r="AC1161" s="34"/>
    </row>
    <row r="1162" spans="1:29">
      <c r="A1162" s="34"/>
      <c r="B1162" s="34"/>
      <c r="C1162" s="34"/>
      <c r="D1162" s="34"/>
      <c r="E1162" s="34"/>
      <c r="F1162" s="34"/>
      <c r="G1162" s="34"/>
      <c r="W1162" s="34"/>
      <c r="X1162" s="34"/>
      <c r="Y1162" s="34"/>
      <c r="Z1162" s="34"/>
      <c r="AA1162" s="34"/>
      <c r="AB1162" s="34"/>
      <c r="AC1162" s="34"/>
    </row>
    <row r="1163" spans="1:29">
      <c r="A1163" s="34"/>
      <c r="B1163" s="34"/>
      <c r="C1163" s="34"/>
      <c r="D1163" s="34"/>
      <c r="E1163" s="34"/>
      <c r="F1163" s="34"/>
      <c r="G1163" s="34"/>
      <c r="W1163" s="34"/>
      <c r="X1163" s="34"/>
      <c r="Y1163" s="34"/>
      <c r="Z1163" s="34"/>
      <c r="AA1163" s="34"/>
      <c r="AB1163" s="34"/>
      <c r="AC1163" s="34"/>
    </row>
    <row r="1164" spans="1:29">
      <c r="A1164" s="34"/>
      <c r="B1164" s="34"/>
      <c r="C1164" s="34"/>
      <c r="D1164" s="34"/>
      <c r="E1164" s="34"/>
      <c r="F1164" s="34"/>
      <c r="G1164" s="34"/>
      <c r="W1164" s="34"/>
      <c r="X1164" s="34"/>
      <c r="Y1164" s="34"/>
      <c r="Z1164" s="34"/>
      <c r="AA1164" s="34"/>
      <c r="AB1164" s="34"/>
      <c r="AC1164" s="34"/>
    </row>
    <row r="1165" spans="1:29">
      <c r="A1165" s="34"/>
      <c r="B1165" s="34"/>
      <c r="C1165" s="34"/>
      <c r="D1165" s="34"/>
      <c r="E1165" s="34"/>
      <c r="F1165" s="34"/>
      <c r="G1165" s="34"/>
      <c r="W1165" s="34"/>
      <c r="X1165" s="34"/>
      <c r="Y1165" s="34"/>
      <c r="Z1165" s="34"/>
      <c r="AA1165" s="34"/>
      <c r="AB1165" s="34"/>
      <c r="AC1165" s="34"/>
    </row>
    <row r="1166" spans="1:29">
      <c r="A1166" s="34"/>
      <c r="B1166" s="34"/>
      <c r="C1166" s="34"/>
      <c r="D1166" s="34"/>
      <c r="E1166" s="34"/>
      <c r="F1166" s="34"/>
      <c r="G1166" s="34"/>
      <c r="W1166" s="34"/>
      <c r="X1166" s="34"/>
      <c r="Y1166" s="34"/>
      <c r="Z1166" s="34"/>
      <c r="AA1166" s="34"/>
      <c r="AB1166" s="34"/>
      <c r="AC1166" s="34"/>
    </row>
    <row r="1167" spans="1:29">
      <c r="A1167" s="34"/>
      <c r="B1167" s="34"/>
      <c r="C1167" s="34"/>
      <c r="D1167" s="34"/>
      <c r="E1167" s="34"/>
      <c r="F1167" s="34"/>
      <c r="G1167" s="34"/>
      <c r="W1167" s="34"/>
      <c r="X1167" s="34"/>
      <c r="Y1167" s="34"/>
      <c r="Z1167" s="34"/>
      <c r="AA1167" s="34"/>
      <c r="AB1167" s="34"/>
      <c r="AC1167" s="34"/>
    </row>
    <row r="1168" spans="1:29">
      <c r="A1168" s="34"/>
      <c r="B1168" s="34"/>
      <c r="C1168" s="34"/>
      <c r="D1168" s="34"/>
      <c r="E1168" s="34"/>
      <c r="F1168" s="34"/>
      <c r="G1168" s="34"/>
      <c r="W1168" s="34"/>
      <c r="X1168" s="34"/>
      <c r="Y1168" s="34"/>
      <c r="Z1168" s="34"/>
      <c r="AA1168" s="34"/>
      <c r="AB1168" s="34"/>
      <c r="AC1168" s="34"/>
    </row>
    <row r="1169" spans="1:29">
      <c r="A1169" s="34"/>
      <c r="B1169" s="34"/>
      <c r="C1169" s="34"/>
      <c r="D1169" s="34"/>
      <c r="E1169" s="34"/>
      <c r="F1169" s="34"/>
      <c r="G1169" s="34"/>
      <c r="W1169" s="34"/>
      <c r="X1169" s="34"/>
      <c r="Y1169" s="34"/>
      <c r="Z1169" s="34"/>
      <c r="AA1169" s="34"/>
      <c r="AB1169" s="34"/>
      <c r="AC1169" s="34"/>
    </row>
    <row r="1170" spans="1:29">
      <c r="A1170" s="34"/>
      <c r="B1170" s="34"/>
      <c r="C1170" s="34"/>
      <c r="D1170" s="34"/>
      <c r="E1170" s="34"/>
      <c r="F1170" s="34"/>
      <c r="G1170" s="34"/>
      <c r="W1170" s="34"/>
      <c r="X1170" s="34"/>
      <c r="Y1170" s="34"/>
      <c r="Z1170" s="34"/>
      <c r="AA1170" s="34"/>
      <c r="AB1170" s="34"/>
      <c r="AC1170" s="34"/>
    </row>
    <row r="1171" spans="1:29">
      <c r="A1171" s="34"/>
      <c r="B1171" s="34"/>
      <c r="C1171" s="34"/>
      <c r="D1171" s="34"/>
      <c r="E1171" s="34"/>
      <c r="F1171" s="34"/>
      <c r="G1171" s="34"/>
      <c r="W1171" s="34"/>
      <c r="X1171" s="34"/>
      <c r="Y1171" s="34"/>
      <c r="Z1171" s="34"/>
      <c r="AA1171" s="34"/>
      <c r="AB1171" s="34"/>
      <c r="AC1171" s="34"/>
    </row>
    <row r="1172" spans="1:29">
      <c r="A1172" s="34"/>
      <c r="B1172" s="34"/>
      <c r="C1172" s="34"/>
      <c r="D1172" s="34"/>
      <c r="E1172" s="34"/>
      <c r="F1172" s="34"/>
      <c r="G1172" s="34"/>
      <c r="W1172" s="34"/>
      <c r="X1172" s="34"/>
      <c r="Y1172" s="34"/>
      <c r="Z1172" s="34"/>
      <c r="AA1172" s="34"/>
      <c r="AB1172" s="34"/>
      <c r="AC1172" s="34"/>
    </row>
    <row r="1173" spans="1:29">
      <c r="A1173" s="34"/>
      <c r="B1173" s="34"/>
      <c r="C1173" s="34"/>
      <c r="D1173" s="34"/>
      <c r="E1173" s="34"/>
      <c r="F1173" s="34"/>
      <c r="G1173" s="34"/>
      <c r="W1173" s="34"/>
      <c r="X1173" s="34"/>
      <c r="Y1173" s="34"/>
      <c r="Z1173" s="34"/>
      <c r="AA1173" s="34"/>
      <c r="AB1173" s="34"/>
      <c r="AC1173" s="34"/>
    </row>
    <row r="1174" spans="1:29">
      <c r="A1174" s="34"/>
      <c r="B1174" s="34"/>
      <c r="C1174" s="34"/>
      <c r="D1174" s="34"/>
      <c r="E1174" s="34"/>
      <c r="F1174" s="34"/>
      <c r="G1174" s="34"/>
      <c r="W1174" s="34"/>
      <c r="X1174" s="34"/>
      <c r="Y1174" s="34"/>
      <c r="Z1174" s="34"/>
      <c r="AA1174" s="34"/>
      <c r="AB1174" s="34"/>
      <c r="AC1174" s="34"/>
    </row>
    <row r="1175" spans="1:29">
      <c r="A1175" s="34"/>
      <c r="B1175" s="34"/>
      <c r="C1175" s="34"/>
      <c r="D1175" s="34"/>
      <c r="E1175" s="34"/>
      <c r="F1175" s="34"/>
      <c r="G1175" s="34"/>
      <c r="W1175" s="34"/>
      <c r="X1175" s="34"/>
      <c r="Y1175" s="34"/>
      <c r="Z1175" s="34"/>
      <c r="AA1175" s="34"/>
      <c r="AB1175" s="34"/>
      <c r="AC1175" s="34"/>
    </row>
    <row r="1176" spans="1:29">
      <c r="A1176" s="34"/>
      <c r="B1176" s="34"/>
      <c r="C1176" s="34"/>
      <c r="D1176" s="34"/>
      <c r="E1176" s="34"/>
      <c r="F1176" s="34"/>
      <c r="G1176" s="34"/>
      <c r="W1176" s="34"/>
      <c r="X1176" s="34"/>
      <c r="Y1176" s="34"/>
      <c r="Z1176" s="34"/>
      <c r="AA1176" s="34"/>
      <c r="AB1176" s="34"/>
      <c r="AC1176" s="34"/>
    </row>
    <row r="1177" spans="1:29">
      <c r="A1177" s="34"/>
      <c r="B1177" s="34"/>
      <c r="C1177" s="34"/>
      <c r="D1177" s="34"/>
      <c r="E1177" s="34"/>
      <c r="F1177" s="34"/>
      <c r="G1177" s="34"/>
      <c r="W1177" s="34"/>
      <c r="X1177" s="34"/>
      <c r="Y1177" s="34"/>
      <c r="Z1177" s="34"/>
      <c r="AA1177" s="34"/>
      <c r="AB1177" s="34"/>
      <c r="AC1177" s="34"/>
    </row>
    <row r="1178" spans="1:29">
      <c r="A1178" s="34"/>
      <c r="B1178" s="34"/>
      <c r="C1178" s="34"/>
      <c r="D1178" s="34"/>
      <c r="E1178" s="34"/>
      <c r="F1178" s="34"/>
      <c r="G1178" s="34"/>
      <c r="W1178" s="34"/>
      <c r="X1178" s="34"/>
      <c r="Y1178" s="34"/>
      <c r="Z1178" s="34"/>
      <c r="AA1178" s="34"/>
      <c r="AB1178" s="34"/>
      <c r="AC1178" s="34"/>
    </row>
    <row r="1179" spans="1:29">
      <c r="A1179" s="34"/>
      <c r="B1179" s="34"/>
      <c r="C1179" s="34"/>
      <c r="D1179" s="34"/>
      <c r="E1179" s="34"/>
      <c r="F1179" s="34"/>
      <c r="G1179" s="34"/>
      <c r="W1179" s="34"/>
      <c r="X1179" s="34"/>
      <c r="Y1179" s="34"/>
      <c r="Z1179" s="34"/>
      <c r="AA1179" s="34"/>
      <c r="AB1179" s="34"/>
      <c r="AC1179" s="34"/>
    </row>
    <row r="1180" spans="1:29">
      <c r="A1180" s="34"/>
      <c r="B1180" s="34"/>
      <c r="C1180" s="34"/>
      <c r="D1180" s="34"/>
      <c r="E1180" s="34"/>
      <c r="F1180" s="34"/>
      <c r="G1180" s="34"/>
      <c r="W1180" s="34"/>
      <c r="X1180" s="34"/>
      <c r="Y1180" s="34"/>
      <c r="Z1180" s="34"/>
      <c r="AA1180" s="34"/>
      <c r="AB1180" s="34"/>
      <c r="AC1180" s="34"/>
    </row>
    <row r="1181" spans="1:29">
      <c r="A1181" s="34"/>
      <c r="B1181" s="34"/>
      <c r="C1181" s="34"/>
      <c r="D1181" s="34"/>
      <c r="E1181" s="34"/>
      <c r="F1181" s="34"/>
      <c r="G1181" s="34"/>
      <c r="W1181" s="34"/>
      <c r="X1181" s="34"/>
      <c r="Y1181" s="34"/>
      <c r="Z1181" s="34"/>
      <c r="AA1181" s="34"/>
      <c r="AB1181" s="34"/>
      <c r="AC1181" s="34"/>
    </row>
    <row r="1182" spans="1:29">
      <c r="A1182" s="34"/>
      <c r="B1182" s="34"/>
      <c r="C1182" s="34"/>
      <c r="D1182" s="34"/>
      <c r="E1182" s="34"/>
      <c r="F1182" s="34"/>
      <c r="G1182" s="34"/>
      <c r="W1182" s="34"/>
      <c r="X1182" s="34"/>
      <c r="Y1182" s="34"/>
      <c r="Z1182" s="34"/>
      <c r="AA1182" s="34"/>
      <c r="AB1182" s="34"/>
      <c r="AC1182" s="34"/>
    </row>
    <row r="1183" spans="1:29">
      <c r="A1183" s="34"/>
      <c r="B1183" s="34"/>
      <c r="C1183" s="34"/>
      <c r="D1183" s="34"/>
      <c r="E1183" s="34"/>
      <c r="F1183" s="34"/>
      <c r="G1183" s="34"/>
      <c r="W1183" s="34"/>
      <c r="X1183" s="34"/>
      <c r="Y1183" s="34"/>
      <c r="Z1183" s="34"/>
      <c r="AA1183" s="34"/>
      <c r="AB1183" s="34"/>
      <c r="AC1183" s="34"/>
    </row>
    <row r="1184" spans="1:29">
      <c r="A1184" s="34"/>
      <c r="B1184" s="34"/>
      <c r="C1184" s="34"/>
      <c r="D1184" s="34"/>
      <c r="E1184" s="34"/>
      <c r="F1184" s="34"/>
      <c r="G1184" s="34"/>
      <c r="W1184" s="34"/>
      <c r="X1184" s="34"/>
      <c r="Y1184" s="34"/>
      <c r="Z1184" s="34"/>
      <c r="AA1184" s="34"/>
      <c r="AB1184" s="34"/>
      <c r="AC1184" s="34"/>
    </row>
    <row r="1185" spans="1:29">
      <c r="A1185" s="34"/>
      <c r="B1185" s="34"/>
      <c r="C1185" s="34"/>
      <c r="D1185" s="34"/>
      <c r="E1185" s="34"/>
      <c r="F1185" s="34"/>
      <c r="G1185" s="34"/>
      <c r="W1185" s="34"/>
      <c r="X1185" s="34"/>
      <c r="Y1185" s="34"/>
      <c r="Z1185" s="34"/>
      <c r="AA1185" s="34"/>
      <c r="AB1185" s="34"/>
      <c r="AC1185" s="34"/>
    </row>
    <row r="1186" spans="1:29">
      <c r="A1186" s="34"/>
      <c r="B1186" s="34"/>
      <c r="C1186" s="34"/>
      <c r="D1186" s="34"/>
      <c r="E1186" s="34"/>
      <c r="F1186" s="34"/>
      <c r="G1186" s="34"/>
      <c r="W1186" s="34"/>
      <c r="X1186" s="34"/>
      <c r="Y1186" s="34"/>
      <c r="Z1186" s="34"/>
      <c r="AA1186" s="34"/>
      <c r="AB1186" s="34"/>
      <c r="AC1186" s="34"/>
    </row>
    <row r="1187" spans="1:29">
      <c r="A1187" s="34"/>
      <c r="B1187" s="34"/>
      <c r="C1187" s="34"/>
      <c r="D1187" s="34"/>
      <c r="E1187" s="34"/>
      <c r="F1187" s="34"/>
      <c r="G1187" s="34"/>
      <c r="W1187" s="34"/>
      <c r="X1187" s="34"/>
      <c r="Y1187" s="34"/>
      <c r="Z1187" s="34"/>
      <c r="AA1187" s="34"/>
      <c r="AB1187" s="34"/>
      <c r="AC1187" s="34"/>
    </row>
    <row r="1188" spans="1:29">
      <c r="A1188" s="34"/>
      <c r="B1188" s="34"/>
      <c r="C1188" s="34"/>
      <c r="D1188" s="34"/>
      <c r="E1188" s="34"/>
      <c r="F1188" s="34"/>
      <c r="G1188" s="34"/>
      <c r="W1188" s="34"/>
      <c r="X1188" s="34"/>
      <c r="Y1188" s="34"/>
      <c r="Z1188" s="34"/>
      <c r="AA1188" s="34"/>
      <c r="AB1188" s="34"/>
      <c r="AC1188" s="34"/>
    </row>
    <row r="1189" spans="1:29">
      <c r="A1189" s="34"/>
      <c r="B1189" s="34"/>
      <c r="C1189" s="34"/>
      <c r="D1189" s="34"/>
      <c r="E1189" s="34"/>
      <c r="F1189" s="34"/>
      <c r="G1189" s="34"/>
      <c r="W1189" s="34"/>
      <c r="X1189" s="34"/>
      <c r="Y1189" s="34"/>
      <c r="Z1189" s="34"/>
      <c r="AA1189" s="34"/>
      <c r="AB1189" s="34"/>
      <c r="AC1189" s="34"/>
    </row>
    <row r="1190" spans="1:29">
      <c r="A1190" s="34"/>
      <c r="B1190" s="34"/>
      <c r="C1190" s="34"/>
      <c r="D1190" s="34"/>
      <c r="E1190" s="34"/>
      <c r="F1190" s="34"/>
      <c r="G1190" s="34"/>
      <c r="W1190" s="34"/>
      <c r="X1190" s="34"/>
      <c r="Y1190" s="34"/>
      <c r="Z1190" s="34"/>
      <c r="AA1190" s="34"/>
      <c r="AB1190" s="34"/>
      <c r="AC1190" s="34"/>
    </row>
    <row r="1191" spans="1:29">
      <c r="A1191" s="34"/>
      <c r="B1191" s="34"/>
      <c r="C1191" s="34"/>
      <c r="D1191" s="34"/>
      <c r="E1191" s="34"/>
      <c r="F1191" s="34"/>
      <c r="G1191" s="34"/>
      <c r="W1191" s="34"/>
      <c r="X1191" s="34"/>
      <c r="Y1191" s="34"/>
      <c r="Z1191" s="34"/>
      <c r="AA1191" s="34"/>
      <c r="AB1191" s="34"/>
      <c r="AC1191" s="34"/>
    </row>
    <row r="1192" spans="1:29">
      <c r="A1192" s="34"/>
      <c r="B1192" s="34"/>
      <c r="C1192" s="34"/>
      <c r="D1192" s="34"/>
      <c r="E1192" s="34"/>
      <c r="F1192" s="34"/>
      <c r="G1192" s="34"/>
      <c r="W1192" s="34"/>
      <c r="X1192" s="34"/>
      <c r="Y1192" s="34"/>
      <c r="Z1192" s="34"/>
      <c r="AA1192" s="34"/>
      <c r="AB1192" s="34"/>
      <c r="AC1192" s="34"/>
    </row>
    <row r="1193" spans="1:29">
      <c r="A1193" s="34"/>
      <c r="B1193" s="34"/>
      <c r="C1193" s="34"/>
      <c r="D1193" s="34"/>
      <c r="E1193" s="34"/>
      <c r="F1193" s="34"/>
      <c r="G1193" s="34"/>
      <c r="W1193" s="34"/>
      <c r="X1193" s="34"/>
      <c r="Y1193" s="34"/>
      <c r="Z1193" s="34"/>
      <c r="AA1193" s="34"/>
      <c r="AB1193" s="34"/>
      <c r="AC1193" s="34"/>
    </row>
    <row r="1194" spans="1:29">
      <c r="A1194" s="34"/>
      <c r="B1194" s="34"/>
      <c r="C1194" s="34"/>
      <c r="D1194" s="34"/>
      <c r="E1194" s="34"/>
      <c r="F1194" s="34"/>
      <c r="G1194" s="34"/>
      <c r="W1194" s="34"/>
      <c r="X1194" s="34"/>
      <c r="Y1194" s="34"/>
      <c r="Z1194" s="34"/>
      <c r="AA1194" s="34"/>
      <c r="AB1194" s="34"/>
      <c r="AC1194" s="34"/>
    </row>
    <row r="1195" spans="1:29">
      <c r="A1195" s="34"/>
      <c r="B1195" s="34"/>
      <c r="C1195" s="34"/>
      <c r="D1195" s="34"/>
      <c r="E1195" s="34"/>
      <c r="F1195" s="34"/>
      <c r="G1195" s="34"/>
      <c r="W1195" s="34"/>
      <c r="X1195" s="34"/>
      <c r="Y1195" s="34"/>
      <c r="Z1195" s="34"/>
      <c r="AA1195" s="34"/>
      <c r="AB1195" s="34"/>
      <c r="AC1195" s="34"/>
    </row>
    <row r="1196" spans="1:29">
      <c r="A1196" s="34"/>
      <c r="B1196" s="34"/>
      <c r="C1196" s="34"/>
      <c r="D1196" s="34"/>
      <c r="E1196" s="34"/>
      <c r="F1196" s="34"/>
      <c r="G1196" s="34"/>
      <c r="W1196" s="34"/>
      <c r="X1196" s="34"/>
      <c r="Y1196" s="34"/>
      <c r="Z1196" s="34"/>
      <c r="AA1196" s="34"/>
      <c r="AB1196" s="34"/>
      <c r="AC1196" s="34"/>
    </row>
    <row r="1197" spans="1:29">
      <c r="A1197" s="34"/>
      <c r="B1197" s="34"/>
      <c r="C1197" s="34"/>
      <c r="D1197" s="34"/>
      <c r="E1197" s="34"/>
      <c r="F1197" s="34"/>
      <c r="G1197" s="34"/>
      <c r="W1197" s="34"/>
      <c r="X1197" s="34"/>
      <c r="Y1197" s="34"/>
      <c r="Z1197" s="34"/>
      <c r="AA1197" s="34"/>
      <c r="AB1197" s="34"/>
      <c r="AC1197" s="34"/>
    </row>
    <row r="1198" spans="1:29">
      <c r="A1198" s="34"/>
      <c r="B1198" s="34"/>
      <c r="C1198" s="34"/>
      <c r="D1198" s="34"/>
      <c r="E1198" s="34"/>
      <c r="F1198" s="34"/>
      <c r="G1198" s="34"/>
      <c r="W1198" s="34"/>
      <c r="X1198" s="34"/>
      <c r="Y1198" s="34"/>
      <c r="Z1198" s="34"/>
      <c r="AA1198" s="34"/>
      <c r="AB1198" s="34"/>
      <c r="AC1198" s="34"/>
    </row>
    <row r="1199" spans="1:29">
      <c r="A1199" s="34"/>
      <c r="B1199" s="34"/>
      <c r="C1199" s="34"/>
      <c r="D1199" s="34"/>
      <c r="E1199" s="34"/>
      <c r="F1199" s="34"/>
      <c r="G1199" s="34"/>
      <c r="W1199" s="34"/>
      <c r="X1199" s="34"/>
      <c r="Y1199" s="34"/>
      <c r="Z1199" s="34"/>
      <c r="AA1199" s="34"/>
      <c r="AB1199" s="34"/>
      <c r="AC1199" s="34"/>
    </row>
    <row r="1200" spans="1:29">
      <c r="A1200" s="34"/>
      <c r="B1200" s="34"/>
      <c r="C1200" s="34"/>
      <c r="D1200" s="34"/>
      <c r="E1200" s="34"/>
      <c r="F1200" s="34"/>
      <c r="G1200" s="34"/>
      <c r="W1200" s="34"/>
      <c r="X1200" s="34"/>
      <c r="Y1200" s="34"/>
      <c r="Z1200" s="34"/>
      <c r="AA1200" s="34"/>
      <c r="AB1200" s="34"/>
      <c r="AC1200" s="34"/>
    </row>
    <row r="1201" spans="1:29">
      <c r="A1201" s="34"/>
      <c r="B1201" s="34"/>
      <c r="C1201" s="34"/>
      <c r="D1201" s="34"/>
      <c r="E1201" s="34"/>
      <c r="F1201" s="34"/>
      <c r="G1201" s="34"/>
      <c r="W1201" s="34"/>
      <c r="X1201" s="34"/>
      <c r="Y1201" s="34"/>
      <c r="Z1201" s="34"/>
      <c r="AA1201" s="34"/>
      <c r="AB1201" s="34"/>
      <c r="AC1201" s="34"/>
    </row>
    <row r="1202" spans="1:29">
      <c r="A1202" s="34"/>
      <c r="B1202" s="34"/>
      <c r="C1202" s="34"/>
      <c r="D1202" s="34"/>
      <c r="E1202" s="34"/>
      <c r="F1202" s="34"/>
      <c r="G1202" s="34"/>
      <c r="W1202" s="34"/>
      <c r="X1202" s="34"/>
      <c r="Y1202" s="34"/>
      <c r="Z1202" s="34"/>
      <c r="AA1202" s="34"/>
      <c r="AB1202" s="34"/>
      <c r="AC1202" s="34"/>
    </row>
    <row r="1203" spans="1:29">
      <c r="A1203" s="34"/>
      <c r="B1203" s="34"/>
      <c r="C1203" s="34"/>
      <c r="D1203" s="34"/>
      <c r="E1203" s="34"/>
      <c r="F1203" s="34"/>
      <c r="G1203" s="34"/>
      <c r="W1203" s="34"/>
      <c r="X1203" s="34"/>
      <c r="Y1203" s="34"/>
      <c r="Z1203" s="34"/>
      <c r="AA1203" s="34"/>
      <c r="AB1203" s="34"/>
      <c r="AC1203" s="34"/>
    </row>
    <row r="1204" spans="1:29">
      <c r="A1204" s="34"/>
      <c r="B1204" s="34"/>
      <c r="C1204" s="34"/>
      <c r="D1204" s="34"/>
      <c r="E1204" s="34"/>
      <c r="F1204" s="34"/>
      <c r="G1204" s="34"/>
      <c r="W1204" s="34"/>
      <c r="X1204" s="34"/>
      <c r="Y1204" s="34"/>
      <c r="Z1204" s="34"/>
      <c r="AA1204" s="34"/>
      <c r="AB1204" s="34"/>
      <c r="AC1204" s="34"/>
    </row>
    <row r="1205" spans="1:29">
      <c r="A1205" s="34"/>
      <c r="B1205" s="34"/>
      <c r="C1205" s="34"/>
      <c r="D1205" s="34"/>
      <c r="E1205" s="34"/>
      <c r="F1205" s="34"/>
      <c r="G1205" s="34"/>
      <c r="W1205" s="34"/>
      <c r="X1205" s="34"/>
      <c r="Y1205" s="34"/>
      <c r="Z1205" s="34"/>
      <c r="AA1205" s="34"/>
      <c r="AB1205" s="34"/>
      <c r="AC1205" s="34"/>
    </row>
    <row r="1206" spans="1:29">
      <c r="A1206" s="34"/>
      <c r="B1206" s="34"/>
      <c r="C1206" s="34"/>
      <c r="D1206" s="34"/>
      <c r="E1206" s="34"/>
      <c r="F1206" s="34"/>
      <c r="G1206" s="34"/>
      <c r="W1206" s="34"/>
      <c r="X1206" s="34"/>
      <c r="Y1206" s="34"/>
      <c r="Z1206" s="34"/>
      <c r="AA1206" s="34"/>
      <c r="AB1206" s="34"/>
      <c r="AC1206" s="34"/>
    </row>
    <row r="1207" spans="1:29">
      <c r="A1207" s="34"/>
      <c r="B1207" s="34"/>
      <c r="C1207" s="34"/>
      <c r="D1207" s="34"/>
      <c r="E1207" s="34"/>
      <c r="F1207" s="34"/>
      <c r="G1207" s="34"/>
      <c r="W1207" s="34"/>
      <c r="X1207" s="34"/>
      <c r="Y1207" s="34"/>
      <c r="Z1207" s="34"/>
      <c r="AA1207" s="34"/>
      <c r="AB1207" s="34"/>
      <c r="AC1207" s="34"/>
    </row>
    <row r="1208" spans="1:29">
      <c r="A1208" s="34"/>
      <c r="B1208" s="34"/>
      <c r="C1208" s="34"/>
      <c r="D1208" s="34"/>
      <c r="E1208" s="34"/>
      <c r="F1208" s="34"/>
      <c r="G1208" s="34"/>
      <c r="W1208" s="34"/>
      <c r="X1208" s="34"/>
      <c r="Y1208" s="34"/>
      <c r="Z1208" s="34"/>
      <c r="AA1208" s="34"/>
      <c r="AB1208" s="34"/>
      <c r="AC1208" s="34"/>
    </row>
    <row r="1209" spans="1:29">
      <c r="A1209" s="34"/>
      <c r="B1209" s="34"/>
      <c r="C1209" s="34"/>
      <c r="D1209" s="34"/>
      <c r="E1209" s="34"/>
      <c r="F1209" s="34"/>
      <c r="G1209" s="34"/>
      <c r="W1209" s="34"/>
      <c r="X1209" s="34"/>
      <c r="Y1209" s="34"/>
      <c r="Z1209" s="34"/>
      <c r="AA1209" s="34"/>
      <c r="AB1209" s="34"/>
      <c r="AC1209" s="34"/>
    </row>
    <row r="1210" spans="1:29">
      <c r="A1210" s="34"/>
      <c r="B1210" s="34"/>
      <c r="C1210" s="34"/>
      <c r="D1210" s="34"/>
      <c r="E1210" s="34"/>
      <c r="F1210" s="34"/>
      <c r="G1210" s="34"/>
      <c r="W1210" s="34"/>
      <c r="X1210" s="34"/>
      <c r="Y1210" s="34"/>
      <c r="Z1210" s="34"/>
      <c r="AA1210" s="34"/>
      <c r="AB1210" s="34"/>
      <c r="AC1210" s="34"/>
    </row>
    <row r="1211" spans="1:29">
      <c r="A1211" s="34"/>
      <c r="B1211" s="34"/>
      <c r="C1211" s="34"/>
      <c r="D1211" s="34"/>
      <c r="E1211" s="34"/>
      <c r="F1211" s="34"/>
      <c r="G1211" s="34"/>
      <c r="W1211" s="34"/>
      <c r="X1211" s="34"/>
      <c r="Y1211" s="34"/>
      <c r="Z1211" s="34"/>
      <c r="AA1211" s="34"/>
      <c r="AB1211" s="34"/>
      <c r="AC1211" s="34"/>
    </row>
    <row r="1212" spans="1:29">
      <c r="A1212" s="34"/>
      <c r="B1212" s="34"/>
      <c r="C1212" s="34"/>
      <c r="D1212" s="34"/>
      <c r="E1212" s="34"/>
      <c r="F1212" s="34"/>
      <c r="G1212" s="34"/>
      <c r="W1212" s="34"/>
      <c r="X1212" s="34"/>
      <c r="Y1212" s="34"/>
      <c r="Z1212" s="34"/>
      <c r="AA1212" s="34"/>
      <c r="AB1212" s="34"/>
      <c r="AC1212" s="34"/>
    </row>
    <row r="1213" spans="1:29">
      <c r="A1213" s="34"/>
      <c r="B1213" s="34"/>
      <c r="C1213" s="34"/>
      <c r="D1213" s="34"/>
      <c r="E1213" s="34"/>
      <c r="F1213" s="34"/>
      <c r="G1213" s="34"/>
      <c r="W1213" s="34"/>
      <c r="X1213" s="34"/>
      <c r="Y1213" s="34"/>
      <c r="Z1213" s="34"/>
      <c r="AA1213" s="34"/>
      <c r="AB1213" s="34"/>
      <c r="AC1213" s="34"/>
    </row>
    <row r="1214" spans="1:29">
      <c r="A1214" s="34"/>
      <c r="B1214" s="34"/>
      <c r="C1214" s="34"/>
      <c r="D1214" s="34"/>
      <c r="E1214" s="34"/>
      <c r="F1214" s="34"/>
      <c r="G1214" s="34"/>
      <c r="W1214" s="34"/>
      <c r="X1214" s="34"/>
      <c r="Y1214" s="34"/>
      <c r="Z1214" s="34"/>
      <c r="AA1214" s="34"/>
      <c r="AB1214" s="34"/>
      <c r="AC1214" s="34"/>
    </row>
    <row r="1215" spans="1:29">
      <c r="A1215" s="34"/>
      <c r="B1215" s="34"/>
      <c r="C1215" s="34"/>
      <c r="D1215" s="34"/>
      <c r="E1215" s="34"/>
      <c r="F1215" s="34"/>
      <c r="G1215" s="34"/>
      <c r="W1215" s="34"/>
      <c r="X1215" s="34"/>
      <c r="Y1215" s="34"/>
      <c r="Z1215" s="34"/>
      <c r="AA1215" s="34"/>
      <c r="AB1215" s="34"/>
      <c r="AC1215" s="34"/>
    </row>
    <row r="1216" spans="1:29">
      <c r="A1216" s="34"/>
      <c r="B1216" s="34"/>
      <c r="C1216" s="34"/>
      <c r="D1216" s="34"/>
      <c r="E1216" s="34"/>
      <c r="F1216" s="34"/>
      <c r="G1216" s="34"/>
      <c r="W1216" s="34"/>
      <c r="X1216" s="34"/>
      <c r="Y1216" s="34"/>
      <c r="Z1216" s="34"/>
      <c r="AA1216" s="34"/>
      <c r="AB1216" s="34"/>
      <c r="AC1216" s="34"/>
    </row>
    <row r="1217" spans="1:29">
      <c r="A1217" s="34"/>
      <c r="B1217" s="34"/>
      <c r="C1217" s="34"/>
      <c r="D1217" s="34"/>
      <c r="E1217" s="34"/>
      <c r="F1217" s="34"/>
      <c r="G1217" s="34"/>
      <c r="W1217" s="34"/>
      <c r="X1217" s="34"/>
      <c r="Y1217" s="34"/>
      <c r="Z1217" s="34"/>
      <c r="AA1217" s="34"/>
      <c r="AB1217" s="34"/>
      <c r="AC1217" s="34"/>
    </row>
    <row r="1218" spans="1:29">
      <c r="A1218" s="34"/>
      <c r="B1218" s="34"/>
      <c r="C1218" s="34"/>
      <c r="D1218" s="34"/>
      <c r="E1218" s="34"/>
      <c r="F1218" s="34"/>
      <c r="G1218" s="34"/>
      <c r="W1218" s="34"/>
      <c r="X1218" s="34"/>
      <c r="Y1218" s="34"/>
      <c r="Z1218" s="34"/>
      <c r="AA1218" s="34"/>
      <c r="AB1218" s="34"/>
      <c r="AC1218" s="34"/>
    </row>
    <row r="1219" spans="1:29">
      <c r="A1219" s="34"/>
      <c r="B1219" s="34"/>
      <c r="C1219" s="34"/>
      <c r="D1219" s="34"/>
      <c r="E1219" s="34"/>
      <c r="F1219" s="34"/>
      <c r="G1219" s="34"/>
      <c r="W1219" s="34"/>
      <c r="X1219" s="34"/>
      <c r="Y1219" s="34"/>
      <c r="Z1219" s="34"/>
      <c r="AA1219" s="34"/>
      <c r="AB1219" s="34"/>
      <c r="AC1219" s="34"/>
    </row>
    <row r="1220" spans="1:29">
      <c r="A1220" s="34"/>
      <c r="B1220" s="34"/>
      <c r="C1220" s="34"/>
      <c r="D1220" s="34"/>
      <c r="E1220" s="34"/>
      <c r="F1220" s="34"/>
      <c r="G1220" s="34"/>
      <c r="W1220" s="34"/>
      <c r="X1220" s="34"/>
      <c r="Y1220" s="34"/>
      <c r="Z1220" s="34"/>
      <c r="AA1220" s="34"/>
      <c r="AB1220" s="34"/>
      <c r="AC1220" s="34"/>
    </row>
    <row r="1221" spans="1:29">
      <c r="A1221" s="34"/>
      <c r="B1221" s="34"/>
      <c r="C1221" s="34"/>
      <c r="D1221" s="34"/>
      <c r="E1221" s="34"/>
      <c r="F1221" s="34"/>
      <c r="G1221" s="34"/>
      <c r="W1221" s="34"/>
      <c r="X1221" s="34"/>
      <c r="Y1221" s="34"/>
      <c r="Z1221" s="34"/>
      <c r="AA1221" s="34"/>
      <c r="AB1221" s="34"/>
      <c r="AC1221" s="34"/>
    </row>
    <row r="1222" spans="1:29">
      <c r="A1222" s="34"/>
      <c r="B1222" s="34"/>
      <c r="C1222" s="34"/>
      <c r="D1222" s="34"/>
      <c r="E1222" s="34"/>
      <c r="F1222" s="34"/>
      <c r="G1222" s="34"/>
      <c r="W1222" s="34"/>
      <c r="X1222" s="34"/>
      <c r="Y1222" s="34"/>
      <c r="Z1222" s="34"/>
      <c r="AA1222" s="34"/>
      <c r="AB1222" s="34"/>
      <c r="AC1222" s="34"/>
    </row>
    <row r="1223" spans="1:29">
      <c r="A1223" s="34"/>
      <c r="B1223" s="34"/>
      <c r="C1223" s="34"/>
      <c r="D1223" s="34"/>
      <c r="E1223" s="34"/>
      <c r="F1223" s="34"/>
      <c r="G1223" s="34"/>
      <c r="W1223" s="34"/>
      <c r="X1223" s="34"/>
      <c r="Y1223" s="34"/>
      <c r="Z1223" s="34"/>
      <c r="AA1223" s="34"/>
      <c r="AB1223" s="34"/>
      <c r="AC1223" s="34"/>
    </row>
    <row r="1224" spans="1:29">
      <c r="A1224" s="34"/>
      <c r="B1224" s="34"/>
      <c r="C1224" s="34"/>
      <c r="D1224" s="34"/>
      <c r="E1224" s="34"/>
      <c r="F1224" s="34"/>
      <c r="G1224" s="34"/>
      <c r="W1224" s="34"/>
      <c r="X1224" s="34"/>
      <c r="Y1224" s="34"/>
      <c r="Z1224" s="34"/>
      <c r="AA1224" s="34"/>
      <c r="AB1224" s="34"/>
      <c r="AC1224" s="34"/>
    </row>
    <row r="1225" spans="1:29">
      <c r="A1225" s="34"/>
      <c r="B1225" s="34"/>
      <c r="C1225" s="34"/>
      <c r="D1225" s="34"/>
      <c r="E1225" s="34"/>
      <c r="F1225" s="34"/>
      <c r="G1225" s="34"/>
      <c r="W1225" s="34"/>
      <c r="X1225" s="34"/>
      <c r="Y1225" s="34"/>
      <c r="Z1225" s="34"/>
      <c r="AA1225" s="34"/>
      <c r="AB1225" s="34"/>
      <c r="AC1225" s="34"/>
    </row>
    <row r="1226" spans="1:29">
      <c r="A1226" s="34"/>
      <c r="B1226" s="34"/>
      <c r="C1226" s="34"/>
      <c r="D1226" s="34"/>
      <c r="E1226" s="34"/>
      <c r="F1226" s="34"/>
      <c r="G1226" s="34"/>
      <c r="W1226" s="34"/>
      <c r="X1226" s="34"/>
      <c r="Y1226" s="34"/>
      <c r="Z1226" s="34"/>
      <c r="AA1226" s="34"/>
      <c r="AB1226" s="34"/>
      <c r="AC1226" s="34"/>
    </row>
    <row r="1227" spans="1:29">
      <c r="A1227" s="34"/>
      <c r="B1227" s="34"/>
      <c r="C1227" s="34"/>
      <c r="D1227" s="34"/>
      <c r="E1227" s="34"/>
      <c r="F1227" s="34"/>
      <c r="G1227" s="34"/>
      <c r="W1227" s="34"/>
      <c r="X1227" s="34"/>
      <c r="Y1227" s="34"/>
      <c r="Z1227" s="34"/>
      <c r="AA1227" s="34"/>
      <c r="AB1227" s="34"/>
      <c r="AC1227" s="34"/>
    </row>
    <row r="1228" spans="1:29">
      <c r="A1228" s="34"/>
      <c r="B1228" s="34"/>
      <c r="C1228" s="34"/>
      <c r="D1228" s="34"/>
      <c r="E1228" s="34"/>
      <c r="F1228" s="34"/>
      <c r="G1228" s="34"/>
      <c r="W1228" s="34"/>
      <c r="X1228" s="34"/>
      <c r="Y1228" s="34"/>
      <c r="Z1228" s="34"/>
      <c r="AA1228" s="34"/>
      <c r="AB1228" s="34"/>
      <c r="AC1228" s="34"/>
    </row>
    <row r="1229" spans="1:29">
      <c r="A1229" s="34"/>
      <c r="B1229" s="34"/>
      <c r="C1229" s="34"/>
      <c r="D1229" s="34"/>
      <c r="E1229" s="34"/>
      <c r="F1229" s="34"/>
      <c r="G1229" s="34"/>
      <c r="W1229" s="34"/>
      <c r="X1229" s="34"/>
      <c r="Y1229" s="34"/>
      <c r="Z1229" s="34"/>
      <c r="AA1229" s="34"/>
      <c r="AB1229" s="34"/>
      <c r="AC1229" s="34"/>
    </row>
    <row r="1230" spans="1:29">
      <c r="A1230" s="34"/>
      <c r="B1230" s="34"/>
      <c r="C1230" s="34"/>
      <c r="D1230" s="34"/>
      <c r="E1230" s="34"/>
      <c r="F1230" s="34"/>
      <c r="G1230" s="34"/>
      <c r="W1230" s="34"/>
      <c r="X1230" s="34"/>
      <c r="Y1230" s="34"/>
      <c r="Z1230" s="34"/>
      <c r="AA1230" s="34"/>
      <c r="AB1230" s="34"/>
      <c r="AC1230" s="34"/>
    </row>
    <row r="1231" spans="1:29">
      <c r="A1231" s="34"/>
      <c r="B1231" s="34"/>
      <c r="C1231" s="34"/>
      <c r="D1231" s="34"/>
      <c r="E1231" s="34"/>
      <c r="F1231" s="34"/>
      <c r="G1231" s="34"/>
      <c r="W1231" s="34"/>
      <c r="X1231" s="34"/>
      <c r="Y1231" s="34"/>
      <c r="Z1231" s="34"/>
      <c r="AA1231" s="34"/>
      <c r="AB1231" s="34"/>
      <c r="AC1231" s="34"/>
    </row>
    <row r="1232" spans="1:29">
      <c r="A1232" s="34"/>
      <c r="B1232" s="34"/>
      <c r="C1232" s="34"/>
      <c r="D1232" s="34"/>
      <c r="E1232" s="34"/>
      <c r="F1232" s="34"/>
      <c r="G1232" s="34"/>
      <c r="W1232" s="34"/>
      <c r="X1232" s="34"/>
      <c r="Y1232" s="34"/>
      <c r="Z1232" s="34"/>
      <c r="AA1232" s="34"/>
      <c r="AB1232" s="34"/>
      <c r="AC1232" s="34"/>
    </row>
    <row r="1233" spans="1:29">
      <c r="A1233" s="34"/>
      <c r="B1233" s="34"/>
      <c r="C1233" s="34"/>
      <c r="D1233" s="34"/>
      <c r="E1233" s="34"/>
      <c r="F1233" s="34"/>
      <c r="G1233" s="34"/>
      <c r="W1233" s="34"/>
      <c r="X1233" s="34"/>
      <c r="Y1233" s="34"/>
      <c r="Z1233" s="34"/>
      <c r="AA1233" s="34"/>
      <c r="AB1233" s="34"/>
      <c r="AC1233" s="34"/>
    </row>
    <row r="1234" spans="1:29">
      <c r="A1234" s="34"/>
      <c r="B1234" s="34"/>
      <c r="C1234" s="34"/>
      <c r="D1234" s="34"/>
      <c r="E1234" s="34"/>
      <c r="F1234" s="34"/>
      <c r="G1234" s="34"/>
      <c r="W1234" s="34"/>
      <c r="X1234" s="34"/>
      <c r="Y1234" s="34"/>
      <c r="Z1234" s="34"/>
      <c r="AA1234" s="34"/>
      <c r="AB1234" s="34"/>
      <c r="AC1234" s="34"/>
    </row>
    <row r="1235" spans="1:29">
      <c r="A1235" s="34"/>
      <c r="B1235" s="34"/>
      <c r="C1235" s="34"/>
      <c r="D1235" s="34"/>
      <c r="E1235" s="34"/>
      <c r="F1235" s="34"/>
      <c r="G1235" s="34"/>
      <c r="W1235" s="34"/>
      <c r="X1235" s="34"/>
      <c r="Y1235" s="34"/>
      <c r="Z1235" s="34"/>
      <c r="AA1235" s="34"/>
      <c r="AB1235" s="34"/>
      <c r="AC1235" s="34"/>
    </row>
    <row r="1236" spans="1:29">
      <c r="A1236" s="34"/>
      <c r="B1236" s="34"/>
      <c r="C1236" s="34"/>
      <c r="D1236" s="34"/>
      <c r="E1236" s="34"/>
      <c r="F1236" s="34"/>
      <c r="G1236" s="34"/>
      <c r="W1236" s="34"/>
      <c r="X1236" s="34"/>
      <c r="Y1236" s="34"/>
      <c r="Z1236" s="34"/>
      <c r="AA1236" s="34"/>
      <c r="AB1236" s="34"/>
      <c r="AC1236" s="34"/>
    </row>
    <row r="1237" spans="1:29">
      <c r="A1237" s="34"/>
      <c r="B1237" s="34"/>
      <c r="C1237" s="34"/>
      <c r="D1237" s="34"/>
      <c r="E1237" s="34"/>
      <c r="F1237" s="34"/>
      <c r="G1237" s="34"/>
      <c r="W1237" s="34"/>
      <c r="X1237" s="34"/>
      <c r="Y1237" s="34"/>
      <c r="Z1237" s="34"/>
      <c r="AA1237" s="34"/>
      <c r="AB1237" s="34"/>
      <c r="AC1237" s="34"/>
    </row>
    <row r="1238" spans="1:29">
      <c r="A1238" s="34"/>
      <c r="B1238" s="34"/>
      <c r="C1238" s="34"/>
      <c r="D1238" s="34"/>
      <c r="E1238" s="34"/>
      <c r="F1238" s="34"/>
      <c r="G1238" s="34"/>
      <c r="W1238" s="34"/>
      <c r="X1238" s="34"/>
      <c r="Y1238" s="34"/>
      <c r="Z1238" s="34"/>
      <c r="AA1238" s="34"/>
      <c r="AB1238" s="34"/>
      <c r="AC1238" s="34"/>
    </row>
    <row r="1239" spans="1:29">
      <c r="A1239" s="34"/>
      <c r="B1239" s="34"/>
      <c r="C1239" s="34"/>
      <c r="D1239" s="34"/>
      <c r="E1239" s="34"/>
      <c r="F1239" s="34"/>
      <c r="G1239" s="34"/>
      <c r="W1239" s="34"/>
      <c r="X1239" s="34"/>
      <c r="Y1239" s="34"/>
      <c r="Z1239" s="34"/>
      <c r="AA1239" s="34"/>
      <c r="AB1239" s="34"/>
      <c r="AC1239" s="34"/>
    </row>
    <row r="1240" spans="1:29">
      <c r="A1240" s="34"/>
      <c r="B1240" s="34"/>
      <c r="C1240" s="34"/>
      <c r="D1240" s="34"/>
      <c r="E1240" s="34"/>
      <c r="F1240" s="34"/>
      <c r="G1240" s="34"/>
      <c r="W1240" s="34"/>
      <c r="X1240" s="34"/>
      <c r="Y1240" s="34"/>
      <c r="Z1240" s="34"/>
      <c r="AA1240" s="34"/>
      <c r="AB1240" s="34"/>
      <c r="AC1240" s="34"/>
    </row>
    <row r="1241" spans="1:29">
      <c r="A1241" s="34"/>
      <c r="B1241" s="34"/>
      <c r="C1241" s="34"/>
      <c r="D1241" s="34"/>
      <c r="E1241" s="34"/>
      <c r="F1241" s="34"/>
      <c r="G1241" s="34"/>
      <c r="W1241" s="34"/>
      <c r="X1241" s="34"/>
      <c r="Y1241" s="34"/>
      <c r="Z1241" s="34"/>
      <c r="AA1241" s="34"/>
      <c r="AB1241" s="34"/>
      <c r="AC1241" s="34"/>
    </row>
    <row r="1242" spans="1:29">
      <c r="A1242" s="34"/>
      <c r="B1242" s="34"/>
      <c r="C1242" s="34"/>
      <c r="D1242" s="34"/>
      <c r="E1242" s="34"/>
      <c r="F1242" s="34"/>
      <c r="G1242" s="34"/>
      <c r="W1242" s="34"/>
      <c r="X1242" s="34"/>
      <c r="Y1242" s="34"/>
      <c r="Z1242" s="34"/>
      <c r="AA1242" s="34"/>
      <c r="AB1242" s="34"/>
      <c r="AC1242" s="34"/>
    </row>
    <row r="1243" spans="1:29">
      <c r="A1243" s="34"/>
      <c r="B1243" s="34"/>
      <c r="C1243" s="34"/>
      <c r="D1243" s="34"/>
      <c r="E1243" s="34"/>
      <c r="F1243" s="34"/>
      <c r="G1243" s="34"/>
      <c r="W1243" s="34"/>
      <c r="X1243" s="34"/>
      <c r="Y1243" s="34"/>
      <c r="Z1243" s="34"/>
      <c r="AA1243" s="34"/>
      <c r="AB1243" s="34"/>
      <c r="AC1243" s="34"/>
    </row>
    <row r="1244" spans="1:29">
      <c r="A1244" s="34"/>
      <c r="B1244" s="34"/>
      <c r="C1244" s="34"/>
      <c r="D1244" s="34"/>
      <c r="E1244" s="34"/>
      <c r="F1244" s="34"/>
      <c r="G1244" s="34"/>
      <c r="W1244" s="34"/>
      <c r="X1244" s="34"/>
      <c r="Y1244" s="34"/>
      <c r="Z1244" s="34"/>
      <c r="AA1244" s="34"/>
      <c r="AB1244" s="34"/>
      <c r="AC1244" s="34"/>
    </row>
    <row r="1245" spans="1:29">
      <c r="A1245" s="34"/>
      <c r="B1245" s="34"/>
      <c r="C1245" s="34"/>
      <c r="D1245" s="34"/>
      <c r="E1245" s="34"/>
      <c r="F1245" s="34"/>
      <c r="G1245" s="34"/>
      <c r="W1245" s="34"/>
      <c r="X1245" s="34"/>
      <c r="Y1245" s="34"/>
      <c r="Z1245" s="34"/>
      <c r="AA1245" s="34"/>
      <c r="AB1245" s="34"/>
      <c r="AC1245" s="34"/>
    </row>
    <row r="1246" spans="1:29">
      <c r="A1246" s="34"/>
      <c r="B1246" s="34"/>
      <c r="C1246" s="34"/>
      <c r="D1246" s="34"/>
      <c r="E1246" s="34"/>
      <c r="F1246" s="34"/>
      <c r="G1246" s="34"/>
      <c r="W1246" s="34"/>
      <c r="X1246" s="34"/>
      <c r="Y1246" s="34"/>
      <c r="Z1246" s="34"/>
      <c r="AA1246" s="34"/>
      <c r="AB1246" s="34"/>
      <c r="AC1246" s="34"/>
    </row>
    <row r="1247" spans="1:29">
      <c r="A1247" s="34"/>
      <c r="B1247" s="34"/>
      <c r="C1247" s="34"/>
      <c r="D1247" s="34"/>
      <c r="E1247" s="34"/>
      <c r="F1247" s="34"/>
      <c r="G1247" s="34"/>
      <c r="W1247" s="34"/>
      <c r="X1247" s="34"/>
      <c r="Y1247" s="34"/>
      <c r="Z1247" s="34"/>
      <c r="AA1247" s="34"/>
      <c r="AB1247" s="34"/>
      <c r="AC1247" s="34"/>
    </row>
    <row r="1248" spans="1:29">
      <c r="A1248" s="34"/>
      <c r="B1248" s="34"/>
      <c r="C1248" s="34"/>
      <c r="D1248" s="34"/>
      <c r="E1248" s="34"/>
      <c r="F1248" s="34"/>
      <c r="G1248" s="34"/>
      <c r="W1248" s="34"/>
      <c r="X1248" s="34"/>
      <c r="Y1248" s="34"/>
      <c r="Z1248" s="34"/>
      <c r="AA1248" s="34"/>
      <c r="AB1248" s="34"/>
      <c r="AC1248" s="34"/>
    </row>
    <row r="1249" spans="1:29">
      <c r="A1249" s="34"/>
      <c r="B1249" s="34"/>
      <c r="C1249" s="34"/>
      <c r="D1249" s="34"/>
      <c r="E1249" s="34"/>
      <c r="F1249" s="34"/>
      <c r="G1249" s="34"/>
      <c r="W1249" s="34"/>
      <c r="X1249" s="34"/>
      <c r="Y1249" s="34"/>
      <c r="Z1249" s="34"/>
      <c r="AA1249" s="34"/>
      <c r="AB1249" s="34"/>
      <c r="AC1249" s="34"/>
    </row>
    <row r="1250" spans="1:29">
      <c r="A1250" s="34"/>
      <c r="B1250" s="34"/>
      <c r="C1250" s="34"/>
      <c r="D1250" s="34"/>
      <c r="E1250" s="34"/>
      <c r="F1250" s="34"/>
      <c r="G1250" s="34"/>
      <c r="W1250" s="34"/>
      <c r="X1250" s="34"/>
      <c r="Y1250" s="34"/>
      <c r="Z1250" s="34"/>
      <c r="AA1250" s="34"/>
      <c r="AB1250" s="34"/>
      <c r="AC1250" s="34"/>
    </row>
    <row r="1251" spans="1:29">
      <c r="A1251" s="34"/>
      <c r="B1251" s="34"/>
      <c r="C1251" s="34"/>
      <c r="D1251" s="34"/>
      <c r="E1251" s="34"/>
      <c r="F1251" s="34"/>
      <c r="G1251" s="34"/>
      <c r="W1251" s="34"/>
      <c r="X1251" s="34"/>
      <c r="Y1251" s="34"/>
      <c r="Z1251" s="34"/>
      <c r="AA1251" s="34"/>
      <c r="AB1251" s="34"/>
      <c r="AC1251" s="34"/>
    </row>
    <row r="1252" spans="1:29">
      <c r="A1252" s="34"/>
      <c r="B1252" s="34"/>
      <c r="C1252" s="34"/>
      <c r="D1252" s="34"/>
      <c r="E1252" s="34"/>
      <c r="F1252" s="34"/>
      <c r="G1252" s="34"/>
      <c r="W1252" s="34"/>
      <c r="X1252" s="34"/>
      <c r="Y1252" s="34"/>
      <c r="Z1252" s="34"/>
      <c r="AA1252" s="34"/>
      <c r="AB1252" s="34"/>
      <c r="AC1252" s="34"/>
    </row>
    <row r="1253" spans="1:29">
      <c r="A1253" s="34"/>
      <c r="B1253" s="34"/>
      <c r="C1253" s="34"/>
      <c r="D1253" s="34"/>
      <c r="E1253" s="34"/>
      <c r="F1253" s="34"/>
      <c r="G1253" s="34"/>
      <c r="W1253" s="34"/>
      <c r="X1253" s="34"/>
      <c r="Y1253" s="34"/>
      <c r="Z1253" s="34"/>
      <c r="AA1253" s="34"/>
      <c r="AB1253" s="34"/>
      <c r="AC1253" s="34"/>
    </row>
    <row r="1254" spans="1:29">
      <c r="A1254" s="34"/>
      <c r="B1254" s="34"/>
      <c r="C1254" s="34"/>
      <c r="D1254" s="34"/>
      <c r="E1254" s="34"/>
      <c r="F1254" s="34"/>
      <c r="G1254" s="34"/>
      <c r="W1254" s="34"/>
      <c r="X1254" s="34"/>
      <c r="Y1254" s="34"/>
      <c r="Z1254" s="34"/>
      <c r="AA1254" s="34"/>
      <c r="AB1254" s="34"/>
      <c r="AC1254" s="34"/>
    </row>
    <row r="1255" spans="1:29">
      <c r="A1255" s="34"/>
      <c r="B1255" s="34"/>
      <c r="C1255" s="34"/>
      <c r="D1255" s="34"/>
      <c r="E1255" s="34"/>
      <c r="F1255" s="34"/>
      <c r="G1255" s="34"/>
      <c r="W1255" s="34"/>
      <c r="X1255" s="34"/>
      <c r="Y1255" s="34"/>
      <c r="Z1255" s="34"/>
      <c r="AA1255" s="34"/>
      <c r="AB1255" s="34"/>
      <c r="AC1255" s="34"/>
    </row>
    <row r="1256" spans="1:29">
      <c r="A1256" s="34"/>
      <c r="B1256" s="34"/>
      <c r="C1256" s="34"/>
      <c r="D1256" s="34"/>
      <c r="E1256" s="34"/>
      <c r="F1256" s="34"/>
      <c r="G1256" s="34"/>
      <c r="W1256" s="34"/>
      <c r="X1256" s="34"/>
      <c r="Y1256" s="34"/>
      <c r="Z1256" s="34"/>
      <c r="AA1256" s="34"/>
      <c r="AB1256" s="34"/>
      <c r="AC1256" s="34"/>
    </row>
    <row r="1257" spans="1:29">
      <c r="A1257" s="34"/>
      <c r="B1257" s="34"/>
      <c r="C1257" s="34"/>
      <c r="D1257" s="34"/>
      <c r="E1257" s="34"/>
      <c r="F1257" s="34"/>
      <c r="G1257" s="34"/>
      <c r="W1257" s="34"/>
      <c r="X1257" s="34"/>
      <c r="Y1257" s="34"/>
      <c r="Z1257" s="34"/>
      <c r="AA1257" s="34"/>
      <c r="AB1257" s="34"/>
      <c r="AC1257" s="34"/>
    </row>
    <row r="1258" spans="1:29">
      <c r="A1258" s="34"/>
      <c r="B1258" s="34"/>
      <c r="C1258" s="34"/>
      <c r="D1258" s="34"/>
      <c r="E1258" s="34"/>
      <c r="F1258" s="34"/>
      <c r="G1258" s="34"/>
      <c r="W1258" s="34"/>
      <c r="X1258" s="34"/>
      <c r="Y1258" s="34"/>
      <c r="Z1258" s="34"/>
      <c r="AA1258" s="34"/>
      <c r="AB1258" s="34"/>
      <c r="AC1258" s="34"/>
    </row>
    <row r="1259" spans="1:29">
      <c r="A1259" s="34"/>
      <c r="B1259" s="34"/>
      <c r="C1259" s="34"/>
      <c r="D1259" s="34"/>
      <c r="E1259" s="34"/>
      <c r="F1259" s="34"/>
      <c r="G1259" s="34"/>
      <c r="W1259" s="34"/>
      <c r="X1259" s="34"/>
      <c r="Y1259" s="34"/>
      <c r="Z1259" s="34"/>
      <c r="AA1259" s="34"/>
      <c r="AB1259" s="34"/>
      <c r="AC1259" s="34"/>
    </row>
    <row r="1260" spans="1:29">
      <c r="A1260" s="34"/>
      <c r="B1260" s="34"/>
      <c r="C1260" s="34"/>
      <c r="D1260" s="34"/>
      <c r="E1260" s="34"/>
      <c r="F1260" s="34"/>
      <c r="G1260" s="34"/>
      <c r="W1260" s="34"/>
      <c r="X1260" s="34"/>
      <c r="Y1260" s="34"/>
      <c r="Z1260" s="34"/>
      <c r="AA1260" s="34"/>
      <c r="AB1260" s="34"/>
      <c r="AC1260" s="34"/>
    </row>
    <row r="1261" spans="1:29">
      <c r="A1261" s="34"/>
      <c r="B1261" s="34"/>
      <c r="C1261" s="34"/>
      <c r="D1261" s="34"/>
      <c r="E1261" s="34"/>
      <c r="F1261" s="34"/>
      <c r="G1261" s="34"/>
      <c r="W1261" s="34"/>
      <c r="X1261" s="34"/>
      <c r="Y1261" s="34"/>
      <c r="Z1261" s="34"/>
      <c r="AA1261" s="34"/>
      <c r="AB1261" s="34"/>
      <c r="AC1261" s="34"/>
    </row>
    <row r="1262" spans="1:29">
      <c r="A1262" s="34"/>
      <c r="B1262" s="34"/>
      <c r="C1262" s="34"/>
      <c r="D1262" s="34"/>
      <c r="E1262" s="34"/>
      <c r="F1262" s="34"/>
      <c r="G1262" s="34"/>
      <c r="W1262" s="34"/>
      <c r="X1262" s="34"/>
      <c r="Y1262" s="34"/>
      <c r="Z1262" s="34"/>
      <c r="AA1262" s="34"/>
      <c r="AB1262" s="34"/>
      <c r="AC1262" s="34"/>
    </row>
    <row r="1263" spans="1:29">
      <c r="A1263" s="34"/>
      <c r="B1263" s="34"/>
      <c r="C1263" s="34"/>
      <c r="D1263" s="34"/>
      <c r="E1263" s="34"/>
      <c r="F1263" s="34"/>
      <c r="G1263" s="34"/>
      <c r="W1263" s="34"/>
      <c r="X1263" s="34"/>
      <c r="Y1263" s="34"/>
      <c r="Z1263" s="34"/>
      <c r="AA1263" s="34"/>
      <c r="AB1263" s="34"/>
      <c r="AC1263" s="34"/>
    </row>
    <row r="1264" spans="1:29">
      <c r="A1264" s="34"/>
      <c r="B1264" s="34"/>
      <c r="C1264" s="34"/>
      <c r="D1264" s="34"/>
      <c r="E1264" s="34"/>
      <c r="F1264" s="34"/>
      <c r="G1264" s="34"/>
      <c r="W1264" s="34"/>
      <c r="X1264" s="34"/>
      <c r="Y1264" s="34"/>
      <c r="Z1264" s="34"/>
      <c r="AA1264" s="34"/>
      <c r="AB1264" s="34"/>
      <c r="AC1264" s="34"/>
    </row>
    <row r="1265" spans="1:29">
      <c r="A1265" s="34"/>
      <c r="B1265" s="34"/>
      <c r="C1265" s="34"/>
      <c r="D1265" s="34"/>
      <c r="E1265" s="34"/>
      <c r="F1265" s="34"/>
      <c r="G1265" s="34"/>
      <c r="W1265" s="34"/>
      <c r="X1265" s="34"/>
      <c r="Y1265" s="34"/>
      <c r="Z1265" s="34"/>
      <c r="AA1265" s="34"/>
      <c r="AB1265" s="34"/>
      <c r="AC1265" s="34"/>
    </row>
    <row r="1266" spans="1:29">
      <c r="A1266" s="34"/>
      <c r="B1266" s="34"/>
      <c r="C1266" s="34"/>
      <c r="D1266" s="34"/>
      <c r="E1266" s="34"/>
      <c r="F1266" s="34"/>
      <c r="G1266" s="34"/>
      <c r="W1266" s="34"/>
      <c r="X1266" s="34"/>
      <c r="Y1266" s="34"/>
      <c r="Z1266" s="34"/>
      <c r="AA1266" s="34"/>
      <c r="AB1266" s="34"/>
      <c r="AC1266" s="34"/>
    </row>
    <row r="1267" spans="1:29">
      <c r="A1267" s="34"/>
      <c r="B1267" s="34"/>
      <c r="C1267" s="34"/>
      <c r="D1267" s="34"/>
      <c r="E1267" s="34"/>
      <c r="F1267" s="34"/>
      <c r="G1267" s="34"/>
      <c r="W1267" s="34"/>
      <c r="X1267" s="34"/>
      <c r="Y1267" s="34"/>
      <c r="Z1267" s="34"/>
      <c r="AA1267" s="34"/>
      <c r="AB1267" s="34"/>
      <c r="AC1267" s="34"/>
    </row>
    <row r="1268" spans="1:29">
      <c r="A1268" s="34"/>
      <c r="B1268" s="34"/>
      <c r="C1268" s="34"/>
      <c r="D1268" s="34"/>
      <c r="E1268" s="34"/>
      <c r="F1268" s="34"/>
      <c r="G1268" s="34"/>
      <c r="W1268" s="34"/>
      <c r="X1268" s="34"/>
      <c r="Y1268" s="34"/>
      <c r="Z1268" s="34"/>
      <c r="AA1268" s="34"/>
      <c r="AB1268" s="34"/>
      <c r="AC1268" s="34"/>
    </row>
    <row r="1269" spans="1:29">
      <c r="A1269" s="34"/>
      <c r="B1269" s="34"/>
      <c r="C1269" s="34"/>
      <c r="D1269" s="34"/>
      <c r="E1269" s="34"/>
      <c r="F1269" s="34"/>
      <c r="G1269" s="34"/>
      <c r="W1269" s="34"/>
      <c r="X1269" s="34"/>
      <c r="Y1269" s="34"/>
      <c r="Z1269" s="34"/>
      <c r="AA1269" s="34"/>
      <c r="AB1269" s="34"/>
      <c r="AC1269" s="34"/>
    </row>
    <row r="1270" spans="1:29">
      <c r="A1270" s="34"/>
      <c r="B1270" s="34"/>
      <c r="C1270" s="34"/>
      <c r="D1270" s="34"/>
      <c r="E1270" s="34"/>
      <c r="F1270" s="34"/>
      <c r="G1270" s="34"/>
      <c r="W1270" s="34"/>
      <c r="X1270" s="34"/>
      <c r="Y1270" s="34"/>
      <c r="Z1270" s="34"/>
      <c r="AA1270" s="34"/>
      <c r="AB1270" s="34"/>
      <c r="AC1270" s="34"/>
    </row>
    <row r="1271" spans="1:29">
      <c r="A1271" s="34"/>
      <c r="B1271" s="34"/>
      <c r="C1271" s="34"/>
      <c r="D1271" s="34"/>
      <c r="E1271" s="34"/>
      <c r="F1271" s="34"/>
      <c r="G1271" s="34"/>
      <c r="W1271" s="34"/>
      <c r="X1271" s="34"/>
      <c r="Y1271" s="34"/>
      <c r="Z1271" s="34"/>
      <c r="AA1271" s="34"/>
      <c r="AB1271" s="34"/>
      <c r="AC1271" s="34"/>
    </row>
    <row r="1272" spans="1:29">
      <c r="A1272" s="34"/>
      <c r="B1272" s="34"/>
      <c r="C1272" s="34"/>
      <c r="D1272" s="34"/>
      <c r="E1272" s="34"/>
      <c r="F1272" s="34"/>
      <c r="G1272" s="34"/>
      <c r="W1272" s="34"/>
      <c r="X1272" s="34"/>
      <c r="Y1272" s="34"/>
      <c r="Z1272" s="34"/>
      <c r="AA1272" s="34"/>
      <c r="AB1272" s="34"/>
      <c r="AC1272" s="34"/>
    </row>
    <row r="1273" spans="1:29">
      <c r="A1273" s="34"/>
      <c r="B1273" s="34"/>
      <c r="C1273" s="34"/>
      <c r="D1273" s="34"/>
      <c r="E1273" s="34"/>
      <c r="F1273" s="34"/>
      <c r="G1273" s="34"/>
      <c r="W1273" s="34"/>
      <c r="X1273" s="34"/>
      <c r="Y1273" s="34"/>
      <c r="Z1273" s="34"/>
      <c r="AA1273" s="34"/>
      <c r="AB1273" s="34"/>
      <c r="AC1273" s="34"/>
    </row>
    <row r="1274" spans="1:29">
      <c r="A1274" s="34"/>
      <c r="B1274" s="34"/>
      <c r="C1274" s="34"/>
      <c r="D1274" s="34"/>
      <c r="E1274" s="34"/>
      <c r="F1274" s="34"/>
      <c r="G1274" s="34"/>
      <c r="W1274" s="34"/>
      <c r="X1274" s="34"/>
      <c r="Y1274" s="34"/>
      <c r="Z1274" s="34"/>
      <c r="AA1274" s="34"/>
      <c r="AB1274" s="34"/>
      <c r="AC1274" s="34"/>
    </row>
    <row r="1275" spans="1:29">
      <c r="A1275" s="34"/>
      <c r="B1275" s="34"/>
      <c r="C1275" s="34"/>
      <c r="D1275" s="34"/>
      <c r="E1275" s="34"/>
      <c r="F1275" s="34"/>
      <c r="G1275" s="34"/>
      <c r="W1275" s="34"/>
      <c r="X1275" s="34"/>
      <c r="Y1275" s="34"/>
      <c r="Z1275" s="34"/>
      <c r="AA1275" s="34"/>
      <c r="AB1275" s="34"/>
      <c r="AC1275" s="34"/>
    </row>
    <row r="1276" spans="1:29">
      <c r="A1276" s="34"/>
      <c r="B1276" s="34"/>
      <c r="C1276" s="34"/>
      <c r="D1276" s="34"/>
      <c r="E1276" s="34"/>
      <c r="F1276" s="34"/>
      <c r="G1276" s="34"/>
      <c r="W1276" s="34"/>
      <c r="X1276" s="34"/>
      <c r="Y1276" s="34"/>
      <c r="Z1276" s="34"/>
      <c r="AA1276" s="34"/>
      <c r="AB1276" s="34"/>
      <c r="AC1276" s="34"/>
    </row>
    <row r="1277" spans="1:29">
      <c r="A1277" s="34"/>
      <c r="B1277" s="34"/>
      <c r="C1277" s="34"/>
      <c r="D1277" s="34"/>
      <c r="E1277" s="34"/>
      <c r="F1277" s="34"/>
      <c r="G1277" s="34"/>
      <c r="W1277" s="34"/>
      <c r="X1277" s="34"/>
      <c r="Y1277" s="34"/>
      <c r="Z1277" s="34"/>
      <c r="AA1277" s="34"/>
      <c r="AB1277" s="34"/>
      <c r="AC1277" s="34"/>
    </row>
    <row r="1278" spans="1:29">
      <c r="A1278" s="34"/>
      <c r="B1278" s="34"/>
      <c r="C1278" s="34"/>
      <c r="D1278" s="34"/>
      <c r="E1278" s="34"/>
      <c r="F1278" s="34"/>
      <c r="G1278" s="34"/>
      <c r="W1278" s="34"/>
      <c r="X1278" s="34"/>
      <c r="Y1278" s="34"/>
      <c r="Z1278" s="34"/>
      <c r="AA1278" s="34"/>
      <c r="AB1278" s="34"/>
      <c r="AC1278" s="34"/>
    </row>
    <row r="1279" spans="1:29">
      <c r="A1279" s="34"/>
      <c r="B1279" s="34"/>
      <c r="C1279" s="34"/>
      <c r="D1279" s="34"/>
      <c r="E1279" s="34"/>
      <c r="F1279" s="34"/>
      <c r="G1279" s="34"/>
      <c r="W1279" s="34"/>
      <c r="X1279" s="34"/>
      <c r="Y1279" s="34"/>
      <c r="Z1279" s="34"/>
      <c r="AA1279" s="34"/>
      <c r="AB1279" s="34"/>
      <c r="AC1279" s="34"/>
    </row>
    <row r="1280" spans="1:29">
      <c r="A1280" s="34"/>
      <c r="B1280" s="34"/>
      <c r="C1280" s="34"/>
      <c r="D1280" s="34"/>
      <c r="E1280" s="34"/>
      <c r="F1280" s="34"/>
      <c r="G1280" s="34"/>
      <c r="W1280" s="34"/>
      <c r="X1280" s="34"/>
      <c r="Y1280" s="34"/>
      <c r="Z1280" s="34"/>
      <c r="AA1280" s="34"/>
      <c r="AB1280" s="34"/>
      <c r="AC1280" s="34"/>
    </row>
    <row r="1281" spans="1:29">
      <c r="A1281" s="34"/>
      <c r="B1281" s="34"/>
      <c r="C1281" s="34"/>
      <c r="D1281" s="34"/>
      <c r="E1281" s="34"/>
      <c r="F1281" s="34"/>
      <c r="G1281" s="34"/>
      <c r="W1281" s="34"/>
      <c r="X1281" s="34"/>
      <c r="Y1281" s="34"/>
      <c r="Z1281" s="34"/>
      <c r="AA1281" s="34"/>
      <c r="AB1281" s="34"/>
      <c r="AC1281" s="34"/>
    </row>
    <row r="1282" spans="1:29">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c r="A1772" s="34"/>
      <c r="B1772" s="34"/>
      <c r="C1772" s="34"/>
      <c r="D1772" s="34"/>
      <c r="E1772" s="34"/>
      <c r="F1772" s="34"/>
      <c r="G1772" s="34"/>
      <c r="P1772" s="34"/>
      <c r="Q1772" s="34"/>
      <c r="R1772" s="34"/>
      <c r="S1772" s="34"/>
      <c r="T1772" s="34"/>
      <c r="U1772" s="34"/>
      <c r="V1772" s="34"/>
      <c r="W1772" s="34"/>
      <c r="X1772" s="34"/>
      <c r="Y1772" s="34"/>
      <c r="Z1772" s="34"/>
      <c r="AA1772" s="34"/>
      <c r="AB1772" s="34"/>
      <c r="AC1772" s="34"/>
    </row>
    <row r="1773" spans="1:29">
      <c r="A1773" s="34"/>
      <c r="B1773" s="34"/>
      <c r="C1773" s="34"/>
      <c r="D1773" s="34"/>
      <c r="E1773" s="34"/>
      <c r="F1773" s="34"/>
      <c r="G1773" s="34"/>
      <c r="P1773" s="34"/>
      <c r="Q1773" s="34"/>
      <c r="R1773" s="34"/>
      <c r="S1773" s="34"/>
      <c r="T1773" s="34"/>
      <c r="U1773" s="34"/>
      <c r="V1773" s="34"/>
      <c r="W1773" s="34"/>
      <c r="X1773" s="34"/>
      <c r="Y1773" s="34"/>
      <c r="Z1773" s="34"/>
      <c r="AA1773" s="34"/>
      <c r="AB1773" s="34"/>
      <c r="AC1773" s="34"/>
    </row>
    <row r="1774" spans="1:29">
      <c r="A1774" s="34"/>
      <c r="B1774" s="34"/>
      <c r="C1774" s="34"/>
      <c r="D1774" s="34"/>
      <c r="E1774" s="34"/>
      <c r="F1774" s="34"/>
      <c r="G1774" s="34"/>
      <c r="P1774" s="34"/>
      <c r="Q1774" s="34"/>
      <c r="R1774" s="34"/>
      <c r="S1774" s="34"/>
      <c r="T1774" s="34"/>
      <c r="U1774" s="34"/>
      <c r="V1774" s="34"/>
      <c r="W1774" s="34"/>
      <c r="X1774" s="34"/>
      <c r="Y1774" s="34"/>
      <c r="Z1774" s="34"/>
      <c r="AA1774" s="34"/>
      <c r="AB1774" s="34"/>
      <c r="AC1774" s="34"/>
    </row>
    <row r="1775" spans="1:29">
      <c r="A1775" s="34"/>
      <c r="B1775" s="34"/>
      <c r="C1775" s="34"/>
      <c r="D1775" s="34"/>
      <c r="E1775" s="34"/>
      <c r="F1775" s="34"/>
      <c r="G1775" s="34"/>
      <c r="P1775" s="34"/>
      <c r="Q1775" s="34"/>
      <c r="R1775" s="34"/>
      <c r="S1775" s="34"/>
      <c r="T1775" s="34"/>
      <c r="U1775" s="34"/>
      <c r="V1775" s="34"/>
      <c r="W1775" s="34"/>
      <c r="X1775" s="34"/>
      <c r="Y1775" s="34"/>
      <c r="Z1775" s="34"/>
      <c r="AA1775" s="34"/>
      <c r="AB1775" s="34"/>
      <c r="AC1775" s="34"/>
    </row>
    <row r="1776" spans="1:29">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c r="A1993" s="34"/>
      <c r="B1993" s="34"/>
      <c r="C1993" s="34"/>
      <c r="D1993" s="34"/>
      <c r="E1993" s="34"/>
      <c r="F1993" s="34"/>
      <c r="G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row>
    <row r="1994" spans="1:29">
      <c r="A1994" s="34"/>
      <c r="B1994" s="34"/>
      <c r="C1994" s="34"/>
      <c r="D1994" s="34"/>
      <c r="E1994" s="34"/>
      <c r="F1994" s="34"/>
      <c r="G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row>
    <row r="1995" spans="1:29">
      <c r="A1995" s="34"/>
      <c r="B1995" s="34"/>
      <c r="C1995" s="34"/>
      <c r="D1995" s="34"/>
      <c r="E1995" s="34"/>
      <c r="F1995" s="34"/>
      <c r="G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row>
    <row r="1996" spans="1:29">
      <c r="A1996" s="34"/>
      <c r="B1996" s="34"/>
      <c r="C1996" s="34"/>
      <c r="D1996" s="34"/>
      <c r="E1996" s="34"/>
      <c r="F1996" s="34"/>
      <c r="G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row>
    <row r="1997" spans="1:29">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row r="2415" spans="1:29">
      <c r="A2415" s="34"/>
      <c r="B2415" s="34"/>
      <c r="C2415" s="34"/>
      <c r="D2415" s="34"/>
      <c r="E2415" s="34"/>
      <c r="F2415" s="34"/>
      <c r="G2415" s="34"/>
      <c r="I2415" s="34"/>
      <c r="J2415" s="34"/>
      <c r="K2415" s="34"/>
      <c r="L2415" s="34"/>
      <c r="M2415" s="34"/>
      <c r="N2415" s="34"/>
      <c r="O2415" s="34"/>
      <c r="P2415" s="34"/>
      <c r="Q2415" s="34"/>
      <c r="R2415" s="34"/>
      <c r="S2415" s="34"/>
      <c r="T2415" s="34"/>
      <c r="U2415" s="34"/>
      <c r="V2415" s="34"/>
      <c r="X2415" s="34"/>
      <c r="Y2415" s="34"/>
      <c r="Z2415" s="34"/>
      <c r="AA2415" s="34"/>
      <c r="AB2415" s="34"/>
      <c r="AC2415" s="34"/>
    </row>
    <row r="2416" spans="1:29">
      <c r="A2416" s="34"/>
      <c r="B2416" s="34"/>
      <c r="C2416" s="34"/>
      <c r="D2416" s="34"/>
      <c r="E2416" s="34"/>
      <c r="F2416" s="34"/>
      <c r="G2416" s="34"/>
      <c r="I2416" s="34"/>
      <c r="J2416" s="34"/>
      <c r="K2416" s="34"/>
      <c r="L2416" s="34"/>
      <c r="M2416" s="34"/>
      <c r="N2416" s="34"/>
      <c r="O2416" s="34"/>
      <c r="P2416" s="34"/>
      <c r="Q2416" s="34"/>
      <c r="R2416" s="34"/>
      <c r="S2416" s="34"/>
      <c r="T2416" s="34"/>
      <c r="U2416" s="34"/>
      <c r="V2416" s="34"/>
      <c r="X2416" s="34"/>
      <c r="Y2416" s="34"/>
      <c r="Z2416" s="34"/>
      <c r="AA2416" s="34"/>
      <c r="AB2416" s="34"/>
      <c r="AC2416" s="34"/>
    </row>
    <row r="2417" spans="1:29">
      <c r="A2417" s="34"/>
      <c r="B2417" s="34"/>
      <c r="C2417" s="34"/>
      <c r="D2417" s="34"/>
      <c r="E2417" s="34"/>
      <c r="F2417" s="34"/>
      <c r="G2417" s="34"/>
      <c r="I2417" s="34"/>
      <c r="J2417" s="34"/>
      <c r="K2417" s="34"/>
      <c r="L2417" s="34"/>
      <c r="M2417" s="34"/>
      <c r="N2417" s="34"/>
      <c r="O2417" s="34"/>
      <c r="P2417" s="34"/>
      <c r="Q2417" s="34"/>
      <c r="R2417" s="34"/>
      <c r="S2417" s="34"/>
      <c r="T2417" s="34"/>
      <c r="U2417" s="34"/>
      <c r="V2417" s="34"/>
      <c r="X2417" s="34"/>
      <c r="Y2417" s="34"/>
      <c r="Z2417" s="34"/>
      <c r="AA2417" s="34"/>
      <c r="AB2417" s="34"/>
      <c r="AC2417" s="34"/>
    </row>
    <row r="2418" spans="1:29">
      <c r="A2418" s="34"/>
      <c r="B2418" s="34"/>
      <c r="C2418" s="34"/>
      <c r="D2418" s="34"/>
      <c r="E2418" s="34"/>
      <c r="F2418" s="34"/>
      <c r="G2418" s="34"/>
      <c r="I2418" s="34"/>
      <c r="J2418" s="34"/>
      <c r="K2418" s="34"/>
      <c r="L2418" s="34"/>
      <c r="M2418" s="34"/>
      <c r="N2418" s="34"/>
      <c r="O2418" s="34"/>
      <c r="P2418" s="34"/>
      <c r="Q2418" s="34"/>
      <c r="R2418" s="34"/>
      <c r="S2418" s="34"/>
      <c r="T2418" s="34"/>
      <c r="U2418" s="34"/>
      <c r="V2418" s="34"/>
      <c r="X2418" s="34"/>
      <c r="Y2418" s="34"/>
      <c r="Z2418" s="34"/>
      <c r="AA2418" s="34"/>
      <c r="AB2418" s="34"/>
      <c r="AC2418"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I110"/>
  <sheetViews>
    <sheetView topLeftCell="A82" zoomScale="125" zoomScaleNormal="125" workbookViewId="0">
      <selection activeCell="E97" sqref="E97:E99"/>
    </sheetView>
  </sheetViews>
  <sheetFormatPr baseColWidth="10" defaultColWidth="7.140625" defaultRowHeight="11"/>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c r="A1" s="284" t="s">
        <v>182</v>
      </c>
      <c r="B1" s="285"/>
      <c r="C1" s="285"/>
      <c r="D1" s="285"/>
      <c r="E1" s="285"/>
      <c r="F1" s="285"/>
      <c r="G1" s="285"/>
      <c r="H1" s="285"/>
    </row>
    <row r="3" spans="1:9" s="204" customFormat="1" ht="45.75" customHeight="1">
      <c r="A3" s="201"/>
      <c r="B3" s="202" t="s">
        <v>125</v>
      </c>
      <c r="C3" s="201" t="s">
        <v>126</v>
      </c>
      <c r="D3" s="201" t="s">
        <v>127</v>
      </c>
      <c r="E3" s="202" t="s">
        <v>183</v>
      </c>
      <c r="F3" s="202" t="s">
        <v>421</v>
      </c>
      <c r="G3" s="201" t="s">
        <v>128</v>
      </c>
      <c r="H3" s="203" t="s">
        <v>420</v>
      </c>
    </row>
    <row r="4" spans="1:9" s="204" customFormat="1" ht="13.5" customHeight="1">
      <c r="A4" s="205"/>
      <c r="B4" s="205" t="s">
        <v>49</v>
      </c>
      <c r="C4" s="206" t="s">
        <v>50</v>
      </c>
      <c r="D4" s="205" t="s">
        <v>51</v>
      </c>
      <c r="E4" s="205" t="s">
        <v>53</v>
      </c>
      <c r="F4" s="206" t="s">
        <v>54</v>
      </c>
      <c r="G4" s="206" t="s">
        <v>56</v>
      </c>
      <c r="H4" s="205" t="s">
        <v>57</v>
      </c>
    </row>
    <row r="5" spans="1:9" ht="14.25" customHeight="1">
      <c r="A5" s="200">
        <v>1917</v>
      </c>
      <c r="B5" s="207">
        <v>29042.435354776822</v>
      </c>
      <c r="C5" s="208">
        <f t="shared" ref="C5:C68" si="0">B5-D5</f>
        <v>1353.6196635322376</v>
      </c>
      <c r="D5" s="207">
        <v>27688.815691244585</v>
      </c>
      <c r="E5" s="207">
        <v>26174.350421916541</v>
      </c>
      <c r="F5" s="207">
        <f>1000*E5*H5/D5</f>
        <v>16988.466583106881</v>
      </c>
      <c r="G5" s="209">
        <v>5.25323447510916</v>
      </c>
      <c r="H5" s="210">
        <f>'Table A0'!L10</f>
        <v>17.971430523167538</v>
      </c>
      <c r="I5" s="211"/>
    </row>
    <row r="6" spans="1:9">
      <c r="A6" s="200">
        <v>1918</v>
      </c>
      <c r="B6" s="207">
        <v>32118.567073353519</v>
      </c>
      <c r="C6" s="208">
        <f t="shared" si="0"/>
        <v>1406.0325043703961</v>
      </c>
      <c r="D6" s="207">
        <v>30712.534568983123</v>
      </c>
      <c r="E6" s="207">
        <v>32773.117732054096</v>
      </c>
      <c r="F6" s="207">
        <f t="shared" ref="F6:F69" si="1">1000*E6*H6/D6</f>
        <v>16328.24208050782</v>
      </c>
      <c r="G6" s="209">
        <v>6.7921520869613117</v>
      </c>
      <c r="H6" s="210">
        <f>'Table A0'!L11</f>
        <v>15.301617119504069</v>
      </c>
      <c r="I6" s="211"/>
    </row>
    <row r="7" spans="1:9">
      <c r="A7" s="200">
        <v>1919</v>
      </c>
      <c r="B7" s="207">
        <v>31440.507179471806</v>
      </c>
      <c r="C7" s="208">
        <f t="shared" si="0"/>
        <v>1404.4862773928508</v>
      </c>
      <c r="D7" s="207">
        <v>30036.020902078955</v>
      </c>
      <c r="E7" s="208">
        <v>35858.344827586203</v>
      </c>
      <c r="F7" s="207">
        <f t="shared" si="1"/>
        <v>15904.937038669839</v>
      </c>
      <c r="G7" s="209">
        <v>5.5579810211060385</v>
      </c>
      <c r="H7" s="210">
        <f>'Table A0'!L12</f>
        <v>13.322450426440799</v>
      </c>
      <c r="I7" s="211"/>
    </row>
    <row r="8" spans="1:9">
      <c r="A8" s="200">
        <v>1920</v>
      </c>
      <c r="B8" s="207">
        <v>30406.465841302197</v>
      </c>
      <c r="C8" s="208">
        <f t="shared" si="0"/>
        <v>1398.8570981472221</v>
      </c>
      <c r="D8" s="207">
        <v>29007.608743154975</v>
      </c>
      <c r="E8" s="208">
        <v>42376.551724137928</v>
      </c>
      <c r="F8" s="207">
        <f t="shared" si="1"/>
        <v>16802.592988397933</v>
      </c>
      <c r="G8" s="209">
        <v>5.7508218598444163</v>
      </c>
      <c r="H8" s="210">
        <f>'Table A0'!L13</f>
        <v>11.50171553482722</v>
      </c>
      <c r="I8" s="211"/>
    </row>
    <row r="9" spans="1:9">
      <c r="A9" s="200">
        <v>1921</v>
      </c>
      <c r="B9" s="207">
        <v>28041.166911478162</v>
      </c>
      <c r="C9" s="208">
        <f t="shared" si="0"/>
        <v>1446.4803497471003</v>
      </c>
      <c r="D9" s="207">
        <v>26594.686561731061</v>
      </c>
      <c r="E9" s="208">
        <v>34310.620689655167</v>
      </c>
      <c r="F9" s="207">
        <f t="shared" si="1"/>
        <v>16610.502900775471</v>
      </c>
      <c r="G9" s="209">
        <v>6.5810526146523456</v>
      </c>
      <c r="H9" s="210">
        <f>'Table A0'!L14</f>
        <v>12.875054703164798</v>
      </c>
      <c r="I9" s="211"/>
    </row>
    <row r="10" spans="1:9">
      <c r="A10" s="200">
        <v>1922</v>
      </c>
      <c r="B10" s="207">
        <v>30409.856140771604</v>
      </c>
      <c r="C10" s="208">
        <f t="shared" si="0"/>
        <v>1554.0479148858903</v>
      </c>
      <c r="D10" s="207">
        <v>28855.808225885714</v>
      </c>
      <c r="E10" s="208">
        <v>35727.034482758616</v>
      </c>
      <c r="F10" s="207">
        <f t="shared" si="1"/>
        <v>17020.561439710051</v>
      </c>
      <c r="G10" s="209">
        <v>6.742793055389332</v>
      </c>
      <c r="H10" s="210">
        <f>'Table A0'!L15</f>
        <v>13.747070360351261</v>
      </c>
      <c r="I10" s="211"/>
    </row>
    <row r="11" spans="1:9">
      <c r="A11" s="200">
        <v>1923</v>
      </c>
      <c r="B11" s="207">
        <v>33284.830090830059</v>
      </c>
      <c r="C11" s="208">
        <f t="shared" si="0"/>
        <v>1677.0426371423018</v>
      </c>
      <c r="D11" s="207">
        <v>31607.787453687757</v>
      </c>
      <c r="E11" s="208">
        <v>41844.551724137928</v>
      </c>
      <c r="F11" s="207">
        <f t="shared" si="1"/>
        <v>17878.77652185925</v>
      </c>
      <c r="G11" s="209">
        <v>6.1537282487235192</v>
      </c>
      <c r="H11" s="210">
        <f>'Table A0'!L16</f>
        <v>13.504949747350944</v>
      </c>
      <c r="I11" s="211"/>
    </row>
    <row r="12" spans="1:9">
      <c r="A12" s="200">
        <v>1924</v>
      </c>
      <c r="B12" s="207">
        <v>32993.264336460925</v>
      </c>
      <c r="C12" s="208">
        <f t="shared" si="0"/>
        <v>1760.762547121456</v>
      </c>
      <c r="D12" s="207">
        <v>31232.501789339469</v>
      </c>
      <c r="E12" s="208">
        <v>41829.103448275855</v>
      </c>
      <c r="F12" s="207">
        <f t="shared" si="1"/>
        <v>18051.599697426336</v>
      </c>
      <c r="G12" s="209">
        <v>6.2994417350071403</v>
      </c>
      <c r="H12" s="210">
        <f>'Table A0'!L17</f>
        <v>13.47857289237565</v>
      </c>
      <c r="I12" s="211"/>
    </row>
    <row r="13" spans="1:9">
      <c r="A13" s="200">
        <v>1925</v>
      </c>
      <c r="B13" s="207">
        <v>34619.477981953896</v>
      </c>
      <c r="C13" s="208">
        <f t="shared" si="0"/>
        <v>1863.5189379224321</v>
      </c>
      <c r="D13" s="207">
        <v>32755.959044031464</v>
      </c>
      <c r="E13" s="208">
        <v>43466.620689655174</v>
      </c>
      <c r="F13" s="207">
        <f t="shared" si="1"/>
        <v>17442.957679351111</v>
      </c>
      <c r="H13" s="210">
        <f>'Table A0'!L18</f>
        <v>13.144817754088251</v>
      </c>
      <c r="I13" s="211"/>
    </row>
    <row r="14" spans="1:9">
      <c r="A14" s="200">
        <v>1926</v>
      </c>
      <c r="B14" s="207">
        <v>35881.799484397015</v>
      </c>
      <c r="C14" s="208">
        <f t="shared" si="0"/>
        <v>1970.9923985873174</v>
      </c>
      <c r="D14" s="207">
        <v>33910.807085809698</v>
      </c>
      <c r="E14" s="208">
        <v>46361.241379310341</v>
      </c>
      <c r="F14" s="207">
        <f t="shared" si="1"/>
        <v>17801.431728371699</v>
      </c>
      <c r="H14" s="210">
        <f>'Table A0'!L19</f>
        <v>13.020810039427044</v>
      </c>
      <c r="I14" s="211"/>
    </row>
    <row r="15" spans="1:9">
      <c r="A15" s="200">
        <v>1927</v>
      </c>
      <c r="B15" s="208">
        <v>36017.411463173354</v>
      </c>
      <c r="C15" s="208">
        <f t="shared" si="0"/>
        <v>2064.2489043011592</v>
      </c>
      <c r="D15" s="207">
        <v>33953.162558872194</v>
      </c>
      <c r="E15" s="208">
        <v>46762.89655172413</v>
      </c>
      <c r="F15" s="207">
        <f t="shared" si="1"/>
        <v>18278.127409845165</v>
      </c>
      <c r="H15" s="210">
        <f>'Table A0'!L20</f>
        <v>13.271210232492949</v>
      </c>
      <c r="I15" s="211"/>
    </row>
    <row r="16" spans="1:9">
      <c r="A16" s="200">
        <v>1928</v>
      </c>
      <c r="B16" s="208">
        <v>36355.311310291079</v>
      </c>
      <c r="C16" s="208">
        <f t="shared" si="0"/>
        <v>2158.6810153055994</v>
      </c>
      <c r="D16" s="207">
        <v>34196.63029498548</v>
      </c>
      <c r="E16" s="208">
        <v>47658.89655172413</v>
      </c>
      <c r="F16" s="207">
        <f t="shared" si="1"/>
        <v>18748.096369503692</v>
      </c>
      <c r="G16" s="209">
        <v>6.7122829764388898</v>
      </c>
      <c r="H16" s="210">
        <f>'Table A0'!L21</f>
        <v>13.452298871142951</v>
      </c>
      <c r="I16" s="211"/>
    </row>
    <row r="17" spans="1:9">
      <c r="A17" s="200">
        <v>1929</v>
      </c>
      <c r="B17" s="208">
        <v>37699</v>
      </c>
      <c r="C17" s="208">
        <f t="shared" si="0"/>
        <v>2273.8896703978389</v>
      </c>
      <c r="D17" s="207">
        <v>35425.110329602161</v>
      </c>
      <c r="E17" s="208">
        <v>50460</v>
      </c>
      <c r="F17" s="207">
        <f t="shared" si="1"/>
        <v>19161.634070357362</v>
      </c>
      <c r="G17" s="209">
        <v>6.6131589377724929</v>
      </c>
      <c r="H17" s="210">
        <f>'Table A0'!L22</f>
        <v>13.452298871142951</v>
      </c>
      <c r="I17" s="211"/>
    </row>
    <row r="18" spans="1:9">
      <c r="A18" s="200">
        <v>1930</v>
      </c>
      <c r="B18" s="208">
        <v>35590</v>
      </c>
      <c r="C18" s="208">
        <f t="shared" si="0"/>
        <v>2323.5590175017787</v>
      </c>
      <c r="D18" s="207">
        <v>33266.440982498221</v>
      </c>
      <c r="E18" s="208">
        <v>46214</v>
      </c>
      <c r="F18" s="207">
        <f t="shared" si="1"/>
        <v>19173.927815343519</v>
      </c>
      <c r="G18" s="209">
        <v>6.7923140173973255</v>
      </c>
      <c r="H18" s="210">
        <f>'Table A0'!L23</f>
        <v>13.802058641792664</v>
      </c>
      <c r="I18" s="211"/>
    </row>
    <row r="19" spans="1:9">
      <c r="A19" s="200">
        <v>1931</v>
      </c>
      <c r="B19" s="208">
        <v>32724</v>
      </c>
      <c r="C19" s="208">
        <f t="shared" si="0"/>
        <v>2338.1862954552125</v>
      </c>
      <c r="D19" s="207">
        <v>30385.813704544787</v>
      </c>
      <c r="E19" s="208">
        <v>39157</v>
      </c>
      <c r="F19" s="207">
        <f t="shared" si="1"/>
        <v>19502.378018294716</v>
      </c>
      <c r="G19" s="209">
        <v>6.8902112010623897</v>
      </c>
      <c r="H19" s="210">
        <f>'Table A0'!L24</f>
        <v>15.133836230035818</v>
      </c>
      <c r="I19" s="211"/>
    </row>
    <row r="20" spans="1:9">
      <c r="A20" s="200">
        <v>1932</v>
      </c>
      <c r="B20" s="208">
        <v>29445</v>
      </c>
      <c r="C20" s="208">
        <f t="shared" si="0"/>
        <v>2327.9128797186459</v>
      </c>
      <c r="D20" s="207">
        <v>27117.087120281354</v>
      </c>
      <c r="E20" s="208">
        <v>30514</v>
      </c>
      <c r="F20" s="207">
        <f t="shared" si="1"/>
        <v>18986.576791201067</v>
      </c>
      <c r="G20" s="209">
        <v>6.9902339909549713</v>
      </c>
      <c r="H20" s="210">
        <f>'Table A0'!L25</f>
        <v>16.872932324929913</v>
      </c>
      <c r="I20" s="211"/>
    </row>
    <row r="21" spans="1:9">
      <c r="A21" s="200">
        <v>1933</v>
      </c>
      <c r="B21" s="208">
        <v>30940</v>
      </c>
      <c r="C21" s="208">
        <f t="shared" si="0"/>
        <v>2449.3898958266072</v>
      </c>
      <c r="D21" s="207">
        <v>28490.610104173393</v>
      </c>
      <c r="E21" s="208">
        <v>29027</v>
      </c>
      <c r="F21" s="207">
        <f t="shared" si="1"/>
        <v>18121.016280182077</v>
      </c>
      <c r="G21" s="209">
        <v>6.8729114272918315</v>
      </c>
      <c r="H21" s="210">
        <f>'Table A0'!L26</f>
        <v>17.78615804354725</v>
      </c>
    </row>
    <row r="22" spans="1:9">
      <c r="A22" s="200">
        <v>1934</v>
      </c>
      <c r="B22" s="208">
        <v>34238</v>
      </c>
      <c r="C22" s="208">
        <f t="shared" si="0"/>
        <v>2673.3575951769526</v>
      </c>
      <c r="D22" s="207">
        <v>31564.642404823047</v>
      </c>
      <c r="E22" s="208">
        <v>33734</v>
      </c>
      <c r="F22" s="207">
        <f t="shared" si="1"/>
        <v>18392.317992426186</v>
      </c>
      <c r="G22" s="209">
        <v>6.4415723009426689</v>
      </c>
      <c r="H22" s="210">
        <f>'Table A0'!L27</f>
        <v>17.209549428669163</v>
      </c>
    </row>
    <row r="23" spans="1:9">
      <c r="A23" s="200">
        <v>1935</v>
      </c>
      <c r="B23" s="208">
        <v>35577</v>
      </c>
      <c r="C23" s="208">
        <f t="shared" si="0"/>
        <v>2787.4957073440673</v>
      </c>
      <c r="D23" s="207">
        <v>32789.504292655933</v>
      </c>
      <c r="E23" s="208">
        <v>36722</v>
      </c>
      <c r="F23" s="207">
        <f t="shared" si="1"/>
        <v>18804.575150543857</v>
      </c>
      <c r="G23" s="209">
        <v>6.3858177659168893</v>
      </c>
      <c r="H23" s="210">
        <f>'Table A0'!L28</f>
        <v>16.790825598287917</v>
      </c>
    </row>
    <row r="24" spans="1:9">
      <c r="A24" s="200">
        <v>1936</v>
      </c>
      <c r="B24" s="208">
        <v>38599</v>
      </c>
      <c r="C24" s="208">
        <f t="shared" si="0"/>
        <v>2990.6727045783991</v>
      </c>
      <c r="D24" s="207">
        <v>35608.327295421601</v>
      </c>
      <c r="E24" s="208">
        <v>41954</v>
      </c>
      <c r="F24" s="207">
        <f t="shared" si="1"/>
        <v>19592.397196554994</v>
      </c>
      <c r="G24" s="209">
        <v>6.4666062830719362</v>
      </c>
      <c r="H24" s="210">
        <f>'Table A0'!L29</f>
        <v>16.628986315412853</v>
      </c>
    </row>
    <row r="25" spans="1:9">
      <c r="A25" s="200">
        <v>1937</v>
      </c>
      <c r="B25" s="208">
        <v>39701</v>
      </c>
      <c r="C25" s="208">
        <f t="shared" si="0"/>
        <v>3047.2343328583593</v>
      </c>
      <c r="D25" s="207">
        <v>36653.765667141641</v>
      </c>
      <c r="E25" s="208">
        <v>46139</v>
      </c>
      <c r="F25" s="207">
        <f t="shared" si="1"/>
        <v>20202.029250052794</v>
      </c>
      <c r="G25" s="209">
        <v>6.0881250135460236</v>
      </c>
      <c r="H25" s="210">
        <f>'Table A0'!L30</f>
        <v>16.048905397433327</v>
      </c>
    </row>
    <row r="26" spans="1:9">
      <c r="A26" s="200">
        <v>1938</v>
      </c>
      <c r="B26" s="208">
        <v>38322</v>
      </c>
      <c r="C26" s="208">
        <f t="shared" si="0"/>
        <v>3117.4123927187975</v>
      </c>
      <c r="D26" s="207">
        <v>35204.587607281203</v>
      </c>
      <c r="E26" s="208">
        <v>43013</v>
      </c>
      <c r="F26" s="207">
        <f t="shared" si="1"/>
        <v>19980.294924244772</v>
      </c>
      <c r="G26" s="209">
        <v>6.023760258526492</v>
      </c>
      <c r="H26" s="210">
        <f>'Table A0'!L31</f>
        <v>16.353150049517378</v>
      </c>
    </row>
    <row r="27" spans="1:9">
      <c r="A27" s="200">
        <v>1939</v>
      </c>
      <c r="B27" s="208">
        <v>39633</v>
      </c>
      <c r="C27" s="208">
        <f t="shared" si="0"/>
        <v>3220.4336417389204</v>
      </c>
      <c r="D27" s="207">
        <v>36412.56635826108</v>
      </c>
      <c r="E27" s="208">
        <v>45985</v>
      </c>
      <c r="F27" s="207">
        <f t="shared" si="1"/>
        <v>20950.068327260742</v>
      </c>
      <c r="G27" s="209">
        <v>5.8649559639012718</v>
      </c>
      <c r="H27" s="210">
        <f>'Table A0'!L32</f>
        <v>16.589012790616188</v>
      </c>
    </row>
    <row r="28" spans="1:9">
      <c r="A28" s="200">
        <v>1940</v>
      </c>
      <c r="B28" s="208">
        <v>41437</v>
      </c>
      <c r="C28" s="208">
        <f t="shared" si="0"/>
        <v>3349.7703701015271</v>
      </c>
      <c r="D28" s="207">
        <v>38087.229629898473</v>
      </c>
      <c r="E28" s="208">
        <v>49860</v>
      </c>
      <c r="F28" s="207">
        <f t="shared" si="1"/>
        <v>21509.854470497863</v>
      </c>
      <c r="G28" s="209">
        <v>5.9165663858804649</v>
      </c>
      <c r="H28" s="210">
        <f>'Table A0'!L33</f>
        <v>16.431022192610317</v>
      </c>
    </row>
    <row r="29" spans="1:9">
      <c r="A29" s="200">
        <v>1941</v>
      </c>
      <c r="B29" s="208">
        <v>45785</v>
      </c>
      <c r="C29" s="208">
        <f t="shared" si="0"/>
        <v>3896.3691142865282</v>
      </c>
      <c r="D29" s="207">
        <v>41888.630885713472</v>
      </c>
      <c r="E29" s="208">
        <v>62085</v>
      </c>
      <c r="F29" s="207">
        <f t="shared" si="1"/>
        <v>23193.47395265563</v>
      </c>
      <c r="G29" s="209">
        <v>5.5923330917290812</v>
      </c>
      <c r="H29" s="210">
        <f>'Table A0'!L34</f>
        <v>15.648592564390778</v>
      </c>
    </row>
    <row r="30" spans="1:9">
      <c r="A30" s="200">
        <v>1942</v>
      </c>
      <c r="B30" s="208">
        <v>50219</v>
      </c>
      <c r="C30" s="208">
        <f t="shared" si="0"/>
        <v>4328.2451285595889</v>
      </c>
      <c r="D30" s="207">
        <v>45890.754871440411</v>
      </c>
      <c r="E30" s="208">
        <v>82098</v>
      </c>
      <c r="F30" s="207">
        <f t="shared" si="1"/>
        <v>25298.887648830605</v>
      </c>
      <c r="G30" s="209">
        <v>4.4958464274403758</v>
      </c>
      <c r="H30" s="210">
        <f>'Table A0'!L35</f>
        <v>14.141453526426915</v>
      </c>
    </row>
    <row r="31" spans="1:9">
      <c r="A31" s="200">
        <v>1943</v>
      </c>
      <c r="B31" s="208">
        <v>55995</v>
      </c>
      <c r="C31" s="208">
        <f t="shared" si="0"/>
        <v>4886.5158461630053</v>
      </c>
      <c r="D31" s="207">
        <v>51108.484153836995</v>
      </c>
      <c r="E31" s="208">
        <v>105786</v>
      </c>
      <c r="F31" s="207">
        <f t="shared" si="1"/>
        <v>27575.240474152477</v>
      </c>
      <c r="G31" s="209">
        <v>3.5401659955003497</v>
      </c>
      <c r="H31" s="210">
        <f>'Table A0'!L36</f>
        <v>13.322450426440799</v>
      </c>
    </row>
    <row r="32" spans="1:9">
      <c r="A32" s="200">
        <v>1944</v>
      </c>
      <c r="B32" s="208">
        <v>57221</v>
      </c>
      <c r="C32" s="208">
        <f t="shared" si="0"/>
        <v>5293.2385876585249</v>
      </c>
      <c r="D32" s="207">
        <v>51927.761412341475</v>
      </c>
      <c r="E32" s="208">
        <v>116749</v>
      </c>
      <c r="F32" s="207">
        <f t="shared" si="1"/>
        <v>29441.2893844235</v>
      </c>
      <c r="G32" s="209">
        <v>3.2197277921010028</v>
      </c>
      <c r="H32" s="210">
        <f>'Table A0'!L37</f>
        <v>13.094932297715999</v>
      </c>
    </row>
    <row r="33" spans="1:8">
      <c r="A33" s="200">
        <v>1945</v>
      </c>
      <c r="B33" s="208">
        <v>55548</v>
      </c>
      <c r="C33" s="208">
        <f t="shared" si="0"/>
        <v>5337.9409607359776</v>
      </c>
      <c r="D33" s="207">
        <v>50210.059039264022</v>
      </c>
      <c r="E33" s="208">
        <v>117493</v>
      </c>
      <c r="F33" s="207">
        <f t="shared" si="1"/>
        <v>29960.31453047668</v>
      </c>
      <c r="G33" s="209">
        <v>3.5048896530006042</v>
      </c>
      <c r="H33" s="210">
        <f>'Table A0'!L38</f>
        <v>12.803393916319729</v>
      </c>
    </row>
    <row r="34" spans="1:8">
      <c r="A34" s="200">
        <v>1946</v>
      </c>
      <c r="B34" s="208">
        <v>49643</v>
      </c>
      <c r="C34" s="208">
        <f t="shared" si="0"/>
        <v>5272.8167952621079</v>
      </c>
      <c r="D34" s="207">
        <v>44370.183204737892</v>
      </c>
      <c r="E34" s="208">
        <v>112005</v>
      </c>
      <c r="F34" s="207">
        <f t="shared" si="1"/>
        <v>29778.594436948602</v>
      </c>
      <c r="G34" s="209">
        <v>4.5917592964599798</v>
      </c>
      <c r="H34" s="210">
        <f>'Table A0'!L39</f>
        <v>11.79663131777151</v>
      </c>
    </row>
    <row r="35" spans="1:8">
      <c r="A35" s="200">
        <v>1947</v>
      </c>
      <c r="B35" s="208">
        <v>49936</v>
      </c>
      <c r="C35" s="208">
        <f t="shared" si="0"/>
        <v>5354.4546787114377</v>
      </c>
      <c r="D35" s="207">
        <v>44581.545321288562</v>
      </c>
      <c r="E35" s="208">
        <v>123097</v>
      </c>
      <c r="F35" s="207">
        <f t="shared" si="1"/>
        <v>28482.631127605004</v>
      </c>
      <c r="G35" s="209">
        <v>4.8953264498728641</v>
      </c>
      <c r="H35" s="210">
        <f>'Table A0'!L40</f>
        <v>10.315439941549078</v>
      </c>
    </row>
    <row r="36" spans="1:8">
      <c r="A36" s="200">
        <v>1948</v>
      </c>
      <c r="B36" s="208">
        <v>51332</v>
      </c>
      <c r="C36" s="208">
        <f t="shared" si="0"/>
        <v>6057.4588307980011</v>
      </c>
      <c r="D36" s="207">
        <v>45274.541169201999</v>
      </c>
      <c r="E36" s="208">
        <v>135550</v>
      </c>
      <c r="F36" s="207">
        <f t="shared" si="1"/>
        <v>28656.561099498285</v>
      </c>
      <c r="G36" s="209">
        <v>4.9676472107247465</v>
      </c>
      <c r="H36" s="210">
        <f>'Table A0'!L41</f>
        <v>9.5714692384137781</v>
      </c>
    </row>
    <row r="37" spans="1:8">
      <c r="A37" s="200">
        <v>1949</v>
      </c>
      <c r="B37" s="208">
        <v>50358</v>
      </c>
      <c r="C37" s="208">
        <f t="shared" si="0"/>
        <v>6269.9513374208327</v>
      </c>
      <c r="D37" s="207">
        <v>44088.048662579167</v>
      </c>
      <c r="E37" s="208">
        <v>134733</v>
      </c>
      <c r="F37" s="207">
        <f t="shared" si="1"/>
        <v>29537.161900455121</v>
      </c>
      <c r="G37" s="209">
        <v>5.0052331148538807</v>
      </c>
      <c r="H37" s="210">
        <f>'Table A0'!L42</f>
        <v>9.6653071721237165</v>
      </c>
    </row>
    <row r="38" spans="1:8">
      <c r="A38" s="200">
        <v>1950</v>
      </c>
      <c r="B38" s="208">
        <v>52424</v>
      </c>
      <c r="C38" s="208">
        <f t="shared" si="0"/>
        <v>6831.8626401672955</v>
      </c>
      <c r="D38" s="207">
        <v>45592.137359832705</v>
      </c>
      <c r="E38" s="208">
        <v>147253</v>
      </c>
      <c r="F38" s="207">
        <f t="shared" si="1"/>
        <v>30913.82947547155</v>
      </c>
      <c r="G38" s="209">
        <v>5.166465178826118</v>
      </c>
      <c r="H38" s="210">
        <f>'Table A0'!L43</f>
        <v>9.5714692384137781</v>
      </c>
    </row>
    <row r="39" spans="1:8">
      <c r="A39" s="200">
        <v>1951</v>
      </c>
      <c r="B39" s="208">
        <v>56415</v>
      </c>
      <c r="C39" s="208">
        <f t="shared" si="0"/>
        <v>7557.2101955196704</v>
      </c>
      <c r="D39" s="207">
        <v>48857.78980448033</v>
      </c>
      <c r="E39" s="208">
        <v>171607</v>
      </c>
      <c r="F39" s="207">
        <f t="shared" si="1"/>
        <v>31155.552553074129</v>
      </c>
      <c r="G39" s="209">
        <v>4.7333484856431864</v>
      </c>
      <c r="H39" s="210">
        <f>'Table A0'!L44</f>
        <v>8.8702176361135407</v>
      </c>
    </row>
    <row r="40" spans="1:8">
      <c r="A40" s="200">
        <v>1952</v>
      </c>
      <c r="B40" s="208">
        <v>57702</v>
      </c>
      <c r="C40" s="208">
        <f t="shared" si="0"/>
        <v>7738.538601044369</v>
      </c>
      <c r="D40" s="207">
        <v>49963.461398955631</v>
      </c>
      <c r="E40" s="208">
        <v>185636</v>
      </c>
      <c r="F40" s="207">
        <f t="shared" si="1"/>
        <v>32251.983413484424</v>
      </c>
      <c r="G40" s="209">
        <v>4.5415609393434941</v>
      </c>
      <c r="H40" s="210">
        <f>'Table A0'!L45</f>
        <v>8.6805400262846977</v>
      </c>
    </row>
    <row r="41" spans="1:8">
      <c r="A41" s="200">
        <v>1953</v>
      </c>
      <c r="B41" s="208">
        <v>58918</v>
      </c>
      <c r="C41" s="208">
        <f t="shared" si="0"/>
        <v>8226.8968198861257</v>
      </c>
      <c r="D41" s="207">
        <v>50691.103180113874</v>
      </c>
      <c r="E41" s="208">
        <v>198989</v>
      </c>
      <c r="F41" s="207">
        <f t="shared" si="1"/>
        <v>33820.395600280601</v>
      </c>
      <c r="G41" s="209">
        <v>4.4112177715233454</v>
      </c>
      <c r="H41" s="210">
        <f>'Table A0'!L46</f>
        <v>8.6155172545522269</v>
      </c>
    </row>
    <row r="42" spans="1:8">
      <c r="A42" s="200">
        <v>1954</v>
      </c>
      <c r="B42" s="208">
        <v>57387</v>
      </c>
      <c r="C42" s="208">
        <f t="shared" si="0"/>
        <v>8243.4491626794261</v>
      </c>
      <c r="D42" s="207">
        <v>49143.550837320574</v>
      </c>
      <c r="E42" s="208">
        <v>197263</v>
      </c>
      <c r="F42" s="207">
        <f t="shared" si="1"/>
        <v>34410.984100280744</v>
      </c>
      <c r="G42" s="209">
        <v>4.6202127335962926</v>
      </c>
      <c r="H42" s="210">
        <f>'Table A0'!L47</f>
        <v>8.5727072309271204</v>
      </c>
    </row>
    <row r="43" spans="1:8">
      <c r="A43" s="200">
        <v>1955</v>
      </c>
      <c r="B43" s="208">
        <v>59080</v>
      </c>
      <c r="C43" s="208">
        <f t="shared" si="0"/>
        <v>8615.4317384980459</v>
      </c>
      <c r="D43" s="207">
        <v>50464.568261501954</v>
      </c>
      <c r="E43" s="208">
        <v>212151</v>
      </c>
      <c r="F43" s="207">
        <f t="shared" si="1"/>
        <v>36174.12420851778</v>
      </c>
      <c r="G43" s="209">
        <v>4.9408614569436526</v>
      </c>
      <c r="H43" s="210">
        <f>'Table A0'!L48</f>
        <v>8.6047747143345816</v>
      </c>
    </row>
    <row r="44" spans="1:8">
      <c r="A44" s="200">
        <v>1956</v>
      </c>
      <c r="B44" s="208">
        <v>60845</v>
      </c>
      <c r="C44" s="208">
        <f t="shared" si="0"/>
        <v>9212.7504641552368</v>
      </c>
      <c r="D44" s="207">
        <v>51632.249535844763</v>
      </c>
      <c r="E44" s="208">
        <v>229026</v>
      </c>
      <c r="F44" s="207">
        <f t="shared" si="1"/>
        <v>37605.65945009829</v>
      </c>
      <c r="G44" s="209">
        <v>4.8231019816420817</v>
      </c>
      <c r="H44" s="210">
        <f>'Table A0'!L49</f>
        <v>8.4779229986441429</v>
      </c>
    </row>
    <row r="45" spans="1:8">
      <c r="A45" s="200">
        <v>1957</v>
      </c>
      <c r="B45" s="208">
        <v>61308</v>
      </c>
      <c r="C45" s="208">
        <f t="shared" si="0"/>
        <v>9583.2512306453064</v>
      </c>
      <c r="D45" s="207">
        <v>51724.748769354694</v>
      </c>
      <c r="E45" s="208">
        <v>239951</v>
      </c>
      <c r="F45" s="207">
        <f t="shared" si="1"/>
        <v>37976.109614301946</v>
      </c>
      <c r="G45" s="209">
        <v>4.9306869618132261</v>
      </c>
      <c r="H45" s="210">
        <f>'Table A0'!L50</f>
        <v>8.1862744020122591</v>
      </c>
    </row>
    <row r="46" spans="1:8">
      <c r="A46" s="200">
        <v>1958</v>
      </c>
      <c r="B46" s="208">
        <v>59839</v>
      </c>
      <c r="C46" s="208">
        <f t="shared" si="0"/>
        <v>9685.8124952531361</v>
      </c>
      <c r="D46" s="207">
        <v>50153.187504746864</v>
      </c>
      <c r="E46" s="208">
        <v>241317</v>
      </c>
      <c r="F46" s="207">
        <f t="shared" si="1"/>
        <v>38342.93543371556</v>
      </c>
      <c r="G46" s="209">
        <v>5.1369721082514817</v>
      </c>
      <c r="H46" s="210">
        <f>'Table A0'!L51</f>
        <v>7.9688560287486538</v>
      </c>
    </row>
    <row r="47" spans="1:8">
      <c r="A47" s="200">
        <v>1959</v>
      </c>
      <c r="B47" s="208">
        <v>61587</v>
      </c>
      <c r="C47" s="208">
        <f t="shared" si="0"/>
        <v>10072.328447751002</v>
      </c>
      <c r="D47" s="207">
        <v>51514.671552248998</v>
      </c>
      <c r="E47" s="208">
        <v>259842</v>
      </c>
      <c r="F47" s="207">
        <f t="shared" si="1"/>
        <v>39918.962880568994</v>
      </c>
      <c r="G47" s="209">
        <v>5.1617695736180496</v>
      </c>
      <c r="H47" s="210">
        <f>'Table A0'!L52</f>
        <v>7.914087258791616</v>
      </c>
    </row>
    <row r="48" spans="1:8">
      <c r="A48" s="200">
        <v>1960</v>
      </c>
      <c r="B48" s="208">
        <v>62680</v>
      </c>
      <c r="C48" s="208">
        <f t="shared" si="0"/>
        <v>10125.708257872291</v>
      </c>
      <c r="D48" s="207">
        <v>52554.291742127709</v>
      </c>
      <c r="E48" s="208">
        <v>272855</v>
      </c>
      <c r="F48" s="207">
        <f t="shared" si="1"/>
        <v>40394.835252160396</v>
      </c>
      <c r="G48" s="209">
        <v>5.3246976977747478</v>
      </c>
      <c r="H48" s="210">
        <f>'Table A0'!L53</f>
        <v>7.7804033523931109</v>
      </c>
    </row>
    <row r="49" spans="1:8">
      <c r="A49" s="200">
        <v>1961</v>
      </c>
      <c r="B49" s="208">
        <v>62881</v>
      </c>
      <c r="C49" s="208">
        <f t="shared" si="0"/>
        <v>10934.769614711033</v>
      </c>
      <c r="D49" s="207">
        <v>51946.230385288967</v>
      </c>
      <c r="E49" s="208">
        <v>280519</v>
      </c>
      <c r="F49" s="207">
        <f t="shared" si="1"/>
        <v>41594.018416514438</v>
      </c>
      <c r="G49" s="209">
        <v>5.4837548086693308</v>
      </c>
      <c r="H49" s="210">
        <f>'Table A0'!L54</f>
        <v>7.7023391047102381</v>
      </c>
    </row>
    <row r="50" spans="1:8">
      <c r="A50" s="200">
        <v>1962</v>
      </c>
      <c r="B50" s="208">
        <v>64573</v>
      </c>
      <c r="C50" s="208">
        <f t="shared" si="0"/>
        <v>11234.563947228642</v>
      </c>
      <c r="D50" s="207">
        <v>53338.436052771358</v>
      </c>
      <c r="E50" s="208">
        <v>299358</v>
      </c>
      <c r="F50" s="207">
        <f t="shared" si="1"/>
        <v>42799.379387126799</v>
      </c>
      <c r="G50" s="209">
        <v>5.6655274138962115</v>
      </c>
      <c r="H50" s="210">
        <f>'Table A0'!L55</f>
        <v>7.6258258023455641</v>
      </c>
    </row>
    <row r="51" spans="1:8">
      <c r="A51" s="200">
        <v>1963</v>
      </c>
      <c r="B51" s="208">
        <v>65619</v>
      </c>
      <c r="C51" s="208">
        <f t="shared" si="0"/>
        <v>11725.528411664782</v>
      </c>
      <c r="D51" s="207">
        <v>53893.471588335218</v>
      </c>
      <c r="E51" s="208">
        <v>314851</v>
      </c>
      <c r="F51" s="207">
        <f t="shared" si="1"/>
        <v>43968.466005011869</v>
      </c>
      <c r="G51" s="209">
        <v>5.7393530680507867</v>
      </c>
      <c r="H51" s="210">
        <f>'Table A0'!L56</f>
        <v>7.5261418049292832</v>
      </c>
    </row>
    <row r="52" spans="1:8">
      <c r="A52" s="200">
        <v>1964</v>
      </c>
      <c r="B52" s="208">
        <v>67275</v>
      </c>
      <c r="C52" s="208">
        <f t="shared" si="0"/>
        <v>12058.945000761763</v>
      </c>
      <c r="D52" s="207">
        <v>55216.054999238237</v>
      </c>
      <c r="E52" s="208">
        <v>337788</v>
      </c>
      <c r="F52" s="207">
        <f t="shared" si="1"/>
        <v>45447.601902334085</v>
      </c>
      <c r="G52" s="209">
        <v>5.7008012032853479</v>
      </c>
      <c r="H52" s="210">
        <f>'Table A0'!L57</f>
        <v>7.4290302977689056</v>
      </c>
    </row>
    <row r="53" spans="1:8">
      <c r="A53" s="200">
        <v>1965</v>
      </c>
      <c r="B53" s="208">
        <v>69692</v>
      </c>
      <c r="C53" s="208">
        <f t="shared" si="0"/>
        <v>12452.770682383474</v>
      </c>
      <c r="D53" s="207">
        <v>57239.229317616526</v>
      </c>
      <c r="E53" s="208">
        <v>363757</v>
      </c>
      <c r="F53" s="207">
        <f t="shared" si="1"/>
        <v>46462.315694968325</v>
      </c>
      <c r="G53" s="209">
        <v>5.7818518752732277</v>
      </c>
      <c r="H53" s="210">
        <f>'Table A0'!L58</f>
        <v>7.3111091819313039</v>
      </c>
    </row>
    <row r="54" spans="1:8">
      <c r="A54" s="200">
        <v>1966</v>
      </c>
      <c r="B54" s="208">
        <v>73516</v>
      </c>
      <c r="C54" s="208">
        <f t="shared" si="0"/>
        <v>13158.369259434214</v>
      </c>
      <c r="D54" s="207">
        <v>60357.630740565786</v>
      </c>
      <c r="E54" s="208">
        <v>400321</v>
      </c>
      <c r="F54" s="207">
        <f t="shared" si="1"/>
        <v>47143.845222507247</v>
      </c>
      <c r="G54" s="209">
        <v>5.7009731053177273</v>
      </c>
      <c r="H54" s="210">
        <f>'Table A0'!L59</f>
        <v>7.108022815766545</v>
      </c>
    </row>
    <row r="55" spans="1:8">
      <c r="A55" s="200">
        <v>1967</v>
      </c>
      <c r="B55" s="208">
        <v>75442</v>
      </c>
      <c r="C55" s="208">
        <f t="shared" si="0"/>
        <v>13870.615627284271</v>
      </c>
      <c r="D55" s="207">
        <v>61571.384372715729</v>
      </c>
      <c r="E55" s="208">
        <v>429009</v>
      </c>
      <c r="F55" s="207">
        <f t="shared" si="1"/>
        <v>48043.522435760955</v>
      </c>
      <c r="G55" s="209">
        <v>5.7135396996358514</v>
      </c>
      <c r="H55" s="210">
        <f>'Table A0'!L60</f>
        <v>6.8952077614022773</v>
      </c>
    </row>
    <row r="56" spans="1:8">
      <c r="A56" s="200">
        <v>1968</v>
      </c>
      <c r="B56" s="208">
        <v>77602</v>
      </c>
      <c r="C56" s="208">
        <f t="shared" si="0"/>
        <v>14766.065254269233</v>
      </c>
      <c r="D56" s="207">
        <v>62835.934745730767</v>
      </c>
      <c r="E56" s="208">
        <v>471972</v>
      </c>
      <c r="F56" s="207">
        <f t="shared" si="1"/>
        <v>49707.593035964041</v>
      </c>
      <c r="G56" s="209">
        <v>5.6155489252051263</v>
      </c>
      <c r="H56" s="210">
        <f>'Table A0'!L61</f>
        <v>6.6178143457136809</v>
      </c>
    </row>
    <row r="57" spans="1:8">
      <c r="A57" s="200">
        <v>1969</v>
      </c>
      <c r="B57" s="208">
        <v>79850</v>
      </c>
      <c r="C57" s="208">
        <f t="shared" si="0"/>
        <v>15478.79997056046</v>
      </c>
      <c r="D57" s="207">
        <v>64371.20002943954</v>
      </c>
      <c r="E57" s="208">
        <v>518333</v>
      </c>
      <c r="F57" s="207">
        <f t="shared" si="1"/>
        <v>50529.501416792526</v>
      </c>
      <c r="G57" s="209">
        <v>5.8530580269710706</v>
      </c>
      <c r="H57" s="210">
        <f>'Table A0'!L62</f>
        <v>6.2752027038374942</v>
      </c>
    </row>
    <row r="58" spans="1:8">
      <c r="A58" s="200">
        <v>1970</v>
      </c>
      <c r="B58" s="208">
        <v>79750</v>
      </c>
      <c r="C58" s="208">
        <f t="shared" si="0"/>
        <v>15971.761479420631</v>
      </c>
      <c r="D58" s="207">
        <v>63778.238520579369</v>
      </c>
      <c r="E58" s="208">
        <v>551560</v>
      </c>
      <c r="F58" s="207">
        <f t="shared" si="1"/>
        <v>51331.309115537319</v>
      </c>
      <c r="G58" s="209">
        <v>5.9560594191545535</v>
      </c>
      <c r="H58" s="210">
        <f>'Table A0'!L63</f>
        <v>5.9355654440937142</v>
      </c>
    </row>
    <row r="59" spans="1:8">
      <c r="A59" s="200">
        <v>1971</v>
      </c>
      <c r="B59" s="208">
        <v>79554</v>
      </c>
      <c r="C59" s="208">
        <f t="shared" si="0"/>
        <v>16360.483856616709</v>
      </c>
      <c r="D59" s="207">
        <v>63193.516143383291</v>
      </c>
      <c r="E59" s="208">
        <v>584549</v>
      </c>
      <c r="F59" s="207">
        <f t="shared" si="1"/>
        <v>52600.176505526746</v>
      </c>
      <c r="G59" s="209">
        <v>6.2279065788348023</v>
      </c>
      <c r="H59" s="210">
        <f>'Table A0'!L64</f>
        <v>5.6864182526132367</v>
      </c>
    </row>
    <row r="60" spans="1:8">
      <c r="A60" s="200">
        <v>1972</v>
      </c>
      <c r="B60" s="208">
        <v>81583</v>
      </c>
      <c r="C60" s="208">
        <f t="shared" si="0"/>
        <v>16832.920279555168</v>
      </c>
      <c r="D60" s="207">
        <v>64750.079720444832</v>
      </c>
      <c r="E60" s="208">
        <v>638785</v>
      </c>
      <c r="F60" s="207">
        <f t="shared" si="1"/>
        <v>54354.054259762939</v>
      </c>
      <c r="G60" s="209">
        <v>6.4717201814392702</v>
      </c>
      <c r="H60" s="210">
        <f>'Table A0'!L65</f>
        <v>5.5095679241826812</v>
      </c>
    </row>
    <row r="61" spans="1:8">
      <c r="A61" s="200">
        <v>1973</v>
      </c>
      <c r="B61" s="208">
        <v>85202</v>
      </c>
      <c r="C61" s="208">
        <f t="shared" si="0"/>
        <v>17588.190128338465</v>
      </c>
      <c r="D61" s="207">
        <v>67613.809871661535</v>
      </c>
      <c r="E61" s="208">
        <v>708762</v>
      </c>
      <c r="F61" s="207">
        <f t="shared" si="1"/>
        <v>54372.070353831441</v>
      </c>
      <c r="G61" s="209">
        <v>6.6466847012371604</v>
      </c>
      <c r="H61" s="210">
        <f>'Table A0'!L66</f>
        <v>5.1869355682620739</v>
      </c>
    </row>
    <row r="62" spans="1:8">
      <c r="A62" s="200">
        <v>1974</v>
      </c>
      <c r="B62" s="208">
        <v>86573</v>
      </c>
      <c r="C62" s="208">
        <f t="shared" si="0"/>
        <v>18054.753690303914</v>
      </c>
      <c r="D62" s="207">
        <v>68518.246309696086</v>
      </c>
      <c r="E62" s="208">
        <v>772282</v>
      </c>
      <c r="F62" s="207">
        <f t="shared" si="1"/>
        <v>52652.206731167062</v>
      </c>
      <c r="G62" s="209">
        <v>6.8691316454056857</v>
      </c>
      <c r="H62" s="210">
        <f>'Table A0'!L67</f>
        <v>4.6713983616802448</v>
      </c>
    </row>
    <row r="63" spans="1:8">
      <c r="A63" s="200">
        <v>1975</v>
      </c>
      <c r="B63" s="208">
        <v>85044</v>
      </c>
      <c r="C63" s="208">
        <f t="shared" si="0"/>
        <v>18372.584654133723</v>
      </c>
      <c r="D63" s="207">
        <v>66671.415345866277</v>
      </c>
      <c r="E63" s="208">
        <v>814838</v>
      </c>
      <c r="F63" s="207">
        <f t="shared" si="1"/>
        <v>52317.037913067914</v>
      </c>
      <c r="G63" s="209">
        <v>7.0987737667088098</v>
      </c>
      <c r="H63" s="210">
        <f>'Table A0'!L68</f>
        <v>4.2806680154430499</v>
      </c>
    </row>
    <row r="64" spans="1:8">
      <c r="A64" s="200">
        <v>1976</v>
      </c>
      <c r="B64" s="208">
        <v>87402</v>
      </c>
      <c r="C64" s="208">
        <f t="shared" si="0"/>
        <v>18942.92443711884</v>
      </c>
      <c r="D64" s="207">
        <v>68459.07556288116</v>
      </c>
      <c r="E64" s="208">
        <v>899745</v>
      </c>
      <c r="F64" s="207">
        <f t="shared" si="1"/>
        <v>53194.896536229302</v>
      </c>
      <c r="G64" s="209">
        <v>7.1146535049689854</v>
      </c>
      <c r="H64" s="210">
        <f>'Table A0'!L69</f>
        <v>4.0474506015964158</v>
      </c>
    </row>
    <row r="65" spans="1:8">
      <c r="A65" s="200">
        <v>1977</v>
      </c>
      <c r="B65" s="208">
        <v>90421</v>
      </c>
      <c r="C65" s="208">
        <f t="shared" si="0"/>
        <v>19522.724927856048</v>
      </c>
      <c r="D65" s="207">
        <v>70898.275072143952</v>
      </c>
      <c r="E65" s="208">
        <v>994158</v>
      </c>
      <c r="F65" s="207">
        <f t="shared" si="1"/>
        <v>53289.413658834579</v>
      </c>
      <c r="G65" s="209">
        <v>7.4239476209926494</v>
      </c>
      <c r="H65" s="210">
        <f>'Table A0'!L70</f>
        <v>3.8003290302118167</v>
      </c>
    </row>
    <row r="66" spans="1:8">
      <c r="A66" s="200">
        <v>1978</v>
      </c>
      <c r="B66" s="208">
        <v>94777</v>
      </c>
      <c r="C66" s="208">
        <f t="shared" si="0"/>
        <v>20274.460536492043</v>
      </c>
      <c r="D66" s="207">
        <v>74502.539463507957</v>
      </c>
      <c r="E66" s="208">
        <v>1120570</v>
      </c>
      <c r="F66" s="207">
        <f t="shared" si="1"/>
        <v>53126.85933407105</v>
      </c>
      <c r="G66" s="209">
        <v>7.5899627125296609</v>
      </c>
      <c r="H66" s="210">
        <f>'Table A0'!L71</f>
        <v>3.5322076569146637</v>
      </c>
    </row>
    <row r="67" spans="1:8">
      <c r="A67" s="200">
        <v>1979</v>
      </c>
      <c r="B67" s="208">
        <v>98017</v>
      </c>
      <c r="C67" s="208">
        <f t="shared" si="0"/>
        <v>20978.968489204359</v>
      </c>
      <c r="D67" s="207">
        <v>77038.031510795641</v>
      </c>
      <c r="E67" s="208">
        <v>1253314</v>
      </c>
      <c r="F67" s="207">
        <f t="shared" si="1"/>
        <v>52441.537461321925</v>
      </c>
      <c r="G67" s="209">
        <v>7.7431327105185606</v>
      </c>
      <c r="H67" s="210">
        <f>'Table A0'!L72</f>
        <v>3.2234482463452006</v>
      </c>
    </row>
    <row r="68" spans="1:8">
      <c r="A68" s="200">
        <v>1980</v>
      </c>
      <c r="B68" s="208">
        <v>98370</v>
      </c>
      <c r="C68" s="208">
        <f t="shared" si="0"/>
        <v>21456.741784222555</v>
      </c>
      <c r="D68" s="207">
        <v>76913.258215777445</v>
      </c>
      <c r="E68" s="208">
        <v>1373422</v>
      </c>
      <c r="F68" s="207">
        <f t="shared" si="1"/>
        <v>51808.851642542199</v>
      </c>
      <c r="G68" s="209">
        <v>7.9114806274938001</v>
      </c>
      <c r="H68" s="210">
        <f>'Table A0'!L73</f>
        <v>2.9013570368362775</v>
      </c>
    </row>
    <row r="69" spans="1:8">
      <c r="A69" s="200">
        <v>1981</v>
      </c>
      <c r="B69" s="208">
        <v>99225</v>
      </c>
      <c r="C69" s="208">
        <f t="shared" ref="C69:C95" si="2">B69-D69</f>
        <v>21786.207060473811</v>
      </c>
      <c r="D69" s="207">
        <v>77438.792939526189</v>
      </c>
      <c r="E69" s="208">
        <v>1511373</v>
      </c>
      <c r="F69" s="207">
        <f t="shared" si="1"/>
        <v>51703.575305173952</v>
      </c>
      <c r="G69" s="209">
        <v>7.9303513147280116</v>
      </c>
      <c r="H69" s="210">
        <f>'Table A0'!L74</f>
        <v>2.6491557426859984</v>
      </c>
    </row>
    <row r="70" spans="1:8">
      <c r="A70" s="200">
        <v>1982</v>
      </c>
      <c r="B70" s="208">
        <v>97305</v>
      </c>
      <c r="C70" s="208">
        <f t="shared" si="2"/>
        <v>21533.883479507756</v>
      </c>
      <c r="D70" s="207">
        <v>75771.116520492244</v>
      </c>
      <c r="E70" s="208">
        <v>1587517</v>
      </c>
      <c r="F70" s="207">
        <f t="shared" ref="F70:F95" si="3">1000*E70*H70/D70</f>
        <v>52344.983428498461</v>
      </c>
      <c r="G70" s="209">
        <v>8.126108089958862</v>
      </c>
      <c r="H70" s="210">
        <f>'Table A0'!L75</f>
        <v>2.4983907817201279</v>
      </c>
    </row>
    <row r="71" spans="1:8">
      <c r="A71" s="200">
        <v>1983</v>
      </c>
      <c r="B71" s="208">
        <v>98041</v>
      </c>
      <c r="C71" s="208">
        <f t="shared" si="2"/>
        <v>21781.434837408626</v>
      </c>
      <c r="D71" s="207">
        <v>76259.565162591374</v>
      </c>
      <c r="E71" s="208">
        <v>1677513</v>
      </c>
      <c r="F71" s="207">
        <f t="shared" si="3"/>
        <v>52708.380975489526</v>
      </c>
      <c r="G71" s="209">
        <v>8.383013462765879</v>
      </c>
      <c r="H71" s="210">
        <f>'Table A0'!L76</f>
        <v>2.3961174748660876</v>
      </c>
    </row>
    <row r="72" spans="1:8">
      <c r="A72" s="200">
        <v>1984</v>
      </c>
      <c r="B72" s="208">
        <v>102458</v>
      </c>
      <c r="C72" s="208">
        <f t="shared" si="2"/>
        <v>22450.281693421406</v>
      </c>
      <c r="D72" s="207">
        <v>80007.718306578594</v>
      </c>
      <c r="E72" s="208">
        <v>1844915</v>
      </c>
      <c r="F72" s="207">
        <f t="shared" si="3"/>
        <v>53079.728309388731</v>
      </c>
      <c r="G72" s="209">
        <v>8.4661199389904969</v>
      </c>
      <c r="H72" s="210">
        <f>'Table A0'!L77</f>
        <v>2.3018881359668595</v>
      </c>
    </row>
    <row r="73" spans="1:8">
      <c r="A73" s="200">
        <v>1985</v>
      </c>
      <c r="B73" s="208">
        <v>104987</v>
      </c>
      <c r="C73" s="208">
        <f t="shared" si="2"/>
        <v>23051.42029700258</v>
      </c>
      <c r="D73" s="207">
        <v>81935.57970299742</v>
      </c>
      <c r="E73" s="208">
        <v>1982550</v>
      </c>
      <c r="F73" s="207">
        <f t="shared" si="3"/>
        <v>53848.776013087612</v>
      </c>
      <c r="G73" s="209">
        <v>8.557497897439136</v>
      </c>
      <c r="H73" s="210">
        <f>'Table A0'!L78</f>
        <v>2.2254826758110493</v>
      </c>
    </row>
    <row r="74" spans="1:8">
      <c r="A74" s="200">
        <v>1986</v>
      </c>
      <c r="B74" s="208">
        <v>106873</v>
      </c>
      <c r="C74" s="208">
        <f t="shared" si="2"/>
        <v>23532.77078085643</v>
      </c>
      <c r="D74" s="207">
        <v>83340.22921914357</v>
      </c>
      <c r="E74" s="208">
        <v>2102335</v>
      </c>
      <c r="F74" s="207">
        <f t="shared" si="3"/>
        <v>55141.5378038286</v>
      </c>
      <c r="G74" s="209">
        <v>8.7682416505548648</v>
      </c>
      <c r="H74" s="210">
        <f>'Table A0'!L79</f>
        <v>2.1859068131706634</v>
      </c>
    </row>
    <row r="75" spans="1:8">
      <c r="A75" s="200">
        <v>1987</v>
      </c>
      <c r="B75" s="208">
        <v>109754</v>
      </c>
      <c r="C75" s="208">
        <f t="shared" si="2"/>
        <v>24136.146488049621</v>
      </c>
      <c r="D75" s="207">
        <v>85617.853511950379</v>
      </c>
      <c r="E75" s="208">
        <v>2256266</v>
      </c>
      <c r="F75" s="207">
        <f t="shared" si="3"/>
        <v>55721.937534553421</v>
      </c>
      <c r="G75" s="209">
        <v>8.8119160782482684</v>
      </c>
      <c r="H75" s="210">
        <f>'Table A0'!L80</f>
        <v>2.1144637579236862</v>
      </c>
    </row>
    <row r="76" spans="1:8">
      <c r="A76" s="200">
        <v>1988</v>
      </c>
      <c r="B76" s="208">
        <v>112864</v>
      </c>
      <c r="C76" s="208">
        <f t="shared" si="2"/>
        <v>24743.388426158795</v>
      </c>
      <c r="D76" s="207">
        <v>88120.611573841205</v>
      </c>
      <c r="E76" s="208">
        <v>2439782</v>
      </c>
      <c r="F76" s="207">
        <f t="shared" si="3"/>
        <v>56470.524366750105</v>
      </c>
      <c r="G76" s="209">
        <v>8.2856069986573981</v>
      </c>
      <c r="H76" s="210">
        <f>'Table A0'!L81</f>
        <v>2.0396154833069189</v>
      </c>
    </row>
    <row r="77" spans="1:8">
      <c r="A77" s="200">
        <v>1989</v>
      </c>
      <c r="B77" s="208">
        <v>115501</v>
      </c>
      <c r="C77" s="208">
        <f t="shared" si="2"/>
        <v>25356.472055087579</v>
      </c>
      <c r="D77" s="207">
        <v>90144.527944912421</v>
      </c>
      <c r="E77" s="208">
        <v>2583051</v>
      </c>
      <c r="F77" s="207">
        <f t="shared" si="3"/>
        <v>56027.165330217875</v>
      </c>
      <c r="G77" s="209">
        <v>7.6156464130608068</v>
      </c>
      <c r="H77" s="210">
        <f>'Table A0'!L82</f>
        <v>1.9552623509114044</v>
      </c>
    </row>
    <row r="78" spans="1:8">
      <c r="A78" s="200">
        <v>1990</v>
      </c>
      <c r="B78" s="208">
        <v>116964</v>
      </c>
      <c r="C78" s="208">
        <f t="shared" si="2"/>
        <v>25615.586363561277</v>
      </c>
      <c r="D78" s="207">
        <v>91348.413636438723</v>
      </c>
      <c r="E78" s="208">
        <v>2741199</v>
      </c>
      <c r="F78" s="207">
        <f t="shared" si="3"/>
        <v>55888.324638895698</v>
      </c>
      <c r="G78" s="209">
        <v>7.4567133944794266</v>
      </c>
      <c r="H78" s="210">
        <f>'Table A0'!L83</f>
        <v>1.8624367645550046</v>
      </c>
    </row>
    <row r="79" spans="1:8">
      <c r="A79" s="200">
        <v>1991</v>
      </c>
      <c r="B79" s="208">
        <v>115525</v>
      </c>
      <c r="C79" s="208">
        <f t="shared" si="2"/>
        <v>25712.18260499787</v>
      </c>
      <c r="D79" s="207">
        <v>89812.81739500213</v>
      </c>
      <c r="E79" s="208">
        <v>2814478</v>
      </c>
      <c r="F79" s="207">
        <f t="shared" si="3"/>
        <v>56343.082578105605</v>
      </c>
      <c r="G79" s="209">
        <v>7.1315315187717543</v>
      </c>
      <c r="H79" s="210">
        <f>'Table A0'!L84</f>
        <v>1.7979643070789415</v>
      </c>
    </row>
    <row r="80" spans="1:8">
      <c r="A80" s="200">
        <v>1992</v>
      </c>
      <c r="B80" s="208">
        <v>115968</v>
      </c>
      <c r="C80" s="208">
        <f t="shared" si="2"/>
        <v>26084.800275402114</v>
      </c>
      <c r="D80" s="207">
        <v>89883.199724597886</v>
      </c>
      <c r="E80" s="208">
        <v>2957785</v>
      </c>
      <c r="F80" s="207">
        <f t="shared" si="3"/>
        <v>57702.619811860095</v>
      </c>
      <c r="G80" s="209">
        <v>7.4512279675193547</v>
      </c>
      <c r="H80" s="210">
        <f>'Table A0'!L85</f>
        <v>1.7535067968706177</v>
      </c>
    </row>
    <row r="81" spans="1:8">
      <c r="A81" s="200">
        <v>1993</v>
      </c>
      <c r="B81" s="208">
        <v>117604</v>
      </c>
      <c r="C81" s="208">
        <f t="shared" si="2"/>
        <v>26324.825823244842</v>
      </c>
      <c r="D81" s="207">
        <v>91279.174176755158</v>
      </c>
      <c r="E81" s="208">
        <v>3083037</v>
      </c>
      <c r="F81" s="207">
        <f t="shared" si="3"/>
        <v>57797.158332442596</v>
      </c>
      <c r="G81" s="209">
        <v>7.3148586908179354</v>
      </c>
      <c r="H81" s="210">
        <f>'Table A0'!L86</f>
        <v>1.7111947999159669</v>
      </c>
    </row>
    <row r="82" spans="1:8">
      <c r="A82" s="200">
        <v>1994</v>
      </c>
      <c r="B82" s="208">
        <v>120379</v>
      </c>
      <c r="C82" s="208">
        <f t="shared" si="2"/>
        <v>27108.61822622623</v>
      </c>
      <c r="D82" s="207">
        <v>93270.38177377377</v>
      </c>
      <c r="E82" s="208">
        <v>3248458</v>
      </c>
      <c r="F82" s="207">
        <f t="shared" si="3"/>
        <v>58352.596484534879</v>
      </c>
      <c r="G82" s="209">
        <v>8.6596798340171439</v>
      </c>
      <c r="H82" s="210">
        <f>'Table A0'!L87</f>
        <v>1.675431528313907</v>
      </c>
    </row>
    <row r="83" spans="1:8">
      <c r="A83" s="200">
        <v>1995</v>
      </c>
      <c r="B83" s="208">
        <v>123236</v>
      </c>
      <c r="C83" s="208">
        <f t="shared" si="2"/>
        <v>27848.113954737128</v>
      </c>
      <c r="D83" s="208">
        <v>95387.886045262872</v>
      </c>
      <c r="E83" s="208">
        <v>3434391</v>
      </c>
      <c r="F83" s="207">
        <f t="shared" si="3"/>
        <v>58904.615810894</v>
      </c>
      <c r="G83" s="209">
        <v>8.8239089117888092</v>
      </c>
      <c r="H83" s="210">
        <f>'Table A0'!L88</f>
        <v>1.6360358446401548</v>
      </c>
    </row>
    <row r="84" spans="1:8">
      <c r="A84" s="200">
        <v>1996</v>
      </c>
      <c r="B84" s="208">
        <v>125461</v>
      </c>
      <c r="C84" s="208">
        <f t="shared" si="2"/>
        <v>28123.413881748071</v>
      </c>
      <c r="D84" s="208">
        <v>97337.586118251929</v>
      </c>
      <c r="E84" s="208">
        <v>3619989</v>
      </c>
      <c r="F84" s="207">
        <f t="shared" si="3"/>
        <v>59266.605076864806</v>
      </c>
      <c r="G84" s="209">
        <v>8.7903999347683914</v>
      </c>
      <c r="H84" s="210">
        <f>'Table A0'!L89</f>
        <v>1.5936148633616718</v>
      </c>
    </row>
    <row r="85" spans="1:8">
      <c r="A85" s="200">
        <v>1997</v>
      </c>
      <c r="B85" s="208">
        <v>128316</v>
      </c>
      <c r="C85" s="208">
        <f t="shared" si="2"/>
        <v>28155.285037929323</v>
      </c>
      <c r="D85" s="208">
        <v>100160.71496207068</v>
      </c>
      <c r="E85" s="208">
        <v>3873638</v>
      </c>
      <c r="F85" s="207">
        <f t="shared" si="3"/>
        <v>60328.269886738592</v>
      </c>
      <c r="G85" s="209">
        <v>8.6353830709754593</v>
      </c>
      <c r="H85" s="210">
        <f>'Table A0'!L90</f>
        <v>1.5599089652364251</v>
      </c>
    </row>
    <row r="86" spans="1:8">
      <c r="A86" s="200">
        <v>1998</v>
      </c>
      <c r="B86" s="208">
        <v>131563</v>
      </c>
      <c r="C86" s="208">
        <f t="shared" si="2"/>
        <v>28494.417179067008</v>
      </c>
      <c r="D86" s="208">
        <v>103068.58282093299</v>
      </c>
      <c r="E86" s="208">
        <v>4180916</v>
      </c>
      <c r="F86" s="207">
        <f t="shared" si="3"/>
        <v>62405.638322233302</v>
      </c>
      <c r="H86" s="210">
        <f>'Table A0'!L91</f>
        <v>1.5384333724734707</v>
      </c>
    </row>
    <row r="87" spans="1:8">
      <c r="A87" s="200">
        <v>1999</v>
      </c>
      <c r="B87" s="208">
        <v>134350</v>
      </c>
      <c r="C87" s="208">
        <f t="shared" si="2"/>
        <v>29116.719773099219</v>
      </c>
      <c r="D87" s="208">
        <v>105233.28022690078</v>
      </c>
      <c r="E87" s="208">
        <v>4465176</v>
      </c>
      <c r="F87" s="207">
        <f t="shared" si="3"/>
        <v>63943.76895066131</v>
      </c>
      <c r="H87" s="210">
        <f>'Table A0'!L92</f>
        <v>1.5069982810865996</v>
      </c>
    </row>
    <row r="88" spans="1:8">
      <c r="A88" s="200">
        <v>2000</v>
      </c>
      <c r="B88" s="208">
        <v>137228</v>
      </c>
      <c r="C88" s="208">
        <f t="shared" si="2"/>
        <v>31631.399999999994</v>
      </c>
      <c r="D88" s="208">
        <v>105596.6</v>
      </c>
      <c r="E88" s="208">
        <v>4827698</v>
      </c>
      <c r="F88" s="207">
        <f t="shared" si="3"/>
        <v>66663.491583123207</v>
      </c>
      <c r="H88" s="210">
        <f>'Table A0'!L93</f>
        <v>1.4581355452032063</v>
      </c>
    </row>
    <row r="89" spans="1:8">
      <c r="A89" s="200">
        <v>2001</v>
      </c>
      <c r="B89" s="208">
        <v>136890</v>
      </c>
      <c r="C89" s="208">
        <f t="shared" si="2"/>
        <v>31712.399999999994</v>
      </c>
      <c r="D89" s="208">
        <v>105177.60000000001</v>
      </c>
      <c r="E89" s="208">
        <v>4952202</v>
      </c>
      <c r="F89" s="207">
        <f t="shared" si="3"/>
        <v>66780.316484467839</v>
      </c>
      <c r="G89" s="208"/>
      <c r="H89" s="210">
        <f>'Table A0'!L94</f>
        <v>1.4183172283918881</v>
      </c>
    </row>
    <row r="90" spans="1:8">
      <c r="A90" s="200">
        <v>2002</v>
      </c>
      <c r="B90" s="208">
        <v>135937</v>
      </c>
      <c r="C90" s="208">
        <f t="shared" si="2"/>
        <v>31929.300000000003</v>
      </c>
      <c r="D90" s="208">
        <v>104007.7</v>
      </c>
      <c r="E90" s="208">
        <v>4997306</v>
      </c>
      <c r="F90" s="207">
        <f t="shared" si="3"/>
        <v>67063.214108302665</v>
      </c>
      <c r="G90" s="208"/>
      <c r="H90" s="210">
        <f>'Table A0'!L95</f>
        <v>1.3957701717709725</v>
      </c>
    </row>
    <row r="91" spans="1:8">
      <c r="A91" s="200">
        <f>A90+1</f>
        <v>2003</v>
      </c>
      <c r="B91" s="208">
        <v>135602</v>
      </c>
      <c r="C91" s="208">
        <f t="shared" si="2"/>
        <v>32441.399999999994</v>
      </c>
      <c r="D91" s="208">
        <v>103160.6</v>
      </c>
      <c r="E91" s="208">
        <v>5154598</v>
      </c>
      <c r="F91" s="207">
        <f t="shared" si="3"/>
        <v>68218.644164773126</v>
      </c>
      <c r="G91" s="212"/>
      <c r="H91" s="210">
        <f>'Table A0'!L96</f>
        <v>1.3652813009325839</v>
      </c>
    </row>
    <row r="92" spans="1:8">
      <c r="A92" s="200">
        <f>A91+1</f>
        <v>2004</v>
      </c>
      <c r="B92" s="208">
        <v>137067</v>
      </c>
      <c r="C92" s="208">
        <f t="shared" si="2"/>
        <v>32260.5</v>
      </c>
      <c r="D92" s="208">
        <v>104806.5</v>
      </c>
      <c r="E92" s="208">
        <v>5410691</v>
      </c>
      <c r="F92" s="207">
        <f t="shared" si="3"/>
        <v>68628.543818896389</v>
      </c>
      <c r="G92" s="208"/>
      <c r="H92" s="210">
        <f>'Table A0'!L97</f>
        <v>1.3293528456448842</v>
      </c>
    </row>
    <row r="93" spans="1:8">
      <c r="A93" s="200">
        <v>2005</v>
      </c>
      <c r="B93" s="208">
        <v>139006</v>
      </c>
      <c r="C93" s="208">
        <f t="shared" si="2"/>
        <v>32716.868852459011</v>
      </c>
      <c r="D93" s="208">
        <v>106289.13114754099</v>
      </c>
      <c r="E93" s="208">
        <v>5705982</v>
      </c>
      <c r="F93" s="207">
        <f t="shared" si="3"/>
        <v>69049.505656806316</v>
      </c>
      <c r="G93" s="208"/>
      <c r="H93" s="210">
        <f>'Table A0'!L98</f>
        <v>1.2862311802647046</v>
      </c>
    </row>
    <row r="94" spans="1:8">
      <c r="A94" s="200">
        <f t="shared" ref="A94:A102" si="4">A93+1</f>
        <v>2006</v>
      </c>
      <c r="B94" s="208">
        <v>141440</v>
      </c>
      <c r="C94" s="208">
        <f t="shared" si="2"/>
        <v>33289.742388758779</v>
      </c>
      <c r="D94" s="208">
        <v>108150.25761124122</v>
      </c>
      <c r="E94" s="208">
        <v>6070143</v>
      </c>
      <c r="F94" s="207">
        <f t="shared" si="3"/>
        <v>69900.403534483339</v>
      </c>
      <c r="G94" s="208"/>
      <c r="H94" s="210">
        <f>'Table A0'!L99</f>
        <v>1.2453984443832855</v>
      </c>
    </row>
    <row r="95" spans="1:8">
      <c r="A95" s="200">
        <f t="shared" si="4"/>
        <v>2007</v>
      </c>
      <c r="B95" s="208">
        <v>142928</v>
      </c>
      <c r="C95" s="208">
        <f t="shared" si="2"/>
        <v>33639.962529274009</v>
      </c>
      <c r="D95" s="208">
        <v>109288.03747072599</v>
      </c>
      <c r="E95" s="208">
        <v>6415473</v>
      </c>
      <c r="F95" s="207">
        <f t="shared" si="3"/>
        <v>71091.140840366323</v>
      </c>
      <c r="G95" s="208"/>
      <c r="H95" s="210">
        <f>'Table A0'!L100</f>
        <v>1.2110426252278848</v>
      </c>
    </row>
    <row r="96" spans="1:8">
      <c r="A96" s="200">
        <f t="shared" si="4"/>
        <v>2008</v>
      </c>
      <c r="B96" s="208">
        <v>142000</v>
      </c>
      <c r="C96" s="208">
        <f>B96-D96</f>
        <v>33421.545667447295</v>
      </c>
      <c r="D96" s="208">
        <v>108578.4543325527</v>
      </c>
      <c r="E96" s="208">
        <v>6545859</v>
      </c>
      <c r="F96" s="207">
        <f>1000*E96*H96/D96</f>
        <v>70310.408748517424</v>
      </c>
      <c r="G96" s="208"/>
      <c r="H96" s="210">
        <f>'Table A0'!L101</f>
        <v>1.1662633590799945</v>
      </c>
    </row>
    <row r="97" spans="1:8">
      <c r="A97" s="200">
        <f t="shared" si="4"/>
        <v>2009</v>
      </c>
      <c r="B97" s="207">
        <v>136170</v>
      </c>
      <c r="C97" s="208">
        <f>B97-D97</f>
        <v>32049.379391100709</v>
      </c>
      <c r="D97" s="208">
        <v>104120.62060889929</v>
      </c>
      <c r="E97" s="208">
        <v>6275331</v>
      </c>
      <c r="F97" s="207">
        <f>1000*E97*H97/D97</f>
        <v>70541.452763610621</v>
      </c>
      <c r="G97" s="208"/>
      <c r="H97" s="210">
        <f>'Table A0'!L102</f>
        <v>1.1704274787099664</v>
      </c>
    </row>
    <row r="98" spans="1:8">
      <c r="A98" s="200">
        <f t="shared" si="4"/>
        <v>2010</v>
      </c>
      <c r="B98" s="207">
        <v>135545</v>
      </c>
      <c r="C98" s="208">
        <f>B98-D98</f>
        <v>31902.277517564406</v>
      </c>
      <c r="D98" s="208">
        <v>103642.72248243559</v>
      </c>
      <c r="E98" s="208">
        <v>6404563</v>
      </c>
      <c r="F98" s="207">
        <f>1000*E98*H98/D98</f>
        <v>71158.922140015973</v>
      </c>
      <c r="G98" s="208"/>
      <c r="H98" s="210">
        <f>'Table A0'!L103</f>
        <v>1.1515390541879154</v>
      </c>
    </row>
    <row r="99" spans="1:8">
      <c r="A99" s="200">
        <f t="shared" si="4"/>
        <v>2011</v>
      </c>
      <c r="B99" s="207">
        <v>137056</v>
      </c>
      <c r="C99" s="208">
        <f>B99-D99</f>
        <v>32257.911007025759</v>
      </c>
      <c r="D99" s="208">
        <v>104798.08899297424</v>
      </c>
      <c r="E99" s="208">
        <v>6661292</v>
      </c>
      <c r="F99" s="207">
        <f>1000*E99*H99/D99</f>
        <v>70955.662746508024</v>
      </c>
      <c r="G99" s="208"/>
      <c r="H99" s="210">
        <f>'Table A0'!L104</f>
        <v>1.1163026420496227</v>
      </c>
    </row>
    <row r="100" spans="1:8">
      <c r="A100" s="200">
        <f t="shared" si="4"/>
        <v>2012</v>
      </c>
      <c r="B100" s="200"/>
      <c r="C100" s="208"/>
      <c r="D100" s="208"/>
      <c r="E100" s="208"/>
      <c r="G100" s="208"/>
      <c r="H100" s="210"/>
    </row>
    <row r="101" spans="1:8">
      <c r="A101" s="200">
        <f t="shared" si="4"/>
        <v>2013</v>
      </c>
      <c r="B101" s="200"/>
      <c r="C101" s="208"/>
      <c r="D101" s="208"/>
      <c r="E101" s="208"/>
      <c r="G101" s="208"/>
      <c r="H101" s="210"/>
    </row>
    <row r="102" spans="1:8">
      <c r="A102" s="200">
        <f t="shared" si="4"/>
        <v>2014</v>
      </c>
      <c r="B102" s="200"/>
      <c r="C102" s="208"/>
      <c r="D102" s="208"/>
      <c r="E102" s="208"/>
      <c r="G102" s="208"/>
      <c r="H102" s="210"/>
    </row>
    <row r="103" spans="1:8" ht="5.25" customHeight="1">
      <c r="A103" s="213"/>
      <c r="B103" s="214"/>
      <c r="C103" s="213"/>
      <c r="D103" s="213"/>
      <c r="E103" s="214"/>
      <c r="F103" s="214"/>
      <c r="G103" s="213"/>
      <c r="H103" s="215"/>
    </row>
    <row r="104" spans="1:8">
      <c r="A104" s="216" t="s">
        <v>272</v>
      </c>
    </row>
    <row r="105" spans="1:8">
      <c r="A105" s="216" t="s">
        <v>129</v>
      </c>
    </row>
    <row r="106" spans="1:8">
      <c r="A106" s="216" t="s">
        <v>11</v>
      </c>
    </row>
    <row r="107" spans="1:8">
      <c r="A107" s="216" t="s">
        <v>259</v>
      </c>
    </row>
    <row r="108" spans="1:8">
      <c r="A108" s="216"/>
    </row>
    <row r="109" spans="1:8" ht="13">
      <c r="A109" s="217"/>
      <c r="B109" s="169"/>
      <c r="C109" s="218"/>
      <c r="D109" s="217"/>
      <c r="E109" s="217"/>
    </row>
    <row r="110" spans="1:8" ht="13">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O92"/>
  <sheetViews>
    <sheetView topLeftCell="A42" zoomScale="125" zoomScaleNormal="125" workbookViewId="0">
      <selection activeCell="C84" sqref="C84"/>
    </sheetView>
  </sheetViews>
  <sheetFormatPr baseColWidth="10" defaultColWidth="7.140625" defaultRowHeight="11"/>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c r="A1" s="286" t="s">
        <v>422</v>
      </c>
      <c r="B1" s="287"/>
      <c r="C1" s="287"/>
      <c r="D1" s="287"/>
      <c r="E1" s="287"/>
      <c r="F1" s="287"/>
      <c r="G1" s="287"/>
      <c r="H1" s="287"/>
      <c r="I1" s="287"/>
      <c r="J1" s="287"/>
      <c r="K1" s="287"/>
      <c r="L1" s="287"/>
      <c r="M1" s="287"/>
      <c r="N1" s="287"/>
      <c r="O1" s="24"/>
    </row>
    <row r="2" spans="1:15" ht="2.25" customHeight="1"/>
    <row r="3" spans="1:15" s="125" customFormat="1" ht="18" customHeight="1">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c r="A84" s="132">
        <f t="shared" si="8"/>
        <v>2012</v>
      </c>
      <c r="C84" s="26"/>
      <c r="D84" s="26"/>
      <c r="E84" s="26"/>
      <c r="F84" s="26"/>
      <c r="G84" s="26"/>
      <c r="H84" s="26"/>
      <c r="J84" s="26"/>
      <c r="K84" s="26"/>
      <c r="L84" s="26"/>
      <c r="M84" s="26"/>
      <c r="N84" s="26"/>
      <c r="O84" s="26"/>
    </row>
    <row r="85" spans="1:15" ht="10.5" customHeight="1">
      <c r="A85" s="132">
        <f t="shared" si="8"/>
        <v>2013</v>
      </c>
      <c r="C85" s="26"/>
      <c r="D85" s="26"/>
      <c r="E85" s="26"/>
      <c r="F85" s="26"/>
      <c r="G85" s="26"/>
      <c r="H85" s="26"/>
      <c r="J85" s="26"/>
      <c r="K85" s="26"/>
      <c r="L85" s="26"/>
      <c r="M85" s="26"/>
      <c r="N85" s="26"/>
      <c r="O85" s="26"/>
    </row>
    <row r="86" spans="1:15" ht="5.25" customHeight="1">
      <c r="A86" s="24"/>
      <c r="B86" s="24"/>
      <c r="C86" s="128"/>
      <c r="D86" s="128"/>
      <c r="E86" s="128"/>
      <c r="F86" s="128"/>
      <c r="G86" s="128"/>
      <c r="H86" s="128"/>
      <c r="I86" s="128"/>
      <c r="J86" s="128"/>
      <c r="K86" s="128"/>
      <c r="L86" s="128"/>
      <c r="M86" s="128"/>
      <c r="N86" s="128"/>
      <c r="O86" s="128"/>
    </row>
    <row r="87" spans="1:15" ht="13.5" customHeight="1">
      <c r="A87" s="129" t="s">
        <v>170</v>
      </c>
      <c r="B87" s="129"/>
    </row>
    <row r="88" spans="1:15">
      <c r="A88" s="129" t="s">
        <v>171</v>
      </c>
      <c r="B88" s="129"/>
    </row>
    <row r="89" spans="1:15">
      <c r="A89" s="129"/>
      <c r="B89" s="129"/>
    </row>
    <row r="90" spans="1:15">
      <c r="A90" s="129"/>
      <c r="B90" s="129"/>
    </row>
    <row r="91" spans="1:15">
      <c r="A91" s="129"/>
      <c r="B91" s="129"/>
    </row>
    <row r="92" spans="1: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B92"/>
  <sheetViews>
    <sheetView topLeftCell="A49" zoomScale="125" zoomScaleNormal="125" workbookViewId="0">
      <selection activeCell="Q88" sqref="Q88"/>
    </sheetView>
  </sheetViews>
  <sheetFormatPr baseColWidth="10" defaultColWidth="7.140625" defaultRowHeight="13.5" customHeight="1"/>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c r="A1" s="286" t="s">
        <v>423</v>
      </c>
      <c r="B1" s="287"/>
      <c r="C1" s="287"/>
      <c r="D1" s="287"/>
      <c r="E1" s="287"/>
      <c r="F1" s="287"/>
      <c r="G1" s="287"/>
      <c r="H1" s="287"/>
      <c r="I1" s="287"/>
      <c r="J1" s="287"/>
      <c r="K1" s="287"/>
      <c r="L1" s="287"/>
      <c r="M1" s="287"/>
      <c r="N1" s="287"/>
      <c r="O1" s="282"/>
      <c r="P1" s="282"/>
      <c r="Q1" s="282"/>
      <c r="R1" s="282"/>
      <c r="S1" s="282"/>
      <c r="T1" s="282"/>
      <c r="U1" s="282"/>
    </row>
    <row r="2" spans="1:28" ht="13.5" customHeight="1">
      <c r="P2" s="152"/>
      <c r="W2" s="162"/>
    </row>
    <row r="3" spans="1:28" s="125" customFormat="1" ht="13.5" customHeight="1">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c r="A5" s="132">
        <v>1927</v>
      </c>
      <c r="B5" s="29">
        <f>'Table B2'!C5*'Table B1'!$F15/(10)</f>
        <v>50983.180784281125</v>
      </c>
      <c r="C5" s="29">
        <f>'Table B2'!D5*'Table B1'!$F15/(5)</f>
        <v>68912.195960598241</v>
      </c>
      <c r="D5" s="29">
        <f>'Table B2'!E5*'Table B1'!$F15/(1)</f>
        <v>158142.35834998035</v>
      </c>
      <c r="E5" s="29">
        <f>'Table B2'!F5*'Table B1'!$F15/(0.5)</f>
        <v>222408.25432299596</v>
      </c>
      <c r="F5" s="29">
        <f>'Table B2'!G5*'Table B1'!$F15/(0.1)</f>
        <v>462984.96729137795</v>
      </c>
      <c r="G5" s="29">
        <f>'Table B2'!H5*'Table B1'!$F15/(0.01)</f>
        <v>1233773.6001645487</v>
      </c>
      <c r="H5" s="29"/>
      <c r="I5" s="29">
        <f>(100-'Table B2'!C5)*'Table B1'!$F15/(90)</f>
        <v>14644.232590463393</v>
      </c>
      <c r="J5" s="29">
        <f>'Table B2'!J5*'Table B1'!$F15/(5)</f>
        <v>33054.165607963994</v>
      </c>
      <c r="K5" s="29">
        <f>'Table B2'!K5*'Table B1'!$F15/(4)</f>
        <v>46604.655363252707</v>
      </c>
      <c r="L5" s="29">
        <f>'Table B2'!L5*'Table B1'!$F15/(0.5)</f>
        <v>93876.462376964773</v>
      </c>
      <c r="M5" s="29">
        <f>'Table B2'!M5*'Table B1'!$F15/(0.4)</f>
        <v>162264.07608090047</v>
      </c>
      <c r="N5" s="29">
        <f>'Table B2'!N5*'Table B1'!$F15/(0.09)</f>
        <v>377341.7858610258</v>
      </c>
      <c r="O5" s="23"/>
      <c r="P5" s="23">
        <f>'Table Thresholds_nominal'!W26*'Table A0'!$L20</f>
        <v>28607.275296417072</v>
      </c>
      <c r="Q5" s="23">
        <f>'Table Thresholds_nominal'!X26*'Table A0'!$L20</f>
        <v>36858.100028408284</v>
      </c>
      <c r="R5" s="23">
        <f>'Table Thresholds_nominal'!Y26*'Table A0'!$L20</f>
        <v>75658.399660623181</v>
      </c>
      <c r="S5" s="23">
        <f>'Table Thresholds_nominal'!Z26*'Table A0'!$L20</f>
        <v>116780.03655515265</v>
      </c>
      <c r="T5" s="23">
        <f>'Table Thresholds_nominal'!AA26*'Table A0'!$L20</f>
        <v>265265.28362382459</v>
      </c>
      <c r="U5" s="23">
        <f>'Table Thresholds_nominal'!AB26*'Table A0'!$L20</f>
        <v>734961.87460187951</v>
      </c>
      <c r="W5" s="62"/>
      <c r="X5" s="62"/>
      <c r="Y5" s="62"/>
      <c r="Z5" s="62"/>
      <c r="AA5" s="62"/>
      <c r="AB5" s="62"/>
    </row>
    <row r="6" spans="1:28" ht="13.5" customHeight="1">
      <c r="A6" s="132">
        <v>1928</v>
      </c>
      <c r="B6" s="29">
        <f>'Table B2'!C6*'Table B1'!$F16/(10)</f>
        <v>54573.833721988296</v>
      </c>
      <c r="C6" s="29">
        <f>'Table B2'!D6*'Table B1'!$F16/(5)</f>
        <v>74167.46923775661</v>
      </c>
      <c r="D6" s="29">
        <f>'Table B2'!E6*'Table B1'!$F16/(1)</f>
        <v>166220.62241201973</v>
      </c>
      <c r="E6" s="29">
        <f>'Table B2'!F6*'Table B1'!$F16/(0.5)</f>
        <v>232588.88356006282</v>
      </c>
      <c r="F6" s="29">
        <f>'Table B2'!G6*'Table B1'!$F16/(0.1)</f>
        <v>485763.17693384062</v>
      </c>
      <c r="G6" s="29">
        <f>'Table B2'!H6*'Table B1'!$F16/(0.01)</f>
        <v>1284244.6013110029</v>
      </c>
      <c r="H6" s="29"/>
      <c r="I6" s="29">
        <f>(100-'Table B2'!C6)*'Table B1'!$F16/(90)</f>
        <v>14767.45888589429</v>
      </c>
      <c r="J6" s="29">
        <f>'Table B2'!J6*'Table B1'!$F16/(5)</f>
        <v>34980.19820621999</v>
      </c>
      <c r="K6" s="29">
        <f>'Table B2'!K6*'Table B1'!$F16/(4)</f>
        <v>51154.180944190819</v>
      </c>
      <c r="L6" s="29">
        <f>'Table B2'!L6*'Table B1'!$F16/(0.5)</f>
        <v>99852.361263976651</v>
      </c>
      <c r="M6" s="29">
        <f>'Table B2'!M6*'Table B1'!$F16/(0.4)</f>
        <v>169295.31021661832</v>
      </c>
      <c r="N6" s="29">
        <f>'Table B2'!N6*'Table B1'!$F16/(0.09)</f>
        <v>397043.01866971154</v>
      </c>
      <c r="O6" s="23"/>
      <c r="P6" s="23">
        <f>'Table Thresholds_nominal'!W27*'Table A0'!$L21</f>
        <v>30634.271705170093</v>
      </c>
      <c r="Q6" s="23">
        <f>'Table Thresholds_nominal'!X27*'Table A0'!$L21</f>
        <v>41060.499782869869</v>
      </c>
      <c r="R6" s="23">
        <f>'Table Thresholds_nominal'!Y27*'Table A0'!$L21</f>
        <v>83851.183749042088</v>
      </c>
      <c r="S6" s="23">
        <f>'Table Thresholds_nominal'!Z27*'Table A0'!$L21</f>
        <v>122837.43664223164</v>
      </c>
      <c r="T6" s="23">
        <f>'Table Thresholds_nominal'!AA27*'Table A0'!$L21</f>
        <v>277352.61385323864</v>
      </c>
      <c r="U6" s="23">
        <f>'Table Thresholds_nominal'!AB27*'Table A0'!$L21</f>
        <v>767630.68969738134</v>
      </c>
      <c r="W6" s="62"/>
      <c r="X6" s="62"/>
      <c r="Y6" s="62"/>
      <c r="Z6" s="62"/>
      <c r="AA6" s="62"/>
      <c r="AB6" s="62"/>
    </row>
    <row r="7" spans="1:28" ht="13.5" customHeight="1">
      <c r="A7" s="132">
        <v>1929</v>
      </c>
      <c r="B7" s="29">
        <f>'Table B2'!C7*'Table B1'!$F17/(10)</f>
        <v>56036.282675353068</v>
      </c>
      <c r="C7" s="29">
        <f>'Table B2'!D7*'Table B1'!$F17/(5)</f>
        <v>75711.448538796016</v>
      </c>
      <c r="D7" s="29">
        <f>'Table B2'!E7*'Table B1'!$F17/(1)</f>
        <v>166150.52902406867</v>
      </c>
      <c r="E7" s="29">
        <f>'Table B2'!F7*'Table B1'!$F17/(0.5)</f>
        <v>232813.85395484196</v>
      </c>
      <c r="F7" s="29">
        <f>'Table B2'!G7*'Table B1'!$F17/(0.1)</f>
        <v>491112.68122325919</v>
      </c>
      <c r="G7" s="29">
        <f>'Table B2'!H7*'Table B1'!$F17/(0.01)</f>
        <v>1371972.9994375871</v>
      </c>
      <c r="H7" s="29"/>
      <c r="I7" s="29">
        <f>(100-'Table B2'!C7)*'Table B1'!$F17/(90)</f>
        <v>15064.450892024506</v>
      </c>
      <c r="J7" s="29">
        <f>'Table B2'!J7*'Table B1'!$F17/(5)</f>
        <v>36361.116811910135</v>
      </c>
      <c r="K7" s="29">
        <f>'Table B2'!K7*'Table B1'!$F17/(4)</f>
        <v>53101.678417477844</v>
      </c>
      <c r="L7" s="29">
        <f>'Table B2'!L7*'Table B1'!$F17/(0.5)</f>
        <v>99487.204093295426</v>
      </c>
      <c r="M7" s="29">
        <f>'Table B2'!M7*'Table B1'!$F17/(0.4)</f>
        <v>168239.14713773763</v>
      </c>
      <c r="N7" s="29">
        <f>'Table B2'!N7*'Table B1'!$F17/(0.09)</f>
        <v>393239.31253277836</v>
      </c>
      <c r="O7" s="23"/>
      <c r="P7" s="23">
        <f>'Table Thresholds_nominal'!W28*'Table A0'!$L22</f>
        <v>31352.009072163488</v>
      </c>
      <c r="Q7" s="23">
        <f>'Table Thresholds_nominal'!X28*'Table A0'!$L22</f>
        <v>41073.190620400208</v>
      </c>
      <c r="R7" s="23">
        <f>'Table Thresholds_nominal'!Y28*'Table A0'!$L22</f>
        <v>83634.029417967467</v>
      </c>
      <c r="S7" s="23">
        <f>'Table Thresholds_nominal'!Z28*'Table A0'!$L22</f>
        <v>122043.5542500562</v>
      </c>
      <c r="T7" s="23">
        <f>'Table Thresholds_nominal'!AA28*'Table A0'!$L22</f>
        <v>276227.35959221562</v>
      </c>
      <c r="U7" s="23">
        <f>'Table Thresholds_nominal'!AB28*'Table A0'!$L22</f>
        <v>791132.71071050293</v>
      </c>
      <c r="W7" s="62"/>
      <c r="X7" s="62"/>
      <c r="Y7" s="62"/>
      <c r="Z7" s="62"/>
      <c r="AA7" s="62"/>
      <c r="AB7" s="62"/>
    </row>
    <row r="8" spans="1:28" ht="13.5" customHeight="1">
      <c r="A8" s="132">
        <v>1930</v>
      </c>
      <c r="B8" s="29">
        <f>'Table B2'!C8*'Table B1'!$F18/(10)</f>
        <v>54891.12054976543</v>
      </c>
      <c r="C8" s="29">
        <f>'Table B2'!D8*'Table B1'!$F18/(5)</f>
        <v>73739.091592248093</v>
      </c>
      <c r="D8" s="29">
        <f>'Table B2'!E8*'Table B1'!$F18/(1)</f>
        <v>163764.51747084901</v>
      </c>
      <c r="E8" s="29">
        <f>'Table B2'!F8*'Table B1'!$F18/(0.5)</f>
        <v>229703.65522781535</v>
      </c>
      <c r="F8" s="29">
        <f>'Table B2'!G8*'Table B1'!$F18/(0.1)</f>
        <v>490085.59496018034</v>
      </c>
      <c r="G8" s="29">
        <f>'Table B2'!H8*'Table B1'!$F18/(0.01)</f>
        <v>1403531.5160831455</v>
      </c>
      <c r="H8" s="29"/>
      <c r="I8" s="29">
        <f>(100-'Table B2'!C8)*'Table B1'!$F18/(90)</f>
        <v>15205.350844852197</v>
      </c>
      <c r="J8" s="29">
        <f>'Table B2'!J8*'Table B1'!$F18/(5)</f>
        <v>36043.149507282746</v>
      </c>
      <c r="K8" s="29">
        <f>'Table B2'!K8*'Table B1'!$F18/(4)</f>
        <v>51232.735122597885</v>
      </c>
      <c r="L8" s="29">
        <f>'Table B2'!L8*'Table B1'!$F18/(0.5)</f>
        <v>97825.379713882634</v>
      </c>
      <c r="M8" s="29">
        <f>'Table B2'!M8*'Table B1'!$F18/(0.4)</f>
        <v>164608.17029472411</v>
      </c>
      <c r="N8" s="29">
        <f>'Table B2'!N8*'Table B1'!$F18/(0.09)</f>
        <v>388591.60372429533</v>
      </c>
      <c r="O8" s="23"/>
      <c r="P8" s="23">
        <f>'Table Thresholds_nominal'!W29*'Table A0'!$L23</f>
        <v>31319.254091002338</v>
      </c>
      <c r="Q8" s="23">
        <f>'Table Thresholds_nominal'!X29*'Table A0'!$L23</f>
        <v>40179.148472193425</v>
      </c>
      <c r="R8" s="23">
        <f>'Table Thresholds_nominal'!Y29*'Table A0'!$L23</f>
        <v>86501.401550355193</v>
      </c>
      <c r="S8" s="23">
        <f>'Table Thresholds_nominal'!Z29*'Table A0'!$L23</f>
        <v>119724.94753987815</v>
      </c>
      <c r="T8" s="23">
        <f>'Table Thresholds_nominal'!AA29*'Table A0'!$L23</f>
        <v>267918.35366934375</v>
      </c>
      <c r="U8" s="23">
        <f>'Table Thresholds_nominal'!AB29*'Table A0'!$L23</f>
        <v>774815.46649688378</v>
      </c>
      <c r="W8" s="62"/>
      <c r="X8" s="62"/>
      <c r="Y8" s="62"/>
      <c r="Z8" s="62"/>
      <c r="AA8" s="62"/>
      <c r="AB8" s="62"/>
    </row>
    <row r="9" spans="1:28" ht="13.5" customHeight="1">
      <c r="A9" s="132">
        <v>1931</v>
      </c>
      <c r="B9" s="29">
        <f>'Table B2'!C9*'Table B1'!$F19/(10)</f>
        <v>57218.026867874862</v>
      </c>
      <c r="C9" s="29">
        <f>'Table B2'!D9*'Table B1'!$F19/(5)</f>
        <v>76804.265111648245</v>
      </c>
      <c r="D9" s="29">
        <f>'Table B2'!E9*'Table B1'!$F19/(1)</f>
        <v>165146.13705891964</v>
      </c>
      <c r="E9" s="29">
        <f>'Table B2'!F9*'Table B1'!$F19/(0.5)</f>
        <v>226578.62781654802</v>
      </c>
      <c r="F9" s="29">
        <f>'Table B2'!G9*'Table B1'!$F19/(0.1)</f>
        <v>477223.19010767166</v>
      </c>
      <c r="G9" s="29">
        <f>'Table B2'!H9*'Table B1'!$F19/(0.01)</f>
        <v>1308609.5650275755</v>
      </c>
      <c r="H9" s="29"/>
      <c r="I9" s="29">
        <f>(100-'Table B2'!C9)*'Table B1'!$F19/(90)</f>
        <v>15311.750368341367</v>
      </c>
      <c r="J9" s="29">
        <f>'Table B2'!J9*'Table B1'!$F19/(5)</f>
        <v>37631.788624101478</v>
      </c>
      <c r="K9" s="29">
        <f>'Table B2'!K9*'Table B1'!$F19/(4)</f>
        <v>54718.797124830402</v>
      </c>
      <c r="L9" s="29">
        <f>'Table B2'!L9*'Table B1'!$F19/(0.5)</f>
        <v>103713.64630129129</v>
      </c>
      <c r="M9" s="29">
        <f>'Table B2'!M9*'Table B1'!$F19/(0.4)</f>
        <v>163917.4872437671</v>
      </c>
      <c r="N9" s="29">
        <f>'Table B2'!N9*'Table B1'!$F19/(0.09)</f>
        <v>384846.92622768239</v>
      </c>
      <c r="O9" s="23"/>
      <c r="P9" s="23">
        <f>'Table Thresholds_nominal'!W30*'Table A0'!$L24</f>
        <v>33753.926547925737</v>
      </c>
      <c r="Q9" s="23">
        <f>'Table Thresholds_nominal'!X30*'Table A0'!$L24</f>
        <v>42929.792325612092</v>
      </c>
      <c r="R9" s="23">
        <f>'Table Thresholds_nominal'!Y30*'Table A0'!$L24</f>
        <v>86199.536019774925</v>
      </c>
      <c r="S9" s="23">
        <f>'Table Thresholds_nominal'!Z30*'Table A0'!$L24</f>
        <v>122609.59711948902</v>
      </c>
      <c r="T9" s="23">
        <f>'Table Thresholds_nominal'!AA30*'Table A0'!$L24</f>
        <v>265085.89579361829</v>
      </c>
      <c r="U9" s="23">
        <f>'Table Thresholds_nominal'!AB30*'Table A0'!$L24</f>
        <v>755654.05823799223</v>
      </c>
      <c r="W9" s="62"/>
      <c r="X9" s="62"/>
      <c r="Y9" s="62"/>
      <c r="Z9" s="62"/>
      <c r="AA9" s="62"/>
      <c r="AB9" s="62"/>
    </row>
    <row r="10" spans="1:28" ht="13.5" customHeight="1">
      <c r="A10" s="132">
        <v>1932</v>
      </c>
      <c r="B10" s="29">
        <f>'Table B2'!C10*'Table B1'!$F20/(10)</f>
        <v>57491.354523756832</v>
      </c>
      <c r="C10" s="29">
        <f>'Table B2'!D10*'Table B1'!$F20/(5)</f>
        <v>74712.179673376202</v>
      </c>
      <c r="D10" s="29">
        <f>'Table B2'!E10*'Table B1'!$F20/(1)</f>
        <v>157398.72159905682</v>
      </c>
      <c r="E10" s="29">
        <f>'Table B2'!F10*'Table B1'!$F20/(0.5)</f>
        <v>214776.15666206647</v>
      </c>
      <c r="F10" s="29">
        <f>'Table B2'!G10*'Table B1'!$F20/(0.1)</f>
        <v>450171.73571937729</v>
      </c>
      <c r="G10" s="29">
        <f>'Table B2'!H10*'Table B1'!$F20/(0.01)</f>
        <v>1179066.4187335861</v>
      </c>
      <c r="H10" s="29"/>
      <c r="I10" s="29">
        <f>(100-'Table B2'!C10)*'Table B1'!$F20/(90)</f>
        <v>14708.268154250427</v>
      </c>
      <c r="J10" s="29">
        <f>'Table B2'!J10*'Table B1'!$F20/(5)</f>
        <v>40270.529374137463</v>
      </c>
      <c r="K10" s="29">
        <f>'Table B2'!K10*'Table B1'!$F20/(4)</f>
        <v>54040.544191956033</v>
      </c>
      <c r="L10" s="29">
        <f>'Table B2'!L10*'Table B1'!$F20/(0.5)</f>
        <v>100021.28653604722</v>
      </c>
      <c r="M10" s="29">
        <f>'Table B2'!M10*'Table B1'!$F20/(0.4)</f>
        <v>155927.26189773876</v>
      </c>
      <c r="N10" s="29">
        <f>'Table B2'!N10*'Table B1'!$F20/(0.09)</f>
        <v>369183.43760668742</v>
      </c>
      <c r="O10" s="23"/>
      <c r="P10" s="23">
        <f>'Table Thresholds_nominal'!W31*'Table A0'!$L25</f>
        <v>33563.301959066514</v>
      </c>
      <c r="Q10" s="23">
        <f>'Table Thresholds_nominal'!X31*'Table A0'!$L25</f>
        <v>43309.807222818643</v>
      </c>
      <c r="R10" s="23">
        <f>'Table Thresholds_nominal'!Y31*'Table A0'!$L25</f>
        <v>80556.43893201639</v>
      </c>
      <c r="S10" s="23">
        <f>'Table Thresholds_nominal'!Z31*'Table A0'!$L25</f>
        <v>122143.78517248719</v>
      </c>
      <c r="T10" s="23">
        <f>'Table Thresholds_nominal'!AA31*'Table A0'!$L25</f>
        <v>252112.70635568982</v>
      </c>
      <c r="U10" s="23">
        <f>'Table Thresholds_nominal'!AB31*'Table A0'!$L25</f>
        <v>733765.55708627671</v>
      </c>
      <c r="W10" s="62"/>
      <c r="X10" s="62"/>
      <c r="Y10" s="62"/>
      <c r="Z10" s="62"/>
      <c r="AA10" s="62"/>
      <c r="AB10" s="62"/>
    </row>
    <row r="11" spans="1:28" ht="13.5" customHeight="1">
      <c r="A11" s="132">
        <v>1933</v>
      </c>
      <c r="B11" s="29">
        <f>'Table B2'!C11*'Table B1'!$F21/(10)</f>
        <v>54498.956462647591</v>
      </c>
      <c r="C11" s="29">
        <f>'Table B2'!D11*'Table B1'!$F21/(5)</f>
        <v>71777.345485801197</v>
      </c>
      <c r="D11" s="29">
        <f>'Table B2'!E11*'Table B1'!$F21/(1)</f>
        <v>150549.4032557527</v>
      </c>
      <c r="E11" s="29">
        <f>'Table B2'!F11*'Table B1'!$F21/(0.5)</f>
        <v>208935.31771049934</v>
      </c>
      <c r="F11" s="29">
        <f>'Table B2'!G11*'Table B1'!$F21/(0.1)</f>
        <v>443240.05821325362</v>
      </c>
      <c r="G11" s="29">
        <f>'Table B2'!H11*'Table B1'!$F21/(0.01)</f>
        <v>1141624.025651471</v>
      </c>
      <c r="H11" s="29"/>
      <c r="I11" s="29">
        <f>(100-'Table B2'!C11)*'Table B1'!$F21/(90)</f>
        <v>14079.022926574795</v>
      </c>
      <c r="J11" s="29">
        <f>'Table B2'!J11*'Table B1'!$F21/(5)</f>
        <v>37220.567439493985</v>
      </c>
      <c r="K11" s="29">
        <f>'Table B2'!K11*'Table B1'!$F21/(4)</f>
        <v>52084.331043313337</v>
      </c>
      <c r="L11" s="29">
        <f>'Table B2'!L11*'Table B1'!$F21/(0.5)</f>
        <v>92163.488801006053</v>
      </c>
      <c r="M11" s="29">
        <f>'Table B2'!M11*'Table B1'!$F21/(0.4)</f>
        <v>150359.13258481078</v>
      </c>
      <c r="N11" s="29">
        <f>'Table B2'!N11*'Table B1'!$F21/(0.09)</f>
        <v>365641.83960900723</v>
      </c>
      <c r="O11" s="23"/>
      <c r="P11" s="23">
        <f>'Table Thresholds_nominal'!W32*'Table A0'!$L26</f>
        <v>31910.271597803112</v>
      </c>
      <c r="Q11" s="23">
        <f>'Table Thresholds_nominal'!X32*'Table A0'!$L26</f>
        <v>40796.658483145678</v>
      </c>
      <c r="R11" s="23">
        <f>'Table Thresholds_nominal'!Y32*'Table A0'!$L26</f>
        <v>76260.355867401478</v>
      </c>
      <c r="S11" s="23">
        <f>'Table Thresholds_nominal'!Z32*'Table A0'!$L26</f>
        <v>113983.39982993796</v>
      </c>
      <c r="T11" s="23">
        <f>'Table Thresholds_nominal'!AA32*'Table A0'!$L26</f>
        <v>248403.93716559789</v>
      </c>
      <c r="U11" s="23">
        <f>'Table Thresholds_nominal'!AB32*'Table A0'!$L26</f>
        <v>713071.51273330674</v>
      </c>
      <c r="W11" s="62"/>
      <c r="X11" s="62"/>
      <c r="Y11" s="62"/>
      <c r="Z11" s="62"/>
      <c r="AA11" s="62"/>
      <c r="AB11" s="62"/>
    </row>
    <row r="12" spans="1:28" ht="13.5" customHeight="1">
      <c r="A12" s="132">
        <v>1934</v>
      </c>
      <c r="B12" s="29">
        <f>'Table B2'!C12*'Table B1'!$F22/(10)</f>
        <v>54748.412968055032</v>
      </c>
      <c r="C12" s="29">
        <f>'Table B2'!D12*'Table B1'!$F22/(5)</f>
        <v>73355.921080992601</v>
      </c>
      <c r="D12" s="29">
        <f>'Table B2'!E12*'Table B1'!$F22/(1)</f>
        <v>152784.98556308434</v>
      </c>
      <c r="E12" s="29">
        <f>'Table B2'!F12*'Table B1'!$F22/(0.5)</f>
        <v>211695.5800928254</v>
      </c>
      <c r="F12" s="29">
        <f>'Table B2'!G12*'Table B1'!$F22/(0.1)</f>
        <v>436265.78278034908</v>
      </c>
      <c r="G12" s="29">
        <f>'Table B2'!H12*'Table B1'!$F22/(0.01)</f>
        <v>1092503.6887501152</v>
      </c>
      <c r="H12" s="29"/>
      <c r="I12" s="29">
        <f>(100-'Table B2'!C12)*'Table B1'!$F22/(90)</f>
        <v>14352.75188402298</v>
      </c>
      <c r="J12" s="29">
        <f>'Table B2'!J12*'Table B1'!$F22/(5)</f>
        <v>36140.904855117449</v>
      </c>
      <c r="K12" s="29">
        <f>'Table B2'!K12*'Table B1'!$F22/(4)</f>
        <v>53498.65496046967</v>
      </c>
      <c r="L12" s="29">
        <f>'Table B2'!L12*'Table B1'!$F22/(0.5)</f>
        <v>93874.391033343258</v>
      </c>
      <c r="M12" s="29">
        <f>'Table B2'!M12*'Table B1'!$F22/(0.4)</f>
        <v>155553.02942094445</v>
      </c>
      <c r="N12" s="29">
        <f>'Table B2'!N12*'Table B1'!$F22/(0.09)</f>
        <v>363350.45989481953</v>
      </c>
      <c r="O12" s="23"/>
      <c r="P12" s="23">
        <f>'Table Thresholds_nominal'!W33*'Table A0'!$L27</f>
        <v>30894.874064669188</v>
      </c>
      <c r="Q12" s="23">
        <f>'Table Thresholds_nominal'!X33*'Table A0'!$L27</f>
        <v>42020.530203486167</v>
      </c>
      <c r="R12" s="23">
        <f>'Table Thresholds_nominal'!Y33*'Table A0'!$L27</f>
        <v>78235.388066513522</v>
      </c>
      <c r="S12" s="23">
        <f>'Table Thresholds_nominal'!Z33*'Table A0'!$L27</f>
        <v>113572.05327492866</v>
      </c>
      <c r="T12" s="23">
        <f>'Table Thresholds_nominal'!AA33*'Table A0'!$L27</f>
        <v>253501.18127059782</v>
      </c>
      <c r="U12" s="23">
        <f>'Table Thresholds_nominal'!AB33*'Table A0'!$L27</f>
        <v>691511.76878345711</v>
      </c>
      <c r="W12" s="62"/>
      <c r="X12" s="62"/>
      <c r="Y12" s="62"/>
      <c r="Z12" s="62"/>
      <c r="AA12" s="62"/>
      <c r="AB12" s="62"/>
    </row>
    <row r="13" spans="1:28" ht="13.5" customHeight="1">
      <c r="A13" s="132">
        <v>1935</v>
      </c>
      <c r="B13" s="29">
        <f>'Table B2'!C13*'Table B1'!$F23/(10)</f>
        <v>56996.667281298432</v>
      </c>
      <c r="C13" s="29">
        <f>'Table B2'!D13*'Table B1'!$F23/(5)</f>
        <v>75662.088575728267</v>
      </c>
      <c r="D13" s="29">
        <f>'Table B2'!E13*'Table B1'!$F23/(1)</f>
        <v>157977.23583971892</v>
      </c>
      <c r="E13" s="29">
        <f>'Table B2'!F13*'Table B1'!$F23/(0.5)</f>
        <v>219900.70181045987</v>
      </c>
      <c r="F13" s="29">
        <f>'Table B2'!G13*'Table B1'!$F23/(0.1)</f>
        <v>451685.89511606348</v>
      </c>
      <c r="G13" s="29">
        <f>'Table B2'!H13*'Table B1'!$F23/(0.01)</f>
        <v>1130154.9665476857</v>
      </c>
      <c r="H13" s="29"/>
      <c r="I13" s="29">
        <f>(100-'Table B2'!C13)*'Table B1'!$F23/(90)</f>
        <v>14561.009358237792</v>
      </c>
      <c r="J13" s="29">
        <f>'Table B2'!J13*'Table B1'!$F23/(5)</f>
        <v>38331.245986868598</v>
      </c>
      <c r="K13" s="29">
        <f>'Table B2'!K13*'Table B1'!$F23/(4)</f>
        <v>55083.301759730595</v>
      </c>
      <c r="L13" s="29">
        <f>'Table B2'!L13*'Table B1'!$F23/(0.5)</f>
        <v>96053.769868978008</v>
      </c>
      <c r="M13" s="29">
        <f>'Table B2'!M13*'Table B1'!$F23/(0.4)</f>
        <v>161954.40348405894</v>
      </c>
      <c r="N13" s="29">
        <f>'Table B2'!N13*'Table B1'!$F23/(0.09)</f>
        <v>376300.44273477205</v>
      </c>
      <c r="O13" s="23"/>
      <c r="P13" s="23">
        <f>'Table Thresholds_nominal'!W34*'Table A0'!$L28</f>
        <v>32976.586859970426</v>
      </c>
      <c r="Q13" s="23">
        <f>'Table Thresholds_nominal'!X34*'Table A0'!$L28</f>
        <v>43869.944497507211</v>
      </c>
      <c r="R13" s="23">
        <f>'Table Thresholds_nominal'!Y34*'Table A0'!$L28</f>
        <v>81364.839126773542</v>
      </c>
      <c r="S13" s="23">
        <f>'Table Thresholds_nominal'!Z34*'Table A0'!$L28</f>
        <v>114249.64786018014</v>
      </c>
      <c r="T13" s="23">
        <f>'Table Thresholds_nominal'!AA34*'Table A0'!$L28</f>
        <v>260144.39375956633</v>
      </c>
      <c r="U13" s="23">
        <f>'Table Thresholds_nominal'!AB34*'Table A0'!$L28</f>
        <v>713022.85330316005</v>
      </c>
      <c r="W13" s="62"/>
      <c r="X13" s="62"/>
      <c r="Y13" s="62"/>
      <c r="Z13" s="62"/>
      <c r="AA13" s="62"/>
      <c r="AB13" s="62"/>
    </row>
    <row r="14" spans="1:28" ht="13.5" customHeight="1">
      <c r="A14" s="132">
        <v>1936</v>
      </c>
      <c r="B14" s="29">
        <f>'Table B2'!C14*'Table B1'!$F24/(10)</f>
        <v>58179.623475170054</v>
      </c>
      <c r="C14" s="29">
        <f>'Table B2'!D14*'Table B1'!$F24/(5)</f>
        <v>78161.909375936491</v>
      </c>
      <c r="D14" s="29">
        <f>'Table B2'!E14*'Table B1'!$F24/(1)</f>
        <v>168435.83869878328</v>
      </c>
      <c r="E14" s="29">
        <f>'Table B2'!F14*'Table B1'!$F24/(0.5)</f>
        <v>235696.53827455657</v>
      </c>
      <c r="F14" s="29">
        <f>'Table B2'!G14*'Table B1'!$F24/(0.1)</f>
        <v>479621.88337166625</v>
      </c>
      <c r="G14" s="29">
        <f>'Table B2'!H14*'Table B1'!$F24/(0.01)</f>
        <v>1161829.1537557109</v>
      </c>
      <c r="H14" s="29"/>
      <c r="I14" s="29">
        <f>(100-'Table B2'!C14)*'Table B1'!$F24/(90)</f>
        <v>15304.92761004221</v>
      </c>
      <c r="J14" s="29">
        <f>'Table B2'!J14*'Table B1'!$F24/(5)</f>
        <v>38197.337574403609</v>
      </c>
      <c r="K14" s="29">
        <f>'Table B2'!K14*'Table B1'!$F24/(4)</f>
        <v>55593.427045224795</v>
      </c>
      <c r="L14" s="29">
        <f>'Table B2'!L14*'Table B1'!$F24/(0.5)</f>
        <v>101175.13912300998</v>
      </c>
      <c r="M14" s="29">
        <f>'Table B2'!M14*'Table B1'!$F24/(0.4)</f>
        <v>174715.20200027915</v>
      </c>
      <c r="N14" s="29">
        <f>'Table B2'!N14*'Table B1'!$F24/(0.09)</f>
        <v>403821.07555121684</v>
      </c>
      <c r="O14" s="23"/>
      <c r="P14" s="23">
        <f>'Table Thresholds_nominal'!W35*'Table A0'!$L29</f>
        <v>33096.902931420424</v>
      </c>
      <c r="Q14" s="23">
        <f>'Table Thresholds_nominal'!X35*'Table A0'!$L29</f>
        <v>43551.083843700617</v>
      </c>
      <c r="R14" s="23">
        <f>'Table Thresholds_nominal'!Y35*'Table A0'!$L29</f>
        <v>86075.39255591952</v>
      </c>
      <c r="S14" s="23">
        <f>'Table Thresholds_nominal'!Z35*'Table A0'!$L29</f>
        <v>122037.94437561558</v>
      </c>
      <c r="T14" s="23">
        <f>'Table Thresholds_nominal'!AA35*'Table A0'!$L29</f>
        <v>280415.53680215927</v>
      </c>
      <c r="U14" s="23">
        <f>'Table Thresholds_nominal'!AB35*'Table A0'!$L29</f>
        <v>751585.27279026643</v>
      </c>
      <c r="W14" s="62"/>
      <c r="X14" s="62"/>
      <c r="Y14" s="62"/>
      <c r="Z14" s="62"/>
      <c r="AA14" s="62"/>
      <c r="AB14" s="62"/>
    </row>
    <row r="15" spans="1:28" ht="13.5" customHeight="1">
      <c r="A15" s="132">
        <v>1937</v>
      </c>
      <c r="B15" s="29">
        <f>'Table B2'!C15*'Table B1'!$F25/(10)</f>
        <v>60727.299925658699</v>
      </c>
      <c r="C15" s="29">
        <f>'Table B2'!D15*'Table B1'!$F25/(5)</f>
        <v>81006.096886861691</v>
      </c>
      <c r="D15" s="29">
        <f>'Table B2'!E15*'Table B1'!$F25/(1)</f>
        <v>169838.45990519383</v>
      </c>
      <c r="E15" s="29">
        <f>'Table B2'!F15*'Table B1'!$F25/(0.5)</f>
        <v>237939.50050712182</v>
      </c>
      <c r="F15" s="29">
        <f>'Table B2'!G15*'Table B1'!$F25/(0.1)</f>
        <v>486262.84404877078</v>
      </c>
      <c r="G15" s="29">
        <f>'Table B2'!H15*'Table B1'!$F25/(0.01)</f>
        <v>1208081.3491531569</v>
      </c>
      <c r="H15" s="29"/>
      <c r="I15" s="29">
        <f>(100-'Table B2'!C15)*'Table B1'!$F25/(90)</f>
        <v>15699.221397207693</v>
      </c>
      <c r="J15" s="29">
        <f>'Table B2'!J15*'Table B1'!$F25/(5)</f>
        <v>40448.5029644557</v>
      </c>
      <c r="K15" s="29">
        <f>'Table B2'!K15*'Table B1'!$F25/(4)</f>
        <v>58798.006132278657</v>
      </c>
      <c r="L15" s="29">
        <f>'Table B2'!L15*'Table B1'!$F25/(0.5)</f>
        <v>101737.41930326587</v>
      </c>
      <c r="M15" s="29">
        <f>'Table B2'!M15*'Table B1'!$F25/(0.4)</f>
        <v>175858.66462170955</v>
      </c>
      <c r="N15" s="29">
        <f>'Table B2'!N15*'Table B1'!$F25/(0.09)</f>
        <v>406060.78792606114</v>
      </c>
      <c r="O15" s="23"/>
      <c r="P15" s="23">
        <f>'Table Thresholds_nominal'!W36*'Table A0'!$L30</f>
        <v>36156.646708515218</v>
      </c>
      <c r="Q15" s="23">
        <f>'Table Thresholds_nominal'!X36*'Table A0'!$L30</f>
        <v>46360.830785836377</v>
      </c>
      <c r="R15" s="23">
        <f>'Table Thresholds_nominal'!Y36*'Table A0'!$L30</f>
        <v>86968.569137268307</v>
      </c>
      <c r="S15" s="23">
        <f>'Table Thresholds_nominal'!Z36*'Table A0'!$L30</f>
        <v>124881.92841043722</v>
      </c>
      <c r="T15" s="23">
        <f>'Table Thresholds_nominal'!AA36*'Table A0'!$L30</f>
        <v>283172.46281329956</v>
      </c>
      <c r="U15" s="23">
        <f>'Table Thresholds_nominal'!AB36*'Table A0'!$L30</f>
        <v>762305.92978404474</v>
      </c>
      <c r="W15" s="62"/>
      <c r="X15" s="62"/>
      <c r="Y15" s="62"/>
      <c r="Z15" s="62"/>
      <c r="AA15" s="62"/>
      <c r="AB15" s="62"/>
    </row>
    <row r="16" spans="1:28" ht="13.5" customHeight="1">
      <c r="A16" s="132">
        <v>1938</v>
      </c>
      <c r="B16" s="29">
        <f>'Table B2'!C16*'Table B1'!$F26/(10)</f>
        <v>59609.21187699186</v>
      </c>
      <c r="C16" s="29">
        <f>'Table B2'!D16*'Table B1'!$F26/(5)</f>
        <v>78542.539347206213</v>
      </c>
      <c r="D16" s="29">
        <f>'Table B2'!E16*'Table B1'!$F26/(1)</f>
        <v>162379.85684933729</v>
      </c>
      <c r="E16" s="29">
        <f>'Table B2'!F16*'Table B1'!$F26/(0.5)</f>
        <v>229533.62808972393</v>
      </c>
      <c r="F16" s="29">
        <f>'Table B2'!G16*'Table B1'!$F26/(0.1)</f>
        <v>470735.74841520679</v>
      </c>
      <c r="G16" s="29">
        <f>'Table B2'!H16*'Table B1'!$F26/(0.01)</f>
        <v>1170845.2825607436</v>
      </c>
      <c r="H16" s="29"/>
      <c r="I16" s="29">
        <f>(100-'Table B2'!C16)*'Table B1'!$F26/(90)</f>
        <v>15577.081929495094</v>
      </c>
      <c r="J16" s="29">
        <f>'Table B2'!J16*'Table B1'!$F26/(5)</f>
        <v>40675.884406777506</v>
      </c>
      <c r="K16" s="29">
        <f>'Table B2'!K16*'Table B1'!$F26/(4)</f>
        <v>57583.209971673437</v>
      </c>
      <c r="L16" s="29">
        <f>'Table B2'!L16*'Table B1'!$F26/(0.5)</f>
        <v>95226.085608950583</v>
      </c>
      <c r="M16" s="29">
        <f>'Table B2'!M16*'Table B1'!$F26/(0.4)</f>
        <v>169233.0980083532</v>
      </c>
      <c r="N16" s="29">
        <f>'Table B2'!N16*'Table B1'!$F26/(0.09)</f>
        <v>392945.80017681391</v>
      </c>
      <c r="O16" s="23"/>
      <c r="P16" s="23">
        <f>'Table Thresholds_nominal'!W37*'Table A0'!$L31</f>
        <v>36332.644465729099</v>
      </c>
      <c r="Q16" s="23">
        <f>'Table Thresholds_nominal'!X37*'Table A0'!$L31</f>
        <v>46246.167216528098</v>
      </c>
      <c r="R16" s="23">
        <f>'Table Thresholds_nominal'!Y37*'Table A0'!$L31</f>
        <v>84608.662987347445</v>
      </c>
      <c r="S16" s="23">
        <f>'Table Thresholds_nominal'!Z37*'Table A0'!$L31</f>
        <v>120849.5547862957</v>
      </c>
      <c r="T16" s="23">
        <f>'Table Thresholds_nominal'!AA37*'Table A0'!$L31</f>
        <v>271998.66330260714</v>
      </c>
      <c r="U16" s="23">
        <f>'Table Thresholds_nominal'!AB37*'Table A0'!$L31</f>
        <v>734982.61987879453</v>
      </c>
      <c r="W16" s="62"/>
      <c r="X16" s="62"/>
      <c r="Y16" s="62"/>
      <c r="Z16" s="62"/>
      <c r="AA16" s="62"/>
      <c r="AB16" s="62"/>
    </row>
    <row r="17" spans="1:28" ht="13.5" customHeight="1">
      <c r="A17" s="132">
        <v>1939</v>
      </c>
      <c r="B17" s="29">
        <f>'Table B2'!C17*'Table B1'!$F27/(10)</f>
        <v>64201.484388890545</v>
      </c>
      <c r="C17" s="29">
        <f>'Table B2'!D17*'Table B1'!$F27/(5)</f>
        <v>84039.104087973741</v>
      </c>
      <c r="D17" s="29">
        <f>'Table B2'!E17*'Table B1'!$F27/(1)</f>
        <v>171727.71007855629</v>
      </c>
      <c r="E17" s="29">
        <f>'Table B2'!F17*'Table B1'!$F27/(0.5)</f>
        <v>238705.07852080889</v>
      </c>
      <c r="F17" s="29">
        <f>'Table B2'!G17*'Table B1'!$F27/(0.1)</f>
        <v>486251.08587572182</v>
      </c>
      <c r="G17" s="29">
        <f>'Table B2'!H17*'Table B1'!$F27/(0.01)</f>
        <v>1196248.9014865884</v>
      </c>
      <c r="H17" s="29"/>
      <c r="I17" s="29">
        <f>(100-'Table B2'!C17)*'Table B1'!$F27/(90)</f>
        <v>16144.355431524098</v>
      </c>
      <c r="J17" s="29">
        <f>'Table B2'!J17*'Table B1'!$F27/(5)</f>
        <v>44363.864689807342</v>
      </c>
      <c r="K17" s="29">
        <f>'Table B2'!K17*'Table B1'!$F27/(4)</f>
        <v>62116.952590328096</v>
      </c>
      <c r="L17" s="29">
        <f>'Table B2'!L17*'Table B1'!$F27/(0.5)</f>
        <v>104750.34163630371</v>
      </c>
      <c r="M17" s="29">
        <f>'Table B2'!M17*'Table B1'!$F27/(0.4)</f>
        <v>176818.57668208066</v>
      </c>
      <c r="N17" s="29">
        <f>'Table B2'!N17*'Table B1'!$F27/(0.09)</f>
        <v>407362.43969673669</v>
      </c>
      <c r="O17" s="23"/>
      <c r="P17" s="23">
        <f>'Table Thresholds_nominal'!W38*'Table A0'!$L32</f>
        <v>39723.571999539359</v>
      </c>
      <c r="Q17" s="23">
        <f>'Table Thresholds_nominal'!X38*'Table A0'!$L32</f>
        <v>50322.642729965592</v>
      </c>
      <c r="R17" s="23">
        <f>'Table Thresholds_nominal'!Y38*'Table A0'!$L32</f>
        <v>89396.744563527056</v>
      </c>
      <c r="S17" s="23">
        <f>'Table Thresholds_nominal'!Z38*'Table A0'!$L32</f>
        <v>127421.81088986769</v>
      </c>
      <c r="T17" s="23">
        <f>'Table Thresholds_nominal'!AA38*'Table A0'!$L32</f>
        <v>282525.16976704542</v>
      </c>
      <c r="U17" s="23">
        <f>'Table Thresholds_nominal'!AB38*'Table A0'!$L32</f>
        <v>750019.44280459557</v>
      </c>
      <c r="W17" s="62"/>
      <c r="X17" s="62"/>
      <c r="Y17" s="62"/>
      <c r="Z17" s="62"/>
      <c r="AA17" s="62"/>
      <c r="AB17" s="62"/>
    </row>
    <row r="18" spans="1:28" ht="13.5" customHeight="1">
      <c r="A18" s="132">
        <v>1940</v>
      </c>
      <c r="B18" s="29">
        <f>'Table B2'!C18*'Table B1'!$F28/(10)</f>
        <v>66364.353997827071</v>
      </c>
      <c r="C18" s="29">
        <f>'Table B2'!D18*'Table B1'!$F28/(5)</f>
        <v>86336.253873684313</v>
      </c>
      <c r="D18" s="29">
        <f>'Table B2'!E18*'Table B1'!$F28/(1)</f>
        <v>180015.97206359662</v>
      </c>
      <c r="E18" s="29">
        <f>'Table B2'!F18*'Table B1'!$F28/(0.5)</f>
        <v>251407.17905117903</v>
      </c>
      <c r="F18" s="29">
        <f>'Table B2'!G18*'Table B1'!$F28/(0.1)</f>
        <v>514945.91602371889</v>
      </c>
      <c r="G18" s="29">
        <f>'Table B2'!H18*'Table B1'!$F28/(0.01)</f>
        <v>1249722.5447359257</v>
      </c>
      <c r="H18" s="29"/>
      <c r="I18" s="29">
        <f>(100-'Table B2'!C18)*'Table B1'!$F28/(90)</f>
        <v>16526.021189683506</v>
      </c>
      <c r="J18" s="29">
        <f>'Table B2'!J18*'Table B1'!$F28/(5)</f>
        <v>46392.454121969793</v>
      </c>
      <c r="K18" s="29">
        <f>'Table B2'!K18*'Table B1'!$F28/(4)</f>
        <v>62916.324326206246</v>
      </c>
      <c r="L18" s="29">
        <f>'Table B2'!L18*'Table B1'!$F28/(0.5)</f>
        <v>108624.7650760142</v>
      </c>
      <c r="M18" s="29">
        <f>'Table B2'!M18*'Table B1'!$F28/(0.4)</f>
        <v>185522.49480804405</v>
      </c>
      <c r="N18" s="29">
        <f>'Table B2'!N18*'Table B1'!$F28/(0.09)</f>
        <v>433304.06838902918</v>
      </c>
      <c r="O18" s="23"/>
      <c r="P18" s="23">
        <f>'Table Thresholds_nominal'!W39*'Table A0'!$L33</f>
        <v>42420.908463799424</v>
      </c>
      <c r="Q18" s="23">
        <f>'Table Thresholds_nominal'!X39*'Table A0'!$L33</f>
        <v>51484.468749215986</v>
      </c>
      <c r="R18" s="23">
        <f>'Table Thresholds_nominal'!Y39*'Table A0'!$L33</f>
        <v>91598.879792712294</v>
      </c>
      <c r="S18" s="23">
        <f>'Table Thresholds_nominal'!Z39*'Table A0'!$L33</f>
        <v>132572.04798963436</v>
      </c>
      <c r="T18" s="23">
        <f>'Table Thresholds_nominal'!AA39*'Table A0'!$L33</f>
        <v>299661.04880068213</v>
      </c>
      <c r="U18" s="23">
        <f>'Table Thresholds_nominal'!AB39*'Table A0'!$L33</f>
        <v>802274.0965746392</v>
      </c>
      <c r="W18" s="62"/>
      <c r="X18" s="62"/>
      <c r="Y18" s="62"/>
      <c r="Z18" s="62"/>
      <c r="AA18" s="62"/>
      <c r="AB18" s="62"/>
    </row>
    <row r="19" spans="1:28" ht="13.5" customHeight="1">
      <c r="A19" s="132">
        <v>1941</v>
      </c>
      <c r="B19" s="29">
        <f>'Table B2'!C19*'Table B1'!$F29/(10)</f>
        <v>68035.736492720025</v>
      </c>
      <c r="C19" s="29">
        <f>'Table B2'!D19*'Table B1'!$F29/(5)</f>
        <v>88348.580980455823</v>
      </c>
      <c r="D19" s="29">
        <f>'Table B2'!E19*'Table B1'!$F29/(1)</f>
        <v>188122.26722998984</v>
      </c>
      <c r="E19" s="29">
        <f>'Table B2'!F19*'Table B1'!$F29/(0.5)</f>
        <v>266910.49824716098</v>
      </c>
      <c r="F19" s="29">
        <f>'Table B2'!G19*'Table B1'!$F29/(0.1)</f>
        <v>555251.76642657572</v>
      </c>
      <c r="G19" s="29">
        <f>'Table B2'!H19*'Table B1'!$F29/(0.01)</f>
        <v>1315069.9731155741</v>
      </c>
      <c r="H19" s="29"/>
      <c r="I19" s="29">
        <f>(100-'Table B2'!C19)*'Table B1'!$F29/(90)</f>
        <v>18211.000337092919</v>
      </c>
      <c r="J19" s="29">
        <f>'Table B2'!J19*'Table B1'!$F29/(5)</f>
        <v>47722.892004984227</v>
      </c>
      <c r="K19" s="29">
        <f>'Table B2'!K19*'Table B1'!$F29/(4)</f>
        <v>63405.159418072333</v>
      </c>
      <c r="L19" s="29">
        <f>'Table B2'!L19*'Table B1'!$F29/(0.5)</f>
        <v>109334.03621281865</v>
      </c>
      <c r="M19" s="29">
        <f>'Table B2'!M19*'Table B1'!$F29/(0.4)</f>
        <v>194825.18120230729</v>
      </c>
      <c r="N19" s="29">
        <f>'Table B2'!N19*'Table B1'!$F29/(0.09)</f>
        <v>470827.52123890928</v>
      </c>
      <c r="O19" s="23"/>
      <c r="P19" s="23">
        <f>'Table Thresholds_nominal'!W40*'Table A0'!$L34</f>
        <v>43837.575281046258</v>
      </c>
      <c r="Q19" s="23">
        <f>'Table Thresholds_nominal'!X40*'Table A0'!$L34</f>
        <v>52577.689204399489</v>
      </c>
      <c r="R19" s="23">
        <f>'Table Thresholds_nominal'!Y40*'Table A0'!$L34</f>
        <v>91403.964517757093</v>
      </c>
      <c r="S19" s="23">
        <f>'Table Thresholds_nominal'!Z40*'Table A0'!$L34</f>
        <v>135532.5002817075</v>
      </c>
      <c r="T19" s="23">
        <f>'Table Thresholds_nominal'!AA40*'Table A0'!$L34</f>
        <v>323488.73494919034</v>
      </c>
      <c r="U19" s="23">
        <f>'Table Thresholds_nominal'!AB40*'Table A0'!$L34</f>
        <v>879113.08779284602</v>
      </c>
      <c r="W19" s="62"/>
      <c r="X19" s="62"/>
      <c r="Y19" s="62"/>
      <c r="Z19" s="62"/>
      <c r="AA19" s="62"/>
      <c r="AB19" s="62"/>
    </row>
    <row r="20" spans="1:28" ht="13.5" customHeight="1">
      <c r="A20" s="132">
        <v>1942</v>
      </c>
      <c r="B20" s="29">
        <f>'Table B2'!C20*'Table B1'!$F30/(10)</f>
        <v>68509.387753033283</v>
      </c>
      <c r="C20" s="29">
        <f>'Table B2'!D20*'Table B1'!$F30/(5)</f>
        <v>88288.058116889064</v>
      </c>
      <c r="D20" s="29">
        <f>'Table B2'!E20*'Table B1'!$F30/(1)</f>
        <v>182455.57772336632</v>
      </c>
      <c r="E20" s="29">
        <f>'Table B2'!F20*'Table B1'!$F30/(0.5)</f>
        <v>259263.00062521602</v>
      </c>
      <c r="F20" s="29">
        <f>'Table B2'!G20*'Table B1'!$F30/(0.1)</f>
        <v>552274.71737397206</v>
      </c>
      <c r="G20" s="29">
        <f>'Table B2'!H20*'Table B1'!$F30/(0.01)</f>
        <v>1297832.9363850099</v>
      </c>
      <c r="H20" s="29"/>
      <c r="I20" s="29">
        <f>(100-'Table B2'!C20)*'Table B1'!$F30/(90)</f>
        <v>20497.720970585866</v>
      </c>
      <c r="J20" s="29">
        <f>'Table B2'!J20*'Table B1'!$F30/(5)</f>
        <v>48730.717389177516</v>
      </c>
      <c r="K20" s="29">
        <f>'Table B2'!K20*'Table B1'!$F30/(4)</f>
        <v>64746.178215269727</v>
      </c>
      <c r="L20" s="29">
        <f>'Table B2'!L20*'Table B1'!$F30/(0.5)</f>
        <v>105648.15482151661</v>
      </c>
      <c r="M20" s="29">
        <f>'Table B2'!M20*'Table B1'!$F30/(0.4)</f>
        <v>186010.07143802699</v>
      </c>
      <c r="N20" s="29">
        <f>'Table B2'!N20*'Table B1'!$F30/(0.09)</f>
        <v>469434.91526163457</v>
      </c>
      <c r="O20" s="23"/>
      <c r="P20" s="23">
        <f>'Table Thresholds_nominal'!W41*'Table A0'!$L35</f>
        <v>44521.295898200136</v>
      </c>
      <c r="Q20" s="23">
        <f>'Table Thresholds_nominal'!X41*'Table A0'!$L35</f>
        <v>54161.995441613748</v>
      </c>
      <c r="R20" s="23">
        <f>'Table Thresholds_nominal'!Y41*'Table A0'!$L35</f>
        <v>90914.778062708792</v>
      </c>
      <c r="S20" s="23">
        <f>'Table Thresholds_nominal'!Z41*'Table A0'!$L35</f>
        <v>128920.86575415527</v>
      </c>
      <c r="T20" s="23">
        <f>'Table Thresholds_nominal'!AA41*'Table A0'!$L35</f>
        <v>315312.90448629757</v>
      </c>
      <c r="U20" s="23">
        <f>'Table Thresholds_nominal'!AB41*'Table A0'!$L35</f>
        <v>873333.21059529774</v>
      </c>
      <c r="W20" s="62"/>
      <c r="X20" s="62"/>
      <c r="Y20" s="62"/>
      <c r="Z20" s="62"/>
      <c r="AA20" s="62"/>
      <c r="AB20" s="62"/>
    </row>
    <row r="21" spans="1:28" ht="13.5" customHeight="1">
      <c r="A21" s="132">
        <v>1943</v>
      </c>
      <c r="B21" s="29">
        <f>'Table B2'!C21*'Table B1'!$F31/(10)</f>
        <v>71361.964823059199</v>
      </c>
      <c r="C21" s="29">
        <f>'Table B2'!D21*'Table B1'!$F31/(5)</f>
        <v>89663.65192575418</v>
      </c>
      <c r="D21" s="29">
        <f>'Table B2'!E21*'Table B1'!$F31/(1)</f>
        <v>177143.34480595551</v>
      </c>
      <c r="E21" s="29">
        <f>'Table B2'!F21*'Table B1'!$F31/(0.5)</f>
        <v>248783.81955780365</v>
      </c>
      <c r="F21" s="29">
        <f>'Table B2'!G21*'Table B1'!$F31/(0.1)</f>
        <v>513450.97762871912</v>
      </c>
      <c r="G21" s="29">
        <f>'Table B2'!H21*'Table B1'!$F31/(0.01)</f>
        <v>1138857.4315824972</v>
      </c>
      <c r="H21" s="29"/>
      <c r="I21" s="29">
        <f>(100-'Table B2'!C21)*'Table B1'!$F31/(90)</f>
        <v>22710.048879829508</v>
      </c>
      <c r="J21" s="29">
        <f>'Table B2'!J21*'Table B1'!$F31/(5)</f>
        <v>53060.277720364196</v>
      </c>
      <c r="K21" s="29">
        <f>'Table B2'!K21*'Table B1'!$F31/(4)</f>
        <v>67793.728705703863</v>
      </c>
      <c r="L21" s="29">
        <f>'Table B2'!L21*'Table B1'!$F31/(0.5)</f>
        <v>105502.87005410738</v>
      </c>
      <c r="M21" s="29">
        <f>'Table B2'!M21*'Table B1'!$F31/(0.4)</f>
        <v>182617.03004007478</v>
      </c>
      <c r="N21" s="29">
        <f>'Table B2'!N21*'Table B1'!$F31/(0.09)</f>
        <v>443961.37163385493</v>
      </c>
      <c r="O21" s="23"/>
      <c r="P21" s="23">
        <f>'Table Thresholds_nominal'!W42*'Table A0'!$L36</f>
        <v>49102.752836549895</v>
      </c>
      <c r="Q21" s="23">
        <f>'Table Thresholds_nominal'!X42*'Table A0'!$L36</f>
        <v>58240.579248160851</v>
      </c>
      <c r="R21" s="23">
        <f>'Table Thresholds_nominal'!Y42*'Table A0'!$L36</f>
        <v>91213.020578217911</v>
      </c>
      <c r="S21" s="23">
        <f>'Table Thresholds_nominal'!Z42*'Table A0'!$L36</f>
        <v>127922.5080728998</v>
      </c>
      <c r="T21" s="23">
        <f>'Table Thresholds_nominal'!AA42*'Table A0'!$L36</f>
        <v>311255.27018084325</v>
      </c>
      <c r="U21" s="23">
        <f>'Table Thresholds_nominal'!AB42*'Table A0'!$L36</f>
        <v>780342.12879296101</v>
      </c>
      <c r="W21" s="62"/>
      <c r="X21" s="62"/>
      <c r="Y21" s="62"/>
      <c r="Z21" s="62"/>
      <c r="AA21" s="62"/>
      <c r="AB21" s="62"/>
    </row>
    <row r="22" spans="1:28" ht="13.5" customHeight="1">
      <c r="A22" s="132">
        <v>1944</v>
      </c>
      <c r="B22" s="29">
        <f>'Table B2'!C22*'Table B1'!$F32/(10)</f>
        <v>72452.069046127799</v>
      </c>
      <c r="C22" s="29">
        <f>'Table B2'!D22*'Table B1'!$F32/(5)</f>
        <v>89077.565161511739</v>
      </c>
      <c r="D22" s="29">
        <f>'Table B2'!E22*'Table B1'!$F32/(1)</f>
        <v>163811.33413493235</v>
      </c>
      <c r="E22" s="29">
        <f>'Table B2'!F22*'Table B1'!$F32/(0.5)</f>
        <v>225991.33731483479</v>
      </c>
      <c r="F22" s="29">
        <f>'Table B2'!G22*'Table B1'!$F32/(0.1)</f>
        <v>458106.46282162966</v>
      </c>
      <c r="G22" s="29">
        <f>'Table B2'!H22*'Table B1'!$F32/(0.01)</f>
        <v>1048109.9020854767</v>
      </c>
      <c r="H22" s="29"/>
      <c r="I22" s="29">
        <f>(100-'Table B2'!C22)*'Table B1'!$F32/(90)</f>
        <v>24662.313866456356</v>
      </c>
      <c r="J22" s="29">
        <f>'Table B2'!J22*'Table B1'!$F32/(5)</f>
        <v>55826.572930743838</v>
      </c>
      <c r="K22" s="29">
        <f>'Table B2'!K22*'Table B1'!$F32/(4)</f>
        <v>70394.122918156587</v>
      </c>
      <c r="L22" s="29">
        <f>'Table B2'!L22*'Table B1'!$F32/(0.5)</f>
        <v>101631.33095502992</v>
      </c>
      <c r="M22" s="29">
        <f>'Table B2'!M22*'Table B1'!$F32/(0.4)</f>
        <v>167962.55593813607</v>
      </c>
      <c r="N22" s="29">
        <f>'Table B2'!N22*'Table B1'!$F32/(0.09)</f>
        <v>392550.52512564673</v>
      </c>
      <c r="O22" s="23"/>
      <c r="P22" s="23">
        <f>'Table Thresholds_nominal'!W43*'Table A0'!$L37</f>
        <v>51573.712227545497</v>
      </c>
      <c r="Q22" s="23">
        <f>'Table Thresholds_nominal'!X43*'Table A0'!$L37</f>
        <v>61111.954762702815</v>
      </c>
      <c r="R22" s="23">
        <f>'Table Thresholds_nominal'!Y43*'Table A0'!$L37</f>
        <v>90723.425889462727</v>
      </c>
      <c r="S22" s="23">
        <f>'Table Thresholds_nominal'!Z43*'Table A0'!$L37</f>
        <v>119627.5761887931</v>
      </c>
      <c r="T22" s="23">
        <f>'Table Thresholds_nominal'!AA43*'Table A0'!$L37</f>
        <v>273757.16112154338</v>
      </c>
      <c r="U22" s="23">
        <f>'Table Thresholds_nominal'!AB43*'Table A0'!$L37</f>
        <v>712828.32952094031</v>
      </c>
      <c r="W22" s="62"/>
      <c r="X22" s="62"/>
      <c r="Y22" s="62"/>
      <c r="Z22" s="62"/>
      <c r="AA22" s="62"/>
      <c r="AB22" s="62"/>
    </row>
    <row r="23" spans="1:28" ht="13.5" customHeight="1">
      <c r="A23" s="132">
        <v>1945</v>
      </c>
      <c r="B23" s="29">
        <f>'Table B2'!C23*'Table B1'!$F33/(10)</f>
        <v>72039.576288531185</v>
      </c>
      <c r="C23" s="29">
        <f>'Table B2'!D23*'Table B1'!$F33/(5)</f>
        <v>89833.007088181286</v>
      </c>
      <c r="D23" s="29">
        <f>'Table B2'!E23*'Table B1'!$F33/(1)</f>
        <v>171552.76100150947</v>
      </c>
      <c r="E23" s="29">
        <f>'Table B2'!F23*'Table B1'!$F33/(0.5)</f>
        <v>236986.08793607054</v>
      </c>
      <c r="F23" s="29">
        <f>'Table B2'!G23*'Table B1'!$F33/(0.1)</f>
        <v>470976.14441909344</v>
      </c>
      <c r="G23" s="29">
        <f>'Table B2'!H23*'Table B1'!$F33/(0.01)</f>
        <v>1042618.9456605883</v>
      </c>
      <c r="H23" s="29"/>
      <c r="I23" s="29">
        <f>(100-'Table B2'!C23)*'Table B1'!$F33/(90)</f>
        <v>25284.841001803954</v>
      </c>
      <c r="J23" s="29">
        <f>'Table B2'!J23*'Table B1'!$F33/(5)</f>
        <v>54246.145488881084</v>
      </c>
      <c r="K23" s="29">
        <f>'Table B2'!K23*'Table B1'!$F33/(4)</f>
        <v>69403.06860984923</v>
      </c>
      <c r="L23" s="29">
        <f>'Table B2'!L23*'Table B1'!$F33/(0.5)</f>
        <v>106119.43406694839</v>
      </c>
      <c r="M23" s="29">
        <f>'Table B2'!M23*'Table B1'!$F33/(0.4)</f>
        <v>178488.5738153148</v>
      </c>
      <c r="N23" s="29">
        <f>'Table B2'!N23*'Table B1'!$F33/(0.09)</f>
        <v>407460.27761448285</v>
      </c>
      <c r="O23" s="23"/>
      <c r="P23" s="23">
        <f>'Table Thresholds_nominal'!W44*'Table A0'!$L38</f>
        <v>50143.500208009144</v>
      </c>
      <c r="Q23" s="23">
        <f>'Table Thresholds_nominal'!X44*'Table A0'!$L38</f>
        <v>59521.488461167181</v>
      </c>
      <c r="R23" s="23">
        <f>'Table Thresholds_nominal'!Y44*'Table A0'!$L38</f>
        <v>92893.061778232513</v>
      </c>
      <c r="S23" s="23">
        <f>'Table Thresholds_nominal'!Z44*'Table A0'!$L38</f>
        <v>127456.47699947872</v>
      </c>
      <c r="T23" s="23">
        <f>'Table Thresholds_nominal'!AA44*'Table A0'!$L38</f>
        <v>289405.76247232559</v>
      </c>
      <c r="U23" s="23">
        <f>'Table Thresholds_nominal'!AB44*'Table A0'!$L38</f>
        <v>724498.66424623353</v>
      </c>
      <c r="W23" s="62"/>
      <c r="X23" s="62"/>
      <c r="Y23" s="62"/>
      <c r="Z23" s="62"/>
      <c r="AA23" s="62"/>
      <c r="AB23" s="62"/>
    </row>
    <row r="24" spans="1:28" ht="13.5" customHeight="1">
      <c r="A24" s="132">
        <v>1946</v>
      </c>
      <c r="B24" s="29">
        <f>'Table B2'!C24*'Table B1'!$F34/(10)</f>
        <v>74756.183474515768</v>
      </c>
      <c r="C24" s="29">
        <f>'Table B2'!D24*'Table B1'!$F34/(5)</f>
        <v>96387.354473515239</v>
      </c>
      <c r="D24" s="29">
        <f>'Table B2'!E24*'Table B1'!$F34/(1)</f>
        <v>190523.44720759714</v>
      </c>
      <c r="E24" s="29">
        <f>'Table B2'!F24*'Table B1'!$F34/(0.5)</f>
        <v>258120.85657947048</v>
      </c>
      <c r="F24" s="29">
        <f>'Table B2'!G24*'Table B1'!$F34/(0.1)</f>
        <v>499089.24276325857</v>
      </c>
      <c r="G24" s="29">
        <f>'Table B2'!H24*'Table B1'!$F34/(0.01)</f>
        <v>1098830.1347234033</v>
      </c>
      <c r="H24" s="29"/>
      <c r="I24" s="29">
        <f>(100-'Table B2'!C24)*'Table B1'!$F34/(90)</f>
        <v>24781.084543885587</v>
      </c>
      <c r="J24" s="29">
        <f>'Table B2'!J24*'Table B1'!$F34/(5)</f>
        <v>53125.012475516312</v>
      </c>
      <c r="K24" s="29">
        <f>'Table B2'!K24*'Table B1'!$F34/(4)</f>
        <v>72853.331289994749</v>
      </c>
      <c r="L24" s="29">
        <f>'Table B2'!L24*'Table B1'!$F34/(0.5)</f>
        <v>122926.03783572384</v>
      </c>
      <c r="M24" s="29">
        <f>'Table B2'!M24*'Table B1'!$F34/(0.4)</f>
        <v>197878.76003352346</v>
      </c>
      <c r="N24" s="29">
        <f>'Table B2'!N24*'Table B1'!$F34/(0.09)</f>
        <v>432451.36587879801</v>
      </c>
      <c r="O24" s="23"/>
      <c r="P24" s="23">
        <f>'Table Thresholds_nominal'!W45*'Table A0'!$L39</f>
        <v>48556.43368932134</v>
      </c>
      <c r="Q24" s="23">
        <f>'Table Thresholds_nominal'!X45*'Table A0'!$L39</f>
        <v>58904.109551128691</v>
      </c>
      <c r="R24" s="23">
        <f>'Table Thresholds_nominal'!Y45*'Table A0'!$L39</f>
        <v>107699.11857750945</v>
      </c>
      <c r="S24" s="23">
        <f>'Table Thresholds_nominal'!Z45*'Table A0'!$L39</f>
        <v>145471.66469406869</v>
      </c>
      <c r="T24" s="23">
        <f>'Table Thresholds_nominal'!AA45*'Table A0'!$L39</f>
        <v>313567.04744561686</v>
      </c>
      <c r="U24" s="23">
        <f>'Table Thresholds_nominal'!AB45*'Table A0'!$L39</f>
        <v>747781.21933565952</v>
      </c>
      <c r="W24" s="62"/>
      <c r="X24" s="62"/>
      <c r="Y24" s="62"/>
      <c r="Z24" s="62"/>
      <c r="AA24" s="62"/>
      <c r="AB24" s="62"/>
    </row>
    <row r="25" spans="1:28" ht="13.5" customHeight="1">
      <c r="A25" s="132">
        <v>1947</v>
      </c>
      <c r="B25" s="29">
        <f>'Table B2'!C25*'Table B1'!$F35/(10)</f>
        <v>71118.281662516936</v>
      </c>
      <c r="C25" s="29">
        <f>'Table B2'!D25*'Table B1'!$F35/(5)</f>
        <v>91565.962549024582</v>
      </c>
      <c r="D25" s="29">
        <f>'Table B2'!E25*'Table B1'!$F35/(1)</f>
        <v>178700.02769459379</v>
      </c>
      <c r="E25" s="29">
        <f>'Table B2'!F25*'Table B1'!$F35/(0.5)</f>
        <v>241133.95512630395</v>
      </c>
      <c r="F25" s="29">
        <f>'Table B2'!G25*'Table B1'!$F35/(0.1)</f>
        <v>456006.92435295612</v>
      </c>
      <c r="G25" s="29">
        <f>'Table B2'!H25*'Table B1'!$F35/(0.01)</f>
        <v>971257.7214513307</v>
      </c>
      <c r="H25" s="29"/>
      <c r="I25" s="29">
        <f>(100-'Table B2'!C25)*'Table B1'!$F35/(90)</f>
        <v>23745.3366237259</v>
      </c>
      <c r="J25" s="29">
        <f>'Table B2'!J25*'Table B1'!$F35/(5)</f>
        <v>50670.600776009298</v>
      </c>
      <c r="K25" s="29">
        <f>'Table B2'!K25*'Table B1'!$F35/(4)</f>
        <v>69782.446262632264</v>
      </c>
      <c r="L25" s="29">
        <f>'Table B2'!L25*'Table B1'!$F35/(0.5)</f>
        <v>116266.10026288361</v>
      </c>
      <c r="M25" s="29">
        <f>'Table B2'!M25*'Table B1'!$F35/(0.4)</f>
        <v>187415.71281964093</v>
      </c>
      <c r="N25" s="29">
        <f>'Table B2'!N25*'Table B1'!$F35/(0.09)</f>
        <v>398756.83578647004</v>
      </c>
      <c r="O25" s="23"/>
      <c r="P25" s="23">
        <f>'Table Thresholds_nominal'!W46*'Table A0'!$L40</f>
        <v>46968.187527092246</v>
      </c>
      <c r="Q25" s="23">
        <f>'Table Thresholds_nominal'!X46*'Table A0'!$L40</f>
        <v>55588.224709971211</v>
      </c>
      <c r="R25" s="23">
        <f>'Table Thresholds_nominal'!Y46*'Table A0'!$L40</f>
        <v>102038.13673802733</v>
      </c>
      <c r="S25" s="23">
        <f>'Table Thresholds_nominal'!Z46*'Table A0'!$L40</f>
        <v>138075.93635629205</v>
      </c>
      <c r="T25" s="23">
        <f>'Table Thresholds_nominal'!AA46*'Table A0'!$L40</f>
        <v>294557.00780505815</v>
      </c>
      <c r="U25" s="23">
        <f>'Table Thresholds_nominal'!AB46*'Table A0'!$L40</f>
        <v>674722.6778092162</v>
      </c>
      <c r="W25" s="62"/>
      <c r="X25" s="62"/>
      <c r="Y25" s="62"/>
      <c r="Z25" s="62"/>
      <c r="AA25" s="62"/>
      <c r="AB25" s="62"/>
    </row>
    <row r="26" spans="1:28" ht="13.5" customHeight="1">
      <c r="A26" s="132">
        <v>1948</v>
      </c>
      <c r="B26" s="29">
        <f>'Table B2'!C26*'Table B1'!$F36/(10)</f>
        <v>71735.969400374059</v>
      </c>
      <c r="C26" s="29">
        <f>'Table B2'!D26*'Table B1'!$F36/(5)</f>
        <v>92440.334794761584</v>
      </c>
      <c r="D26" s="29">
        <f>'Table B2'!E26*'Table B1'!$F36/(1)</f>
        <v>177928.58786678483</v>
      </c>
      <c r="E26" s="29">
        <f>'Table B2'!F26*'Table B1'!$F36/(0.5)</f>
        <v>240543.17386918861</v>
      </c>
      <c r="F26" s="29">
        <f>'Table B2'!G26*'Table B1'!$F36/(0.1)</f>
        <v>451627.40292809298</v>
      </c>
      <c r="G26" s="29">
        <f>'Table B2'!H26*'Table B1'!$F36/(0.01)</f>
        <v>988651.35793269076</v>
      </c>
      <c r="H26" s="29"/>
      <c r="I26" s="29">
        <f>(100-'Table B2'!C26)*'Table B1'!$F36/(90)</f>
        <v>23869.960177178753</v>
      </c>
      <c r="J26" s="29">
        <f>'Table B2'!J26*'Table B1'!$F36/(5)</f>
        <v>51031.604005986548</v>
      </c>
      <c r="K26" s="29">
        <f>'Table B2'!K26*'Table B1'!$F36/(4)</f>
        <v>71068.271526755751</v>
      </c>
      <c r="L26" s="29">
        <f>'Table B2'!L26*'Table B1'!$F36/(0.5)</f>
        <v>115314.00186438111</v>
      </c>
      <c r="M26" s="29">
        <f>'Table B2'!M26*'Table B1'!$F36/(0.4)</f>
        <v>187772.1166044625</v>
      </c>
      <c r="N26" s="29">
        <f>'Table B2'!N26*'Table B1'!$F36/(0.09)</f>
        <v>391958.07459424884</v>
      </c>
      <c r="O26" s="23"/>
      <c r="P26" s="23">
        <f>'Table Thresholds_nominal'!W47*'Table A0'!$L41</f>
        <v>46172.064232760051</v>
      </c>
      <c r="Q26" s="23">
        <f>'Table Thresholds_nominal'!X47*'Table A0'!$L41</f>
        <v>57783.235891012198</v>
      </c>
      <c r="R26" s="23">
        <f>'Table Thresholds_nominal'!Y47*'Table A0'!$L41</f>
        <v>99093.298560791241</v>
      </c>
      <c r="S26" s="23">
        <f>'Table Thresholds_nominal'!Z47*'Table A0'!$L41</f>
        <v>138259.10836229456</v>
      </c>
      <c r="T26" s="23">
        <f>'Table Thresholds_nominal'!AA47*'Table A0'!$L41</f>
        <v>287229.5932068915</v>
      </c>
      <c r="U26" s="23">
        <f>'Table Thresholds_nominal'!AB47*'Table A0'!$L41</f>
        <v>663654.73803912732</v>
      </c>
      <c r="W26" s="62"/>
      <c r="X26" s="62"/>
      <c r="Y26" s="62"/>
      <c r="Z26" s="62"/>
      <c r="AA26" s="62"/>
      <c r="AB26" s="62"/>
    </row>
    <row r="27" spans="1:28" ht="13.5" customHeight="1">
      <c r="A27" s="132">
        <v>1949</v>
      </c>
      <c r="B27" s="29">
        <f>'Table B2'!C27*'Table B1'!$F37/(10)</f>
        <v>73851.765899707942</v>
      </c>
      <c r="C27" s="29">
        <f>'Table B2'!D27*'Table B1'!$F37/(5)</f>
        <v>94808.382268080852</v>
      </c>
      <c r="D27" s="29">
        <f>'Table B2'!E27*'Table B1'!$F37/(1)</f>
        <v>180737.89366888488</v>
      </c>
      <c r="E27" s="29">
        <f>'Table B2'!F27*'Table B1'!$F37/(0.5)</f>
        <v>242854.54514554198</v>
      </c>
      <c r="F27" s="29">
        <f>'Table B2'!G27*'Table B1'!$F37/(0.1)</f>
        <v>453395.43517198606</v>
      </c>
      <c r="G27" s="29">
        <f>'Table B2'!H27*'Table B1'!$F37/(0.01)</f>
        <v>995402.35604533774</v>
      </c>
      <c r="H27" s="29"/>
      <c r="I27" s="29">
        <f>(100-'Table B2'!C27)*'Table B1'!$F37/(90)</f>
        <v>24613.317011649255</v>
      </c>
      <c r="J27" s="29">
        <f>'Table B2'!J27*'Table B1'!$F37/(5)</f>
        <v>52895.149531335031</v>
      </c>
      <c r="K27" s="29">
        <f>'Table B2'!K27*'Table B1'!$F37/(4)</f>
        <v>73326.004417879842</v>
      </c>
      <c r="L27" s="29">
        <f>'Table B2'!L27*'Table B1'!$F37/(0.5)</f>
        <v>118621.24219222777</v>
      </c>
      <c r="M27" s="29">
        <f>'Table B2'!M27*'Table B1'!$F37/(0.4)</f>
        <v>190219.32263893096</v>
      </c>
      <c r="N27" s="29">
        <f>'Table B2'!N27*'Table B1'!$F37/(0.09)</f>
        <v>393172.44396383595</v>
      </c>
      <c r="O27" s="23"/>
      <c r="P27" s="23">
        <f>'Table Thresholds_nominal'!W48*'Table A0'!$L42</f>
        <v>47796.561788686406</v>
      </c>
      <c r="Q27" s="23">
        <f>'Table Thresholds_nominal'!X48*'Table A0'!$L42</f>
        <v>59801.128567592161</v>
      </c>
      <c r="R27" s="23">
        <f>'Table Thresholds_nominal'!Y48*'Table A0'!$L42</f>
        <v>102416.56395799541</v>
      </c>
      <c r="S27" s="23">
        <f>'Table Thresholds_nominal'!Z48*'Table A0'!$L42</f>
        <v>141426.81654795795</v>
      </c>
      <c r="T27" s="23">
        <f>'Table Thresholds_nominal'!AA48*'Table A0'!$L42</f>
        <v>288661.74780731916</v>
      </c>
      <c r="U27" s="23">
        <f>'Table Thresholds_nominal'!AB48*'Table A0'!$L42</f>
        <v>666177.90696181019</v>
      </c>
      <c r="W27" s="62"/>
      <c r="X27" s="62"/>
      <c r="Y27" s="62"/>
      <c r="Z27" s="62"/>
      <c r="AA27" s="62"/>
      <c r="AB27" s="62"/>
    </row>
    <row r="28" spans="1:28" ht="13.5" customHeight="1">
      <c r="A28" s="132">
        <v>1950</v>
      </c>
      <c r="B28" s="29">
        <f>'Table B2'!C28*'Table B1'!$F38/(10)</f>
        <v>77853.388151027553</v>
      </c>
      <c r="C28" s="29">
        <f>'Table B2'!D28*'Table B1'!$F38/(5)</f>
        <v>99715.64835608103</v>
      </c>
      <c r="D28" s="29">
        <f>'Table B2'!E28*'Table B1'!$F38/(1)</f>
        <v>192747.72677956513</v>
      </c>
      <c r="E28" s="29">
        <f>'Table B2'!F28*'Table B1'!$F38/(0.5)</f>
        <v>260047.13354766672</v>
      </c>
      <c r="F28" s="29">
        <f>'Table B2'!G28*'Table B1'!$F38/(0.1)</f>
        <v>485037.98447014857</v>
      </c>
      <c r="G28" s="29">
        <f>'Table B2'!H28*'Table B1'!$F38/(0.01)</f>
        <v>1051070.2021660327</v>
      </c>
      <c r="H28" s="29"/>
      <c r="I28" s="29">
        <f>(100-'Table B2'!C28)*'Table B1'!$F38/(90)</f>
        <v>25698.32295596533</v>
      </c>
      <c r="J28" s="29">
        <f>'Table B2'!J28*'Table B1'!$F38/(5)</f>
        <v>55991.127945974062</v>
      </c>
      <c r="K28" s="29">
        <f>'Table B2'!K28*'Table B1'!$F38/(4)</f>
        <v>76457.628750210017</v>
      </c>
      <c r="L28" s="29">
        <f>'Table B2'!L28*'Table B1'!$F38/(0.5)</f>
        <v>125448.32001146354</v>
      </c>
      <c r="M28" s="29">
        <f>'Table B2'!M28*'Table B1'!$F38/(0.4)</f>
        <v>203799.42081704619</v>
      </c>
      <c r="N28" s="29">
        <f>'Table B2'!N28*'Table B1'!$F38/(0.09)</f>
        <v>422145.51583727269</v>
      </c>
      <c r="O28" s="23"/>
      <c r="P28" s="23">
        <f>'Table Thresholds_nominal'!W49*'Table A0'!$L43</f>
        <v>50855.235954057644</v>
      </c>
      <c r="Q28" s="23">
        <f>'Table Thresholds_nominal'!X49*'Table A0'!$L43</f>
        <v>62924.279758629731</v>
      </c>
      <c r="R28" s="23">
        <f>'Table Thresholds_nominal'!Y49*'Table A0'!$L43</f>
        <v>107701.91530413571</v>
      </c>
      <c r="S28" s="23">
        <f>'Table Thresholds_nominal'!Z49*'Table A0'!$L43</f>
        <v>150468.27895055333</v>
      </c>
      <c r="T28" s="23">
        <f>'Table Thresholds_nominal'!AA49*'Table A0'!$L43</f>
        <v>309264.12750575924</v>
      </c>
      <c r="U28" s="23">
        <f>'Table Thresholds_nominal'!AB49*'Table A0'!$L43</f>
        <v>708224.76710667997</v>
      </c>
      <c r="W28" s="62"/>
      <c r="X28" s="62"/>
      <c r="Y28" s="62"/>
      <c r="Z28" s="62"/>
      <c r="AA28" s="62"/>
      <c r="AB28" s="62"/>
    </row>
    <row r="29" spans="1:28" ht="13.5" customHeight="1">
      <c r="A29" s="132">
        <v>1951</v>
      </c>
      <c r="B29" s="29">
        <f>'Table B2'!C29*'Table B1'!$F39/(10)</f>
        <v>76972.908137624938</v>
      </c>
      <c r="C29" s="29">
        <f>'Table B2'!D29*'Table B1'!$F39/(5)</f>
        <v>97392.257280909733</v>
      </c>
      <c r="D29" s="29">
        <f>'Table B2'!E29*'Table B1'!$F39/(1)</f>
        <v>185998.64874185255</v>
      </c>
      <c r="E29" s="29">
        <f>'Table B2'!F29*'Table B1'!$F39/(0.5)</f>
        <v>249431.35373991149</v>
      </c>
      <c r="F29" s="29">
        <f>'Table B2'!G29*'Table B1'!$F39/(0.1)</f>
        <v>461413.73331102787</v>
      </c>
      <c r="G29" s="29">
        <f>'Table B2'!H29*'Table B1'!$F39/(0.01)</f>
        <v>959591.0186346831</v>
      </c>
      <c r="H29" s="29"/>
      <c r="I29" s="29">
        <f>(100-'Table B2'!C29)*'Table B1'!$F39/(90)</f>
        <v>26064.735265901814</v>
      </c>
      <c r="J29" s="29">
        <f>'Table B2'!J29*'Table B1'!$F39/(5)</f>
        <v>56553.558994340165</v>
      </c>
      <c r="K29" s="29">
        <f>'Table B2'!K29*'Table B1'!$F39/(4)</f>
        <v>75240.659415674018</v>
      </c>
      <c r="L29" s="29">
        <f>'Table B2'!L29*'Table B1'!$F39/(0.5)</f>
        <v>122565.94374379363</v>
      </c>
      <c r="M29" s="29">
        <f>'Table B2'!M29*'Table B1'!$F39/(0.4)</f>
        <v>196435.75884713238</v>
      </c>
      <c r="N29" s="29">
        <f>'Table B2'!N29*'Table B1'!$F39/(0.09)</f>
        <v>406060.70160839945</v>
      </c>
      <c r="O29" s="23"/>
      <c r="P29" s="23">
        <f>'Table Thresholds_nominal'!W50*'Table A0'!$L44</f>
        <v>51917.456971208223</v>
      </c>
      <c r="Q29" s="23">
        <f>'Table Thresholds_nominal'!X50*'Table A0'!$L44</f>
        <v>62632.847233464934</v>
      </c>
      <c r="R29" s="23">
        <f>'Table Thresholds_nominal'!Y50*'Table A0'!$L44</f>
        <v>106851.66280233212</v>
      </c>
      <c r="S29" s="23">
        <f>'Table Thresholds_nominal'!Z50*'Table A0'!$L44</f>
        <v>145580.72986066923</v>
      </c>
      <c r="T29" s="23">
        <f>'Table Thresholds_nominal'!AA50*'Table A0'!$L44</f>
        <v>298877.04915098235</v>
      </c>
      <c r="U29" s="23">
        <f>'Table Thresholds_nominal'!AB50*'Table A0'!$L44</f>
        <v>677764.32286333351</v>
      </c>
      <c r="W29" s="62"/>
      <c r="X29" s="62"/>
      <c r="Y29" s="62"/>
      <c r="Z29" s="62"/>
      <c r="AA29" s="62"/>
      <c r="AB29" s="62"/>
    </row>
    <row r="30" spans="1:28" ht="13.5" customHeight="1">
      <c r="A30" s="132">
        <v>1952</v>
      </c>
      <c r="B30" s="29">
        <f>'Table B2'!C30*'Table B1'!$F40/(10)</f>
        <v>78775.469487435708</v>
      </c>
      <c r="C30" s="29">
        <f>'Table B2'!D30*'Table B1'!$F40/(5)</f>
        <v>99426.41446708978</v>
      </c>
      <c r="D30" s="29">
        <f>'Table B2'!E30*'Table B1'!$F40/(1)</f>
        <v>185190.88876022756</v>
      </c>
      <c r="E30" s="29">
        <f>'Table B2'!F30*'Table B1'!$F40/(0.5)</f>
        <v>244018.50650642315</v>
      </c>
      <c r="F30" s="29">
        <f>'Table B2'!G30*'Table B1'!$F40/(0.1)</f>
        <v>446689.97027675924</v>
      </c>
      <c r="G30" s="29">
        <f>'Table B2'!H30*'Table B1'!$F40/(0.01)</f>
        <v>964334.30406318419</v>
      </c>
      <c r="H30" s="29"/>
      <c r="I30" s="29">
        <f>(100-'Table B2'!C30)*'Table B1'!$F40/(90)</f>
        <v>27082.707183045393</v>
      </c>
      <c r="J30" s="29">
        <f>'Table B2'!J30*'Table B1'!$F40/(5)</f>
        <v>58124.524507781622</v>
      </c>
      <c r="K30" s="29">
        <f>'Table B2'!K30*'Table B1'!$F40/(4)</f>
        <v>77985.295893805349</v>
      </c>
      <c r="L30" s="29">
        <f>'Table B2'!L30*'Table B1'!$F40/(0.5)</f>
        <v>126363.27101403198</v>
      </c>
      <c r="M30" s="29">
        <f>'Table B2'!M30*'Table B1'!$F40/(0.4)</f>
        <v>193350.64056383912</v>
      </c>
      <c r="N30" s="29">
        <f>'Table B2'!N30*'Table B1'!$F40/(0.09)</f>
        <v>389173.93318937882</v>
      </c>
      <c r="O30" s="23"/>
      <c r="P30" s="23">
        <f>'Table Thresholds_nominal'!W51*'Table A0'!$L45</f>
        <v>53192.082240217249</v>
      </c>
      <c r="Q30" s="23">
        <f>'Table Thresholds_nominal'!X51*'Table A0'!$L45</f>
        <v>64738.19797518116</v>
      </c>
      <c r="R30" s="23">
        <f>'Table Thresholds_nominal'!Y51*'Table A0'!$L45</f>
        <v>110603.42649417774</v>
      </c>
      <c r="S30" s="23">
        <f>'Table Thresholds_nominal'!Z51*'Table A0'!$L45</f>
        <v>148145.95940387563</v>
      </c>
      <c r="T30" s="23">
        <f>'Table Thresholds_nominal'!AA51*'Table A0'!$L45</f>
        <v>286084.89259037306</v>
      </c>
      <c r="U30" s="23">
        <f>'Table Thresholds_nominal'!AB51*'Table A0'!$L45</f>
        <v>650300.2908734699</v>
      </c>
      <c r="W30" s="62"/>
      <c r="X30" s="62"/>
      <c r="Y30" s="62"/>
      <c r="Z30" s="62"/>
      <c r="AA30" s="62"/>
      <c r="AB30" s="62"/>
    </row>
    <row r="31" spans="1:28" ht="13.5" customHeight="1">
      <c r="A31" s="132">
        <v>1954</v>
      </c>
      <c r="B31" s="29">
        <f>'Table B2'!C31*'Table B1'!$F42/(10)</f>
        <v>83044.027929207514</v>
      </c>
      <c r="C31" s="29">
        <f>'Table B2'!D31*'Table B1'!$F42/(5)</f>
        <v>105001.67688359666</v>
      </c>
      <c r="D31" s="29">
        <f>'Table B2'!E31*'Table B1'!$F42/(1)</f>
        <v>193045.62080257499</v>
      </c>
      <c r="E31" s="29">
        <f>'Table B2'!F31*'Table B1'!$F42/(0.5)</f>
        <v>251475.47180485167</v>
      </c>
      <c r="F31" s="29">
        <f>'Table B2'!G31*'Table B1'!$F42/(0.1)</f>
        <v>452504.44091869175</v>
      </c>
      <c r="G31" s="29">
        <f>'Table B2'!H31*'Table B1'!$F42/(0.01)</f>
        <v>953184.25957777665</v>
      </c>
      <c r="H31" s="29"/>
      <c r="I31" s="29">
        <f>(100-'Table B2'!C31)*'Table B1'!$F42/(90)</f>
        <v>29007.312563733329</v>
      </c>
      <c r="J31" s="29">
        <f>'Table B2'!J31*'Table B1'!$F42/(5)</f>
        <v>61086.37897481837</v>
      </c>
      <c r="K31" s="29">
        <f>'Table B2'!K31*'Table B1'!$F42/(4)</f>
        <v>82990.690903852083</v>
      </c>
      <c r="L31" s="29">
        <f>'Table B2'!L31*'Table B1'!$F42/(0.5)</f>
        <v>134615.76980029827</v>
      </c>
      <c r="M31" s="29">
        <f>'Table B2'!M31*'Table B1'!$F42/(0.4)</f>
        <v>201218.22952639166</v>
      </c>
      <c r="N31" s="29">
        <f>'Table B2'!N31*'Table B1'!$F42/(0.09)</f>
        <v>396873.34995657124</v>
      </c>
      <c r="O31" s="23"/>
      <c r="P31" s="23">
        <f>'Table Thresholds_nominal'!W52*'Table A0'!$L47</f>
        <v>55789.729782927934</v>
      </c>
      <c r="Q31" s="23">
        <f>'Table Thresholds_nominal'!X52*'Table A0'!$L47</f>
        <v>68194.670459622328</v>
      </c>
      <c r="R31" s="23">
        <f>'Table Thresholds_nominal'!Y52*'Table A0'!$L47</f>
        <v>118747.13547291832</v>
      </c>
      <c r="S31" s="23">
        <f>'Table Thresholds_nominal'!Z52*'Table A0'!$L47</f>
        <v>156441.02732407683</v>
      </c>
      <c r="T31" s="23">
        <f>'Table Thresholds_nominal'!AA52*'Table A0'!$L47</f>
        <v>294226.59533247328</v>
      </c>
      <c r="U31" s="23">
        <f>'Table Thresholds_nominal'!AB52*'Table A0'!$L47</f>
        <v>652567.99512620748</v>
      </c>
      <c r="W31" s="62"/>
      <c r="X31" s="62"/>
      <c r="Y31" s="62"/>
      <c r="Z31" s="62"/>
      <c r="AA31" s="62"/>
      <c r="AB31" s="62"/>
    </row>
    <row r="32" spans="1:28" ht="13.5" customHeight="1">
      <c r="A32" s="132">
        <v>1956</v>
      </c>
      <c r="B32" s="29">
        <f>'Table B2'!C32*'Table B1'!$F44/(10)</f>
        <v>92250.443197036118</v>
      </c>
      <c r="C32" s="29">
        <f>'Table B2'!D32*'Table B1'!$F44/(5)</f>
        <v>117111.5446594961</v>
      </c>
      <c r="D32" s="29">
        <f>'Table B2'!E32*'Table B1'!$F44/(1)</f>
        <v>208937.0439047461</v>
      </c>
      <c r="E32" s="29">
        <f>'Table B2'!F32*'Table B1'!$F44/(0.5)</f>
        <v>268128.35187920078</v>
      </c>
      <c r="F32" s="29">
        <f>'Table B2'!G32*'Table B1'!$F44/(0.1)</f>
        <v>472327.08269323455</v>
      </c>
      <c r="G32" s="29">
        <f>'Table B2'!H32*'Table B1'!$F44/(0.01)</f>
        <v>955183.75003249652</v>
      </c>
      <c r="H32" s="29"/>
      <c r="I32" s="29">
        <f>(100-'Table B2'!C32)*'Table B1'!$F44/(90)</f>
        <v>31534.016811549642</v>
      </c>
      <c r="J32" s="29">
        <f>'Table B2'!J32*'Table B1'!$F44/(5)</f>
        <v>67389.341734576141</v>
      </c>
      <c r="K32" s="29">
        <f>'Table B2'!K32*'Table B1'!$F44/(4)</f>
        <v>94155.169848183592</v>
      </c>
      <c r="L32" s="29">
        <f>'Table B2'!L32*'Table B1'!$F44/(0.5)</f>
        <v>149745.73593029141</v>
      </c>
      <c r="M32" s="29">
        <f>'Table B2'!M32*'Table B1'!$F44/(0.4)</f>
        <v>217078.6691756924</v>
      </c>
      <c r="N32" s="29">
        <f>'Table B2'!N32*'Table B1'!$F44/(0.09)</f>
        <v>418676.34187776101</v>
      </c>
      <c r="O32" s="23"/>
      <c r="P32" s="23">
        <f>'Table Thresholds_nominal'!W53*'Table A0'!$L49</f>
        <v>61074.667903538204</v>
      </c>
      <c r="Q32" s="23">
        <f>'Table Thresholds_nominal'!X53*'Table A0'!$L49</f>
        <v>75927.957060332337</v>
      </c>
      <c r="R32" s="23">
        <f>'Table Thresholds_nominal'!Y53*'Table A0'!$L49</f>
        <v>133662.64821444973</v>
      </c>
      <c r="S32" s="23">
        <f>'Table Thresholds_nominal'!Z53*'Table A0'!$L49</f>
        <v>171762.96674305882</v>
      </c>
      <c r="T32" s="23">
        <f>'Table Thresholds_nominal'!AA53*'Table A0'!$L49</f>
        <v>314336.45817180525</v>
      </c>
      <c r="U32" s="23">
        <f>'Table Thresholds_nominal'!AB53*'Table A0'!$L49</f>
        <v>669519.81473722553</v>
      </c>
      <c r="W32" s="62"/>
      <c r="X32" s="62"/>
      <c r="Y32" s="62"/>
      <c r="Z32" s="62"/>
      <c r="AA32" s="62"/>
      <c r="AB32" s="62"/>
    </row>
    <row r="33" spans="1:28" ht="13.5" customHeight="1">
      <c r="A33" s="132">
        <v>1958</v>
      </c>
      <c r="B33" s="29">
        <f>'Table B2'!C33*'Table B1'!$F46/(10)</f>
        <v>94584.353127889539</v>
      </c>
      <c r="C33" s="29">
        <f>'Table B2'!D33*'Table B1'!$F46/(5)</f>
        <v>119606.95279193232</v>
      </c>
      <c r="D33" s="29">
        <f>'Table B2'!E33*'Table B1'!$F46/(1)</f>
        <v>206860.13666489543</v>
      </c>
      <c r="E33" s="29">
        <f>'Table B2'!F33*'Table B1'!$F46/(0.5)</f>
        <v>263032.53707528877</v>
      </c>
      <c r="F33" s="29">
        <f>'Table B2'!G33*'Table B1'!$F46/(0.1)</f>
        <v>459731.79585024959</v>
      </c>
      <c r="G33" s="29">
        <f>'Table B2'!H33*'Table B1'!$F46/(0.01)</f>
        <v>939401.91812603117</v>
      </c>
      <c r="H33" s="29"/>
      <c r="I33" s="29">
        <f>(100-'Table B2'!C33)*'Table B1'!$F46/(90)</f>
        <v>32093.889023251781</v>
      </c>
      <c r="J33" s="29">
        <f>'Table B2'!J33*'Table B1'!$F46/(5)</f>
        <v>69561.753463846777</v>
      </c>
      <c r="K33" s="29">
        <f>'Table B2'!K33*'Table B1'!$F46/(4)</f>
        <v>97793.656823691534</v>
      </c>
      <c r="L33" s="29">
        <f>'Table B2'!L33*'Table B1'!$F46/(0.5)</f>
        <v>150687.73625450215</v>
      </c>
      <c r="M33" s="29">
        <f>'Table B2'!M33*'Table B1'!$F46/(0.4)</f>
        <v>213857.72238154852</v>
      </c>
      <c r="N33" s="29">
        <f>'Table B2'!N33*'Table B1'!$F46/(0.09)</f>
        <v>406435.11559738492</v>
      </c>
      <c r="O33" s="23"/>
      <c r="P33" s="23">
        <f>'Table Thresholds_nominal'!W54*'Table A0'!$L51</f>
        <v>62468.779584686243</v>
      </c>
      <c r="Q33" s="23">
        <f>'Table Thresholds_nominal'!X54*'Table A0'!$L51</f>
        <v>79195.508514670088</v>
      </c>
      <c r="R33" s="23">
        <f>'Table Thresholds_nominal'!Y54*'Table A0'!$L51</f>
        <v>135663.40807184819</v>
      </c>
      <c r="S33" s="23">
        <f>'Table Thresholds_nominal'!Z54*'Table A0'!$L51</f>
        <v>171037.09102185204</v>
      </c>
      <c r="T33" s="23">
        <f>'Table Thresholds_nominal'!AA54*'Table A0'!$L51</f>
        <v>307138.51953366428</v>
      </c>
      <c r="U33" s="23">
        <f>'Table Thresholds_nominal'!AB54*'Table A0'!$L51</f>
        <v>651825.28155637998</v>
      </c>
      <c r="W33" s="62"/>
      <c r="X33" s="62"/>
      <c r="Y33" s="62"/>
      <c r="Z33" s="62"/>
      <c r="AA33" s="62"/>
      <c r="AB33" s="62"/>
    </row>
    <row r="34" spans="1:28" ht="13.5" customHeight="1">
      <c r="A34" s="132">
        <v>1960</v>
      </c>
      <c r="B34" s="29">
        <f>'Table B2'!C34*'Table B1'!$F48/(10)</f>
        <v>101895.9719235746</v>
      </c>
      <c r="C34" s="29">
        <f>'Table B2'!D34*'Table B1'!$F48/(5)</f>
        <v>126985.20409869142</v>
      </c>
      <c r="D34" s="29">
        <f>'Table B2'!E34*'Table B1'!$F48/(1)</f>
        <v>212517.22826161585</v>
      </c>
      <c r="E34" s="29">
        <f>'Table B2'!F34*'Table B1'!$F48/(0.5)</f>
        <v>267575.38871031045</v>
      </c>
      <c r="F34" s="29">
        <f>'Table B2'!G34*'Table B1'!$F48/(0.1)</f>
        <v>460501.12187462841</v>
      </c>
      <c r="G34" s="29">
        <f>'Table B2'!H34*'Table B1'!$F48/(0.01)</f>
        <v>937160.17785012117</v>
      </c>
      <c r="H34" s="29"/>
      <c r="I34" s="29">
        <f>(100-'Table B2'!C34)*'Table B1'!$F48/(90)</f>
        <v>33561.375622003266</v>
      </c>
      <c r="J34" s="29">
        <f>'Table B2'!J34*'Table B1'!$F48/(5)</f>
        <v>76806.739748457767</v>
      </c>
      <c r="K34" s="29">
        <f>'Table B2'!K34*'Table B1'!$F48/(4)</f>
        <v>105602.19805796033</v>
      </c>
      <c r="L34" s="29">
        <f>'Table B2'!L34*'Table B1'!$F48/(0.5)</f>
        <v>157459.06781292122</v>
      </c>
      <c r="M34" s="29">
        <f>'Table B2'!M34*'Table B1'!$F48/(0.4)</f>
        <v>219343.95541923094</v>
      </c>
      <c r="N34" s="29">
        <f>'Table B2'!N34*'Table B1'!$F48/(0.09)</f>
        <v>407539.0045440183</v>
      </c>
      <c r="O34" s="23"/>
      <c r="P34" s="23">
        <f>'Table Thresholds_nominal'!W55*'Table A0'!$L53</f>
        <v>68389.944526048741</v>
      </c>
      <c r="Q34" s="23">
        <f>'Table Thresholds_nominal'!X55*'Table A0'!$L53</f>
        <v>86999.876131575191</v>
      </c>
      <c r="R34" s="23">
        <f>'Table Thresholds_nominal'!Y55*'Table A0'!$L53</f>
        <v>142948.34952808658</v>
      </c>
      <c r="S34" s="23">
        <f>'Table Thresholds_nominal'!Z55*'Table A0'!$L53</f>
        <v>177034.53309283993</v>
      </c>
      <c r="T34" s="23">
        <f>'Table Thresholds_nominal'!AA55*'Table A0'!$L53</f>
        <v>311028.30119701015</v>
      </c>
      <c r="U34" s="23">
        <f>'Table Thresholds_nominal'!AB55*'Table A0'!$L53</f>
        <v>650050.61885559792</v>
      </c>
      <c r="W34" s="62"/>
      <c r="X34" s="62"/>
      <c r="Y34" s="62"/>
      <c r="Z34" s="62"/>
      <c r="AA34" s="62"/>
      <c r="AB34" s="62"/>
    </row>
    <row r="35" spans="1:28" ht="13.5" customHeight="1">
      <c r="A35" s="132">
        <v>1961</v>
      </c>
      <c r="B35" s="29">
        <f>'Table B2'!C35*'Table B1'!$F49/(10)</f>
        <v>104866.83923171619</v>
      </c>
      <c r="C35" s="29">
        <f>'Table B2'!D35*'Table B1'!$F49/(5)</f>
        <v>130056.17678475734</v>
      </c>
      <c r="D35" s="29">
        <f>'Table B2'!E35*'Table B1'!$F49/(1)</f>
        <v>216164.11371062553</v>
      </c>
      <c r="E35" s="29">
        <f>'Table B2'!F35*'Table B1'!$F49/(0.5)</f>
        <v>271525.75222300622</v>
      </c>
      <c r="F35" s="29">
        <f>'Table B2'!G35*'Table B1'!$F49/(0.1)</f>
        <v>463357.36515997082</v>
      </c>
      <c r="G35" s="29">
        <f>'Table B2'!H35*'Table B1'!$F49/(0.01)</f>
        <v>931706.01252992346</v>
      </c>
      <c r="H35" s="29"/>
      <c r="I35" s="29">
        <f>(100-'Table B2'!C35)*'Table B1'!$F49/(90)</f>
        <v>34563.704992603125</v>
      </c>
      <c r="J35" s="29">
        <f>'Table B2'!J35*'Table B1'!$F49/(5)</f>
        <v>79677.501678675049</v>
      </c>
      <c r="K35" s="29">
        <f>'Table B2'!K35*'Table B1'!$F49/(4)</f>
        <v>108529.1925532903</v>
      </c>
      <c r="L35" s="29">
        <f>'Table B2'!L35*'Table B1'!$F49/(0.5)</f>
        <v>160802.47519824482</v>
      </c>
      <c r="M35" s="29">
        <f>'Table B2'!M35*'Table B1'!$F49/(0.4)</f>
        <v>223567.84898876509</v>
      </c>
      <c r="N35" s="29">
        <f>'Table B2'!N35*'Table B1'!$F49/(0.09)</f>
        <v>411318.62656330946</v>
      </c>
      <c r="O35" s="23"/>
      <c r="P35" s="23">
        <f>'Table Thresholds_nominal'!W56*'Table A0'!$L54</f>
        <v>71237.176153735185</v>
      </c>
      <c r="Q35" s="23">
        <f>'Table Thresholds_nominal'!X56*'Table A0'!$L54</f>
        <v>89707.590967134252</v>
      </c>
      <c r="R35" s="23">
        <f>'Table Thresholds_nominal'!Y56*'Table A0'!$L54</f>
        <v>146193.86299226424</v>
      </c>
      <c r="S35" s="23">
        <f>'Table Thresholds_nominal'!Z56*'Table A0'!$L54</f>
        <v>180415.33900408776</v>
      </c>
      <c r="T35" s="23">
        <f>'Table Thresholds_nominal'!AA56*'Table A0'!$L54</f>
        <v>315665.39292871131</v>
      </c>
      <c r="U35" s="23">
        <f>'Table Thresholds_nominal'!AB56*'Table A0'!$L54</f>
        <v>651463.89116683474</v>
      </c>
      <c r="W35" s="62"/>
      <c r="X35" s="62"/>
      <c r="Y35" s="62"/>
      <c r="Z35" s="62"/>
      <c r="AA35" s="62"/>
      <c r="AB35" s="62"/>
    </row>
    <row r="36" spans="1:28" ht="13.5" customHeight="1">
      <c r="A36" s="132">
        <v>1962</v>
      </c>
      <c r="B36" s="29">
        <f>'Table B2'!C36*'Table B1'!$F50/(10)</f>
        <v>107957.15456608865</v>
      </c>
      <c r="C36" s="29">
        <f>'Table B2'!D36*'Table B1'!$F50/(5)</f>
        <v>133730.94083301639</v>
      </c>
      <c r="D36" s="29">
        <f>'Table B2'!E36*'Table B1'!$F50/(1)</f>
        <v>220673.60012002577</v>
      </c>
      <c r="E36" s="29">
        <f>'Table B2'!F36*'Table B1'!$F50/(0.5)</f>
        <v>276911.98463471036</v>
      </c>
      <c r="F36" s="29">
        <f>'Table B2'!G36*'Table B1'!$F50/(0.1)</f>
        <v>466513.23531968211</v>
      </c>
      <c r="G36" s="29">
        <f>'Table B2'!H36*'Table B1'!$F50/(0.01)</f>
        <v>907346.84300708817</v>
      </c>
      <c r="H36" s="29"/>
      <c r="I36" s="29">
        <f>(100-'Table B2'!C36)*'Table B1'!$F50/(90)</f>
        <v>35559.626589464373</v>
      </c>
      <c r="J36" s="29">
        <f>'Table B2'!J36*'Table B1'!$F50/(5)</f>
        <v>82183.36829916088</v>
      </c>
      <c r="K36" s="29">
        <f>'Table B2'!K36*'Table B1'!$F50/(4)</f>
        <v>111995.27601126405</v>
      </c>
      <c r="L36" s="29">
        <f>'Table B2'!L36*'Table B1'!$F50/(0.5)</f>
        <v>164435.21560534116</v>
      </c>
      <c r="M36" s="29">
        <f>'Table B2'!M36*'Table B1'!$F50/(0.4)</f>
        <v>229511.67196346744</v>
      </c>
      <c r="N36" s="29">
        <f>'Table B2'!N36*'Table B1'!$F50/(0.09)</f>
        <v>417531.7233544148</v>
      </c>
      <c r="O36" s="23"/>
      <c r="P36" s="23">
        <f>'Table Thresholds_nominal'!W57*'Table A0'!$L55</f>
        <v>75504.935947710226</v>
      </c>
      <c r="Q36" s="23">
        <f>'Table Thresholds_nominal'!X57*'Table A0'!$L55</f>
        <v>93021.605982547379</v>
      </c>
      <c r="R36" s="23">
        <f>'Table Thresholds_nominal'!Y57*'Table A0'!$L55</f>
        <v>149834.83534400378</v>
      </c>
      <c r="S36" s="23">
        <f>'Table Thresholds_nominal'!Z57*'Table A0'!$L55</f>
        <v>183975.93947632078</v>
      </c>
      <c r="T36" s="23">
        <f>'Table Thresholds_nominal'!AA57*'Table A0'!$L55</f>
        <v>324209.69397300913</v>
      </c>
      <c r="U36" s="23">
        <f>'Table Thresholds_nominal'!AB57*'Table A0'!$L55</f>
        <v>647556.84607313701</v>
      </c>
      <c r="W36" s="62"/>
      <c r="X36" s="62"/>
      <c r="Y36" s="62"/>
      <c r="Z36" s="62"/>
      <c r="AA36" s="62"/>
      <c r="AB36" s="62"/>
    </row>
    <row r="37" spans="1:28" ht="13.5" customHeight="1">
      <c r="A37" s="132">
        <v>1964</v>
      </c>
      <c r="B37" s="29">
        <f>'Table B2'!C37*'Table B1'!$F52/(10)</f>
        <v>114309.80830475068</v>
      </c>
      <c r="C37" s="29">
        <f>'Table B2'!D37*'Table B1'!$F52/(5)</f>
        <v>140233.12042984206</v>
      </c>
      <c r="D37" s="29">
        <f>'Table B2'!E37*'Table B1'!$F52/(1)</f>
        <v>232691.72173995053</v>
      </c>
      <c r="E37" s="29">
        <f>'Table B2'!F37*'Table B1'!$F52/(0.5)</f>
        <v>294227.7747157109</v>
      </c>
      <c r="F37" s="29">
        <f>'Table B2'!G37*'Table B1'!$F52/(0.1)</f>
        <v>485834.86433595134</v>
      </c>
      <c r="G37" s="29">
        <f>'Table B2'!H37*'Table B1'!$F52/(0.01)</f>
        <v>936220.59918808204</v>
      </c>
      <c r="H37" s="29"/>
      <c r="I37" s="29">
        <f>(100-'Table B2'!C37)*'Table B1'!$F52/(90)</f>
        <v>37796.245635398904</v>
      </c>
      <c r="J37" s="29">
        <f>'Table B2'!J37*'Table B1'!$F52/(5)</f>
        <v>88386.496179659327</v>
      </c>
      <c r="K37" s="29">
        <f>'Table B2'!K37*'Table B1'!$F52/(4)</f>
        <v>117118.47010231494</v>
      </c>
      <c r="L37" s="29">
        <f>'Table B2'!L37*'Table B1'!$F52/(0.5)</f>
        <v>171155.66876419017</v>
      </c>
      <c r="M37" s="29">
        <f>'Table B2'!M37*'Table B1'!$F52/(0.4)</f>
        <v>246326.00231065074</v>
      </c>
      <c r="N37" s="29">
        <f>'Table B2'!N37*'Table B1'!$F52/(0.09)</f>
        <v>435792.00490793685</v>
      </c>
      <c r="O37" s="23"/>
      <c r="P37" s="23">
        <f>'Table Thresholds_nominal'!W58*'Table A0'!$L57</f>
        <v>81183.975368187705</v>
      </c>
      <c r="Q37" s="23">
        <f>'Table Thresholds_nominal'!X58*'Table A0'!$L57</f>
        <v>97661.120989019793</v>
      </c>
      <c r="R37" s="23">
        <f>'Table Thresholds_nominal'!Y58*'Table A0'!$L57</f>
        <v>154262.1214714135</v>
      </c>
      <c r="S37" s="23">
        <f>'Table Thresholds_nominal'!Z58*'Table A0'!$L57</f>
        <v>195774.13489873431</v>
      </c>
      <c r="T37" s="23">
        <f>'Table Thresholds_nominal'!AA58*'Table A0'!$L57</f>
        <v>349033.61895235634</v>
      </c>
      <c r="U37" s="23">
        <f>'Table Thresholds_nominal'!AB58*'Table A0'!$L57</f>
        <v>661315.63396383566</v>
      </c>
      <c r="W37" s="62"/>
      <c r="X37" s="62"/>
      <c r="Y37" s="62"/>
      <c r="Z37" s="62"/>
      <c r="AA37" s="62"/>
      <c r="AB37" s="62"/>
    </row>
    <row r="38" spans="1:28" ht="13.5" customHeight="1">
      <c r="A38" s="132">
        <v>1966</v>
      </c>
      <c r="B38" s="29">
        <f>'Table B2'!C38*'Table B1'!$F54/(10)</f>
        <v>119481.36133192238</v>
      </c>
      <c r="C38" s="29">
        <f>'Table B2'!D38*'Table B1'!$F54/(5)</f>
        <v>145863.05711843743</v>
      </c>
      <c r="D38" s="29">
        <f>'Table B2'!E38*'Table B1'!$F54/(1)</f>
        <v>243073.66596724736</v>
      </c>
      <c r="E38" s="29">
        <f>'Table B2'!F38*'Table B1'!$F54/(0.5)</f>
        <v>307943.59699341736</v>
      </c>
      <c r="F38" s="29">
        <f>'Table B2'!G38*'Table B1'!$F54/(0.1)</f>
        <v>520939.48970870505</v>
      </c>
      <c r="G38" s="29">
        <f>'Table B2'!H38*'Table B1'!$F54/(0.01)</f>
        <v>1056022.1329841623</v>
      </c>
      <c r="H38" s="29"/>
      <c r="I38" s="29">
        <f>(100-'Table B2'!C38)*'Table B1'!$F54/(90)</f>
        <v>39106.343432572234</v>
      </c>
      <c r="J38" s="29">
        <f>'Table B2'!J38*'Table B1'!$F54/(5)</f>
        <v>93099.665545407319</v>
      </c>
      <c r="K38" s="29">
        <f>'Table B2'!K38*'Table B1'!$F54/(4)</f>
        <v>121560.40490623494</v>
      </c>
      <c r="L38" s="29">
        <f>'Table B2'!L38*'Table B1'!$F54/(0.5)</f>
        <v>178203.73494107739</v>
      </c>
      <c r="M38" s="29">
        <f>'Table B2'!M38*'Table B1'!$F54/(0.4)</f>
        <v>254694.6238145954</v>
      </c>
      <c r="N38" s="29">
        <f>'Table B2'!N38*'Table B1'!$F54/(0.09)</f>
        <v>461485.86267809873</v>
      </c>
      <c r="O38" s="23"/>
      <c r="P38" s="23">
        <f>'Table Thresholds_nominal'!W59*'Table A0'!$L59</f>
        <v>85585.870005585675</v>
      </c>
      <c r="Q38" s="23">
        <f>'Table Thresholds_nominal'!X59*'Table A0'!$L59</f>
        <v>102822.09983538777</v>
      </c>
      <c r="R38" s="23">
        <f>'Table Thresholds_nominal'!Y59*'Table A0'!$L59</f>
        <v>162328.80470718598</v>
      </c>
      <c r="S38" s="23">
        <f>'Table Thresholds_nominal'!Z59*'Table A0'!$L59</f>
        <v>202631.04087116043</v>
      </c>
      <c r="T38" s="23">
        <f>'Table Thresholds_nominal'!AA59*'Table A0'!$L59</f>
        <v>360076.01146578387</v>
      </c>
      <c r="U38" s="23">
        <f>'Table Thresholds_nominal'!AB59*'Table A0'!$L59</f>
        <v>728078.70910268114</v>
      </c>
      <c r="W38" s="62"/>
      <c r="X38" s="62"/>
      <c r="Y38" s="62"/>
      <c r="Z38" s="62"/>
      <c r="AA38" s="62"/>
      <c r="AB38" s="62"/>
    </row>
    <row r="39" spans="1:28" ht="13.5" customHeight="1">
      <c r="A39" s="132">
        <v>1967</v>
      </c>
      <c r="B39" s="29">
        <f>'Table B2'!C39*'Table B1'!$F55/(10)</f>
        <v>123822.5703736867</v>
      </c>
      <c r="C39" s="29">
        <f>'Table B2'!D39*'Table B1'!$F55/(5)</f>
        <v>151884.79182841469</v>
      </c>
      <c r="D39" s="29">
        <f>'Table B2'!E39*'Table B1'!$F55/(1)</f>
        <v>256312.1921947847</v>
      </c>
      <c r="E39" s="29">
        <f>'Table B2'!F39*'Table B1'!$F55/(0.5)</f>
        <v>324774.21166574402</v>
      </c>
      <c r="F39" s="29">
        <f>'Table B2'!G39*'Table B1'!$F55/(0.1)</f>
        <v>546254.85009460209</v>
      </c>
      <c r="G39" s="29">
        <f>'Table B2'!H39*'Table B1'!$F55/(0.01)</f>
        <v>1109805.3682660779</v>
      </c>
      <c r="H39" s="29"/>
      <c r="I39" s="29">
        <f>(100-'Table B2'!C39)*'Table B1'!$F55/(90)</f>
        <v>39623.628220435872</v>
      </c>
      <c r="J39" s="29">
        <f>'Table B2'!J39*'Table B1'!$F55/(5)</f>
        <v>95760.348918958727</v>
      </c>
      <c r="K39" s="29">
        <f>'Table B2'!K39*'Table B1'!$F55/(4)</f>
        <v>125777.94173682218</v>
      </c>
      <c r="L39" s="29">
        <f>'Table B2'!L39*'Table B1'!$F55/(0.5)</f>
        <v>187850.17272382535</v>
      </c>
      <c r="M39" s="29">
        <f>'Table B2'!M39*'Table B1'!$F55/(0.4)</f>
        <v>269404.05205852952</v>
      </c>
      <c r="N39" s="29">
        <f>'Table B2'!N39*'Table B1'!$F55/(0.09)</f>
        <v>483638.12585332699</v>
      </c>
      <c r="O39" s="23"/>
      <c r="P39" s="23">
        <f>'Table Thresholds_nominal'!W60*'Table A0'!$L60</f>
        <v>87661.122152650772</v>
      </c>
      <c r="Q39" s="23">
        <f>'Table Thresholds_nominal'!X60*'Table A0'!$L60</f>
        <v>106174.55723092153</v>
      </c>
      <c r="R39" s="23">
        <f>'Table Thresholds_nominal'!Y60*'Table A0'!$L60</f>
        <v>169045.71416936573</v>
      </c>
      <c r="S39" s="23">
        <f>'Table Thresholds_nominal'!Z60*'Table A0'!$L60</f>
        <v>215066.07432504895</v>
      </c>
      <c r="T39" s="23">
        <f>'Table Thresholds_nominal'!AA60*'Table A0'!$L60</f>
        <v>380933.29830639414</v>
      </c>
      <c r="U39" s="23">
        <f>'Table Thresholds_nominal'!AB60*'Table A0'!$L60</f>
        <v>760521.52505453618</v>
      </c>
      <c r="W39" s="62"/>
      <c r="X39" s="62"/>
      <c r="Y39" s="62"/>
      <c r="Z39" s="62"/>
      <c r="AA39" s="62"/>
      <c r="AB39" s="62"/>
    </row>
    <row r="40" spans="1:28" ht="13.5" customHeight="1">
      <c r="A40" s="132">
        <v>1968</v>
      </c>
      <c r="B40" s="29">
        <f>'Table B2'!C40*'Table B1'!$F56/(10)</f>
        <v>127261.37969067514</v>
      </c>
      <c r="C40" s="29">
        <f>'Table B2'!D40*'Table B1'!$F56/(5)</f>
        <v>155644.41531421061</v>
      </c>
      <c r="D40" s="29">
        <f>'Table B2'!E40*'Table B1'!$F56/(1)</f>
        <v>260517.49510148753</v>
      </c>
      <c r="E40" s="29">
        <f>'Table B2'!F40*'Table B1'!$F56/(0.5)</f>
        <v>329859.58738665737</v>
      </c>
      <c r="F40" s="29">
        <f>'Table B2'!G40*'Table B1'!$F56/(0.1)</f>
        <v>557719.19386351656</v>
      </c>
      <c r="G40" s="29">
        <f>'Table B2'!H40*'Table B1'!$F56/(0.01)</f>
        <v>1143274.639827173</v>
      </c>
      <c r="H40" s="29"/>
      <c r="I40" s="29">
        <f>(100-'Table B2'!C40)*'Table B1'!$F56/(90)</f>
        <v>41090.505629885025</v>
      </c>
      <c r="J40" s="29">
        <f>'Table B2'!J40*'Table B1'!$F56/(5)</f>
        <v>98878.344067139667</v>
      </c>
      <c r="K40" s="29">
        <f>'Table B2'!K40*'Table B1'!$F56/(4)</f>
        <v>129426.14536739136</v>
      </c>
      <c r="L40" s="29">
        <f>'Table B2'!L40*'Table B1'!$F56/(0.5)</f>
        <v>191175.40281631771</v>
      </c>
      <c r="M40" s="29">
        <f>'Table B2'!M40*'Table B1'!$F56/(0.4)</f>
        <v>272894.68576744257</v>
      </c>
      <c r="N40" s="29">
        <f>'Table B2'!N40*'Table B1'!$F56/(0.09)</f>
        <v>492657.47764533252</v>
      </c>
      <c r="O40" s="23"/>
      <c r="P40" s="23">
        <f>'Table Thresholds_nominal'!W61*'Table A0'!$L61</f>
        <v>90650.719816704193</v>
      </c>
      <c r="Q40" s="23">
        <f>'Table Thresholds_nominal'!X61*'Table A0'!$L61</f>
        <v>109373.13811026036</v>
      </c>
      <c r="R40" s="23">
        <f>'Table Thresholds_nominal'!Y61*'Table A0'!$L61</f>
        <v>172990.40232094919</v>
      </c>
      <c r="S40" s="23">
        <f>'Table Thresholds_nominal'!Z61*'Table A0'!$L61</f>
        <v>218958.00441292374</v>
      </c>
      <c r="T40" s="23">
        <f>'Table Thresholds_nominal'!AA61*'Table A0'!$L61</f>
        <v>383590.78921908507</v>
      </c>
      <c r="U40" s="23">
        <f>'Table Thresholds_nominal'!AB61*'Table A0'!$L61</f>
        <v>777186.4412898533</v>
      </c>
      <c r="W40" s="62"/>
      <c r="X40" s="62"/>
      <c r="Y40" s="62"/>
      <c r="Z40" s="62"/>
      <c r="AA40" s="62"/>
      <c r="AB40" s="62"/>
    </row>
    <row r="41" spans="1:28" ht="13.5" customHeight="1">
      <c r="A41" s="132">
        <v>1969</v>
      </c>
      <c r="B41" s="29">
        <f>'Table B2'!C41*'Table B1'!$F57/(10)</f>
        <v>129896.18929214854</v>
      </c>
      <c r="C41" s="29">
        <f>'Table B2'!D41*'Table B1'!$F57/(5)</f>
        <v>158409.98694164457</v>
      </c>
      <c r="D41" s="29">
        <f>'Table B2'!E41*'Table B1'!$F57/(1)</f>
        <v>262147.05335031962</v>
      </c>
      <c r="E41" s="29">
        <f>'Table B2'!F41*'Table B1'!$F57/(0.5)</f>
        <v>330665.05727149028</v>
      </c>
      <c r="F41" s="29">
        <f>'Table B2'!G41*'Table B1'!$F57/(0.1)</f>
        <v>557340.40062722145</v>
      </c>
      <c r="G41" s="29">
        <f>'Table B2'!H41*'Table B1'!$F57/(0.01)</f>
        <v>1187443.2832946242</v>
      </c>
      <c r="H41" s="29"/>
      <c r="I41" s="29">
        <f>(100-'Table B2'!C41)*'Table B1'!$F57/(90)</f>
        <v>41710.980541752971</v>
      </c>
      <c r="J41" s="29">
        <f>'Table B2'!J41*'Table B1'!$F57/(5)</f>
        <v>101382.39164265252</v>
      </c>
      <c r="K41" s="29">
        <f>'Table B2'!K41*'Table B1'!$F57/(4)</f>
        <v>132475.72033947581</v>
      </c>
      <c r="L41" s="29">
        <f>'Table B2'!L41*'Table B1'!$F57/(0.5)</f>
        <v>193629.04942914896</v>
      </c>
      <c r="M41" s="29">
        <f>'Table B2'!M41*'Table B1'!$F57/(0.4)</f>
        <v>273996.22143255745</v>
      </c>
      <c r="N41" s="29">
        <f>'Table B2'!N41*'Table B1'!$F57/(0.09)</f>
        <v>487328.96921973233</v>
      </c>
      <c r="O41" s="23"/>
      <c r="P41" s="23">
        <f>'Table Thresholds_nominal'!W62*'Table A0'!$L62</f>
        <v>92973.586777132936</v>
      </c>
      <c r="Q41" s="23">
        <f>'Table Thresholds_nominal'!X62*'Table A0'!$L62</f>
        <v>112225.7002548286</v>
      </c>
      <c r="R41" s="23">
        <f>'Table Thresholds_nominal'!Y62*'Table A0'!$L62</f>
        <v>174544.31334761131</v>
      </c>
      <c r="S41" s="23">
        <f>'Table Thresholds_nominal'!Z62*'Table A0'!$L62</f>
        <v>220320.80856544292</v>
      </c>
      <c r="T41" s="23">
        <f>'Table Thresholds_nominal'!AA62*'Table A0'!$L62</f>
        <v>382000.75444744958</v>
      </c>
      <c r="U41" s="23">
        <f>'Table Thresholds_nominal'!AB62*'Table A0'!$L62</f>
        <v>774858.41996138601</v>
      </c>
      <c r="W41" s="62"/>
      <c r="X41" s="62"/>
      <c r="Y41" s="62"/>
      <c r="Z41" s="62"/>
      <c r="AA41" s="62"/>
      <c r="AB41" s="62"/>
    </row>
    <row r="42" spans="1:28" ht="13.5" customHeight="1">
      <c r="A42" s="132">
        <v>1970</v>
      </c>
      <c r="B42" s="29">
        <f>'Table B2'!C42*'Table B1'!$F58/(10)</f>
        <v>131762.33736867274</v>
      </c>
      <c r="C42" s="29">
        <f>'Table B2'!D42*'Table B1'!$F58/(5)</f>
        <v>160543.80238975451</v>
      </c>
      <c r="D42" s="29">
        <f>'Table B2'!E42*'Table B1'!$F58/(1)</f>
        <v>263483.60969005304</v>
      </c>
      <c r="E42" s="29">
        <f>'Table B2'!F42*'Table B1'!$F58/(0.5)</f>
        <v>329547.00452174956</v>
      </c>
      <c r="F42" s="29">
        <f>'Table B2'!G42*'Table B1'!$F58/(0.1)</f>
        <v>542571.93735122937</v>
      </c>
      <c r="G42" s="29">
        <f>'Table B2'!H42*'Table B1'!$F58/(0.01)</f>
        <v>1072824.36051473</v>
      </c>
      <c r="H42" s="29"/>
      <c r="I42" s="29">
        <f>(100-'Table B2'!C42)*'Table B1'!$F58/(90)</f>
        <v>42394.528198522275</v>
      </c>
      <c r="J42" s="29">
        <f>'Table B2'!J42*'Table B1'!$F58/(5)</f>
        <v>102980.87234759098</v>
      </c>
      <c r="K42" s="29">
        <f>'Table B2'!K42*'Table B1'!$F58/(4)</f>
        <v>134808.85056467989</v>
      </c>
      <c r="L42" s="29">
        <f>'Table B2'!L42*'Table B1'!$F58/(0.5)</f>
        <v>197420.21485835654</v>
      </c>
      <c r="M42" s="29">
        <f>'Table B2'!M42*'Table B1'!$F58/(0.4)</f>
        <v>276290.77131437964</v>
      </c>
      <c r="N42" s="29">
        <f>'Table B2'!N42*'Table B1'!$F58/(0.09)</f>
        <v>483655.00144417386</v>
      </c>
      <c r="O42" s="23"/>
      <c r="P42" s="23">
        <f>'Table Thresholds_nominal'!W63*'Table A0'!$L63</f>
        <v>94358.040373645141</v>
      </c>
      <c r="Q42" s="23">
        <f>'Table Thresholds_nominal'!X63*'Table A0'!$L63</f>
        <v>114219.09793274871</v>
      </c>
      <c r="R42" s="23">
        <f>'Table Thresholds_nominal'!Y63*'Table A0'!$L63</f>
        <v>178531.90132157283</v>
      </c>
      <c r="S42" s="23">
        <f>'Table Thresholds_nominal'!Z63*'Table A0'!$L63</f>
        <v>224159.34262544298</v>
      </c>
      <c r="T42" s="23">
        <f>'Table Thresholds_nominal'!AA63*'Table A0'!$L63</f>
        <v>382859.86139387032</v>
      </c>
      <c r="U42" s="23">
        <f>'Table Thresholds_nominal'!AB63*'Table A0'!$L63</f>
        <v>749497.38619730959</v>
      </c>
      <c r="W42" s="62"/>
      <c r="X42" s="62"/>
      <c r="Y42" s="62"/>
      <c r="Z42" s="62"/>
      <c r="AA42" s="62"/>
      <c r="AB42" s="62"/>
    </row>
    <row r="43" spans="1:28" ht="13.5" customHeight="1">
      <c r="A43" s="132">
        <v>1971</v>
      </c>
      <c r="B43" s="29">
        <f>'Table B2'!C43*'Table B1'!$F59/(10)</f>
        <v>135029.91310733772</v>
      </c>
      <c r="C43" s="29">
        <f>'Table B2'!D43*'Table B1'!$F59/(5)</f>
        <v>164848.95316832082</v>
      </c>
      <c r="D43" s="29">
        <f>'Table B2'!E43*'Table B1'!$F59/(1)</f>
        <v>272574.1146516396</v>
      </c>
      <c r="E43" s="29">
        <f>'Table B2'!F43*'Table B1'!$F59/(0.5)</f>
        <v>342216.74834495701</v>
      </c>
      <c r="F43" s="29">
        <f>'Table B2'!G43*'Table B1'!$F59/(0.1)</f>
        <v>567029.90272957832</v>
      </c>
      <c r="G43" s="29">
        <f>'Table B2'!H43*'Table B1'!$F59/(0.01)</f>
        <v>1130903.794868825</v>
      </c>
      <c r="H43" s="29"/>
      <c r="I43" s="29">
        <f>(100-'Table B2'!C43)*'Table B1'!$F59/(90)</f>
        <v>43441.316883103311</v>
      </c>
      <c r="J43" s="29">
        <f>'Table B2'!J43*'Table B1'!$F59/(5)</f>
        <v>105210.87304635459</v>
      </c>
      <c r="K43" s="29">
        <f>'Table B2'!K43*'Table B1'!$F59/(4)</f>
        <v>137917.66279749112</v>
      </c>
      <c r="L43" s="29">
        <f>'Table B2'!L43*'Table B1'!$F59/(0.5)</f>
        <v>202931.48095832218</v>
      </c>
      <c r="M43" s="29">
        <f>'Table B2'!M43*'Table B1'!$F59/(0.4)</f>
        <v>286013.45974880166</v>
      </c>
      <c r="N43" s="29">
        <f>'Table B2'!N43*'Table B1'!$F59/(0.09)</f>
        <v>504377.24804743979</v>
      </c>
      <c r="O43" s="23"/>
      <c r="P43" s="23">
        <f>'Table Thresholds_nominal'!W64*'Table A0'!$L64</f>
        <v>96270.113113103929</v>
      </c>
      <c r="Q43" s="23">
        <f>'Table Thresholds_nominal'!X64*'Table A0'!$L64</f>
        <v>116667.53324741084</v>
      </c>
      <c r="R43" s="23">
        <f>'Table Thresholds_nominal'!Y64*'Table A0'!$L64</f>
        <v>183959.79817497608</v>
      </c>
      <c r="S43" s="23">
        <f>'Table Thresholds_nominal'!Z64*'Table A0'!$L64</f>
        <v>231832.67891148137</v>
      </c>
      <c r="T43" s="23">
        <f>'Table Thresholds_nominal'!AA64*'Table A0'!$L64</f>
        <v>399160.21266430354</v>
      </c>
      <c r="U43" s="23">
        <f>'Table Thresholds_nominal'!AB64*'Table A0'!$L64</f>
        <v>781039.43475334602</v>
      </c>
      <c r="W43" s="62"/>
      <c r="X43" s="62"/>
      <c r="Y43" s="62"/>
      <c r="Z43" s="62"/>
      <c r="AA43" s="62"/>
      <c r="AB43" s="62"/>
    </row>
    <row r="44" spans="1:28" ht="13.5" customHeight="1">
      <c r="A44" s="132">
        <v>1972</v>
      </c>
      <c r="B44" s="29">
        <f>'Table B2'!C44*'Table B1'!$F60/(10)</f>
        <v>140293.2494498741</v>
      </c>
      <c r="C44" s="29">
        <f>'Table B2'!D44*'Table B1'!$F60/(5)</f>
        <v>171715.32821744308</v>
      </c>
      <c r="D44" s="29">
        <f>'Table B2'!E44*'Table B1'!$F60/(1)</f>
        <v>289326.63082471816</v>
      </c>
      <c r="E44" s="29">
        <f>'Table B2'!F44*'Table B1'!$F60/(0.5)</f>
        <v>367542.11490451696</v>
      </c>
      <c r="F44" s="29">
        <f>'Table B2'!G44*'Table B1'!$F60/(0.1)</f>
        <v>620723.2996464927</v>
      </c>
      <c r="G44" s="29">
        <f>'Table B2'!H44*'Table B1'!$F60/(0.01)</f>
        <v>1320803.5185122392</v>
      </c>
      <c r="H44" s="29"/>
      <c r="I44" s="29">
        <f>(100-'Table B2'!C44)*'Table B1'!$F60/(90)</f>
        <v>44805.254794195025</v>
      </c>
      <c r="J44" s="29">
        <f>'Table B2'!J44*'Table B1'!$F60/(5)</f>
        <v>108871.17068230516</v>
      </c>
      <c r="K44" s="29">
        <f>'Table B2'!K44*'Table B1'!$F60/(4)</f>
        <v>142312.50256562434</v>
      </c>
      <c r="L44" s="29">
        <f>'Table B2'!L44*'Table B1'!$F60/(0.5)</f>
        <v>211111.14674491924</v>
      </c>
      <c r="M44" s="29">
        <f>'Table B2'!M44*'Table B1'!$F60/(0.4)</f>
        <v>304246.81871902302</v>
      </c>
      <c r="N44" s="29">
        <f>'Table B2'!N44*'Table B1'!$F60/(0.09)</f>
        <v>542936.60866140982</v>
      </c>
      <c r="O44" s="23"/>
      <c r="P44" s="23">
        <f>'Table Thresholds_nominal'!W65*'Table A0'!$L65</f>
        <v>99943.729805821771</v>
      </c>
      <c r="Q44" s="23">
        <f>'Table Thresholds_nominal'!X65*'Table A0'!$L65</f>
        <v>120422.57751182371</v>
      </c>
      <c r="R44" s="23">
        <f>'Table Thresholds_nominal'!Y65*'Table A0'!$L65</f>
        <v>190763.7662302379</v>
      </c>
      <c r="S44" s="23">
        <f>'Table Thresholds_nominal'!Z65*'Table A0'!$L65</f>
        <v>242405.34050894348</v>
      </c>
      <c r="T44" s="23">
        <f>'Table Thresholds_nominal'!AA65*'Table A0'!$L65</f>
        <v>426481.78996706073</v>
      </c>
      <c r="U44" s="23">
        <f>'Table Thresholds_nominal'!AB65*'Table A0'!$L65</f>
        <v>859420.54323332256</v>
      </c>
      <c r="W44" s="62"/>
      <c r="X44" s="62"/>
      <c r="Y44" s="62"/>
      <c r="Z44" s="62"/>
      <c r="AA44" s="62"/>
      <c r="AB44" s="62"/>
    </row>
    <row r="45" spans="1:28" ht="13.5" customHeight="1">
      <c r="A45" s="132">
        <v>1973</v>
      </c>
      <c r="B45" s="29">
        <f>'Table B2'!C45*'Table B1'!$F61/(10)</f>
        <v>142134.02911195075</v>
      </c>
      <c r="C45" s="29">
        <f>'Table B2'!D45*'Table B1'!$F61/(5)</f>
        <v>174588.71790615277</v>
      </c>
      <c r="D45" s="29">
        <f>'Table B2'!E45*'Table B1'!$F61/(1)</f>
        <v>294805.36545847403</v>
      </c>
      <c r="E45" s="29">
        <f>'Table B2'!F45*'Table B1'!$F61/(0.5)</f>
        <v>372883.65848657599</v>
      </c>
      <c r="F45" s="29">
        <f>'Table B2'!G45*'Table B1'!$F61/(0.1)</f>
        <v>622016.48484783154</v>
      </c>
      <c r="G45" s="29">
        <f>'Table B2'!H45*'Table B1'!$F61/(0.01)</f>
        <v>1288618.0673858051</v>
      </c>
      <c r="H45" s="29"/>
      <c r="I45" s="29">
        <f>(100-'Table B2'!C45)*'Table B1'!$F61/(90)</f>
        <v>44620.741602929302</v>
      </c>
      <c r="J45" s="29">
        <f>'Table B2'!J45*'Table B1'!$F61/(5)</f>
        <v>109679.34031774879</v>
      </c>
      <c r="K45" s="29">
        <f>'Table B2'!K45*'Table B1'!$F61/(4)</f>
        <v>144534.55601807241</v>
      </c>
      <c r="L45" s="29">
        <f>'Table B2'!L45*'Table B1'!$F61/(0.5)</f>
        <v>216727.07243037212</v>
      </c>
      <c r="M45" s="29">
        <f>'Table B2'!M45*'Table B1'!$F61/(0.4)</f>
        <v>310600.45189626212</v>
      </c>
      <c r="N45" s="29">
        <f>'Table B2'!N45*'Table B1'!$F61/(0.09)</f>
        <v>547949.64234361239</v>
      </c>
      <c r="O45" s="23"/>
      <c r="P45" s="23">
        <f>'Table Thresholds_nominal'!W66*'Table A0'!$L66</f>
        <v>100374.13776467323</v>
      </c>
      <c r="Q45" s="23">
        <f>'Table Thresholds_nominal'!X66*'Table A0'!$L66</f>
        <v>121884.79913841702</v>
      </c>
      <c r="R45" s="23">
        <f>'Table Thresholds_nominal'!Y66*'Table A0'!$L66</f>
        <v>194130.04524331022</v>
      </c>
      <c r="S45" s="23">
        <f>'Table Thresholds_nominal'!Z66*'Table A0'!$L66</f>
        <v>248266.99942979164</v>
      </c>
      <c r="T45" s="23">
        <f>'Table Thresholds_nominal'!AA66*'Table A0'!$L66</f>
        <v>431602.15155070281</v>
      </c>
      <c r="U45" s="23">
        <f>'Table Thresholds_nominal'!AB66*'Table A0'!$L66</f>
        <v>860220.16510736046</v>
      </c>
      <c r="W45" s="62"/>
      <c r="X45" s="62"/>
      <c r="Y45" s="62"/>
      <c r="Z45" s="62"/>
      <c r="AA45" s="62"/>
      <c r="AB45" s="62"/>
    </row>
    <row r="46" spans="1:28" ht="13.5" customHeight="1">
      <c r="A46" s="132">
        <v>1974</v>
      </c>
      <c r="B46" s="29">
        <f>'Table B2'!C46*'Table B1'!$F62/(10)</f>
        <v>140128.58299432803</v>
      </c>
      <c r="C46" s="29">
        <f>'Table B2'!D46*'Table B1'!$F62/(5)</f>
        <v>173499.55162054169</v>
      </c>
      <c r="D46" s="29">
        <f>'Table B2'!E46*'Table B1'!$F62/(1)</f>
        <v>298222.09892533021</v>
      </c>
      <c r="E46" s="29">
        <f>'Table B2'!F46*'Table B1'!$F62/(0.5)</f>
        <v>382044.41204134823</v>
      </c>
      <c r="F46" s="29">
        <f>'Table B2'!G46*'Table B1'!$F62/(0.1)</f>
        <v>662364.76067808166</v>
      </c>
      <c r="G46" s="29">
        <f>'Table B2'!H46*'Table B1'!$F62/(0.01)</f>
        <v>1432140.0230877441</v>
      </c>
      <c r="H46" s="29"/>
      <c r="I46" s="29">
        <f>(100-'Table B2'!C46)*'Table B1'!$F62/(90)</f>
        <v>42932.609368593621</v>
      </c>
      <c r="J46" s="29">
        <f>'Table B2'!J46*'Table B1'!$F62/(5)</f>
        <v>106757.61436811434</v>
      </c>
      <c r="K46" s="29">
        <f>'Table B2'!K46*'Table B1'!$F62/(4)</f>
        <v>142318.91479434457</v>
      </c>
      <c r="L46" s="29">
        <f>'Table B2'!L46*'Table B1'!$F62/(0.5)</f>
        <v>214399.78580931228</v>
      </c>
      <c r="M46" s="29">
        <f>'Table B2'!M46*'Table B1'!$F62/(0.4)</f>
        <v>311964.32488216483</v>
      </c>
      <c r="N46" s="29">
        <f>'Table B2'!N46*'Table B1'!$F62/(0.09)</f>
        <v>576834.17596589692</v>
      </c>
      <c r="O46" s="23"/>
      <c r="P46" s="23">
        <f>'Table Thresholds_nominal'!W67*'Table A0'!$L67</f>
        <v>97267.993392376316</v>
      </c>
      <c r="Q46" s="23">
        <f>'Table Thresholds_nominal'!X67*'Table A0'!$L67</f>
        <v>119054.17073120869</v>
      </c>
      <c r="R46" s="23">
        <f>'Table Thresholds_nominal'!Y67*'Table A0'!$L67</f>
        <v>193540.18446214654</v>
      </c>
      <c r="S46" s="23">
        <f>'Table Thresholds_nominal'!Z67*'Table A0'!$L67</f>
        <v>245364.27980458425</v>
      </c>
      <c r="T46" s="23">
        <f>'Table Thresholds_nominal'!AA67*'Table A0'!$L67</f>
        <v>443804.37668817845</v>
      </c>
      <c r="U46" s="23">
        <f>'Table Thresholds_nominal'!AB67*'Table A0'!$L67</f>
        <v>945832.82080918946</v>
      </c>
      <c r="W46" s="62"/>
      <c r="X46" s="62"/>
      <c r="Y46" s="62"/>
      <c r="Z46" s="62"/>
      <c r="AA46" s="62"/>
      <c r="AB46" s="62"/>
    </row>
    <row r="47" spans="1:28" ht="13.5" customHeight="1">
      <c r="A47" s="132">
        <v>1975</v>
      </c>
      <c r="B47" s="29">
        <f>'Table B2'!C47*'Table B1'!$F63/(10)</f>
        <v>138451.80913314293</v>
      </c>
      <c r="C47" s="29">
        <f>'Table B2'!D47*'Table B1'!$F63/(5)</f>
        <v>170720.9581179232</v>
      </c>
      <c r="D47" s="29">
        <f>'Table B2'!E47*'Table B1'!$F63/(1)</f>
        <v>295068.09382970299</v>
      </c>
      <c r="E47" s="29">
        <f>'Table B2'!F47*'Table B1'!$F63/(0.5)</f>
        <v>379926.32932469918</v>
      </c>
      <c r="F47" s="29">
        <f>'Table B2'!G47*'Table B1'!$F63/(0.1)</f>
        <v>657625.16656726366</v>
      </c>
      <c r="G47" s="29">
        <f>'Table B2'!H47*'Table B1'!$F63/(0.01)</f>
        <v>1423023.4312354473</v>
      </c>
      <c r="H47" s="29"/>
      <c r="I47" s="29">
        <f>(100-'Table B2'!C47)*'Table B1'!$F63/(90)</f>
        <v>42746.507777504026</v>
      </c>
      <c r="J47" s="29">
        <f>'Table B2'!J47*'Table B1'!$F63/(5)</f>
        <v>106182.66014836263</v>
      </c>
      <c r="K47" s="29">
        <f>'Table B2'!K47*'Table B1'!$F63/(4)</f>
        <v>139634.17418997825</v>
      </c>
      <c r="L47" s="29">
        <f>'Table B2'!L47*'Table B1'!$F63/(0.5)</f>
        <v>210209.85833470686</v>
      </c>
      <c r="M47" s="29">
        <f>'Table B2'!M47*'Table B1'!$F63/(0.4)</f>
        <v>310501.62001405808</v>
      </c>
      <c r="N47" s="29">
        <f>'Table B2'!N47*'Table B1'!$F63/(0.09)</f>
        <v>572580.91493746557</v>
      </c>
      <c r="O47" s="23"/>
      <c r="P47" s="23">
        <f>'Table Thresholds_nominal'!W68*'Table A0'!$L68</f>
        <v>96902.902068373616</v>
      </c>
      <c r="Q47" s="23">
        <f>'Table Thresholds_nominal'!X68*'Table A0'!$L68</f>
        <v>117733.17090942433</v>
      </c>
      <c r="R47" s="23">
        <f>'Table Thresholds_nominal'!Y68*'Table A0'!$L68</f>
        <v>186965.46637889702</v>
      </c>
      <c r="S47" s="23">
        <f>'Table Thresholds_nominal'!Z68*'Table A0'!$L68</f>
        <v>245139.40408996225</v>
      </c>
      <c r="T47" s="23">
        <f>'Table Thresholds_nominal'!AA68*'Table A0'!$L68</f>
        <v>442369.61348327162</v>
      </c>
      <c r="U47" s="23">
        <f>'Table Thresholds_nominal'!AB68*'Table A0'!$L68</f>
        <v>925030.00254601974</v>
      </c>
      <c r="W47" s="62"/>
      <c r="X47" s="62"/>
      <c r="Y47" s="62"/>
      <c r="Z47" s="62"/>
      <c r="AA47" s="62"/>
      <c r="AB47" s="62"/>
    </row>
    <row r="48" spans="1:28" ht="13.5" customHeight="1">
      <c r="A48" s="132">
        <v>1976</v>
      </c>
      <c r="B48" s="29">
        <f>'Table B2'!C48*'Table B1'!$F64/(10)</f>
        <v>141796.31620697281</v>
      </c>
      <c r="C48" s="29">
        <f>'Table B2'!D48*'Table B1'!$F64/(5)</f>
        <v>175458.04673509876</v>
      </c>
      <c r="D48" s="29">
        <f>'Table B2'!E48*'Table B1'!$F64/(1)</f>
        <v>305072.73163527506</v>
      </c>
      <c r="E48" s="29">
        <f>'Table B2'!F48*'Table B1'!$F64/(0.5)</f>
        <v>393748.62416116928</v>
      </c>
      <c r="F48" s="29">
        <f>'Table B2'!G48*'Table B1'!$F64/(0.1)</f>
        <v>693129.50186706765</v>
      </c>
      <c r="G48" s="29">
        <f>'Table B2'!H48*'Table B1'!$F64/(0.01)</f>
        <v>1532013.0202434037</v>
      </c>
      <c r="H48" s="29"/>
      <c r="I48" s="29">
        <f>(100-'Table B2'!C48)*'Table B1'!$F64/(90)</f>
        <v>43350.294350591132</v>
      </c>
      <c r="J48" s="29">
        <f>'Table B2'!J48*'Table B1'!$F64/(5)</f>
        <v>108134.58567884692</v>
      </c>
      <c r="K48" s="29">
        <f>'Table B2'!K48*'Table B1'!$F64/(4)</f>
        <v>143054.37551005464</v>
      </c>
      <c r="L48" s="29">
        <f>'Table B2'!L48*'Table B1'!$F64/(0.5)</f>
        <v>216396.83910938079</v>
      </c>
      <c r="M48" s="29">
        <f>'Table B2'!M48*'Table B1'!$F64/(0.4)</f>
        <v>318903.40473469463</v>
      </c>
      <c r="N48" s="29">
        <f>'Table B2'!N48*'Table B1'!$F64/(0.09)</f>
        <v>599920.22204747482</v>
      </c>
      <c r="O48" s="23"/>
      <c r="P48" s="23">
        <f>'Table Thresholds_nominal'!W69*'Table A0'!$L69</f>
        <v>98987.373321484964</v>
      </c>
      <c r="Q48" s="23">
        <f>'Table Thresholds_nominal'!X69*'Table A0'!$L69</f>
        <v>120244.66205953968</v>
      </c>
      <c r="R48" s="23">
        <f>'Table Thresholds_nominal'!Y69*'Table A0'!$L69</f>
        <v>193289.04576948995</v>
      </c>
      <c r="S48" s="23">
        <f>'Table Thresholds_nominal'!Z69*'Table A0'!$L69</f>
        <v>250336.7829038334</v>
      </c>
      <c r="T48" s="23">
        <f>'Table Thresholds_nominal'!AA69*'Table A0'!$L69</f>
        <v>457132.00475150917</v>
      </c>
      <c r="U48" s="23">
        <f>'Table Thresholds_nominal'!AB69*'Table A0'!$L69</f>
        <v>989174.48029583483</v>
      </c>
      <c r="W48" s="62"/>
      <c r="X48" s="62"/>
      <c r="Y48" s="62"/>
      <c r="Z48" s="62"/>
      <c r="AA48" s="62"/>
      <c r="AB48" s="62"/>
    </row>
    <row r="49" spans="1:28" ht="13.5" customHeight="1">
      <c r="A49" s="132">
        <v>1977</v>
      </c>
      <c r="B49" s="29">
        <f>'Table B2'!C49*'Table B1'!$F65/(10)</f>
        <v>143545.6935728027</v>
      </c>
      <c r="C49" s="29">
        <f>'Table B2'!D49*'Table B1'!$F65/(5)</f>
        <v>177954.66797231219</v>
      </c>
      <c r="D49" s="29">
        <f>'Table B2'!E49*'Table B1'!$F65/(1)</f>
        <v>312062.80638613529</v>
      </c>
      <c r="E49" s="29">
        <f>'Table B2'!F49*'Table B1'!$F65/(0.5)</f>
        <v>404253.49201591912</v>
      </c>
      <c r="F49" s="29">
        <f>'Table B2'!G49*'Table B1'!$F65/(0.1)</f>
        <v>717808.40198450175</v>
      </c>
      <c r="G49" s="29">
        <f>'Table B2'!H49*'Table B1'!$F65/(0.01)</f>
        <v>1582695.5856673869</v>
      </c>
      <c r="H49" s="29"/>
      <c r="I49" s="29">
        <f>(100-'Table B2'!C49)*'Table B1'!$F65/(90)</f>
        <v>43260.938112838121</v>
      </c>
      <c r="J49" s="29">
        <f>'Table B2'!J49*'Table B1'!$F65/(5)</f>
        <v>109136.71917329321</v>
      </c>
      <c r="K49" s="29">
        <f>'Table B2'!K49*'Table B1'!$F65/(4)</f>
        <v>144427.63336885642</v>
      </c>
      <c r="L49" s="29">
        <f>'Table B2'!L49*'Table B1'!$F65/(0.5)</f>
        <v>219872.12075635151</v>
      </c>
      <c r="M49" s="29">
        <f>'Table B2'!M49*'Table B1'!$F65/(0.4)</f>
        <v>325864.76452377345</v>
      </c>
      <c r="N49" s="29">
        <f>'Table B2'!N49*'Table B1'!$F65/(0.09)</f>
        <v>621709.82601973682</v>
      </c>
      <c r="O49" s="23"/>
      <c r="P49" s="23">
        <f>'Table Thresholds_nominal'!W70*'Table A0'!$L70</f>
        <v>99850.845218582472</v>
      </c>
      <c r="Q49" s="23">
        <f>'Table Thresholds_nominal'!X70*'Table A0'!$L70</f>
        <v>121440.98072378598</v>
      </c>
      <c r="R49" s="23">
        <f>'Table Thresholds_nominal'!Y70*'Table A0'!$L70</f>
        <v>195627.76013115823</v>
      </c>
      <c r="S49" s="23">
        <f>'Table Thresholds_nominal'!Z70*'Table A0'!$L70</f>
        <v>254089.50758067094</v>
      </c>
      <c r="T49" s="23">
        <f>'Table Thresholds_nominal'!AA70*'Table A0'!$L70</f>
        <v>469189.92002400069</v>
      </c>
      <c r="U49" s="23">
        <f>'Table Thresholds_nominal'!AB70*'Table A0'!$L70</f>
        <v>1031241.1543532272</v>
      </c>
      <c r="W49" s="62"/>
      <c r="X49" s="62"/>
      <c r="Y49" s="62"/>
      <c r="Z49" s="62"/>
      <c r="AA49" s="62"/>
      <c r="AB49" s="62"/>
    </row>
    <row r="50" spans="1:28" ht="13.5" customHeight="1">
      <c r="A50" s="132">
        <v>1978</v>
      </c>
      <c r="B50" s="29">
        <f>'Table B2'!C50*'Table B1'!$F66/(10)</f>
        <v>145732.28783929031</v>
      </c>
      <c r="C50" s="29">
        <f>'Table B2'!D50*'Table B1'!$F66/(5)</f>
        <v>181396.3485102522</v>
      </c>
      <c r="D50" s="29">
        <f>'Table B2'!E50*'Table B1'!$F66/(1)</f>
        <v>321736.26012713427</v>
      </c>
      <c r="E50" s="29">
        <f>'Table B2'!F50*'Table B1'!$F66/(0.5)</f>
        <v>417364.60692846216</v>
      </c>
      <c r="F50" s="29">
        <f>'Table B2'!G50*'Table B1'!$F66/(0.1)</f>
        <v>744307.29927033547</v>
      </c>
      <c r="G50" s="29">
        <f>'Table B2'!H50*'Table B1'!$F66/(0.01)</f>
        <v>1662870.6971564239</v>
      </c>
      <c r="H50" s="29"/>
      <c r="I50" s="29">
        <f>(100-'Table B2'!C50)*'Table B1'!$F66/(90)</f>
        <v>42837.367277935584</v>
      </c>
      <c r="J50" s="29">
        <f>'Table B2'!J50*'Table B1'!$F66/(5)</f>
        <v>110068.22716832841</v>
      </c>
      <c r="K50" s="29">
        <f>'Table B2'!K50*'Table B1'!$F66/(4)</f>
        <v>146311.37060603168</v>
      </c>
      <c r="L50" s="29">
        <f>'Table B2'!L50*'Table B1'!$F66/(0.5)</f>
        <v>226107.91332580641</v>
      </c>
      <c r="M50" s="29">
        <f>'Table B2'!M50*'Table B1'!$F66/(0.4)</f>
        <v>335628.93384299387</v>
      </c>
      <c r="N50" s="29">
        <f>'Table B2'!N50*'Table B1'!$F66/(0.09)</f>
        <v>642244.69950521458</v>
      </c>
      <c r="O50" s="23"/>
      <c r="P50" s="23">
        <f>'Table Thresholds_nominal'!W71*'Table A0'!$L71</f>
        <v>100636.41655126501</v>
      </c>
      <c r="Q50" s="23">
        <f>'Table Thresholds_nominal'!X71*'Table A0'!$L71</f>
        <v>122604.1895504813</v>
      </c>
      <c r="R50" s="23">
        <f>'Table Thresholds_nominal'!Y71*'Table A0'!$L71</f>
        <v>200906.93900562989</v>
      </c>
      <c r="S50" s="23">
        <f>'Table Thresholds_nominal'!Z71*'Table A0'!$L71</f>
        <v>263148.49159723578</v>
      </c>
      <c r="T50" s="23">
        <f>'Table Thresholds_nominal'!AA71*'Table A0'!$L71</f>
        <v>486904.73995909223</v>
      </c>
      <c r="U50" s="23">
        <f>'Table Thresholds_nominal'!AB71*'Table A0'!$L71</f>
        <v>1067830.1356363094</v>
      </c>
      <c r="W50" s="62"/>
      <c r="X50" s="62"/>
      <c r="Y50" s="62"/>
      <c r="Z50" s="62"/>
      <c r="AA50" s="62"/>
      <c r="AB50" s="62"/>
    </row>
    <row r="51" spans="1:28" ht="13.5" customHeight="1">
      <c r="A51" s="132">
        <v>1979</v>
      </c>
      <c r="B51" s="29">
        <f>'Table B2'!C51*'Table B1'!$F67/(10)</f>
        <v>144901.21215937863</v>
      </c>
      <c r="C51" s="29">
        <f>'Table B2'!D51*'Table B1'!$F67/(5)</f>
        <v>180860.37439660705</v>
      </c>
      <c r="D51" s="29">
        <f>'Table B2'!E51*'Table B1'!$F67/(1)</f>
        <v>326029.03839703841</v>
      </c>
      <c r="E51" s="29">
        <f>'Table B2'!F51*'Table B1'!$F67/(0.5)</f>
        <v>425825.284185934</v>
      </c>
      <c r="F51" s="29">
        <f>'Table B2'!G51*'Table B1'!$F67/(0.1)</f>
        <v>769841.76993220579</v>
      </c>
      <c r="G51" s="29">
        <f>'Table B2'!H51*'Table B1'!$F67/(0.01)</f>
        <v>1793500.5811772097</v>
      </c>
      <c r="H51" s="29"/>
      <c r="I51" s="29">
        <f>(100-'Table B2'!C51)*'Table B1'!$F67/(90)</f>
        <v>42168.24027264896</v>
      </c>
      <c r="J51" s="29">
        <f>'Table B2'!J51*'Table B1'!$F67/(5)</f>
        <v>108942.04992215017</v>
      </c>
      <c r="K51" s="29">
        <f>'Table B2'!K51*'Table B1'!$F67/(4)</f>
        <v>144568.20839649922</v>
      </c>
      <c r="L51" s="29">
        <f>'Table B2'!L51*'Table B1'!$F67/(0.5)</f>
        <v>226232.79260814277</v>
      </c>
      <c r="M51" s="29">
        <f>'Table B2'!M51*'Table B1'!$F67/(0.4)</f>
        <v>339821.16274936602</v>
      </c>
      <c r="N51" s="29">
        <f>'Table B2'!N51*'Table B1'!$F67/(0.09)</f>
        <v>656101.9020160943</v>
      </c>
      <c r="O51" s="23"/>
      <c r="P51" s="23">
        <f>'Table Thresholds_nominal'!W72*'Table A0'!$L72</f>
        <v>99677.599245335281</v>
      </c>
      <c r="Q51" s="23">
        <f>'Table Thresholds_nominal'!X72*'Table A0'!$L72</f>
        <v>121271.59042149414</v>
      </c>
      <c r="R51" s="23">
        <f>'Table Thresholds_nominal'!Y72*'Table A0'!$L72</f>
        <v>199556.08617521188</v>
      </c>
      <c r="S51" s="23">
        <f>'Table Thresholds_nominal'!Z72*'Table A0'!$L72</f>
        <v>265804.53980084002</v>
      </c>
      <c r="T51" s="23">
        <f>'Table Thresholds_nominal'!AA72*'Table A0'!$L72</f>
        <v>490681.08370045217</v>
      </c>
      <c r="U51" s="23">
        <f>'Table Thresholds_nominal'!AB72*'Table A0'!$L72</f>
        <v>1116658.5880274468</v>
      </c>
      <c r="W51" s="62"/>
      <c r="X51" s="62"/>
      <c r="Y51" s="62"/>
      <c r="Z51" s="62"/>
      <c r="AA51" s="62"/>
      <c r="AB51" s="62"/>
    </row>
    <row r="52" spans="1:28" ht="13.5" customHeight="1">
      <c r="A52" s="132">
        <v>1980</v>
      </c>
      <c r="B52" s="29">
        <f>'Table B2'!C52*'Table B1'!$F68/(10)</f>
        <v>145380.81859413767</v>
      </c>
      <c r="C52" s="29">
        <f>'Table B2'!D52*'Table B1'!$F68/(5)</f>
        <v>182315.34893010597</v>
      </c>
      <c r="D52" s="29">
        <f>'Table B2'!E52*'Table B1'!$F68/(1)</f>
        <v>332871.87180333363</v>
      </c>
      <c r="E52" s="29">
        <f>'Table B2'!F52*'Table B1'!$F68/(0.5)</f>
        <v>437992.03178605175</v>
      </c>
      <c r="F52" s="29">
        <f>'Table B2'!G52*'Table B1'!$F68/(0.1)</f>
        <v>811844.70523863623</v>
      </c>
      <c r="G52" s="29">
        <f>'Table B2'!H52*'Table B1'!$F68/(0.01)</f>
        <v>1973917.2475808577</v>
      </c>
      <c r="H52" s="29"/>
      <c r="I52" s="29">
        <f>(100-'Table B2'!C52)*'Table B1'!$F68/(90)</f>
        <v>41411.966425698258</v>
      </c>
      <c r="J52" s="29">
        <f>'Table B2'!J52*'Table B1'!$F68/(5)</f>
        <v>108446.28825816931</v>
      </c>
      <c r="K52" s="29">
        <f>'Table B2'!K52*'Table B1'!$F68/(4)</f>
        <v>144676.21821179907</v>
      </c>
      <c r="L52" s="29">
        <f>'Table B2'!L52*'Table B1'!$F68/(0.5)</f>
        <v>227751.71182061551</v>
      </c>
      <c r="M52" s="29">
        <f>'Table B2'!M52*'Table B1'!$F68/(0.4)</f>
        <v>344528.86342290562</v>
      </c>
      <c r="N52" s="29">
        <f>'Table B2'!N52*'Table B1'!$F68/(0.09)</f>
        <v>682725.53386727837</v>
      </c>
      <c r="O52" s="23"/>
      <c r="P52" s="23">
        <f>'Table Thresholds_nominal'!W73*'Table A0'!$L73</f>
        <v>99079.557714839539</v>
      </c>
      <c r="Q52" s="23">
        <f>'Table Thresholds_nominal'!X73*'Table A0'!$L73</f>
        <v>120900.80784271499</v>
      </c>
      <c r="R52" s="23">
        <f>'Table Thresholds_nominal'!Y73*'Table A0'!$L73</f>
        <v>201599.56108668057</v>
      </c>
      <c r="S52" s="23">
        <f>'Table Thresholds_nominal'!Z73*'Table A0'!$L73</f>
        <v>266773.06509617553</v>
      </c>
      <c r="T52" s="23">
        <f>'Table Thresholds_nominal'!AA73*'Table A0'!$L73</f>
        <v>510925.9695902252</v>
      </c>
      <c r="U52" s="23">
        <f>'Table Thresholds_nominal'!AB73*'Table A0'!$L73</f>
        <v>1180665.0802259899</v>
      </c>
      <c r="W52" s="62"/>
      <c r="X52" s="62"/>
      <c r="Y52" s="62"/>
      <c r="Z52" s="62"/>
      <c r="AA52" s="62"/>
      <c r="AB52" s="62"/>
    </row>
    <row r="53" spans="1:28" ht="13.5" customHeight="1">
      <c r="A53" s="132">
        <v>1981</v>
      </c>
      <c r="B53" s="29">
        <f>'Table B2'!C53*'Table B1'!$F69/(10)</f>
        <v>145514.54233888158</v>
      </c>
      <c r="C53" s="29">
        <f>'Table B2'!D53*'Table B1'!$F69/(5)</f>
        <v>182565.32440256924</v>
      </c>
      <c r="D53" s="29">
        <f>'Table B2'!E53*'Table B1'!$F69/(1)</f>
        <v>332195.47133574262</v>
      </c>
      <c r="E53" s="29">
        <f>'Table B2'!F53*'Table B1'!$F69/(0.5)</f>
        <v>438549.7257384854</v>
      </c>
      <c r="F53" s="29">
        <f>'Table B2'!G53*'Table B1'!$F69/(0.1)</f>
        <v>821052.77584616235</v>
      </c>
      <c r="G53" s="29">
        <f>'Table B2'!H53*'Table B1'!$F69/(0.01)</f>
        <v>2011269.0793712668</v>
      </c>
      <c r="H53" s="29"/>
      <c r="I53" s="29">
        <f>(100-'Table B2'!C53)*'Table B1'!$F69/(90)</f>
        <v>41280.134523650879</v>
      </c>
      <c r="J53" s="29">
        <f>'Table B2'!J53*'Table B1'!$F69/(5)</f>
        <v>108463.76027519393</v>
      </c>
      <c r="K53" s="29">
        <f>'Table B2'!K53*'Table B1'!$F69/(4)</f>
        <v>145157.78766927589</v>
      </c>
      <c r="L53" s="29">
        <f>'Table B2'!L53*'Table B1'!$F69/(0.5)</f>
        <v>225841.21693299984</v>
      </c>
      <c r="M53" s="29">
        <f>'Table B2'!M53*'Table B1'!$F69/(0.4)</f>
        <v>342923.96321156621</v>
      </c>
      <c r="N53" s="29">
        <f>'Table B2'!N53*'Table B1'!$F69/(0.09)</f>
        <v>688806.51989892859</v>
      </c>
      <c r="O53" s="23"/>
      <c r="P53" s="23">
        <f>'Table Thresholds_nominal'!W74*'Table A0'!$L74</f>
        <v>99066.17097173199</v>
      </c>
      <c r="Q53" s="23">
        <f>'Table Thresholds_nominal'!X74*'Table A0'!$L74</f>
        <v>121761.79182845129</v>
      </c>
      <c r="R53" s="23">
        <f>'Table Thresholds_nominal'!Y74*'Table A0'!$L74</f>
        <v>201434.89211951816</v>
      </c>
      <c r="S53" s="23">
        <f>'Table Thresholds_nominal'!Z74*'Table A0'!$L74</f>
        <v>264310.30984324275</v>
      </c>
      <c r="T53" s="23">
        <f>'Table Thresholds_nominal'!AA74*'Table A0'!$L74</f>
        <v>511090.67744666996</v>
      </c>
      <c r="U53" s="23">
        <f>'Table Thresholds_nominal'!AB74*'Table A0'!$L74</f>
        <v>1203886.5730956527</v>
      </c>
      <c r="W53" s="62"/>
      <c r="X53" s="62"/>
      <c r="Y53" s="62"/>
      <c r="Z53" s="62"/>
      <c r="AA53" s="62"/>
      <c r="AB53" s="62"/>
    </row>
    <row r="54" spans="1:28" ht="13.5" customHeight="1">
      <c r="A54" s="132">
        <v>1982</v>
      </c>
      <c r="B54" s="29">
        <f>'Table B2'!C54*'Table B1'!$F70/(10)</f>
        <v>149439.69319002025</v>
      </c>
      <c r="C54" s="29">
        <f>'Table B2'!D54*'Table B1'!$F70/(5)</f>
        <v>188630.38228293706</v>
      </c>
      <c r="D54" s="29">
        <f>'Table B2'!E54*'Table B1'!$F70/(1)</f>
        <v>349245.72943494172</v>
      </c>
      <c r="E54" s="29">
        <f>'Table B2'!F54*'Table B1'!$F70/(0.5)</f>
        <v>463148.41337535443</v>
      </c>
      <c r="F54" s="29">
        <f>'Table B2'!G54*'Table B1'!$F70/(0.1)</f>
        <v>875208.12292449421</v>
      </c>
      <c r="G54" s="29">
        <f>'Table B2'!H54*'Table B1'!$F70/(0.01)</f>
        <v>2156613.3172541363</v>
      </c>
      <c r="H54" s="29"/>
      <c r="I54" s="29">
        <f>(100-'Table B2'!C54)*'Table B1'!$F70/(90)</f>
        <v>41556.682343884924</v>
      </c>
      <c r="J54" s="29">
        <f>'Table B2'!J54*'Table B1'!$F70/(5)</f>
        <v>110249.00409710346</v>
      </c>
      <c r="K54" s="29">
        <f>'Table B2'!K54*'Table B1'!$F70/(4)</f>
        <v>148476.54549493588</v>
      </c>
      <c r="L54" s="29">
        <f>'Table B2'!L54*'Table B1'!$F70/(0.5)</f>
        <v>235343.0454945291</v>
      </c>
      <c r="M54" s="29">
        <f>'Table B2'!M54*'Table B1'!$F70/(0.4)</f>
        <v>360133.48598806933</v>
      </c>
      <c r="N54" s="29">
        <f>'Table B2'!N54*'Table B1'!$F70/(0.09)</f>
        <v>732829.7679989785</v>
      </c>
      <c r="O54" s="23"/>
      <c r="P54" s="23">
        <f>'Table Thresholds_nominal'!W75*'Table A0'!$L75</f>
        <v>100461.38519380664</v>
      </c>
      <c r="Q54" s="23">
        <f>'Table Thresholds_nominal'!X75*'Table A0'!$L75</f>
        <v>123736.57085710343</v>
      </c>
      <c r="R54" s="23">
        <f>'Table Thresholds_nominal'!Y75*'Table A0'!$L75</f>
        <v>206778.16300731056</v>
      </c>
      <c r="S54" s="23">
        <f>'Table Thresholds_nominal'!Z75*'Table A0'!$L75</f>
        <v>277172.99427967146</v>
      </c>
      <c r="T54" s="23">
        <f>'Table Thresholds_nominal'!AA75*'Table A0'!$L75</f>
        <v>536883.31511524564</v>
      </c>
      <c r="U54" s="23">
        <f>'Table Thresholds_nominal'!AB75*'Table A0'!$L75</f>
        <v>1297194.2177069413</v>
      </c>
      <c r="W54" s="62"/>
      <c r="X54" s="62"/>
      <c r="Y54" s="62"/>
      <c r="Z54" s="62"/>
      <c r="AA54" s="62"/>
      <c r="AB54" s="62"/>
    </row>
    <row r="55" spans="1:28" ht="13.5" customHeight="1">
      <c r="A55" s="132">
        <v>1983</v>
      </c>
      <c r="B55" s="29">
        <f>'Table B2'!C55*'Table B1'!$F71/(10)</f>
        <v>153307.59690530883</v>
      </c>
      <c r="C55" s="29">
        <f>'Table B2'!D55*'Table B1'!$F71/(5)</f>
        <v>194936.67619975045</v>
      </c>
      <c r="D55" s="29">
        <f>'Table B2'!E55*'Table B1'!$F71/(1)</f>
        <v>366586.78968452965</v>
      </c>
      <c r="E55" s="29">
        <f>'Table B2'!F55*'Table B1'!$F71/(0.5)</f>
        <v>491031.27716766048</v>
      </c>
      <c r="F55" s="29">
        <f>'Table B2'!G55*'Table B1'!$F71/(0.1)</f>
        <v>947169.60612954665</v>
      </c>
      <c r="G55" s="29">
        <f>'Table B2'!H55*'Table B1'!$F71/(0.01)</f>
        <v>2487835.5820431053</v>
      </c>
      <c r="H55" s="29"/>
      <c r="I55" s="29">
        <f>(100-'Table B2'!C55)*'Table B1'!$F71/(90)</f>
        <v>41530.690316620719</v>
      </c>
      <c r="J55" s="29">
        <f>'Table B2'!J55*'Table B1'!$F71/(5)</f>
        <v>111678.5176108672</v>
      </c>
      <c r="K55" s="29">
        <f>'Table B2'!K55*'Table B1'!$F71/(4)</f>
        <v>152024.14782855567</v>
      </c>
      <c r="L55" s="29">
        <f>'Table B2'!L55*'Table B1'!$F71/(0.5)</f>
        <v>242142.30220139891</v>
      </c>
      <c r="M55" s="29">
        <f>'Table B2'!M55*'Table B1'!$F71/(0.4)</f>
        <v>376996.69492718886</v>
      </c>
      <c r="N55" s="29">
        <f>'Table B2'!N55*'Table B1'!$F71/(0.09)</f>
        <v>775984.49769470689</v>
      </c>
      <c r="O55" s="23"/>
      <c r="P55" s="23">
        <f>'Table Thresholds_nominal'!W76*'Table A0'!$L76</f>
        <v>101432.68058544358</v>
      </c>
      <c r="Q55" s="23">
        <f>'Table Thresholds_nominal'!X76*'Table A0'!$L76</f>
        <v>125804.09598300222</v>
      </c>
      <c r="R55" s="23">
        <f>'Table Thresholds_nominal'!Y76*'Table A0'!$L76</f>
        <v>212956.09011859432</v>
      </c>
      <c r="S55" s="23">
        <f>'Table Thresholds_nominal'!Z76*'Table A0'!$L76</f>
        <v>287425.52340417478</v>
      </c>
      <c r="T55" s="23">
        <f>'Table Thresholds_nominal'!AA76*'Table A0'!$L76</f>
        <v>566061.35600923002</v>
      </c>
      <c r="U55" s="23">
        <f>'Table Thresholds_nominal'!AB76*'Table A0'!$L76</f>
        <v>1424870.9303004895</v>
      </c>
      <c r="W55" s="62"/>
      <c r="X55" s="62"/>
      <c r="Y55" s="62"/>
      <c r="Z55" s="62"/>
      <c r="AA55" s="62"/>
      <c r="AB55" s="62"/>
    </row>
    <row r="56" spans="1:28" ht="13.5" customHeight="1">
      <c r="A56" s="132">
        <v>1984</v>
      </c>
      <c r="B56" s="29">
        <f>'Table B2'!C56*'Table B1'!$F72/(10)</f>
        <v>157169.07552410004</v>
      </c>
      <c r="C56" s="29">
        <f>'Table B2'!D56*'Table B1'!$F72/(5)</f>
        <v>201140.32245559763</v>
      </c>
      <c r="D56" s="29">
        <f>'Table B2'!E56*'Table B1'!$F72/(1)</f>
        <v>385783.46535263729</v>
      </c>
      <c r="E56" s="29">
        <f>'Table B2'!F56*'Table B1'!$F72/(0.5)</f>
        <v>522941.48330409778</v>
      </c>
      <c r="F56" s="29">
        <f>'Table B2'!G56*'Table B1'!$F72/(0.1)</f>
        <v>1055755.796073742</v>
      </c>
      <c r="G56" s="29">
        <f>'Table B2'!H56*'Table B1'!$F72/(0.01)</f>
        <v>2776069.7905810308</v>
      </c>
      <c r="H56" s="29"/>
      <c r="I56" s="29">
        <f>(100-'Table B2'!C56)*'Table B1'!$F72/(90)</f>
        <v>41514.245285531921</v>
      </c>
      <c r="J56" s="29">
        <f>'Table B2'!J56*'Table B1'!$F72/(5)</f>
        <v>113197.82859260243</v>
      </c>
      <c r="K56" s="29">
        <f>'Table B2'!K56*'Table B1'!$F72/(4)</f>
        <v>154979.53673133775</v>
      </c>
      <c r="L56" s="29">
        <f>'Table B2'!L56*'Table B1'!$F72/(0.5)</f>
        <v>248625.44740117682</v>
      </c>
      <c r="M56" s="29">
        <f>'Table B2'!M56*'Table B1'!$F72/(0.4)</f>
        <v>389737.90511168668</v>
      </c>
      <c r="N56" s="29">
        <f>'Table B2'!N56*'Table B1'!$F72/(0.09)</f>
        <v>864609.79668404313</v>
      </c>
      <c r="O56" s="23"/>
      <c r="P56" s="23">
        <f>'Table Thresholds_nominal'!W77*'Table A0'!$L77</f>
        <v>102831.87481973581</v>
      </c>
      <c r="Q56" s="23">
        <f>'Table Thresholds_nominal'!X77*'Table A0'!$L77</f>
        <v>127808.84946258667</v>
      </c>
      <c r="R56" s="23">
        <f>'Table Thresholds_nominal'!Y77*'Table A0'!$L77</f>
        <v>219295.28585035293</v>
      </c>
      <c r="S56" s="23">
        <f>'Table Thresholds_nominal'!Z77*'Table A0'!$L77</f>
        <v>295018.05891335866</v>
      </c>
      <c r="T56" s="23">
        <f>'Table Thresholds_nominal'!AA77*'Table A0'!$L77</f>
        <v>609804.4848296101</v>
      </c>
      <c r="U56" s="23">
        <f>'Table Thresholds_nominal'!AB77*'Table A0'!$L77</f>
        <v>1568197.0889056164</v>
      </c>
      <c r="W56" s="62"/>
      <c r="X56" s="62"/>
      <c r="Y56" s="62"/>
      <c r="Z56" s="62"/>
      <c r="AA56" s="62"/>
      <c r="AB56" s="62"/>
    </row>
    <row r="57" spans="1:28" ht="13.5" customHeight="1">
      <c r="A57" s="132">
        <v>1985</v>
      </c>
      <c r="B57" s="29">
        <f>'Table B2'!C57*'Table B1'!$F73/(10)</f>
        <v>160146.25986292254</v>
      </c>
      <c r="C57" s="29">
        <f>'Table B2'!D57*'Table B1'!$F73/(5)</f>
        <v>205109.98783385073</v>
      </c>
      <c r="D57" s="29">
        <f>'Table B2'!E57*'Table B1'!$F73/(1)</f>
        <v>391803.69427122548</v>
      </c>
      <c r="E57" s="29">
        <f>'Table B2'!F57*'Table B1'!$F73/(0.5)</f>
        <v>530302.74617688684</v>
      </c>
      <c r="F57" s="29">
        <f>'Table B2'!G57*'Table B1'!$F73/(0.1)</f>
        <v>1064051.8140186111</v>
      </c>
      <c r="G57" s="29">
        <f>'Table B2'!H57*'Table B1'!$F73/(0.01)</f>
        <v>2902449.0271054227</v>
      </c>
      <c r="H57" s="29"/>
      <c r="I57" s="29">
        <f>(100-'Table B2'!C57)*'Table B1'!$F73/(90)</f>
        <v>42037.944474217067</v>
      </c>
      <c r="J57" s="29">
        <f>'Table B2'!J57*'Table B1'!$F73/(5)</f>
        <v>115182.53189199441</v>
      </c>
      <c r="K57" s="29">
        <f>'Table B2'!K57*'Table B1'!$F73/(4)</f>
        <v>158436.56122450702</v>
      </c>
      <c r="L57" s="29">
        <f>'Table B2'!L57*'Table B1'!$F73/(0.5)</f>
        <v>253304.64236556413</v>
      </c>
      <c r="M57" s="29">
        <f>'Table B2'!M57*'Table B1'!$F73/(0.4)</f>
        <v>396865.47921645571</v>
      </c>
      <c r="N57" s="29">
        <f>'Table B2'!N57*'Table B1'!$F73/(0.09)</f>
        <v>859785.45700896555</v>
      </c>
      <c r="O57" s="23"/>
      <c r="P57" s="23">
        <f>'Table Thresholds_nominal'!W78*'Table A0'!$L78</f>
        <v>104459.1048014437</v>
      </c>
      <c r="Q57" s="23">
        <f>'Table Thresholds_nominal'!X78*'Table A0'!$L78</f>
        <v>130786.48284120522</v>
      </c>
      <c r="R57" s="23">
        <f>'Table Thresholds_nominal'!Y78*'Table A0'!$L78</f>
        <v>223636.57252263359</v>
      </c>
      <c r="S57" s="23">
        <f>'Table Thresholds_nominal'!Z78*'Table A0'!$L78</f>
        <v>300359.76619978965</v>
      </c>
      <c r="T57" s="23">
        <f>'Table Thresholds_nominal'!AA78*'Table A0'!$L78</f>
        <v>613822.26821507222</v>
      </c>
      <c r="U57" s="23">
        <f>'Table Thresholds_nominal'!AB78*'Table A0'!$L78</f>
        <v>1643730.2033556739</v>
      </c>
      <c r="W57" s="62"/>
      <c r="X57" s="62"/>
      <c r="Y57" s="62"/>
      <c r="Z57" s="62"/>
      <c r="AA57" s="62"/>
      <c r="AB57" s="62"/>
    </row>
    <row r="58" spans="1:28" ht="13.5" customHeight="1">
      <c r="A58" s="132">
        <v>1986</v>
      </c>
      <c r="B58" s="29">
        <f>'Table B2'!C58*'Table B1'!$F74/(10)</f>
        <v>165110.306646004</v>
      </c>
      <c r="C58" s="29">
        <f>'Table B2'!D58*'Table B1'!$F74/(5)</f>
        <v>211589.10886085112</v>
      </c>
      <c r="D58" s="29">
        <f>'Table B2'!E58*'Table B1'!$F74/(1)</f>
        <v>403966.9059508483</v>
      </c>
      <c r="E58" s="29">
        <f>'Table B2'!F58*'Table B1'!$F74/(0.5)</f>
        <v>547004.05501397967</v>
      </c>
      <c r="F58" s="29">
        <f>'Table B2'!G58*'Table B1'!$F74/(0.1)</f>
        <v>1112204.8175032227</v>
      </c>
      <c r="G58" s="29">
        <f>'Table B2'!H58*'Table B1'!$F74/(0.01)</f>
        <v>3187180.8850612929</v>
      </c>
      <c r="H58" s="29"/>
      <c r="I58" s="29">
        <f>(100-'Table B2'!C58)*'Table B1'!$F74/(90)</f>
        <v>42922.785710253564</v>
      </c>
      <c r="J58" s="29">
        <f>'Table B2'!J58*'Table B1'!$F74/(5)</f>
        <v>118631.50443115683</v>
      </c>
      <c r="K58" s="29">
        <f>'Table B2'!K58*'Table B1'!$F74/(4)</f>
        <v>163494.65958835179</v>
      </c>
      <c r="L58" s="29">
        <f>'Table B2'!L58*'Table B1'!$F74/(0.5)</f>
        <v>260929.75688771694</v>
      </c>
      <c r="M58" s="29">
        <f>'Table B2'!M58*'Table B1'!$F74/(0.4)</f>
        <v>405703.86439166887</v>
      </c>
      <c r="N58" s="29">
        <f>'Table B2'!N58*'Table B1'!$F74/(0.09)</f>
        <v>881651.92110788182</v>
      </c>
      <c r="O58" s="23"/>
      <c r="P58" s="23">
        <f>'Table Thresholds_nominal'!W79*'Table A0'!$L79</f>
        <v>107216.1202797689</v>
      </c>
      <c r="Q58" s="23">
        <f>'Table Thresholds_nominal'!X79*'Table A0'!$L79</f>
        <v>134623.60302438747</v>
      </c>
      <c r="R58" s="23">
        <f>'Table Thresholds_nominal'!Y79*'Table A0'!$L79</f>
        <v>231021.6764516758</v>
      </c>
      <c r="S58" s="23">
        <f>'Table Thresholds_nominal'!Z79*'Table A0'!$L79</f>
        <v>305880.67901572923</v>
      </c>
      <c r="T58" s="23">
        <f>'Table Thresholds_nominal'!AA79*'Table A0'!$L79</f>
        <v>623349.70744552335</v>
      </c>
      <c r="U58" s="23">
        <f>'Table Thresholds_nominal'!AB79*'Table A0'!$L79</f>
        <v>1715115.4044441476</v>
      </c>
      <c r="W58" s="62"/>
      <c r="X58" s="62"/>
      <c r="Y58" s="62"/>
      <c r="Z58" s="62"/>
      <c r="AA58" s="62"/>
      <c r="AB58" s="62"/>
    </row>
    <row r="59" spans="1:28" ht="13.5" customHeight="1">
      <c r="A59" s="132">
        <v>1987</v>
      </c>
      <c r="B59" s="29">
        <f>'Table B2'!C59*'Table B1'!$F75/(10)</f>
        <v>170447.83472444545</v>
      </c>
      <c r="C59" s="29">
        <f>'Table B2'!D59*'Table B1'!$F75/(5)</f>
        <v>222698.2955505962</v>
      </c>
      <c r="D59" s="29">
        <f>'Table B2'!E59*'Table B1'!$F75/(1)</f>
        <v>454300.95671921404</v>
      </c>
      <c r="E59" s="29">
        <f>'Table B2'!F59*'Table B1'!$F75/(0.5)</f>
        <v>633335.54201773414</v>
      </c>
      <c r="F59" s="29">
        <f>'Table B2'!G59*'Table B1'!$F75/(0.1)</f>
        <v>1355157.5208403391</v>
      </c>
      <c r="G59" s="29">
        <f>'Table B2'!H59*'Table B1'!$F75/(0.01)</f>
        <v>3844813.6898841853</v>
      </c>
      <c r="H59" s="29"/>
      <c r="I59" s="29">
        <f>(100-'Table B2'!C59)*'Table B1'!$F75/(90)</f>
        <v>42974.61562456542</v>
      </c>
      <c r="J59" s="29">
        <f>'Table B2'!J59*'Table B1'!$F75/(5)</f>
        <v>118197.37389829471</v>
      </c>
      <c r="K59" s="29">
        <f>'Table B2'!K59*'Table B1'!$F75/(4)</f>
        <v>164797.63025844176</v>
      </c>
      <c r="L59" s="29">
        <f>'Table B2'!L59*'Table B1'!$F75/(0.5)</f>
        <v>275266.37142069393</v>
      </c>
      <c r="M59" s="29">
        <f>'Table B2'!M59*'Table B1'!$F75/(0.4)</f>
        <v>452880.0473120829</v>
      </c>
      <c r="N59" s="29">
        <f>'Table B2'!N59*'Table B1'!$F75/(0.09)</f>
        <v>1078529.0576132452</v>
      </c>
      <c r="O59" s="23"/>
      <c r="P59" s="23">
        <f>'Table Thresholds_nominal'!W80*'Table A0'!$L80</f>
        <v>107041.89920586337</v>
      </c>
      <c r="Q59" s="23">
        <f>'Table Thresholds_nominal'!X80*'Table A0'!$L80</f>
        <v>134717.22426065762</v>
      </c>
      <c r="R59" s="23">
        <f>'Table Thresholds_nominal'!Y80*'Table A0'!$L80</f>
        <v>240630.66083520127</v>
      </c>
      <c r="S59" s="23">
        <f>'Table Thresholds_nominal'!Z80*'Table A0'!$L80</f>
        <v>329855.81452777382</v>
      </c>
      <c r="T59" s="23">
        <f>'Table Thresholds_nominal'!AA80*'Table A0'!$L80</f>
        <v>733762.93796666688</v>
      </c>
      <c r="U59" s="23">
        <f>'Table Thresholds_nominal'!AB80*'Table A0'!$L80</f>
        <v>2101548.0384549997</v>
      </c>
      <c r="W59" s="62"/>
      <c r="X59" s="62"/>
      <c r="Y59" s="62"/>
      <c r="Z59" s="62"/>
      <c r="AA59" s="62"/>
      <c r="AB59" s="62"/>
    </row>
    <row r="60" spans="1:28" ht="13.5" customHeight="1">
      <c r="A60" s="132">
        <v>1988</v>
      </c>
      <c r="B60" s="29">
        <f>'Table B2'!C60*'Table B1'!$F76/(10)</f>
        <v>180395.09008958322</v>
      </c>
      <c r="C60" s="29">
        <f>'Table B2'!D60*'Table B1'!$F76/(5)</f>
        <v>241355.02114348998</v>
      </c>
      <c r="D60" s="29">
        <f>'Table B2'!E60*'Table B1'!$F76/(1)</f>
        <v>529975.87118194974</v>
      </c>
      <c r="E60" s="29">
        <f>'Table B2'!F60*'Table B1'!$F76/(0.5)</f>
        <v>767321.48509540036</v>
      </c>
      <c r="F60" s="29">
        <f>'Table B2'!G60*'Table B1'!$F76/(0.1)</f>
        <v>1783903.8647456355</v>
      </c>
      <c r="G60" s="29">
        <f>'Table B2'!H60*'Table B1'!$F76/(0.01)</f>
        <v>6200463.5754691614</v>
      </c>
      <c r="H60" s="29"/>
      <c r="I60" s="29">
        <f>(100-'Table B2'!C60)*'Table B1'!$F76/(90)</f>
        <v>42701.128175324207</v>
      </c>
      <c r="J60" s="29">
        <f>'Table B2'!J60*'Table B1'!$F76/(5)</f>
        <v>119435.15903567646</v>
      </c>
      <c r="K60" s="29">
        <f>'Table B2'!K60*'Table B1'!$F76/(4)</f>
        <v>169199.80863387499</v>
      </c>
      <c r="L60" s="29">
        <f>'Table B2'!L60*'Table B1'!$F76/(0.5)</f>
        <v>292630.25726849906</v>
      </c>
      <c r="M60" s="29">
        <f>'Table B2'!M60*'Table B1'!$F76/(0.4)</f>
        <v>513175.89018284151</v>
      </c>
      <c r="N60" s="29">
        <f>'Table B2'!N60*'Table B1'!$F76/(0.09)</f>
        <v>1293175.0079985776</v>
      </c>
      <c r="O60" s="23"/>
      <c r="P60" s="23">
        <f>'Table Thresholds_nominal'!W81*'Table A0'!$L81</f>
        <v>107369.30549850599</v>
      </c>
      <c r="Q60" s="23">
        <f>'Table Thresholds_nominal'!X81*'Table A0'!$L81</f>
        <v>136761.58076269104</v>
      </c>
      <c r="R60" s="23">
        <f>'Table Thresholds_nominal'!Y81*'Table A0'!$L81</f>
        <v>251574.73995938915</v>
      </c>
      <c r="S60" s="23">
        <f>'Table Thresholds_nominal'!Z81*'Table A0'!$L81</f>
        <v>360862.70170721062</v>
      </c>
      <c r="T60" s="23">
        <f>'Table Thresholds_nominal'!AA81*'Table A0'!$L81</f>
        <v>861272.51210113778</v>
      </c>
      <c r="U60" s="23">
        <f>'Table Thresholds_nominal'!AB81*'Table A0'!$L81</f>
        <v>2779442.07066403</v>
      </c>
      <c r="W60" s="62"/>
      <c r="X60" s="62"/>
      <c r="Y60" s="62"/>
      <c r="Z60" s="62"/>
      <c r="AA60" s="62"/>
      <c r="AB60" s="62"/>
    </row>
    <row r="61" spans="1:28" ht="13.5" customHeight="1">
      <c r="A61" s="132">
        <v>1989</v>
      </c>
      <c r="B61" s="29">
        <f>'Table B2'!C61*'Table B1'!$F77/(10)</f>
        <v>176648.04956964395</v>
      </c>
      <c r="C61" s="29">
        <f>'Table B2'!D61*'Table B1'!$F77/(5)</f>
        <v>233386.75989955556</v>
      </c>
      <c r="D61" s="29">
        <f>'Table B2'!E61*'Table B1'!$F77/(1)</f>
        <v>487100.17538091424</v>
      </c>
      <c r="E61" s="29">
        <f>'Table B2'!F61*'Table B1'!$F77/(0.5)</f>
        <v>686108.6666338481</v>
      </c>
      <c r="F61" s="29">
        <f>'Table B2'!G61*'Table B1'!$F77/(0.1)</f>
        <v>1504329.3891163499</v>
      </c>
      <c r="G61" s="29">
        <f>'Table B2'!H61*'Table B1'!$F77/(0.01)</f>
        <v>4616638.4232099522</v>
      </c>
      <c r="H61" s="29"/>
      <c r="I61" s="29">
        <f>(100-'Table B2'!C61)*'Table B1'!$F77/(90)</f>
        <v>42624.844859170538</v>
      </c>
      <c r="J61" s="29">
        <f>'Table B2'!J61*'Table B1'!$F77/(5)</f>
        <v>119909.33923973229</v>
      </c>
      <c r="K61" s="29">
        <f>'Table B2'!K61*'Table B1'!$F77/(4)</f>
        <v>169958.40602921593</v>
      </c>
      <c r="L61" s="29">
        <f>'Table B2'!L61*'Table B1'!$F77/(0.5)</f>
        <v>288091.68412798032</v>
      </c>
      <c r="M61" s="29">
        <f>'Table B2'!M61*'Table B1'!$F77/(0.4)</f>
        <v>481553.4860132226</v>
      </c>
      <c r="N61" s="29">
        <f>'Table B2'!N61*'Table B1'!$F77/(0.09)</f>
        <v>1158517.2742170608</v>
      </c>
      <c r="O61" s="23"/>
      <c r="P61" s="23">
        <f>'Table Thresholds_nominal'!W82*'Table A0'!$L82</f>
        <v>107435.40711562418</v>
      </c>
      <c r="Q61" s="23">
        <f>'Table Thresholds_nominal'!X82*'Table A0'!$L82</f>
        <v>137560.53960097747</v>
      </c>
      <c r="R61" s="23">
        <f>'Table Thresholds_nominal'!Y82*'Table A0'!$L82</f>
        <v>248956.65111095126</v>
      </c>
      <c r="S61" s="23">
        <f>'Table Thresholds_nominal'!Z82*'Table A0'!$L82</f>
        <v>351242.39941741171</v>
      </c>
      <c r="T61" s="23">
        <f>'Table Thresholds_nominal'!AA82*'Table A0'!$L82</f>
        <v>773539.68705015362</v>
      </c>
      <c r="U61" s="23">
        <f>'Table Thresholds_nominal'!AB82*'Table A0'!$L82</f>
        <v>2364427.572757306</v>
      </c>
      <c r="W61" s="62"/>
      <c r="X61" s="62"/>
      <c r="Y61" s="62"/>
      <c r="Z61" s="62"/>
      <c r="AA61" s="62"/>
      <c r="AB61" s="62"/>
    </row>
    <row r="62" spans="1:28" ht="13.5" customHeight="1">
      <c r="A62" s="132">
        <v>1990</v>
      </c>
      <c r="B62" s="29">
        <f>'Table B2'!C62*'Table B1'!$F78/(10)</f>
        <v>177691.33935690499</v>
      </c>
      <c r="C62" s="29">
        <f>'Table B2'!D62*'Table B1'!$F78/(5)</f>
        <v>236206.4152538288</v>
      </c>
      <c r="D62" s="29">
        <f>'Table B2'!E62*'Table B1'!$F78/(1)</f>
        <v>502603.70347758901</v>
      </c>
      <c r="E62" s="29">
        <f>'Table B2'!F62*'Table B1'!$F78/(0.5)</f>
        <v>715929.43862425396</v>
      </c>
      <c r="F62" s="29">
        <f>'Table B2'!G62*'Table B1'!$F78/(0.1)</f>
        <v>1602318.2673971395</v>
      </c>
      <c r="G62" s="29">
        <f>'Table B2'!H62*'Table B1'!$F78/(0.01)</f>
        <v>5074659.8772117291</v>
      </c>
      <c r="H62" s="29"/>
      <c r="I62" s="29">
        <f>(100-'Table B2'!C62)*'Table B1'!$F78/(90)</f>
        <v>42354.656336894666</v>
      </c>
      <c r="J62" s="29">
        <f>'Table B2'!J62*'Table B1'!$F78/(5)</f>
        <v>119176.26345998119</v>
      </c>
      <c r="K62" s="29">
        <f>'Table B2'!K62*'Table B1'!$F78/(4)</f>
        <v>169607.09319788872</v>
      </c>
      <c r="L62" s="29">
        <f>'Table B2'!L62*'Table B1'!$F78/(0.5)</f>
        <v>289277.96833092417</v>
      </c>
      <c r="M62" s="29">
        <f>'Table B2'!M62*'Table B1'!$F78/(0.4)</f>
        <v>494332.23143103241</v>
      </c>
      <c r="N62" s="29">
        <f>'Table B2'!N62*'Table B1'!$F78/(0.09)</f>
        <v>1216502.5329732965</v>
      </c>
      <c r="O62" s="23"/>
      <c r="P62" s="23">
        <f>'Table Thresholds_nominal'!W83*'Table A0'!$L83</f>
        <v>106874.75958847109</v>
      </c>
      <c r="Q62" s="23">
        <f>'Table Thresholds_nominal'!X83*'Table A0'!$L83</f>
        <v>136526.88022986395</v>
      </c>
      <c r="R62" s="23">
        <f>'Table Thresholds_nominal'!Y83*'Table A0'!$L83</f>
        <v>249907.11186565916</v>
      </c>
      <c r="S62" s="23">
        <f>'Table Thresholds_nominal'!Z83*'Table A0'!$L83</f>
        <v>354287.1124488262</v>
      </c>
      <c r="T62" s="23">
        <f>'Table Thresholds_nominal'!AA83*'Table A0'!$L83</f>
        <v>820702.60078856105</v>
      </c>
      <c r="U62" s="23">
        <f>'Table Thresholds_nominal'!AB83*'Table A0'!$L83</f>
        <v>2483839.9584136824</v>
      </c>
      <c r="W62" s="62"/>
      <c r="X62" s="62"/>
      <c r="Y62" s="62"/>
      <c r="Z62" s="62"/>
      <c r="AA62" s="62"/>
      <c r="AB62" s="62"/>
    </row>
    <row r="63" spans="1:28" ht="13.5" customHeight="1">
      <c r="A63" s="132">
        <v>1991</v>
      </c>
      <c r="B63" s="29">
        <f>'Table B2'!C63*'Table B1'!$F79/(10)</f>
        <v>177091.94285124372</v>
      </c>
      <c r="C63" s="29">
        <f>'Table B2'!D63*'Table B1'!$F79/(5)</f>
        <v>234037.89641293505</v>
      </c>
      <c r="D63" s="29">
        <f>'Table B2'!E63*'Table B1'!$F79/(1)</f>
        <v>482353.12995116209</v>
      </c>
      <c r="E63" s="29">
        <f>'Table B2'!F63*'Table B1'!$F79/(0.5)</f>
        <v>672623.71981742478</v>
      </c>
      <c r="F63" s="29">
        <f>'Table B2'!G63*'Table B1'!$F79/(0.1)</f>
        <v>1449707.5147346572</v>
      </c>
      <c r="G63" s="29">
        <f>'Table B2'!H63*'Table B1'!$F79/(0.01)</f>
        <v>4411663.3658656692</v>
      </c>
      <c r="H63" s="29"/>
      <c r="I63" s="29">
        <f>(100-'Table B2'!C63)*'Table B1'!$F79/(90)</f>
        <v>42926.542547756922</v>
      </c>
      <c r="J63" s="29">
        <f>'Table B2'!J63*'Table B1'!$F79/(5)</f>
        <v>120145.9892895524</v>
      </c>
      <c r="K63" s="29">
        <f>'Table B2'!K63*'Table B1'!$F79/(4)</f>
        <v>171959.08802837832</v>
      </c>
      <c r="L63" s="29">
        <f>'Table B2'!L63*'Table B1'!$F79/(0.5)</f>
        <v>292082.54008489946</v>
      </c>
      <c r="M63" s="29">
        <f>'Table B2'!M63*'Table B1'!$F79/(0.4)</f>
        <v>478352.77108811657</v>
      </c>
      <c r="N63" s="29">
        <f>'Table B2'!N63*'Table B1'!$F79/(0.09)</f>
        <v>1120601.3090534338</v>
      </c>
      <c r="O63" s="23"/>
      <c r="P63" s="23">
        <f>'Table Thresholds_nominal'!W84*'Table A0'!$L84</f>
        <v>107238.23342606086</v>
      </c>
      <c r="Q63" s="23">
        <f>'Table Thresholds_nominal'!X84*'Table A0'!$L84</f>
        <v>138355.45231796955</v>
      </c>
      <c r="R63" s="23">
        <f>'Table Thresholds_nominal'!Y84*'Table A0'!$L84</f>
        <v>252754.60853649114</v>
      </c>
      <c r="S63" s="23">
        <f>'Table Thresholds_nominal'!Z84*'Table A0'!$L84</f>
        <v>350834.18531203951</v>
      </c>
      <c r="T63" s="23">
        <f>'Table Thresholds_nominal'!AA84*'Table A0'!$L84</f>
        <v>763874.29079459596</v>
      </c>
      <c r="U63" s="23">
        <f>'Table Thresholds_nominal'!AB84*'Table A0'!$L84</f>
        <v>2252065.9408819419</v>
      </c>
      <c r="W63" s="62"/>
      <c r="X63" s="62"/>
      <c r="Y63" s="62"/>
      <c r="Z63" s="62"/>
      <c r="AA63" s="62"/>
      <c r="AB63" s="62"/>
    </row>
    <row r="64" spans="1:28" ht="13.5" customHeight="1">
      <c r="A64" s="132">
        <v>1992</v>
      </c>
      <c r="B64" s="29">
        <f>'Table B2'!C64*'Table B1'!$F80/(10)</f>
        <v>187245.00128948601</v>
      </c>
      <c r="C64" s="29">
        <f>'Table B2'!D64*'Table B1'!$F80/(5)</f>
        <v>252125.82700594151</v>
      </c>
      <c r="D64" s="29">
        <f>'Table B2'!E64*'Table B1'!$F80/(1)</f>
        <v>555445.41830896528</v>
      </c>
      <c r="E64" s="29">
        <f>'Table B2'!F64*'Table B1'!$F80/(0.5)</f>
        <v>804374.52017732966</v>
      </c>
      <c r="F64" s="29">
        <f>'Table B2'!G64*'Table B1'!$F80/(0.1)</f>
        <v>1922651.2921311781</v>
      </c>
      <c r="G64" s="29">
        <f>'Table B2'!H64*'Table B1'!$F80/(0.01)</f>
        <v>7028179.0930845598</v>
      </c>
      <c r="H64" s="29"/>
      <c r="I64" s="29">
        <f>(100-'Table B2'!C64)*'Table B1'!$F80/(90)</f>
        <v>43309.021869901662</v>
      </c>
      <c r="J64" s="29">
        <f>'Table B2'!J64*'Table B1'!$F80/(5)</f>
        <v>122364.17557303052</v>
      </c>
      <c r="K64" s="29">
        <f>'Table B2'!K64*'Table B1'!$F80/(4)</f>
        <v>176295.92918018554</v>
      </c>
      <c r="L64" s="29">
        <f>'Table B2'!L64*'Table B1'!$F80/(0.5)</f>
        <v>306516.31644060084</v>
      </c>
      <c r="M64" s="29">
        <f>'Table B2'!M64*'Table B1'!$F80/(0.4)</f>
        <v>524805.32718886749</v>
      </c>
      <c r="N64" s="29">
        <f>'Table B2'!N64*'Table B1'!$F80/(0.09)</f>
        <v>1355370.4253585804</v>
      </c>
      <c r="O64" s="23"/>
      <c r="P64" s="23">
        <f>'Table Thresholds_nominal'!W85*'Table A0'!$L85</f>
        <v>109007.27358978579</v>
      </c>
      <c r="Q64" s="23">
        <f>'Table Thresholds_nominal'!X85*'Table A0'!$L85</f>
        <v>140132.8238185239</v>
      </c>
      <c r="R64" s="23">
        <f>'Table Thresholds_nominal'!Y85*'Table A0'!$L85</f>
        <v>263302.19260781258</v>
      </c>
      <c r="S64" s="23">
        <f>'Table Thresholds_nominal'!Z85*'Table A0'!$L85</f>
        <v>374599.7060153397</v>
      </c>
      <c r="T64" s="23">
        <f>'Table Thresholds_nominal'!AA85*'Table A0'!$L85</f>
        <v>868741.18569061602</v>
      </c>
      <c r="U64" s="23">
        <f>'Table Thresholds_nominal'!AB85*'Table A0'!$L85</f>
        <v>3031982.0038744053</v>
      </c>
      <c r="W64" s="62"/>
      <c r="X64" s="62"/>
      <c r="Y64" s="62"/>
      <c r="Z64" s="62"/>
      <c r="AA64" s="62"/>
      <c r="AB64" s="62"/>
    </row>
    <row r="65" spans="1:28" ht="13.5" customHeight="1">
      <c r="A65" s="132">
        <v>1993</v>
      </c>
      <c r="B65" s="29">
        <f>'Table B2'!C65*'Table B1'!$F81/(10)</f>
        <v>184078.16957299641</v>
      </c>
      <c r="C65" s="29">
        <f>'Table B2'!D65*'Table B1'!$F81/(5)</f>
        <v>246054.06245287461</v>
      </c>
      <c r="D65" s="29">
        <f>'Table B2'!E65*'Table B1'!$F81/(1)</f>
        <v>523295.47154193529</v>
      </c>
      <c r="E65" s="29">
        <f>'Table B2'!F65*'Table B1'!$F81/(0.5)</f>
        <v>741075.16413857893</v>
      </c>
      <c r="F65" s="29">
        <f>'Table B2'!G65*'Table B1'!$F81/(0.1)</f>
        <v>1676695.5632241596</v>
      </c>
      <c r="G65" s="29">
        <f>'Table B2'!H65*'Table B1'!$F81/(0.01)</f>
        <v>5536967.7682480002</v>
      </c>
      <c r="H65" s="29"/>
      <c r="I65" s="29">
        <f>(100-'Table B2'!C65)*'Table B1'!$F81/(90)</f>
        <v>43765.934861269947</v>
      </c>
      <c r="J65" s="29">
        <f>'Table B2'!J65*'Table B1'!$F81/(5)</f>
        <v>122102.27669311823</v>
      </c>
      <c r="K65" s="29">
        <f>'Table B2'!K65*'Table B1'!$F81/(4)</f>
        <v>176743.71018060946</v>
      </c>
      <c r="L65" s="29">
        <f>'Table B2'!L65*'Table B1'!$F81/(0.5)</f>
        <v>305515.77894529153</v>
      </c>
      <c r="M65" s="29">
        <f>'Table B2'!M65*'Table B1'!$F81/(0.4)</f>
        <v>507170.06436718372</v>
      </c>
      <c r="N65" s="29">
        <f>'Table B2'!N65*'Table B1'!$F81/(0.09)</f>
        <v>1247776.4293326219</v>
      </c>
      <c r="O65" s="23"/>
      <c r="P65" s="23">
        <f>'Table Thresholds_nominal'!W86*'Table A0'!$L86</f>
        <v>108757.45782704653</v>
      </c>
      <c r="Q65" s="23">
        <f>'Table Thresholds_nominal'!X86*'Table A0'!$L86</f>
        <v>140579.66811984408</v>
      </c>
      <c r="R65" s="23">
        <f>'Table Thresholds_nominal'!Y86*'Table A0'!$L86</f>
        <v>264185.87423000479</v>
      </c>
      <c r="S65" s="23">
        <f>'Table Thresholds_nominal'!Z86*'Table A0'!$L86</f>
        <v>369903.26377210265</v>
      </c>
      <c r="T65" s="23">
        <f>'Table Thresholds_nominal'!AA86*'Table A0'!$L86</f>
        <v>824179.78860912635</v>
      </c>
      <c r="U65" s="23">
        <f>'Table Thresholds_nominal'!AB86*'Table A0'!$L86</f>
        <v>2634346.4698730833</v>
      </c>
      <c r="W65" s="62"/>
      <c r="X65" s="62"/>
      <c r="Y65" s="62"/>
      <c r="Z65" s="62"/>
      <c r="AA65" s="62"/>
      <c r="AB65" s="62"/>
    </row>
    <row r="66" spans="1:28" ht="13.5" customHeight="1">
      <c r="A66" s="132">
        <v>1994</v>
      </c>
      <c r="B66" s="29">
        <f>'Table B2'!C66*'Table B1'!$F82/(10)</f>
        <v>184014.91301398075</v>
      </c>
      <c r="C66" s="29">
        <f>'Table B2'!D66*'Table B1'!$F82/(5)</f>
        <v>244427.35615441966</v>
      </c>
      <c r="D66" s="29">
        <f>'Table B2'!E66*'Table B1'!$F82/(1)</f>
        <v>508834.64134514419</v>
      </c>
      <c r="E66" s="29">
        <f>'Table B2'!F66*'Table B1'!$F82/(0.5)</f>
        <v>708633.93170819152</v>
      </c>
      <c r="F66" s="29">
        <f>'Table B2'!G66*'Table B1'!$F82/(0.1)</f>
        <v>1534089.761578422</v>
      </c>
      <c r="G66" s="29">
        <f>'Table B2'!H66*'Table B1'!$F82/(0.01)</f>
        <v>4825759.7292710338</v>
      </c>
      <c r="H66" s="29"/>
      <c r="I66" s="29">
        <f>(100-'Table B2'!C66)*'Table B1'!$F82/(90)</f>
        <v>44390.116870152007</v>
      </c>
      <c r="J66" s="29">
        <f>'Table B2'!J66*'Table B1'!$F82/(5)</f>
        <v>123602.46987354178</v>
      </c>
      <c r="K66" s="29">
        <f>'Table B2'!K66*'Table B1'!$F82/(4)</f>
        <v>178325.53485673858</v>
      </c>
      <c r="L66" s="29">
        <f>'Table B2'!L66*'Table B1'!$F82/(0.5)</f>
        <v>309035.35098209674</v>
      </c>
      <c r="M66" s="29">
        <f>'Table B2'!M66*'Table B1'!$F82/(0.4)</f>
        <v>502269.97424063395</v>
      </c>
      <c r="N66" s="29">
        <f>'Table B2'!N66*'Table B1'!$F82/(0.09)</f>
        <v>1168348.6540570208</v>
      </c>
      <c r="O66" s="23"/>
      <c r="P66" s="23">
        <f>'Table Thresholds_nominal'!W87*'Table A0'!$L87</f>
        <v>109988.38388594314</v>
      </c>
      <c r="Q66" s="23">
        <f>'Table Thresholds_nominal'!X87*'Table A0'!$L87</f>
        <v>141919.07116186837</v>
      </c>
      <c r="R66" s="23">
        <f>'Table Thresholds_nominal'!Y87*'Table A0'!$L87</f>
        <v>266161.62806986208</v>
      </c>
      <c r="S66" s="23">
        <f>'Table Thresholds_nominal'!Z87*'Table A0'!$L87</f>
        <v>371703.0997057347</v>
      </c>
      <c r="T66" s="23">
        <f>'Table Thresholds_nominal'!AA87*'Table A0'!$L87</f>
        <v>795261.97656378022</v>
      </c>
      <c r="U66" s="23">
        <f>'Table Thresholds_nominal'!AB87*'Table A0'!$L87</f>
        <v>2430699.5911776735</v>
      </c>
      <c r="W66" s="62"/>
      <c r="X66" s="62"/>
      <c r="Y66" s="62"/>
      <c r="Z66" s="62"/>
      <c r="AA66" s="62"/>
      <c r="AB66" s="62"/>
    </row>
    <row r="67" spans="1:28" ht="13.5" customHeight="1">
      <c r="A67" s="132">
        <v>1995</v>
      </c>
      <c r="B67" s="29">
        <f>'Table B2'!C67*'Table B1'!$F83/(10)</f>
        <v>191386.98723117571</v>
      </c>
      <c r="C67" s="29">
        <f>'Table B2'!D67*'Table B1'!$F83/(5)</f>
        <v>256517.82093328121</v>
      </c>
      <c r="D67" s="29">
        <f>'Table B2'!E67*'Table B1'!$F83/(1)</f>
        <v>546163.59779860917</v>
      </c>
      <c r="E67" s="29">
        <f>'Table B2'!F67*'Table B1'!$F83/(0.5)</f>
        <v>770001.13788000634</v>
      </c>
      <c r="F67" s="29">
        <f>'Table B2'!G67*'Table B1'!$F83/(0.1)</f>
        <v>1717658.5970456689</v>
      </c>
      <c r="G67" s="29">
        <f>'Table B2'!H67*'Table B1'!$F83/(0.01)</f>
        <v>5554705.2709673038</v>
      </c>
      <c r="H67" s="29"/>
      <c r="I67" s="29">
        <f>(100-'Table B2'!C67)*'Table B1'!$F83/(90)</f>
        <v>44184.35231975159</v>
      </c>
      <c r="J67" s="29">
        <f>'Table B2'!J67*'Table B1'!$F83/(5)</f>
        <v>126256.15352907017</v>
      </c>
      <c r="K67" s="29">
        <f>'Table B2'!K67*'Table B1'!$F83/(4)</f>
        <v>184106.37671694922</v>
      </c>
      <c r="L67" s="29">
        <f>'Table B2'!L67*'Table B1'!$F83/(0.5)</f>
        <v>322326.05771721207</v>
      </c>
      <c r="M67" s="29">
        <f>'Table B2'!M67*'Table B1'!$F83/(0.4)</f>
        <v>533086.77308859059</v>
      </c>
      <c r="N67" s="29">
        <f>'Table B2'!N67*'Table B1'!$F83/(0.09)</f>
        <v>1291320.0777210428</v>
      </c>
      <c r="O67" s="23"/>
      <c r="P67" s="23">
        <f>'Table Thresholds_nominal'!W88*'Table A0'!$L88</f>
        <v>112031.38877019659</v>
      </c>
      <c r="Q67" s="23">
        <f>'Table Thresholds_nominal'!X88*'Table A0'!$L88</f>
        <v>145114.54169190198</v>
      </c>
      <c r="R67" s="23">
        <f>'Table Thresholds_nominal'!Y88*'Table A0'!$L88</f>
        <v>275890.63949399436</v>
      </c>
      <c r="S67" s="23">
        <f>'Table Thresholds_nominal'!Z88*'Table A0'!$L88</f>
        <v>389601.50095951674</v>
      </c>
      <c r="T67" s="23">
        <f>'Table Thresholds_nominal'!AA88*'Table A0'!$L88</f>
        <v>856144.83929343591</v>
      </c>
      <c r="U67" s="23">
        <f>'Table Thresholds_nominal'!AB88*'Table A0'!$L88</f>
        <v>2773607.9289645739</v>
      </c>
      <c r="W67" s="62"/>
      <c r="X67" s="62"/>
      <c r="Y67" s="62"/>
      <c r="Z67" s="62"/>
      <c r="AA67" s="62"/>
      <c r="AB67" s="62"/>
    </row>
    <row r="68" spans="1:28" ht="13.5" customHeight="1">
      <c r="A68" s="132">
        <v>1996</v>
      </c>
      <c r="B68" s="29">
        <f>'Table B2'!C68*'Table B1'!$F84/(10)</f>
        <v>197025.90191752935</v>
      </c>
      <c r="C68" s="29">
        <f>'Table B2'!D68*'Table B1'!$F84/(5)</f>
        <v>267019.76251330669</v>
      </c>
      <c r="D68" s="29">
        <f>'Table B2'!E68*'Table B1'!$F84/(1)</f>
        <v>582412.92809035047</v>
      </c>
      <c r="E68" s="29">
        <f>'Table B2'!F68*'Table B1'!$F84/(0.5)</f>
        <v>829376.87144564604</v>
      </c>
      <c r="F68" s="29">
        <f>'Table B2'!G68*'Table B1'!$F84/(0.1)</f>
        <v>1907199.3513735095</v>
      </c>
      <c r="G68" s="29">
        <f>'Table B2'!H68*'Table B1'!$F84/(0.01)</f>
        <v>6572666.5030243061</v>
      </c>
      <c r="H68" s="29"/>
      <c r="I68" s="29">
        <f>(100-'Table B2'!C68)*'Table B1'!$F84/(90)</f>
        <v>43960.016539013188</v>
      </c>
      <c r="J68" s="29">
        <f>'Table B2'!J68*'Table B1'!$F84/(5)</f>
        <v>127032.04132175201</v>
      </c>
      <c r="K68" s="29">
        <f>'Table B2'!K68*'Table B1'!$F84/(4)</f>
        <v>188171.47111904577</v>
      </c>
      <c r="L68" s="29">
        <f>'Table B2'!L68*'Table B1'!$F84/(0.5)</f>
        <v>335448.98473505484</v>
      </c>
      <c r="M68" s="29">
        <f>'Table B2'!M68*'Table B1'!$F84/(0.4)</f>
        <v>559921.25146368018</v>
      </c>
      <c r="N68" s="29">
        <f>'Table B2'!N68*'Table B1'!$F84/(0.09)</f>
        <v>1388814.1123011988</v>
      </c>
      <c r="O68" s="23"/>
      <c r="P68" s="23">
        <f>'Table Thresholds_nominal'!W89*'Table A0'!$L89</f>
        <v>111766.07341359882</v>
      </c>
      <c r="Q68" s="23">
        <f>'Table Thresholds_nominal'!X89*'Table A0'!$L89</f>
        <v>147107.60042595511</v>
      </c>
      <c r="R68" s="23">
        <f>'Table Thresholds_nominal'!Y89*'Table A0'!$L89</f>
        <v>285302.53536043636</v>
      </c>
      <c r="S68" s="23">
        <f>'Table Thresholds_nominal'!Z89*'Table A0'!$L89</f>
        <v>407838.98666236404</v>
      </c>
      <c r="T68" s="23">
        <f>'Table Thresholds_nominal'!AA89*'Table A0'!$L89</f>
        <v>897761.28584732814</v>
      </c>
      <c r="U68" s="23">
        <f>'Table Thresholds_nominal'!AB89*'Table A0'!$L89</f>
        <v>3119763.82703654</v>
      </c>
      <c r="W68" s="62"/>
      <c r="X68" s="62"/>
      <c r="Y68" s="62"/>
      <c r="Z68" s="62"/>
      <c r="AA68" s="62"/>
      <c r="AB68" s="62"/>
    </row>
    <row r="69" spans="1:28" ht="13.5" customHeight="1">
      <c r="A69" s="132">
        <v>1997</v>
      </c>
      <c r="B69" s="29">
        <f>'Table B2'!C69*'Table B1'!$F85/(10)</f>
        <v>204947.19845922836</v>
      </c>
      <c r="C69" s="29">
        <f>'Table B2'!D69*'Table B1'!$F85/(5)</f>
        <v>280586.78324322117</v>
      </c>
      <c r="D69" s="29">
        <f>'Table B2'!E69*'Table B1'!$F85/(1)</f>
        <v>631094.03128517244</v>
      </c>
      <c r="E69" s="29">
        <f>'Table B2'!F69*'Table B1'!$F85/(0.5)</f>
        <v>912646.06684658141</v>
      </c>
      <c r="F69" s="29">
        <f>'Table B2'!G69*'Table B1'!$F85/(0.1)</f>
        <v>2219477.0491331127</v>
      </c>
      <c r="G69" s="29">
        <f>'Table B2'!H69*'Table B1'!$F85/(0.01)</f>
        <v>8222743.18556247</v>
      </c>
      <c r="H69" s="29"/>
      <c r="I69" s="29">
        <f>(100-'Table B2'!C69)*'Table B1'!$F85/(90)</f>
        <v>44259.500045350833</v>
      </c>
      <c r="J69" s="29">
        <f>'Table B2'!J69*'Table B1'!$F85/(5)</f>
        <v>129307.61367523551</v>
      </c>
      <c r="K69" s="29">
        <f>'Table B2'!K69*'Table B1'!$F85/(4)</f>
        <v>192959.97123273337</v>
      </c>
      <c r="L69" s="29">
        <f>'Table B2'!L69*'Table B1'!$F85/(0.5)</f>
        <v>349541.99572376342</v>
      </c>
      <c r="M69" s="29">
        <f>'Table B2'!M69*'Table B1'!$F85/(0.4)</f>
        <v>585938.32127494854</v>
      </c>
      <c r="N69" s="29">
        <f>'Table B2'!N69*'Table B1'!$F85/(0.09)</f>
        <v>1552447.4784187397</v>
      </c>
      <c r="P69" s="23">
        <f>'Table Thresholds_nominal'!W90*'Table A0'!$L90</f>
        <v>113820.79484720885</v>
      </c>
      <c r="Q69" s="23">
        <f>'Table Thresholds_nominal'!X90*'Table A0'!$L90</f>
        <v>149062.25216544946</v>
      </c>
      <c r="R69" s="23">
        <f>'Table Thresholds_nominal'!Y90*'Table A0'!$L90</f>
        <v>298920.92144543544</v>
      </c>
      <c r="S69" s="23">
        <f>'Table Thresholds_nominal'!Z90*'Table A0'!$L90</f>
        <v>420733.5004401558</v>
      </c>
      <c r="T69" s="23">
        <f>'Table Thresholds_nominal'!AA90*'Table A0'!$L90</f>
        <v>967101.80069844611</v>
      </c>
      <c r="U69" s="23">
        <f>'Table Thresholds_nominal'!AB90*'Table A0'!$L90</f>
        <v>3631281.2735200501</v>
      </c>
      <c r="W69" s="62"/>
      <c r="X69" s="62"/>
      <c r="Y69" s="62"/>
      <c r="Z69" s="62"/>
      <c r="AA69" s="62"/>
      <c r="AB69" s="62"/>
    </row>
    <row r="70" spans="1:28" ht="13.5" customHeight="1">
      <c r="A70" s="132">
        <v>1998</v>
      </c>
      <c r="B70" s="29">
        <f>'Table B2'!C70*'Table B1'!$F86/(10)</f>
        <v>214881.33443494592</v>
      </c>
      <c r="C70" s="29">
        <f>'Table B2'!D70*'Table B1'!$F86/(5)</f>
        <v>296950.98939251492</v>
      </c>
      <c r="D70" s="29">
        <f>'Table B2'!E70*'Table B1'!$F86/(1)</f>
        <v>686774.04973617755</v>
      </c>
      <c r="E70" s="29">
        <f>'Table B2'!F70*'Table B1'!$F86/(0.5)</f>
        <v>1011720.2084800462</v>
      </c>
      <c r="F70" s="29">
        <f>'Table B2'!G70*'Table B1'!$F86/(0.1)</f>
        <v>2581097.2010075692</v>
      </c>
      <c r="G70" s="29">
        <f>'Table B2'!H70*'Table B1'!$F86/(0.01)</f>
        <v>10309411.450832941</v>
      </c>
      <c r="H70" s="29"/>
      <c r="I70" s="29">
        <f>(100-'Table B2'!C70)*'Table B1'!$F86/(90)</f>
        <v>45463.894309709678</v>
      </c>
      <c r="J70" s="29">
        <f>'Table B2'!J70*'Table B1'!$F86/(5)</f>
        <v>132811.67947737689</v>
      </c>
      <c r="K70" s="29">
        <f>'Table B2'!K70*'Table B1'!$F86/(4)</f>
        <v>199495.22430659932</v>
      </c>
      <c r="L70" s="29">
        <f>'Table B2'!L70*'Table B1'!$F86/(0.5)</f>
        <v>361827.89099230879</v>
      </c>
      <c r="M70" s="29">
        <f>'Table B2'!M70*'Table B1'!$F86/(0.4)</f>
        <v>619375.96034816548</v>
      </c>
      <c r="N70" s="29">
        <f>'Table B2'!N70*'Table B1'!$F86/(0.09)</f>
        <v>1722395.6176936391</v>
      </c>
      <c r="P70" s="23">
        <f>'Table Thresholds_nominal'!W91*'Table A0'!$L91</f>
        <v>116526.9264480674</v>
      </c>
      <c r="Q70" s="23">
        <f>'Table Thresholds_nominal'!X91*'Table A0'!$L91</f>
        <v>154196.96148172952</v>
      </c>
      <c r="R70" s="23">
        <f>'Table Thresholds_nominal'!Y91*'Table A0'!$L91</f>
        <v>307742.98336008628</v>
      </c>
      <c r="S70" s="23">
        <f>'Table Thresholds_nominal'!Z91*'Table A0'!$L91</f>
        <v>439985.65969539975</v>
      </c>
      <c r="T70" s="23">
        <f>'Table Thresholds_nominal'!AA91*'Table A0'!$L91</f>
        <v>1029964.1139039893</v>
      </c>
      <c r="U70" s="23">
        <f>'Table Thresholds_nominal'!AB91*'Table A0'!$L91</f>
        <v>4295490.7367872857</v>
      </c>
      <c r="W70" s="62"/>
      <c r="X70" s="62"/>
      <c r="Y70" s="62"/>
      <c r="Z70" s="62"/>
      <c r="AA70" s="62"/>
      <c r="AB70" s="62"/>
    </row>
    <row r="71" spans="1:28" ht="13.5" customHeight="1">
      <c r="A71" s="132">
        <v>1999</v>
      </c>
      <c r="B71" s="29">
        <f>'Table B2'!C71*'Table B1'!$F87/(10)</f>
        <v>224979.75667600674</v>
      </c>
      <c r="C71" s="29">
        <f>'Table B2'!D71*'Table B1'!$F87/(5)</f>
        <v>314027.84931669768</v>
      </c>
      <c r="D71" s="29">
        <f>'Table B2'!E71*'Table B1'!$F87/(1)</f>
        <v>746223.78365421749</v>
      </c>
      <c r="E71" s="29">
        <f>'Table B2'!F71*'Table B1'!$F87/(0.5)</f>
        <v>1116586.0934164478</v>
      </c>
      <c r="F71" s="29">
        <f>'Table B2'!G71*'Table B1'!$F87/(0.1)</f>
        <v>2991289.5115119359</v>
      </c>
      <c r="G71" s="29">
        <f>'Table B2'!H71*'Table B1'!$F87/(0.01)</f>
        <v>12654471.875335874</v>
      </c>
      <c r="H71" s="29"/>
      <c r="I71" s="29">
        <f>(100-'Table B2'!C71)*'Table B1'!$F87/(90)</f>
        <v>46050.881425622931</v>
      </c>
      <c r="J71" s="29">
        <f>'Table B2'!J71*'Table B1'!$F87/(5)</f>
        <v>135931.6640353158</v>
      </c>
      <c r="K71" s="29">
        <f>'Table B2'!K71*'Table B1'!$F87/(4)</f>
        <v>205978.86573231773</v>
      </c>
      <c r="L71" s="29">
        <f>'Table B2'!L71*'Table B1'!$F87/(0.5)</f>
        <v>375861.47389198717</v>
      </c>
      <c r="M71" s="29">
        <f>'Table B2'!M71*'Table B1'!$F87/(0.4)</f>
        <v>647910.23889257573</v>
      </c>
      <c r="N71" s="29">
        <f>'Table B2'!N71*'Table B1'!$F87/(0.09)</f>
        <v>1917602.5821981651</v>
      </c>
      <c r="P71" s="23">
        <f>'Table Thresholds_nominal'!W92*'Table A0'!$L92</f>
        <v>119555.36151659949</v>
      </c>
      <c r="Q71" s="23">
        <f>'Table Thresholds_nominal'!X92*'Table A0'!$L92</f>
        <v>158336.10184002385</v>
      </c>
      <c r="R71" s="23">
        <f>'Table Thresholds_nominal'!Y92*'Table A0'!$L92</f>
        <v>321124.53182364145</v>
      </c>
      <c r="S71" s="23">
        <f>'Table Thresholds_nominal'!Z92*'Table A0'!$L92</f>
        <v>457873.98571926681</v>
      </c>
      <c r="T71" s="23">
        <f>'Table Thresholds_nominal'!AA92*'Table A0'!$L92</f>
        <v>1089993.7841597097</v>
      </c>
      <c r="U71" s="23">
        <f>'Table Thresholds_nominal'!AB92*'Table A0'!$L92</f>
        <v>5104807.0653234422</v>
      </c>
      <c r="W71" s="62"/>
      <c r="X71" s="62"/>
      <c r="Y71" s="62"/>
      <c r="Z71" s="62"/>
      <c r="AA71" s="62"/>
      <c r="AB71" s="62"/>
    </row>
    <row r="72" spans="1:28" ht="13.5" customHeight="1">
      <c r="A72" s="132">
        <v>2000</v>
      </c>
      <c r="B72" s="29">
        <f>'Table B2'!C72*'Table B1'!$F88/(10)</f>
        <v>236395.40750291321</v>
      </c>
      <c r="C72" s="29">
        <f>'Table B2'!D72*'Table B1'!$F88/(5)</f>
        <v>333717.43886511482</v>
      </c>
      <c r="D72" s="29">
        <f>'Table B2'!E72*'Table B1'!$F88/(1)</f>
        <v>817294.40680909052</v>
      </c>
      <c r="E72" s="29">
        <f>'Table B2'!F72*'Table B1'!$F88/(0.5)</f>
        <v>1243674.0989747464</v>
      </c>
      <c r="F72" s="29">
        <f>'Table B2'!G72*'Table B1'!$F88/(0.1)</f>
        <v>3457835.3084166008</v>
      </c>
      <c r="G72" s="29">
        <f>'Table B2'!H72*'Table B1'!$F88/(0.01)</f>
        <v>14639302.751653856</v>
      </c>
      <c r="H72" s="29"/>
      <c r="I72" s="29">
        <f>(100-'Table B2'!C72)*'Table B1'!$F88/(90)</f>
        <v>47804.389814257651</v>
      </c>
      <c r="J72" s="29">
        <f>'Table B2'!J72*'Table B1'!$F88/(5)</f>
        <v>139073.3761407116</v>
      </c>
      <c r="K72" s="29">
        <f>'Table B2'!K72*'Table B1'!$F88/(4)</f>
        <v>212823.19687912086</v>
      </c>
      <c r="L72" s="29">
        <f>'Table B2'!L72*'Table B1'!$F88/(0.5)</f>
        <v>390914.71464343456</v>
      </c>
      <c r="M72" s="29">
        <f>'Table B2'!M72*'Table B1'!$F88/(0.4)</f>
        <v>690133.79661428288</v>
      </c>
      <c r="N72" s="29">
        <f>'Table B2'!N72*'Table B1'!$F88/(0.09)</f>
        <v>2215450.0369457947</v>
      </c>
      <c r="P72" s="23">
        <f>'Table Thresholds_nominal'!W93*'Table A0'!$L93</f>
        <v>120797.47234333211</v>
      </c>
      <c r="Q72" s="23">
        <f>'Table Thresholds_nominal'!X93*'Table A0'!$L93</f>
        <v>161027.85041000711</v>
      </c>
      <c r="R72" s="23">
        <f>'Table Thresholds_nominal'!Y93*'Table A0'!$L93</f>
        <v>330764.7947568692</v>
      </c>
      <c r="S72" s="23">
        <f>'Table Thresholds_nominal'!Z93*'Table A0'!$L93</f>
        <v>471420.91536281042</v>
      </c>
      <c r="T72" s="23">
        <f>'Table Thresholds_nominal'!AA93*'Table A0'!$L93</f>
        <v>1201155.7899937506</v>
      </c>
      <c r="U72" s="23">
        <f>'Table Thresholds_nominal'!AB93*'Table A0'!$L93</f>
        <v>5994923.1547638858</v>
      </c>
      <c r="W72" s="62"/>
      <c r="X72" s="62"/>
      <c r="Y72" s="62"/>
      <c r="Z72" s="62"/>
      <c r="AA72" s="62"/>
      <c r="AB72" s="62"/>
    </row>
    <row r="73" spans="1:28" ht="13.5" customHeight="1">
      <c r="A73" s="132">
        <v>2001</v>
      </c>
      <c r="B73" s="29">
        <f>'Table B2'!C73*'Table B1'!$F89/(10)</f>
        <v>228522.24300984893</v>
      </c>
      <c r="C73" s="29">
        <f>'Table B2'!D73*'Table B1'!$F89/(5)</f>
        <v>315870.89697153284</v>
      </c>
      <c r="D73" s="29">
        <f>'Table B2'!E73*'Table B1'!$F89/(1)</f>
        <v>726302.72208507219</v>
      </c>
      <c r="E73" s="29">
        <f>'Table B2'!F73*'Table B1'!$F89/(0.5)</f>
        <v>1066615.2148899203</v>
      </c>
      <c r="F73" s="29">
        <f>'Table B2'!G73*'Table B1'!$F89/(0.1)</f>
        <v>2716623.2745881509</v>
      </c>
      <c r="G73" s="29">
        <f>'Table B2'!H73*'Table B1'!$F89/(0.01)</f>
        <v>10264134.643662706</v>
      </c>
      <c r="H73" s="29"/>
      <c r="I73" s="29">
        <f>(100-'Table B2'!C73)*'Table B1'!$F89/(90)</f>
        <v>48808.991314981053</v>
      </c>
      <c r="J73" s="29">
        <f>'Table B2'!J73*'Table B1'!$F89/(5)</f>
        <v>141173.58904816501</v>
      </c>
      <c r="K73" s="29">
        <f>'Table B2'!K73*'Table B1'!$F89/(4)</f>
        <v>213262.94069314803</v>
      </c>
      <c r="L73" s="29">
        <f>'Table B2'!L73*'Table B1'!$F89/(0.5)</f>
        <v>385990.22928022407</v>
      </c>
      <c r="M73" s="29">
        <f>'Table B2'!M73*'Table B1'!$F89/(0.4)</f>
        <v>654113.19996536244</v>
      </c>
      <c r="N73" s="29">
        <f>'Table B2'!N73*'Table B1'!$F89/(0.09)</f>
        <v>1878010.9002465345</v>
      </c>
      <c r="P73" s="23">
        <f>'Table Thresholds_nominal'!W94*'Table A0'!$L94</f>
        <v>122447.20436226789</v>
      </c>
      <c r="Q73" s="23">
        <f>'Table Thresholds_nominal'!X94*'Table A0'!$L94</f>
        <v>163016.94107392337</v>
      </c>
      <c r="R73" s="23">
        <f>'Table Thresholds_nominal'!Y94*'Table A0'!$L94</f>
        <v>328258.50258437905</v>
      </c>
      <c r="S73" s="23">
        <f>'Table Thresholds_nominal'!Z94*'Table A0'!$L94</f>
        <v>460378.08534194628</v>
      </c>
      <c r="T73" s="23">
        <f>'Table Thresholds_nominal'!AA94*'Table A0'!$L94</f>
        <v>1096208.6469176782</v>
      </c>
      <c r="U73" s="23">
        <f>'Table Thresholds_nominal'!AB94*'Table A0'!$L94</f>
        <v>4684925.645720087</v>
      </c>
      <c r="W73" s="62"/>
      <c r="X73" s="62"/>
      <c r="Y73" s="62"/>
      <c r="Z73" s="62"/>
      <c r="AA73" s="62"/>
      <c r="AB73" s="62"/>
    </row>
    <row r="74" spans="1:28" ht="13.5" customHeight="1">
      <c r="A74" s="132">
        <f t="shared" ref="A74:A79" si="0">A73+1</f>
        <v>2002</v>
      </c>
      <c r="B74" s="29">
        <f>'Table B2'!C74*'Table B1'!$F90/(10)</f>
        <v>223850.30237210347</v>
      </c>
      <c r="C74" s="29">
        <f>'Table B2'!D74*'Table B1'!$F90/(5)</f>
        <v>306800.79190266301</v>
      </c>
      <c r="D74" s="29">
        <f>'Table B2'!E74*'Table B1'!$F90/(1)</f>
        <v>691958.24316946685</v>
      </c>
      <c r="E74" s="29">
        <f>'Table B2'!F74*'Table B1'!$F90/(0.5)</f>
        <v>1009569.6251863884</v>
      </c>
      <c r="F74" s="29">
        <f>'Table B2'!G74*'Table B1'!$F90/(0.1)</f>
        <v>2531636.3325884254</v>
      </c>
      <c r="G74" s="29">
        <f>'Table B2'!H74*'Table B1'!$F90/(0.01)</f>
        <v>9791229.2598121893</v>
      </c>
      <c r="H74" s="29"/>
      <c r="I74" s="29">
        <f>(100-'Table B2'!C74)*'Table B1'!$F90/(90)</f>
        <v>49642.426523435912</v>
      </c>
      <c r="J74" s="29">
        <f>'Table B2'!J74*'Table B1'!$F90/(5)</f>
        <v>140899.81284154387</v>
      </c>
      <c r="K74" s="29">
        <f>'Table B2'!K74*'Table B1'!$F90/(4)</f>
        <v>210511.42908596207</v>
      </c>
      <c r="L74" s="29">
        <f>'Table B2'!L74*'Table B1'!$F90/(0.5)</f>
        <v>374346.86115254543</v>
      </c>
      <c r="M74" s="29">
        <f>'Table B2'!M74*'Table B1'!$F90/(0.4)</f>
        <v>629052.94833587902</v>
      </c>
      <c r="N74" s="29">
        <f>'Table B2'!N74*'Table B1'!$F90/(0.09)</f>
        <v>1725014.8962302296</v>
      </c>
      <c r="O74" s="23"/>
      <c r="P74" s="23">
        <f>'Table Thresholds_nominal'!W95*'Table A0'!$L95</f>
        <v>123788.24454518955</v>
      </c>
      <c r="Q74" s="23">
        <f>'Table Thresholds_nominal'!X95*'Table A0'!$L95</f>
        <v>163001.70187762546</v>
      </c>
      <c r="R74" s="23">
        <f>'Table Thresholds_nominal'!Y95*'Table A0'!$L95</f>
        <v>321483.88663897017</v>
      </c>
      <c r="S74" s="23">
        <f>'Table Thresholds_nominal'!Z95*'Table A0'!$L95</f>
        <v>447095.88926755299</v>
      </c>
      <c r="T74" s="23">
        <f>'Table Thresholds_nominal'!AA95*'Table A0'!$L95</f>
        <v>1029079.425409985</v>
      </c>
      <c r="U74" s="23">
        <f>'Table Thresholds_nominal'!AB95*'Table A0'!$L95</f>
        <v>4168414.4412932564</v>
      </c>
      <c r="W74" s="62"/>
      <c r="X74" s="62"/>
      <c r="Y74" s="62"/>
      <c r="Z74" s="62"/>
      <c r="AA74" s="62"/>
      <c r="AB74" s="62"/>
    </row>
    <row r="75" spans="1:28" ht="13.5" customHeight="1">
      <c r="A75" s="132">
        <f t="shared" si="0"/>
        <v>2003</v>
      </c>
      <c r="B75" s="29">
        <f>'Table B2'!C75*'Table B1'!$F91/(10)</f>
        <v>225865.10896514734</v>
      </c>
      <c r="C75" s="29">
        <f>'Table B2'!D75*'Table B1'!$F91/(5)</f>
        <v>309398.83874491201</v>
      </c>
      <c r="D75" s="29">
        <f>'Table B2'!E75*'Table B1'!$F91/(1)</f>
        <v>696853.4501431575</v>
      </c>
      <c r="E75" s="29">
        <f>'Table B2'!F75*'Table B1'!$F91/(0.5)</f>
        <v>1015775.6116134719</v>
      </c>
      <c r="F75" s="29">
        <f>'Table B2'!G75*'Table B1'!$F91/(0.1)</f>
        <v>2541826.6815794464</v>
      </c>
      <c r="G75" s="29">
        <f>'Table B2'!H75*'Table B1'!$F91/(0.01)</f>
        <v>9843950.3529767618</v>
      </c>
      <c r="H75" s="29"/>
      <c r="I75" s="29">
        <f>(100-'Table B2'!C75)*'Table B1'!$F91/(90)</f>
        <v>50702.370298064874</v>
      </c>
      <c r="J75" s="29">
        <f>'Table B2'!J75*'Table B1'!$F91/(5)</f>
        <v>142331.37918538268</v>
      </c>
      <c r="K75" s="29">
        <f>'Table B2'!K75*'Table B1'!$F91/(4)</f>
        <v>212535.18589535067</v>
      </c>
      <c r="L75" s="29">
        <f>'Table B2'!L75*'Table B1'!$F91/(0.5)</f>
        <v>377931.28867284307</v>
      </c>
      <c r="M75" s="29">
        <f>'Table B2'!M75*'Table B1'!$F91/(0.4)</f>
        <v>634262.84412197815</v>
      </c>
      <c r="N75" s="29">
        <f>'Table B2'!N75*'Table B1'!$F91/(0.09)</f>
        <v>1730479.606979745</v>
      </c>
      <c r="O75" s="23"/>
      <c r="P75" s="23">
        <f>'Table Thresholds_nominal'!W96*'Table A0'!$L96</f>
        <v>124907.69983577076</v>
      </c>
      <c r="Q75" s="23">
        <f>'Table Thresholds_nominal'!X96*'Table A0'!$L96</f>
        <v>164624.1593044457</v>
      </c>
      <c r="R75" s="23">
        <f>'Table Thresholds_nominal'!Y96*'Table A0'!$L96</f>
        <v>324434.20230965805</v>
      </c>
      <c r="S75" s="23">
        <f>'Table Thresholds_nominal'!Z96*'Table A0'!$L96</f>
        <v>451361.96917817346</v>
      </c>
      <c r="T75" s="23">
        <f>'Table Thresholds_nominal'!AA96*'Table A0'!$L96</f>
        <v>1034429.9151318085</v>
      </c>
      <c r="U75" s="23">
        <f>'Table Thresholds_nominal'!AB96*'Table A0'!$L96</f>
        <v>4150434.51299601</v>
      </c>
      <c r="W75" s="62"/>
      <c r="X75" s="62"/>
      <c r="Y75" s="62"/>
      <c r="Z75" s="62"/>
      <c r="AA75" s="62"/>
      <c r="AB75" s="62"/>
    </row>
    <row r="76" spans="1:28" ht="13.5" customHeight="1">
      <c r="A76" s="132">
        <f t="shared" si="0"/>
        <v>2004</v>
      </c>
      <c r="B76" s="29">
        <f>'Table B2'!C76*'Table B1'!$F92/(10)</f>
        <v>234599.8141905154</v>
      </c>
      <c r="C76" s="29">
        <f>'Table B2'!D76*'Table B1'!$F92/(5)</f>
        <v>324997.33210876572</v>
      </c>
      <c r="D76" s="29">
        <f>'Table B2'!E76*'Table B1'!$F92/(1)</f>
        <v>758002.26647971058</v>
      </c>
      <c r="E76" s="29">
        <f>'Table B2'!F76*'Table B1'!$F92/(0.5)</f>
        <v>1125645.3757175386</v>
      </c>
      <c r="F76" s="29">
        <f>'Table B2'!G76*'Table B1'!$F92/(0.1)</f>
        <v>2957890.2385944342</v>
      </c>
      <c r="G76" s="29">
        <f>'Table B2'!H76*'Table B1'!$F92/(0.01)</f>
        <v>12298235.052346233</v>
      </c>
      <c r="H76" s="29"/>
      <c r="I76" s="29">
        <f>(100-'Table B2'!C76)*'Table B1'!$F92/(90)</f>
        <v>50187.29155538317</v>
      </c>
      <c r="J76" s="29">
        <f>'Table B2'!J76*'Table B1'!$F92/(5)</f>
        <v>144202.29627226506</v>
      </c>
      <c r="K76" s="29">
        <f>'Table B2'!K76*'Table B1'!$F92/(4)</f>
        <v>216746.09851602954</v>
      </c>
      <c r="L76" s="29">
        <f>'Table B2'!L76*'Table B1'!$F92/(0.5)</f>
        <v>390359.15724188258</v>
      </c>
      <c r="M76" s="29">
        <f>'Table B2'!M76*'Table B1'!$F92/(0.4)</f>
        <v>667584.15999831469</v>
      </c>
      <c r="N76" s="29">
        <f>'Table B2'!N76*'Table B1'!$F92/(0.09)</f>
        <v>1920074.1481775676</v>
      </c>
      <c r="O76" s="29"/>
      <c r="P76" s="23">
        <f>'Table Thresholds_nominal'!W97*'Table A0'!$L97</f>
        <v>126257.94522081417</v>
      </c>
      <c r="Q76" s="23">
        <f>'Table Thresholds_nominal'!X97*'Table A0'!$L97</f>
        <v>166815.17118859393</v>
      </c>
      <c r="R76" s="23">
        <f>'Table Thresholds_nominal'!Y97*'Table A0'!$L97</f>
        <v>333708.77419508091</v>
      </c>
      <c r="S76" s="23">
        <f>'Table Thresholds_nominal'!Z97*'Table A0'!$L97</f>
        <v>468882.68895163533</v>
      </c>
      <c r="T76" s="23">
        <f>'Table Thresholds_nominal'!AA97*'Table A0'!$L97</f>
        <v>1114032.2478243997</v>
      </c>
      <c r="U76" s="23">
        <f>'Table Thresholds_nominal'!AB97*'Table A0'!$L97</f>
        <v>4842707.457516823</v>
      </c>
      <c r="W76" s="62"/>
      <c r="X76" s="62"/>
      <c r="Y76" s="62"/>
      <c r="Z76" s="62"/>
      <c r="AA76" s="62"/>
      <c r="AB76" s="62"/>
    </row>
    <row r="77" spans="1:28" ht="13.5" customHeight="1">
      <c r="A77" s="132">
        <f t="shared" si="0"/>
        <v>2005</v>
      </c>
      <c r="B77" s="29">
        <f>'Table B2'!C77*'Table B1'!$F93/(10)</f>
        <v>239270.34700196524</v>
      </c>
      <c r="C77" s="29">
        <f>'Table B2'!D77*'Table B1'!$F93/(5)</f>
        <v>333647.21133368812</v>
      </c>
      <c r="D77" s="29">
        <f>'Table B2'!E77*'Table B1'!$F93/(1)</f>
        <v>789512.04767992336</v>
      </c>
      <c r="E77" s="29">
        <f>'Table B2'!F77*'Table B1'!$F93/(0.5)</f>
        <v>1178122.6655164293</v>
      </c>
      <c r="F77" s="29">
        <f>'Table B2'!G77*'Table B1'!$F93/(0.1)</f>
        <v>3125871.1210836219</v>
      </c>
      <c r="G77" s="29">
        <f>'Table B2'!H77*'Table B1'!$F93/(0.01)</f>
        <v>13036546.668005032</v>
      </c>
      <c r="I77" s="29">
        <f>(100-'Table B2'!C77)*'Table B1'!$F93/(90)</f>
        <v>50136.078840677546</v>
      </c>
      <c r="J77" s="29">
        <f>'Table B2'!J77*'Table B1'!$F93/(5)</f>
        <v>144893.48267024237</v>
      </c>
      <c r="K77" s="29">
        <f>'Table B2'!K77*'Table B1'!$F93/(4)</f>
        <v>219681.00224712931</v>
      </c>
      <c r="L77" s="29">
        <f>'Table B2'!L77*'Table B1'!$F93/(0.5)</f>
        <v>400901.42984341731</v>
      </c>
      <c r="M77" s="29">
        <f>'Table B2'!M77*'Table B1'!$F93/(0.4)</f>
        <v>691185.55162463128</v>
      </c>
      <c r="N77" s="29">
        <f>'Table B2'!N77*'Table B1'!$F93/(0.09)</f>
        <v>2024684.9492034656</v>
      </c>
      <c r="O77" s="23"/>
      <c r="P77" s="23">
        <f>'Table Thresholds_nominal'!W98*'Table A0'!$L98</f>
        <v>126448.10110064285</v>
      </c>
      <c r="Q77" s="23">
        <f>'Table Thresholds_nominal'!X98*'Table A0'!$L98</f>
        <v>167899.47334703349</v>
      </c>
      <c r="R77" s="23">
        <f>'Table Thresholds_nominal'!Y98*'Table A0'!$L98</f>
        <v>340430.66517420014</v>
      </c>
      <c r="S77" s="23">
        <f>'Table Thresholds_nominal'!Z98*'Table A0'!$L98</f>
        <v>483157.30809227313</v>
      </c>
      <c r="T77" s="23">
        <f>'Table Thresholds_nominal'!AA98*'Table A0'!$L98</f>
        <v>1161959.3823210697</v>
      </c>
      <c r="U77" s="23">
        <f>'Table Thresholds_nominal'!AB98*'Table A0'!$L98</f>
        <v>5150910.8409717707</v>
      </c>
      <c r="W77" s="62"/>
      <c r="X77" s="62"/>
      <c r="Y77" s="62"/>
      <c r="Z77" s="62"/>
      <c r="AA77" s="62"/>
      <c r="AB77" s="62"/>
    </row>
    <row r="78" spans="1:28" ht="13.5" customHeight="1">
      <c r="A78" s="132">
        <f t="shared" si="0"/>
        <v>2006</v>
      </c>
      <c r="B78" s="29">
        <f>'Table B2'!C78*'Table B1'!$F94/(10)</f>
        <v>245063.82475154512</v>
      </c>
      <c r="C78" s="29">
        <f>'Table B2'!D78*'Table B1'!$F94/(5)</f>
        <v>343350.78216138214</v>
      </c>
      <c r="D78" s="29">
        <f>'Table B2'!E78*'Table B1'!$F94/(1)</f>
        <v>819582.23144181713</v>
      </c>
      <c r="E78" s="29">
        <f>'Table B2'!F78*'Table B1'!$F94/(0.5)</f>
        <v>1225773.4763807</v>
      </c>
      <c r="F78" s="29">
        <f>'Table B2'!G78*'Table B1'!$F94/(0.1)</f>
        <v>3256659.8006715789</v>
      </c>
      <c r="G78" s="29">
        <f>'Table B2'!H78*'Table B1'!$F94/(0.01)</f>
        <v>13399907.357560456</v>
      </c>
      <c r="I78" s="29">
        <f>(100-'Table B2'!C78)*'Table B1'!$F94/(90)</f>
        <v>50437.80117703203</v>
      </c>
      <c r="J78" s="29">
        <f>'Table B2'!J78*'Table B1'!$F94/(5)</f>
        <v>146776.8673417081</v>
      </c>
      <c r="K78" s="29">
        <f>'Table B2'!K78*'Table B1'!$F94/(4)</f>
        <v>224292.9198412734</v>
      </c>
      <c r="L78" s="29">
        <f>'Table B2'!L78*'Table B1'!$F94/(0.5)</f>
        <v>413390.98650293431</v>
      </c>
      <c r="M78" s="29">
        <f>'Table B2'!M78*'Table B1'!$F94/(0.4)</f>
        <v>718051.89530798024</v>
      </c>
      <c r="N78" s="29">
        <f>'Table B2'!N78*'Table B1'!$F94/(0.09)</f>
        <v>2129632.2943505924</v>
      </c>
      <c r="O78" s="23"/>
      <c r="P78" s="23">
        <f>'Table Thresholds_nominal'!W99*'Table A0'!$L99</f>
        <v>127190.05232797618</v>
      </c>
      <c r="Q78" s="23">
        <f>'Table Thresholds_nominal'!X99*'Table A0'!$L99</f>
        <v>169736.59938344237</v>
      </c>
      <c r="R78" s="23">
        <f>'Table Thresholds_nominal'!Y99*'Table A0'!$L99</f>
        <v>348022.85908757598</v>
      </c>
      <c r="S78" s="23">
        <f>'Table Thresholds_nominal'!Z99*'Table A0'!$L99</f>
        <v>496339.85062607023</v>
      </c>
      <c r="T78" s="23">
        <f>'Table Thresholds_nominal'!AA99*'Table A0'!$L99</f>
        <v>1204807.1728855011</v>
      </c>
      <c r="U78" s="23">
        <f>'Table Thresholds_nominal'!AB99*'Table A0'!$L99</f>
        <v>5357874.7273237752</v>
      </c>
      <c r="W78" s="62"/>
      <c r="X78" s="62"/>
      <c r="Y78" s="62"/>
      <c r="Z78" s="62"/>
      <c r="AA78" s="62"/>
      <c r="AB78" s="62"/>
    </row>
    <row r="79" spans="1:28" ht="13.5" customHeight="1">
      <c r="A79" s="132">
        <f t="shared" si="0"/>
        <v>2007</v>
      </c>
      <c r="B79" s="29">
        <f>'Table B2'!C79*'Table B1'!$F95/(10)</f>
        <v>253269.29835788906</v>
      </c>
      <c r="C79" s="29">
        <f>'Table B2'!D79*'Table B1'!$F95/(5)</f>
        <v>357247.20095100888</v>
      </c>
      <c r="D79" s="29">
        <f>'Table B2'!E79*'Table B1'!$F95/(1)</f>
        <v>867311.91825246904</v>
      </c>
      <c r="E79" s="29">
        <f>'Table B2'!F79*'Table B1'!$F95/(0.5)</f>
        <v>1307508.2623360173</v>
      </c>
      <c r="F79" s="29">
        <f>'Table B2'!G79*'Table B1'!$F95/(0.1)</f>
        <v>3553846.1306099119</v>
      </c>
      <c r="G79" s="29">
        <f>'Table B2'!H79*'Table B1'!$F95/(0.01)</f>
        <v>14893594.006056746</v>
      </c>
      <c r="I79" s="29">
        <f>(100-'Table B2'!C79)*'Table B1'!$F95/(90)</f>
        <v>50849.123338419347</v>
      </c>
      <c r="J79" s="29">
        <f>'Table B2'!J79*'Table B1'!$F95/(5)</f>
        <v>149291.39576476923</v>
      </c>
      <c r="K79" s="29">
        <f>'Table B2'!K79*'Table B1'!$F95/(4)</f>
        <v>229731.0216256438</v>
      </c>
      <c r="L79" s="29">
        <f>'Table B2'!L79*'Table B1'!$F95/(0.5)</f>
        <v>427115.57416892081</v>
      </c>
      <c r="M79" s="29">
        <f>'Table B2'!M79*'Table B1'!$F95/(0.4)</f>
        <v>745923.79526754352</v>
      </c>
      <c r="N79" s="29">
        <f>'Table B2'!N79*'Table B1'!$F95/(0.09)</f>
        <v>2293874.144449153</v>
      </c>
      <c r="O79" s="23"/>
      <c r="P79" s="23">
        <f>'Table Thresholds_nominal'!W100*'Table A0'!$L100</f>
        <v>130379.63798940885</v>
      </c>
      <c r="Q79" s="23">
        <f>'Table Thresholds_nominal'!X100*'Table A0'!$L100</f>
        <v>174510.03125271297</v>
      </c>
      <c r="R79" s="23">
        <f>'Table Thresholds_nominal'!Y100*'Table A0'!$L100</f>
        <v>363225.59249934903</v>
      </c>
      <c r="S79" s="23">
        <f>'Table Thresholds_nominal'!Z100*'Table A0'!$L100</f>
        <v>519876.37815782637</v>
      </c>
      <c r="T79" s="23">
        <f>'Table Thresholds_nominal'!AA100*'Table A0'!$L100</f>
        <v>1285446.6620366354</v>
      </c>
      <c r="U79" s="23">
        <f>'Table Thresholds_nominal'!AB100*'Table A0'!$L100</f>
        <v>5964733.7095233984</v>
      </c>
      <c r="W79" s="62"/>
      <c r="X79" s="62"/>
      <c r="Y79" s="62"/>
      <c r="Z79" s="62"/>
      <c r="AA79" s="62"/>
      <c r="AB79" s="62"/>
    </row>
    <row r="80" spans="1:28" ht="13.5" customHeight="1">
      <c r="A80" s="132">
        <f t="shared" ref="A80:A85" si="1">A79+1</f>
        <v>2008</v>
      </c>
      <c r="B80" s="29">
        <f>'Table B2'!C80*'Table B1'!$F96/(10)</f>
        <v>245080.99177470719</v>
      </c>
      <c r="C80" s="29">
        <f>'Table B2'!D80*'Table B1'!$F96/(5)</f>
        <v>341033.60659380892</v>
      </c>
      <c r="D80" s="29">
        <f>'Table B2'!E80*'Table B1'!$F96/(1)</f>
        <v>799851.20992313419</v>
      </c>
      <c r="E80" s="29">
        <f>'Table B2'!F80*'Table B1'!$F96/(0.5)</f>
        <v>1188527.1494849385</v>
      </c>
      <c r="F80" s="29">
        <f>'Table B2'!G80*'Table B1'!$F96/(0.1)</f>
        <v>3130219.3974839952</v>
      </c>
      <c r="G80" s="29">
        <f>'Table B2'!H80*'Table B1'!$F96/(0.01)</f>
        <v>12908991.0462278</v>
      </c>
      <c r="I80" s="29">
        <f>(100-'Table B2'!C80)*'Table B1'!$F96/(90)</f>
        <v>50891.455078940788</v>
      </c>
      <c r="J80" s="29">
        <f>'Table B2'!J80*'Table B1'!$F96/(5)</f>
        <v>149128.37695560546</v>
      </c>
      <c r="K80" s="29">
        <f>'Table B2'!K80*'Table B1'!$F96/(4)</f>
        <v>226329.20576147758</v>
      </c>
      <c r="L80" s="29">
        <f>'Table B2'!L80*'Table B1'!$F96/(0.5)</f>
        <v>411175.27036132984</v>
      </c>
      <c r="M80" s="29">
        <f>'Table B2'!M80*'Table B1'!$F96/(0.4)</f>
        <v>703104.08748517418</v>
      </c>
      <c r="N80" s="29">
        <f>'Table B2'!N80*'Table B1'!$F96/(0.09)</f>
        <v>2043689.2142902398</v>
      </c>
      <c r="O80" s="23"/>
      <c r="P80" s="23">
        <f>'Table Thresholds_nominal'!W101*'Table A0'!$L101</f>
        <v>130584.17578946882</v>
      </c>
      <c r="Q80" s="23">
        <f>'Table Thresholds_nominal'!X101*'Table A0'!$L101</f>
        <v>174239.74584655117</v>
      </c>
      <c r="R80" s="23">
        <f>'Table Thresholds_nominal'!Y101*'Table A0'!$L101</f>
        <v>351802.17600312125</v>
      </c>
      <c r="S80" s="23">
        <f>'Table Thresholds_nominal'!Z101*'Table A0'!$L101</f>
        <v>497222.38798344665</v>
      </c>
      <c r="T80" s="23">
        <f>'Table Thresholds_nominal'!AA101*'Table A0'!$L101</f>
        <v>1183452.9147294746</v>
      </c>
      <c r="U80" s="23">
        <f>'Table Thresholds_nominal'!AB101*'Table A0'!$L101</f>
        <v>5182489.5008429987</v>
      </c>
      <c r="W80" s="62"/>
      <c r="X80" s="62"/>
      <c r="Y80" s="62"/>
      <c r="Z80" s="62"/>
      <c r="AA80" s="62"/>
      <c r="AB80" s="62"/>
    </row>
    <row r="81" spans="1:28" ht="13.5" customHeight="1">
      <c r="A81" s="132">
        <f t="shared" si="1"/>
        <v>2009</v>
      </c>
      <c r="B81" s="29">
        <f>'Table B2'!C81*'Table B1'!$F97/(10)</f>
        <v>237604.77534366967</v>
      </c>
      <c r="C81" s="29">
        <f>'Table B2'!D81*'Table B1'!$F97/(5)</f>
        <v>324659.98219924152</v>
      </c>
      <c r="D81" s="29">
        <f>'Table B2'!E81*'Table B1'!$F97/(1)</f>
        <v>722556.10065766366</v>
      </c>
      <c r="E81" s="29">
        <f>'Table B2'!F81*'Table B1'!$F97/(0.5)</f>
        <v>1046552.9932009272</v>
      </c>
      <c r="F81" s="29">
        <f>'Table B2'!G81*'Table B1'!$F97/(0.1)</f>
        <v>2596630.8762285067</v>
      </c>
      <c r="G81" s="29">
        <f>'Table B2'!H81*'Table B1'!$F97/(0.01)</f>
        <v>10094481.89047268</v>
      </c>
      <c r="I81" s="29">
        <f>(100-'Table B2'!C81)*'Table B1'!$F97/(90)</f>
        <v>51978.861365826291</v>
      </c>
      <c r="J81" s="29">
        <f>'Table B2'!J81*'Table B1'!$F97/(5)</f>
        <v>150549.56848809778</v>
      </c>
      <c r="K81" s="29">
        <f>'Table B2'!K81*'Table B1'!$F97/(4)</f>
        <v>225185.95258463602</v>
      </c>
      <c r="L81" s="29">
        <f>'Table B2'!L81*'Table B1'!$F97/(0.5)</f>
        <v>398559.20811440004</v>
      </c>
      <c r="M81" s="29">
        <f>'Table B2'!M81*'Table B1'!$F97/(0.4)</f>
        <v>659033.52244403225</v>
      </c>
      <c r="N81" s="29">
        <f>'Table B2'!N81*'Table B1'!$F97/(0.09)</f>
        <v>1763536.3190902655</v>
      </c>
      <c r="O81" s="23"/>
      <c r="P81" s="23">
        <f>'Table Thresholds_nominal'!W102*'Table A0'!$L102</f>
        <v>132326.18988799138</v>
      </c>
      <c r="Q81" s="23">
        <f>'Table Thresholds_nominal'!X102*'Table A0'!$L102</f>
        <v>175749.04934813114</v>
      </c>
      <c r="R81" s="23">
        <f>'Table Thresholds_nominal'!Y102*'Table A0'!$L102</f>
        <v>343843.5029854991</v>
      </c>
      <c r="S81" s="23">
        <f>'Table Thresholds_nominal'!Z102*'Table A0'!$L102</f>
        <v>477347.14291707269</v>
      </c>
      <c r="T81" s="23">
        <f>'Table Thresholds_nominal'!AA102*'Table A0'!$L102</f>
        <v>1065174.4468320152</v>
      </c>
      <c r="U81" s="23">
        <f>'Table Thresholds_nominal'!AB102*'Table A0'!$L102</f>
        <v>4271652.9885287862</v>
      </c>
      <c r="W81" s="62"/>
      <c r="X81" s="62"/>
      <c r="Y81" s="62"/>
      <c r="Z81" s="62"/>
      <c r="AA81" s="62"/>
      <c r="AB81" s="62"/>
    </row>
    <row r="82" spans="1:28" ht="13.5" customHeight="1">
      <c r="A82" s="132">
        <f t="shared" si="1"/>
        <v>2010</v>
      </c>
      <c r="B82" s="29">
        <f>'Table B2'!C82*'Table B1'!$F98/(10)</f>
        <v>245704.64225726118</v>
      </c>
      <c r="C82" s="29">
        <f>'Table B2'!D82*'Table B1'!$F98/(5)</f>
        <v>339655.76715872425</v>
      </c>
      <c r="D82" s="29">
        <f>'Table B2'!E82*'Table B1'!$F98/(1)</f>
        <v>776699.63515827432</v>
      </c>
      <c r="E82" s="29">
        <f>'Table B2'!F82*'Table B1'!$F98/(0.5)</f>
        <v>1137404.2114860152</v>
      </c>
      <c r="F82" s="29">
        <f>'Table B2'!G82*'Table B1'!$F98/(0.1)</f>
        <v>2891898.5957702491</v>
      </c>
      <c r="G82" s="29">
        <f>'Table B2'!H82*'Table B1'!$F98/(0.01)</f>
        <v>11356963.97354655</v>
      </c>
      <c r="I82" s="29">
        <f>(100-'Table B2'!C82)*'Table B1'!$F98/(90)</f>
        <v>51764.953238099843</v>
      </c>
      <c r="J82" s="29">
        <f>'Table B2'!J82*'Table B1'!$F98/(5)</f>
        <v>151753.5173557981</v>
      </c>
      <c r="K82" s="29">
        <f>'Table B2'!K82*'Table B1'!$F98/(4)</f>
        <v>230394.80015883673</v>
      </c>
      <c r="L82" s="29">
        <f>'Table B2'!L82*'Table B1'!$F98/(0.5)</f>
        <v>415995.05883053323</v>
      </c>
      <c r="M82" s="29">
        <f>'Table B2'!M82*'Table B1'!$F98/(0.4)</f>
        <v>698780.61541495682</v>
      </c>
      <c r="N82" s="29">
        <f>'Table B2'!N82*'Table B1'!$F98/(0.09)</f>
        <v>1951335.7760173269</v>
      </c>
      <c r="O82" s="23"/>
      <c r="P82" s="23">
        <f>'Table Thresholds_nominal'!W103*'Table A0'!$L103</f>
        <v>132803.54450232972</v>
      </c>
      <c r="Q82" s="23">
        <f>'Table Thresholds_nominal'!X103*'Table A0'!$L103</f>
        <v>177576.53446821004</v>
      </c>
      <c r="R82" s="23">
        <f>'Table Thresholds_nominal'!Y103*'Table A0'!$L103</f>
        <v>357444.63165425404</v>
      </c>
      <c r="S82" s="23">
        <f>'Table Thresholds_nominal'!Z103*'Table A0'!$L103</f>
        <v>500280.38439666887</v>
      </c>
      <c r="T82" s="23">
        <f>'Table Thresholds_nominal'!AA103*'Table A0'!$L103</f>
        <v>1151590.8734453537</v>
      </c>
      <c r="U82" s="23">
        <f>'Table Thresholds_nominal'!AB103*'Table A0'!$L103</f>
        <v>4818870.8139193617</v>
      </c>
      <c r="W82" s="62"/>
      <c r="X82" s="62"/>
      <c r="Y82" s="62"/>
      <c r="Z82" s="62"/>
      <c r="AA82" s="62"/>
      <c r="AB82" s="62"/>
    </row>
    <row r="83" spans="1:28" ht="13.5" customHeight="1">
      <c r="A83" s="132">
        <f t="shared" si="1"/>
        <v>2011</v>
      </c>
      <c r="B83" s="29">
        <f>'Table B2'!C83*'Table B1'!$F99/(10)</f>
        <v>247450.77826217207</v>
      </c>
      <c r="C83" s="29">
        <f>'Table B2'!D83*'Table B1'!$F99/(5)</f>
        <v>342701.65993308451</v>
      </c>
      <c r="D83" s="29">
        <f>'Table B2'!E83*'Table B1'!$F99/(1)</f>
        <v>782357.13744299742</v>
      </c>
      <c r="E83" s="29">
        <f>'Table B2'!F83*'Table B1'!$F99/(0.5)</f>
        <v>1141960.4362423003</v>
      </c>
      <c r="F83" s="29">
        <f>'Table B2'!G83*'Table B1'!$F99/(0.1)</f>
        <v>2875123.4544885047</v>
      </c>
      <c r="G83" s="29">
        <f>'Table B2'!H83*'Table B1'!$F99/(0.01)</f>
        <v>10948458.761786187</v>
      </c>
      <c r="I83" s="29">
        <f>(100-'Table B2'!C83)*'Table B1'!$F99/(90)</f>
        <v>51345.094355878689</v>
      </c>
      <c r="J83" s="29">
        <f>'Table B2'!J83*'Table B1'!$F99/(5)</f>
        <v>152199.89659125972</v>
      </c>
      <c r="K83" s="29">
        <f>'Table B2'!K83*'Table B1'!$F99/(4)</f>
        <v>232787.79055560622</v>
      </c>
      <c r="L83" s="29">
        <f>'Table B2'!L83*'Table B1'!$F99/(0.5)</f>
        <v>422753.8386436947</v>
      </c>
      <c r="M83" s="29">
        <f>'Table B2'!M83*'Table B1'!$F99/(0.4)</f>
        <v>708669.68168074905</v>
      </c>
      <c r="N83" s="29">
        <f>'Table B2'!N83*'Table B1'!$F99/(0.09)</f>
        <v>1978086.1981220955</v>
      </c>
      <c r="O83" s="23"/>
      <c r="P83" s="23">
        <f>'Table Thresholds_nominal'!W104*'Table A0'!$L104</f>
        <v>132833.31658805281</v>
      </c>
      <c r="Q83" s="23">
        <f>'Table Thresholds_nominal'!X104*'Table A0'!$L104</f>
        <v>178530.28154299615</v>
      </c>
      <c r="R83" s="23">
        <f>'Table Thresholds_nominal'!Y104*'Table A0'!$L104</f>
        <v>362992.59532584401</v>
      </c>
      <c r="S83" s="23">
        <f>'Table Thresholds_nominal'!Z104*'Table A0'!$L104</f>
        <v>507513.60057615634</v>
      </c>
      <c r="T83" s="23">
        <f>'Table Thresholds_nominal'!AA104*'Table A0'!$L104</f>
        <v>1165491.4016688974</v>
      </c>
      <c r="U83" s="23">
        <f>'Table Thresholds_nominal'!AB104*'Table A0'!$L104</f>
        <v>4830132.1344897961</v>
      </c>
      <c r="W83" s="62"/>
      <c r="X83" s="62"/>
      <c r="Y83" s="62"/>
      <c r="Z83" s="62"/>
      <c r="AA83" s="62"/>
      <c r="AB83" s="62"/>
    </row>
    <row r="84" spans="1:28" ht="13.5" customHeight="1">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c r="A86" s="24"/>
      <c r="B86" s="25"/>
      <c r="C86" s="25"/>
      <c r="D86" s="25"/>
      <c r="E86" s="25"/>
      <c r="F86" s="25"/>
      <c r="G86" s="25"/>
      <c r="H86" s="25"/>
      <c r="I86" s="25"/>
      <c r="J86" s="25"/>
      <c r="K86" s="25"/>
      <c r="L86" s="25"/>
      <c r="M86" s="25"/>
      <c r="N86" s="25"/>
      <c r="O86" s="24"/>
      <c r="P86" s="24"/>
      <c r="Q86" s="24"/>
      <c r="R86" s="24"/>
      <c r="S86" s="24"/>
      <c r="T86" s="24"/>
      <c r="U86" s="24"/>
    </row>
    <row r="87" spans="1:28" ht="13.5" customHeight="1">
      <c r="A87" s="129" t="s">
        <v>150</v>
      </c>
    </row>
    <row r="88" spans="1:28" ht="13.5" customHeight="1">
      <c r="A88" s="129" t="s">
        <v>171</v>
      </c>
    </row>
    <row r="89" spans="1:28" ht="13.5" customHeight="1">
      <c r="A89" s="129"/>
    </row>
    <row r="90" spans="1:28" ht="13.5" customHeight="1">
      <c r="A90" s="129"/>
    </row>
    <row r="91" spans="1:28" ht="13.5" customHeight="1">
      <c r="A91" s="129"/>
    </row>
    <row r="92" spans="1:28" ht="13.5" customHeight="1">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M46"/>
  <sheetViews>
    <sheetView zoomScale="125" zoomScaleNormal="125" workbookViewId="0">
      <selection activeCell="G52" sqref="G52"/>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86" t="s">
        <v>264</v>
      </c>
      <c r="B1" s="286"/>
      <c r="C1" s="290"/>
      <c r="D1" s="290"/>
      <c r="E1" s="290"/>
      <c r="F1" s="290"/>
      <c r="G1" s="290"/>
      <c r="H1" s="290"/>
      <c r="I1" s="290"/>
      <c r="J1" s="290"/>
      <c r="K1" s="290"/>
      <c r="L1" s="290"/>
      <c r="M1" s="290"/>
    </row>
    <row r="2" spans="1:13" ht="20.25" customHeight="1">
      <c r="E2" s="289" t="s">
        <v>265</v>
      </c>
      <c r="F2" s="289"/>
      <c r="G2" s="289"/>
      <c r="H2" s="289"/>
      <c r="I2" s="289"/>
      <c r="K2" s="291" t="s">
        <v>130</v>
      </c>
      <c r="L2" s="291"/>
      <c r="M2" s="291"/>
    </row>
    <row r="3" spans="1:13" s="122" customFormat="1" ht="47.25" customHeight="1">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f>'Table B4(CEO)nominal'!C6*'Table A0'!$L63</f>
        <v>45964.485452359833</v>
      </c>
      <c r="E6" s="23">
        <f>'Table B4(CEO)nominal'!E6*'Table A0'!$L63</f>
        <v>2261.4504341997053</v>
      </c>
      <c r="F6" s="23">
        <f>'Table B4(CEO)nominal'!F6*'Table A0'!$L63</f>
        <v>1626.3449316816777</v>
      </c>
      <c r="G6" s="23">
        <f>'Table B4(CEO)nominal'!G6*'Table A0'!$L63</f>
        <v>1365.1800521415544</v>
      </c>
      <c r="H6" s="23">
        <f>'Table B4(CEO)nominal'!H6*'Table A0'!$L63</f>
        <v>1773.546954695202</v>
      </c>
      <c r="I6" s="23">
        <f>'Table B4(CEO)nominal'!I6*'Table A0'!$L63</f>
        <v>2077.4479054327999</v>
      </c>
      <c r="J6" s="22"/>
      <c r="K6" s="21">
        <v>84.66</v>
      </c>
      <c r="L6" s="288">
        <v>15.34</v>
      </c>
      <c r="M6" s="288"/>
    </row>
    <row r="7" spans="1:13">
      <c r="A7" s="22">
        <v>1971</v>
      </c>
      <c r="B7" s="22"/>
      <c r="C7" s="23">
        <f>'Table B4(CEO)nominal'!C7*'Table A0'!$L64</f>
        <v>46918.528966304591</v>
      </c>
      <c r="E7" s="23">
        <f>'Table B4(CEO)nominal'!E7*'Table A0'!$L64</f>
        <v>2189.2710272560962</v>
      </c>
      <c r="F7" s="23">
        <f>'Table B4(CEO)nominal'!F7*'Table A0'!$L64</f>
        <v>1597.8835289843196</v>
      </c>
      <c r="G7" s="23">
        <f>'Table B4(CEO)nominal'!G7*'Table A0'!$L64</f>
        <v>1415.918144900696</v>
      </c>
      <c r="H7" s="23">
        <f>'Table B4(CEO)nominal'!H7*'Table A0'!$L64</f>
        <v>1695.1212811040059</v>
      </c>
      <c r="I7" s="23">
        <f>'Table B4(CEO)nominal'!I7*'Table A0'!$L64</f>
        <v>1904.9501146254343</v>
      </c>
      <c r="J7" s="22"/>
      <c r="K7" s="21">
        <v>84.07</v>
      </c>
      <c r="L7" s="288">
        <v>15.93</v>
      </c>
      <c r="M7" s="288"/>
    </row>
    <row r="8" spans="1:13">
      <c r="A8" s="22">
        <v>1972</v>
      </c>
      <c r="B8" s="22"/>
      <c r="C8" s="23">
        <f>'Table B4(CEO)nominal'!C8*'Table A0'!$L65</f>
        <v>48427.626750268784</v>
      </c>
      <c r="E8" s="23">
        <f>'Table B4(CEO)nominal'!E8*'Table A0'!$L65</f>
        <v>2754.7839620913405</v>
      </c>
      <c r="F8" s="23">
        <f>'Table B4(CEO)nominal'!F8*'Table A0'!$L65</f>
        <v>1840.1956866770156</v>
      </c>
      <c r="G8" s="23">
        <f>'Table B4(CEO)nominal'!G8*'Table A0'!$L65</f>
        <v>1575.7364263162467</v>
      </c>
      <c r="H8" s="23">
        <f>'Table B4(CEO)nominal'!H8*'Table A0'!$L65</f>
        <v>2083.7185889258899</v>
      </c>
      <c r="I8" s="23">
        <f>'Table B4(CEO)nominal'!I8*'Table A0'!$L65</f>
        <v>2297.4898243841781</v>
      </c>
      <c r="J8" s="22"/>
      <c r="K8" s="21">
        <v>85.99</v>
      </c>
      <c r="L8" s="288">
        <v>14.01</v>
      </c>
      <c r="M8" s="288"/>
    </row>
    <row r="9" spans="1:13">
      <c r="A9" s="22">
        <v>1973</v>
      </c>
      <c r="B9" s="22"/>
      <c r="C9" s="23">
        <f>'Table B4(CEO)nominal'!C9*'Table A0'!$L66</f>
        <v>48350.775011607489</v>
      </c>
      <c r="E9" s="23">
        <f>'Table B4(CEO)nominal'!E9*'Table A0'!$L66</f>
        <v>2785.3844001567336</v>
      </c>
      <c r="F9" s="23">
        <f>'Table B4(CEO)nominal'!F9*'Table A0'!$L66</f>
        <v>1976.2224515078501</v>
      </c>
      <c r="G9" s="23">
        <f>'Table B4(CEO)nominal'!G9*'Table A0'!$L66</f>
        <v>1628.6977684342912</v>
      </c>
      <c r="H9" s="23">
        <f>'Table B4(CEO)nominal'!H9*'Table A0'!$L66</f>
        <v>2153.615647942413</v>
      </c>
      <c r="I9" s="23">
        <f>'Table B4(CEO)nominal'!I9*'Table A0'!$L66</f>
        <v>2297.8124567400987</v>
      </c>
      <c r="J9" s="22"/>
      <c r="K9" s="21">
        <v>82.85</v>
      </c>
      <c r="L9" s="288">
        <v>17.149999999999999</v>
      </c>
      <c r="M9" s="288"/>
    </row>
    <row r="10" spans="1:13">
      <c r="A10" s="22">
        <v>1974</v>
      </c>
      <c r="B10" s="22"/>
      <c r="C10" s="23">
        <f>'Table B4(CEO)nominal'!C10*'Table A0'!$L67</f>
        <v>46766.182748115723</v>
      </c>
      <c r="E10" s="23">
        <f>'Table B4(CEO)nominal'!E10*'Table A0'!$L67</f>
        <v>2466.4983349671693</v>
      </c>
      <c r="F10" s="23">
        <f>'Table B4(CEO)nominal'!F10*'Table A0'!$L67</f>
        <v>1882.5735397571386</v>
      </c>
      <c r="G10" s="23">
        <f>'Table B4(CEO)nominal'!G10*'Table A0'!$L67</f>
        <v>1658.3464183964868</v>
      </c>
      <c r="H10" s="23">
        <f>'Table B4(CEO)nominal'!H10*'Table A0'!$L67</f>
        <v>1992.8185410927924</v>
      </c>
      <c r="I10" s="23">
        <f>'Table B4(CEO)nominal'!I10*'Table A0'!$L67</f>
        <v>2223.5856201597967</v>
      </c>
      <c r="J10" s="22"/>
      <c r="K10" s="21">
        <v>87.13</v>
      </c>
      <c r="L10" s="288">
        <v>12.87</v>
      </c>
      <c r="M10" s="288"/>
    </row>
    <row r="11" spans="1:13">
      <c r="A11" s="22">
        <v>1975</v>
      </c>
      <c r="B11" s="22"/>
      <c r="C11" s="23">
        <f>'Table B4(CEO)nominal'!C11*'Table A0'!$L68</f>
        <v>46275.35242474507</v>
      </c>
      <c r="E11" s="23">
        <f>'Table B4(CEO)nominal'!E11*'Table A0'!$L68</f>
        <v>2735.346861868109</v>
      </c>
      <c r="F11" s="23">
        <f>'Table B4(CEO)nominal'!F11*'Table A0'!$L68</f>
        <v>1870.6519227486128</v>
      </c>
      <c r="G11" s="23">
        <f>'Table B4(CEO)nominal'!G11*'Table A0'!$L68</f>
        <v>1605.2505057911437</v>
      </c>
      <c r="H11" s="23">
        <f>'Table B4(CEO)nominal'!H11*'Table A0'!$L68</f>
        <v>2078.692388299145</v>
      </c>
      <c r="I11" s="23">
        <f>'Table B4(CEO)nominal'!I11*'Table A0'!$L68</f>
        <v>2204.5440279531708</v>
      </c>
      <c r="J11" s="22"/>
      <c r="K11" s="21">
        <v>86.04</v>
      </c>
      <c r="L11" s="288">
        <v>13.96</v>
      </c>
      <c r="M11" s="288"/>
    </row>
    <row r="12" spans="1:13">
      <c r="A12" s="22">
        <v>1976</v>
      </c>
      <c r="B12" s="22"/>
      <c r="C12" s="23">
        <f>'Table B4(CEO)nominal'!C12*'Table A0'!$L69</f>
        <v>46861.14681816665</v>
      </c>
      <c r="E12" s="23">
        <f>'Table B4(CEO)nominal'!E12*'Table A0'!$L69</f>
        <v>2873.6899271334551</v>
      </c>
      <c r="F12" s="23">
        <f>'Table B4(CEO)nominal'!F12*'Table A0'!$L69</f>
        <v>2023.7253007982079</v>
      </c>
      <c r="G12" s="23">
        <f>'Table B4(CEO)nominal'!G12*'Table A0'!$L69</f>
        <v>1732.3088574832659</v>
      </c>
      <c r="H12" s="23">
        <f>'Table B4(CEO)nominal'!H12*'Table A0'!$L69</f>
        <v>2213.1459889529201</v>
      </c>
      <c r="I12" s="23">
        <f>'Table B4(CEO)nominal'!I12*'Table A0'!$L69</f>
        <v>2630.8428910376701</v>
      </c>
      <c r="J12" s="22"/>
      <c r="K12" s="21">
        <v>84.45</v>
      </c>
      <c r="L12" s="288">
        <v>15.55</v>
      </c>
      <c r="M12" s="288"/>
    </row>
    <row r="13" spans="1:13">
      <c r="A13" s="22">
        <v>1977</v>
      </c>
      <c r="B13" s="22"/>
      <c r="C13" s="23">
        <f>'Table B4(CEO)nominal'!C13*'Table A0'!$L70</f>
        <v>46981.701729949127</v>
      </c>
      <c r="E13" s="23">
        <f>'Table B4(CEO)nominal'!E13*'Table A0'!$L70</f>
        <v>3104.8688176830542</v>
      </c>
      <c r="F13" s="23">
        <f>'Table B4(CEO)nominal'!F13*'Table A0'!$L70</f>
        <v>2207.9911665530653</v>
      </c>
      <c r="G13" s="23">
        <f>'Table B4(CEO)nominal'!G13*'Table A0'!$L70</f>
        <v>1824.1579345016721</v>
      </c>
      <c r="H13" s="23">
        <f>'Table B4(CEO)nominal'!H13*'Table A0'!$L70</f>
        <v>2413.2089341845035</v>
      </c>
      <c r="I13" s="23">
        <f>'Table B4(CEO)nominal'!I13*'Table A0'!$L70</f>
        <v>2610.8260437555182</v>
      </c>
      <c r="J13" s="22"/>
      <c r="K13" s="21">
        <v>80</v>
      </c>
      <c r="L13" s="288">
        <v>20</v>
      </c>
      <c r="M13" s="288"/>
    </row>
    <row r="14" spans="1:13">
      <c r="A14" s="22">
        <v>1978</v>
      </c>
      <c r="B14" s="22"/>
      <c r="C14" s="23">
        <f>'Table B4(CEO)nominal'!C14*'Table A0'!$L71</f>
        <v>46856.748913614079</v>
      </c>
      <c r="E14" s="23">
        <f>'Table B4(CEO)nominal'!E14*'Table A0'!$L71</f>
        <v>4651.9174841566119</v>
      </c>
      <c r="F14" s="23">
        <f>'Table B4(CEO)nominal'!F14*'Table A0'!$L71</f>
        <v>2712.7354805104615</v>
      </c>
      <c r="G14" s="23">
        <f>'Table B4(CEO)nominal'!G14*'Table A0'!$L71</f>
        <v>2168.7755013456035</v>
      </c>
      <c r="H14" s="23">
        <f>'Table B4(CEO)nominal'!H14*'Table A0'!$L71</f>
        <v>3249.6310443614907</v>
      </c>
      <c r="I14" s="23">
        <f>'Table B4(CEO)nominal'!I14*'Table A0'!$L71</f>
        <v>2649.1557426859977</v>
      </c>
      <c r="J14" s="22"/>
      <c r="K14" s="21">
        <v>59.5</v>
      </c>
      <c r="L14" s="288">
        <v>40.5</v>
      </c>
      <c r="M14" s="288"/>
    </row>
    <row r="15" spans="1:13">
      <c r="A15" s="22">
        <v>1979</v>
      </c>
      <c r="B15" s="22"/>
      <c r="C15" s="23">
        <f>'Table B4(CEO)nominal'!C15*'Table A0'!$L72</f>
        <v>46363.493728273555</v>
      </c>
      <c r="E15" s="23">
        <f>'Table B4(CEO)nominal'!E15*'Table A0'!$L72</f>
        <v>8332.6137168023433</v>
      </c>
      <c r="F15" s="23">
        <f>'Table B4(CEO)nominal'!F15*'Table A0'!$L72</f>
        <v>3829.4565166580983</v>
      </c>
      <c r="G15" s="23">
        <f>'Table B4(CEO)nominal'!G15*'Table A0'!$L72</f>
        <v>2749.601354132456</v>
      </c>
      <c r="H15" s="23">
        <f>'Table B4(CEO)nominal'!H15*'Table A0'!$L72</f>
        <v>4848.0661625031817</v>
      </c>
      <c r="I15" s="23">
        <f>'Table B4(CEO)nominal'!I15*'Table A0'!$L72</f>
        <v>3055.8289375352501</v>
      </c>
      <c r="J15" s="22"/>
      <c r="K15" s="21">
        <v>40.355556522284012</v>
      </c>
      <c r="L15" s="21">
        <v>22.123517902344851</v>
      </c>
      <c r="M15" s="21">
        <v>37.520925575371137</v>
      </c>
    </row>
    <row r="16" spans="1:13">
      <c r="A16" s="22">
        <v>1980</v>
      </c>
      <c r="B16" s="22"/>
      <c r="C16" s="23">
        <f>'Table B4(CEO)nominal'!C16*'Table A0'!$L73</f>
        <v>45821.192117299652</v>
      </c>
      <c r="E16" s="23">
        <f>'Table B4(CEO)nominal'!E16*'Table A0'!$L73</f>
        <v>8608.3263282932348</v>
      </c>
      <c r="F16" s="23">
        <f>'Table B4(CEO)nominal'!F16*'Table A0'!$L73</f>
        <v>3316.2510931038651</v>
      </c>
      <c r="G16" s="23">
        <f>'Table B4(CEO)nominal'!G16*'Table A0'!$L73</f>
        <v>2518.3779079738888</v>
      </c>
      <c r="H16" s="23">
        <f>'Table B4(CEO)nominal'!H16*'Table A0'!$L73</f>
        <v>4630.5658307906988</v>
      </c>
      <c r="I16" s="23">
        <f>'Table B4(CEO)nominal'!I16*'Table A0'!$L73</f>
        <v>2921.6665360941315</v>
      </c>
      <c r="J16" s="22"/>
      <c r="K16" s="21">
        <v>43.436343020378501</v>
      </c>
      <c r="L16" s="21">
        <v>38.098966979684135</v>
      </c>
      <c r="M16" s="21">
        <v>18.464689999937363</v>
      </c>
    </row>
    <row r="17" spans="1:13">
      <c r="A17" s="22">
        <v>1981</v>
      </c>
      <c r="B17" s="22"/>
      <c r="C17" s="23">
        <f>'Table B4(CEO)nominal'!C17*'Table A0'!$L74</f>
        <v>45686.360767721824</v>
      </c>
      <c r="E17" s="23">
        <f>'Table B4(CEO)nominal'!E17*'Table A0'!$L74</f>
        <v>6969.9287590068616</v>
      </c>
      <c r="F17" s="23">
        <f>'Table B4(CEO)nominal'!F17*'Table A0'!$L74</f>
        <v>3677.0281708481657</v>
      </c>
      <c r="G17" s="23">
        <f>'Table B4(CEO)nominal'!G17*'Table A0'!$L74</f>
        <v>2739.2270379373222</v>
      </c>
      <c r="H17" s="23">
        <f>'Table B4(CEO)nominal'!H17*'Table A0'!$L74</f>
        <v>5059.8874685302571</v>
      </c>
      <c r="I17" s="23">
        <f>'Table B4(CEO)nominal'!I17*'Table A0'!$L74</f>
        <v>2953.8086530948881</v>
      </c>
      <c r="J17" s="22"/>
      <c r="K17" s="21">
        <v>39.187349460676515</v>
      </c>
      <c r="L17" s="21">
        <v>48.06628966383915</v>
      </c>
      <c r="M17" s="21">
        <v>12.746360875484335</v>
      </c>
    </row>
    <row r="18" spans="1:13">
      <c r="A18" s="22">
        <v>1982</v>
      </c>
      <c r="B18" s="22"/>
      <c r="C18" s="23">
        <f>'Table B4(CEO)nominal'!C18*'Table A0'!$L75</f>
        <v>46183.875796733133</v>
      </c>
      <c r="E18" s="23">
        <f>'Table B4(CEO)nominal'!E18*'Table A0'!$L75</f>
        <v>6360.9029302594454</v>
      </c>
      <c r="F18" s="23">
        <f>'Table B4(CEO)nominal'!F18*'Table A0'!$L75</f>
        <v>3377.8243368856129</v>
      </c>
      <c r="G18" s="23">
        <f>'Table B4(CEO)nominal'!G18*'Table A0'!$L75</f>
        <v>2618.3135392426939</v>
      </c>
      <c r="H18" s="23">
        <f>'Table B4(CEO)nominal'!H18*'Table A0'!$L75</f>
        <v>6298.4431607164424</v>
      </c>
      <c r="I18" s="23">
        <f>'Table B4(CEO)nominal'!I18*'Table A0'!$L75</f>
        <v>2860.6574450695466</v>
      </c>
      <c r="J18" s="22"/>
      <c r="K18" s="21">
        <v>32.656882932422405</v>
      </c>
      <c r="L18" s="21">
        <v>55.288017107648841</v>
      </c>
      <c r="M18" s="21">
        <v>12.055099959928754</v>
      </c>
    </row>
    <row r="19" spans="1:13">
      <c r="A19" s="22">
        <v>1983</v>
      </c>
      <c r="B19" s="22"/>
      <c r="C19" s="23">
        <f>'Table B4(CEO)nominal'!C19*'Table A0'!$L76</f>
        <v>46517.340413405538</v>
      </c>
      <c r="E19" s="23">
        <f>'Table B4(CEO)nominal'!E19*'Table A0'!$L76</f>
        <v>8911.1608890269799</v>
      </c>
      <c r="F19" s="23">
        <f>'Table B4(CEO)nominal'!F19*'Table A0'!$L76</f>
        <v>3364.1489347119868</v>
      </c>
      <c r="G19" s="23">
        <f>'Table B4(CEO)nominal'!G19*'Table A0'!$L76</f>
        <v>2429.6631195142127</v>
      </c>
      <c r="H19" s="23">
        <f>'Table B4(CEO)nominal'!H19*'Table A0'!$L76</f>
        <v>4569.3960245696289</v>
      </c>
      <c r="I19" s="23">
        <f>'Table B4(CEO)nominal'!I19*'Table A0'!$L76</f>
        <v>3404.8829317847103</v>
      </c>
      <c r="J19" s="22"/>
      <c r="K19" s="21">
        <v>48.771037592408121</v>
      </c>
      <c r="L19" s="21">
        <v>45.540816861532008</v>
      </c>
      <c r="M19" s="21">
        <v>5.6881455460598715</v>
      </c>
    </row>
    <row r="20" spans="1:13">
      <c r="A20" s="22">
        <v>1984</v>
      </c>
      <c r="B20" s="22"/>
      <c r="C20" s="23">
        <f>'Table B4(CEO)nominal'!C20*'Table A0'!$L77</f>
        <v>46821.649495140999</v>
      </c>
      <c r="E20" s="23">
        <f>'Table B4(CEO)nominal'!E20*'Table A0'!$L77</f>
        <v>10174.345560973519</v>
      </c>
      <c r="F20" s="23">
        <f>'Table B4(CEO)nominal'!F20*'Table A0'!$L77</f>
        <v>3655.398359915373</v>
      </c>
      <c r="G20" s="23">
        <f>'Table B4(CEO)nominal'!G20*'Table A0'!$L77</f>
        <v>2548.1901665153136</v>
      </c>
      <c r="H20" s="23">
        <f>'Table B4(CEO)nominal'!H20*'Table A0'!$L77</f>
        <v>5614.3051636231703</v>
      </c>
      <c r="I20" s="23">
        <f>'Table B4(CEO)nominal'!I20*'Table A0'!$L77</f>
        <v>3452.8322039502891</v>
      </c>
      <c r="J20" s="22"/>
      <c r="K20" s="21">
        <v>42.68</v>
      </c>
      <c r="L20" s="21">
        <v>15.76</v>
      </c>
      <c r="M20" s="21">
        <v>41.56</v>
      </c>
    </row>
    <row r="21" spans="1:13">
      <c r="A21" s="22">
        <v>1985</v>
      </c>
      <c r="B21" s="22"/>
      <c r="C21" s="23">
        <f>'Table B4(CEO)nominal'!C21*'Table A0'!$L78</f>
        <v>47396.270596348077</v>
      </c>
      <c r="E21" s="23">
        <f>'Table B4(CEO)nominal'!E21*'Table A0'!$L78</f>
        <v>7982.806358134234</v>
      </c>
      <c r="F21" s="23">
        <f>'Table B4(CEO)nominal'!F21*'Table A0'!$L78</f>
        <v>4395.3282847268219</v>
      </c>
      <c r="G21" s="23">
        <f>'Table B4(CEO)nominal'!G21*'Table A0'!$L78</f>
        <v>3162.410882327501</v>
      </c>
      <c r="H21" s="23">
        <f>'Table B4(CEO)nominal'!H21*'Table A0'!$L78</f>
        <v>5334.4819739190852</v>
      </c>
      <c r="I21" s="23">
        <f>'Table B4(CEO)nominal'!I21*'Table A0'!$L78</f>
        <v>4039.2510565970547</v>
      </c>
      <c r="J21" s="22"/>
      <c r="K21" s="21">
        <v>49.079332229004891</v>
      </c>
      <c r="L21" s="21">
        <v>35.196922345126282</v>
      </c>
      <c r="M21" s="21">
        <v>15.723745425868827</v>
      </c>
    </row>
    <row r="22" spans="1:13">
      <c r="A22" s="22">
        <v>1986</v>
      </c>
      <c r="B22" s="22"/>
      <c r="C22" s="23">
        <f>'Table B4(CEO)nominal'!C22*'Table A0'!$L79</f>
        <v>48454.523541147828</v>
      </c>
      <c r="E22" s="23">
        <f>'Table B4(CEO)nominal'!E22*'Table A0'!$L79</f>
        <v>9646.4067665221373</v>
      </c>
      <c r="F22" s="23">
        <f>'Table B4(CEO)nominal'!F22*'Table A0'!$L79</f>
        <v>5254.9199788622745</v>
      </c>
      <c r="G22" s="23">
        <f>'Table B4(CEO)nominal'!G22*'Table A0'!$L79</f>
        <v>3630.7912166764718</v>
      </c>
      <c r="H22" s="23">
        <f>'Table B4(CEO)nominal'!H22*'Table A0'!$L79</f>
        <v>6857.1896729163709</v>
      </c>
      <c r="I22" s="23">
        <f>'Table B4(CEO)nominal'!I22*'Table A0'!$L79</f>
        <v>6535.8613713802833</v>
      </c>
      <c r="J22" s="22"/>
      <c r="K22" s="21">
        <v>52.437061053249046</v>
      </c>
      <c r="L22" s="21">
        <v>30.526305722128178</v>
      </c>
      <c r="M22" s="21">
        <v>17.036633224622776</v>
      </c>
    </row>
    <row r="23" spans="1:13">
      <c r="A23" s="22">
        <v>1987</v>
      </c>
      <c r="B23" s="22"/>
      <c r="C23" s="23">
        <f>'Table B4(CEO)nominal'!C23*'Table A0'!$L80</f>
        <v>48912.626146818846</v>
      </c>
      <c r="E23" s="23">
        <f>'Table B4(CEO)nominal'!E23*'Table A0'!$L80</f>
        <v>18220.334202028404</v>
      </c>
      <c r="F23" s="23">
        <f>'Table B4(CEO)nominal'!F23*'Table A0'!$L80</f>
        <v>6599.2413884798243</v>
      </c>
      <c r="G23" s="23">
        <f>'Table B4(CEO)nominal'!G23*'Table A0'!$L80</f>
        <v>4138.0055742566537</v>
      </c>
      <c r="H23" s="23">
        <f>'Table B4(CEO)nominal'!H23*'Table A0'!$L80</f>
        <v>10485.62577554356</v>
      </c>
      <c r="I23" s="23">
        <f>'Table B4(CEO)nominal'!I23*'Table A0'!$L80</f>
        <v>6343.3912737710589</v>
      </c>
      <c r="J23" s="22"/>
      <c r="K23" s="21">
        <v>32.874707394364798</v>
      </c>
      <c r="L23" s="21">
        <v>59.427067396816092</v>
      </c>
      <c r="M23" s="21">
        <v>7.6982252088191032</v>
      </c>
    </row>
    <row r="24" spans="1:13">
      <c r="A24" s="22">
        <v>1988</v>
      </c>
      <c r="B24" s="22"/>
      <c r="C24" s="23">
        <f>'Table B4(CEO)nominal'!C24*'Table A0'!$L81</f>
        <v>49516.233538997221</v>
      </c>
      <c r="E24" s="23">
        <f>'Table B4(CEO)nominal'!E24*'Table A0'!$L81</f>
        <v>18870.522451555615</v>
      </c>
      <c r="F24" s="23">
        <f>'Table B4(CEO)nominal'!F24*'Table A0'!$L81</f>
        <v>6541.0468549652887</v>
      </c>
      <c r="G24" s="23">
        <f>'Table B4(CEO)nominal'!G24*'Table A0'!$L81</f>
        <v>4260.7567446281537</v>
      </c>
      <c r="H24" s="23">
        <f>'Table B4(CEO)nominal'!H24*'Table A0'!$L81</f>
        <v>9457.6969960941824</v>
      </c>
      <c r="I24" s="23">
        <f>'Table B4(CEO)nominal'!I24*'Table A0'!$L81</f>
        <v>7546.5772882355996</v>
      </c>
      <c r="J24" s="22"/>
      <c r="K24" s="21">
        <v>38.317887419791809</v>
      </c>
      <c r="L24" s="21">
        <v>51.904280417930579</v>
      </c>
      <c r="M24" s="21">
        <v>9.7778321622776119</v>
      </c>
    </row>
    <row r="25" spans="1:13">
      <c r="A25" s="22">
        <v>1989</v>
      </c>
      <c r="B25" s="22"/>
      <c r="C25" s="23">
        <f>'Table B4(CEO)nominal'!C25*'Table A0'!$L82</f>
        <v>48944.6165491426</v>
      </c>
      <c r="E25" s="23">
        <f>'Table B4(CEO)nominal'!E25*'Table A0'!$L82</f>
        <v>18760.742256994927</v>
      </c>
      <c r="F25" s="23">
        <f>'Table B4(CEO)nominal'!F25*'Table A0'!$L82</f>
        <v>6495.3815297276851</v>
      </c>
      <c r="G25" s="23">
        <f>'Table B4(CEO)nominal'!G25*'Table A0'!$L82</f>
        <v>4205.7693168104306</v>
      </c>
      <c r="H25" s="23">
        <f>'Table B4(CEO)nominal'!H25*'Table A0'!$L82</f>
        <v>9758.7143933988191</v>
      </c>
      <c r="I25" s="23">
        <f>'Table B4(CEO)nominal'!I25*'Table A0'!$L82</f>
        <v>7776.0783695746559</v>
      </c>
      <c r="J25" s="22"/>
      <c r="K25" s="21">
        <v>41.491075507537921</v>
      </c>
      <c r="L25" s="21">
        <v>48.196467071147481</v>
      </c>
      <c r="M25" s="21">
        <v>10.312457421314598</v>
      </c>
    </row>
    <row r="26" spans="1:13">
      <c r="A26" s="22">
        <v>1990</v>
      </c>
      <c r="B26" s="22"/>
      <c r="C26" s="23">
        <f>'Table B4(CEO)nominal'!C26*'Table A0'!$L83</f>
        <v>48912.208898449928</v>
      </c>
      <c r="E26" s="23">
        <f>'Table B4(CEO)nominal'!E26*'Table A0'!$L83</f>
        <v>16422.967389846031</v>
      </c>
      <c r="F26" s="23">
        <f>'Table B4(CEO)nominal'!F26*'Table A0'!$L83</f>
        <v>7844.5836523056796</v>
      </c>
      <c r="G26" s="23">
        <f>'Table B4(CEO)nominal'!G26*'Table A0'!$L83</f>
        <v>4825.5736569620167</v>
      </c>
      <c r="H26" s="23">
        <f>'Table B4(CEO)nominal'!H26*'Table A0'!$L83</f>
        <v>10876.630705001227</v>
      </c>
      <c r="I26" s="23">
        <f>'Table B4(CEO)nominal'!I26*'Table A0'!$L83</f>
        <v>6371.3961715426713</v>
      </c>
      <c r="J26" s="22"/>
      <c r="K26" s="21">
        <v>35.684252226027397</v>
      </c>
      <c r="L26" s="21">
        <v>38.55958904109589</v>
      </c>
      <c r="M26" s="21">
        <v>25.756158732876713</v>
      </c>
    </row>
    <row r="27" spans="1:13">
      <c r="A27" s="22">
        <v>1991</v>
      </c>
      <c r="B27" s="22"/>
      <c r="C27" s="23">
        <f>'Table B4(CEO)nominal'!C27*'Table A0'!$L84</f>
        <v>49131.942689243013</v>
      </c>
      <c r="E27" s="23">
        <f>'Table B4(CEO)nominal'!E27*'Table A0'!$L84</f>
        <v>17925.704141577047</v>
      </c>
      <c r="F27" s="23">
        <f>'Table B4(CEO)nominal'!F27*'Table A0'!$L84</f>
        <v>8083.647524626921</v>
      </c>
      <c r="G27" s="23">
        <f>'Table B4(CEO)nominal'!G27*'Table A0'!$L84</f>
        <v>5575.4873162517979</v>
      </c>
      <c r="H27" s="23">
        <f>'Table B4(CEO)nominal'!H27*'Table A0'!$L84</f>
        <v>12175.814287538591</v>
      </c>
      <c r="I27" s="23">
        <f>'Table B4(CEO)nominal'!I27*'Table A0'!$L84</f>
        <v>6505.0348630116105</v>
      </c>
      <c r="J27" s="22"/>
      <c r="K27" s="21">
        <v>31.28374595951388</v>
      </c>
      <c r="L27" s="21">
        <v>54.116630851556906</v>
      </c>
      <c r="M27" s="21">
        <v>14.599623188929215</v>
      </c>
    </row>
    <row r="28" spans="1:13">
      <c r="A28" s="22">
        <v>1992</v>
      </c>
      <c r="B28" s="22"/>
      <c r="C28" s="23">
        <f>'Table B4(CEO)nominal'!C28*'Table A0'!$L85</f>
        <v>50276.82216589024</v>
      </c>
      <c r="E28" s="23">
        <f>'Table B4(CEO)nominal'!E28*'Table A0'!$L85</f>
        <v>39725.696483103842</v>
      </c>
      <c r="F28" s="23">
        <f>'Table B4(CEO)nominal'!F28*'Table A0'!$L85</f>
        <v>11473.194971924451</v>
      </c>
      <c r="G28" s="23">
        <f>'Table B4(CEO)nominal'!G28*'Table A0'!$L85</f>
        <v>7040.3297894355301</v>
      </c>
      <c r="H28" s="23">
        <f>'Table B4(CEO)nominal'!H28*'Table A0'!$L85</f>
        <v>21433.113578149561</v>
      </c>
      <c r="I28" s="23">
        <f>'Table B4(CEO)nominal'!I28*'Table A0'!$L85</f>
        <v>5853.2056879541224</v>
      </c>
      <c r="J28" s="22"/>
      <c r="K28" s="21">
        <v>17.291316256380785</v>
      </c>
      <c r="L28" s="21">
        <v>67.548812764511709</v>
      </c>
      <c r="M28" s="21">
        <v>15.159870979107509</v>
      </c>
    </row>
    <row r="29" spans="1:13">
      <c r="A29" s="22">
        <v>1993</v>
      </c>
      <c r="B29" s="22"/>
      <c r="C29" s="23">
        <f>'Table B4(CEO)nominal'!C29*'Table A0'!$L86</f>
        <v>50383.659781101509</v>
      </c>
      <c r="E29" s="23">
        <f>'Table B4(CEO)nominal'!E29*'Table A0'!$L86</f>
        <v>28703.58157379043</v>
      </c>
      <c r="F29" s="23">
        <f>'Table B4(CEO)nominal'!F29*'Table A0'!$L86</f>
        <v>13316.517932946055</v>
      </c>
      <c r="G29" s="23">
        <f>'Table B4(CEO)nominal'!G29*'Table A0'!$L86</f>
        <v>6215.0595132947919</v>
      </c>
      <c r="H29" s="23">
        <f>'Table B4(CEO)nominal'!H29*'Table A0'!$L86</f>
        <v>21326.620791352696</v>
      </c>
      <c r="I29" s="23">
        <f>'Table B4(CEO)nominal'!I29*'Table A0'!$L86</f>
        <v>7808.1818720165566</v>
      </c>
      <c r="J29" s="22"/>
      <c r="K29" s="21">
        <v>18.447163604268638</v>
      </c>
      <c r="L29" s="21">
        <v>64.294070448527648</v>
      </c>
      <c r="M29" s="21">
        <v>17.258765947203713</v>
      </c>
    </row>
    <row r="30" spans="1:13">
      <c r="A30" s="22">
        <v>1994</v>
      </c>
      <c r="B30" s="22"/>
      <c r="C30" s="23">
        <f>'Table B4(CEO)nominal'!C30*'Table A0'!$L87</f>
        <v>50559.072393974566</v>
      </c>
      <c r="E30" s="23">
        <f>'Table B4(CEO)nominal'!E30*'Table A0'!$L87</f>
        <v>20699.95653231832</v>
      </c>
      <c r="F30" s="23">
        <f>'Table B4(CEO)nominal'!F30*'Table A0'!$L87</f>
        <v>9417.6006206524708</v>
      </c>
      <c r="G30" s="23">
        <f>'Table B4(CEO)nominal'!G30*'Table A0'!$L87</f>
        <v>6560.9898648772596</v>
      </c>
      <c r="H30" s="23">
        <f>'Table B4(CEO)nominal'!H30*'Table A0'!$L87</f>
        <v>12473.587728297038</v>
      </c>
      <c r="I30" s="23">
        <f>'Table B4(CEO)nominal'!I30*'Table A0'!$L87</f>
        <v>8164.3778374736685</v>
      </c>
      <c r="J30" s="22"/>
      <c r="K30" s="21">
        <v>41.23326765223068</v>
      </c>
      <c r="L30" s="21">
        <v>34.224301727963464</v>
      </c>
      <c r="M30" s="21">
        <v>24.542430619805856</v>
      </c>
    </row>
    <row r="31" spans="1:13">
      <c r="A31" s="22">
        <v>1995</v>
      </c>
      <c r="B31" s="22"/>
      <c r="C31" s="23">
        <f>'Table B4(CEO)nominal'!C31*'Table A0'!$L88</f>
        <v>50772.114665198904</v>
      </c>
      <c r="E31" s="23">
        <f>'Table B4(CEO)nominal'!E31*'Table A0'!$L88</f>
        <v>28414.670549710208</v>
      </c>
      <c r="F31" s="23">
        <f>'Table B4(CEO)nominal'!F31*'Table A0'!$L88</f>
        <v>13742.701094977301</v>
      </c>
      <c r="G31" s="23">
        <f>'Table B4(CEO)nominal'!G31*'Table A0'!$L88</f>
        <v>8351.9629868879911</v>
      </c>
      <c r="H31" s="23">
        <f>'Table B4(CEO)nominal'!H31*'Table A0'!$L88</f>
        <v>17440.142103864051</v>
      </c>
      <c r="I31" s="23">
        <f>'Table B4(CEO)nominal'!I31*'Table A0'!$L88</f>
        <v>8415.7683848289562</v>
      </c>
      <c r="J31" s="22"/>
      <c r="K31" s="21">
        <v>29.440865404315186</v>
      </c>
      <c r="L31" s="21">
        <v>53.622560245489275</v>
      </c>
      <c r="M31" s="21">
        <v>16.936574350195535</v>
      </c>
    </row>
    <row r="32" spans="1:13">
      <c r="A32" s="22">
        <v>1996</v>
      </c>
      <c r="B32" s="22"/>
      <c r="C32" s="23">
        <f>'Table B4(CEO)nominal'!C32*'Table A0'!$L89</f>
        <v>51134.845426342588</v>
      </c>
      <c r="E32" s="23">
        <f>'Table B4(CEO)nominal'!E32*'Table A0'!$L89</f>
        <v>54133.503293532631</v>
      </c>
      <c r="F32" s="23">
        <f>'Table B4(CEO)nominal'!F32*'Table A0'!$L89</f>
        <v>16680.366774806618</v>
      </c>
      <c r="G32" s="23">
        <f>'Table B4(CEO)nominal'!G32*'Table A0'!$L89</f>
        <v>10825.425766815837</v>
      </c>
      <c r="H32" s="23">
        <f>'Table B4(CEO)nominal'!H32*'Table A0'!$L89</f>
        <v>29209.366830556082</v>
      </c>
      <c r="I32" s="23">
        <f>'Table B4(CEO)nominal'!I32*'Table A0'!$L89</f>
        <v>10720.247185833967</v>
      </c>
      <c r="J32" s="22"/>
      <c r="K32" s="21">
        <v>22.368917228483426</v>
      </c>
      <c r="L32" s="21">
        <v>58.284499177156</v>
      </c>
      <c r="M32" s="21">
        <v>19.346583594360574</v>
      </c>
    </row>
    <row r="33" spans="1:13">
      <c r="A33" s="22">
        <v>1997</v>
      </c>
      <c r="B33" s="22"/>
      <c r="C33" s="23">
        <f>'Table B4(CEO)nominal'!C33*'Table A0'!$L90</f>
        <v>52241.249720970271</v>
      </c>
      <c r="E33" s="23">
        <f>'Table B4(CEO)nominal'!E33*'Table A0'!$L90</f>
        <v>68791.985366926339</v>
      </c>
      <c r="F33" s="23">
        <f>'Table B4(CEO)nominal'!F33*'Table A0'!$L90</f>
        <v>19743.767772997431</v>
      </c>
      <c r="G33" s="23">
        <f>'Table B4(CEO)nominal'!G33*'Table A0'!$L90</f>
        <v>13139.113214186409</v>
      </c>
      <c r="H33" s="23">
        <f>'Table B4(CEO)nominal'!H33*'Table A0'!$L90</f>
        <v>34367.914322088916</v>
      </c>
      <c r="I33" s="23">
        <f>'Table B4(CEO)nominal'!I33*'Table A0'!$L90</f>
        <v>13201.509572795865</v>
      </c>
      <c r="J33" s="22"/>
      <c r="K33" s="21">
        <v>15.454738152179884</v>
      </c>
      <c r="L33" s="21">
        <v>67.040794419311453</v>
      </c>
      <c r="M33" s="21">
        <v>17.504467428508661</v>
      </c>
    </row>
    <row r="34" spans="1:13">
      <c r="A34" s="22">
        <v>1998</v>
      </c>
      <c r="B34" s="22"/>
      <c r="C34" s="23">
        <f>'Table B4(CEO)nominal'!C34*'Table A0'!$L91</f>
        <v>54154.789033090085</v>
      </c>
      <c r="E34" s="23">
        <f>'Table B4(CEO)nominal'!E34*'Table A0'!$L91</f>
        <v>92762.917060032865</v>
      </c>
      <c r="F34" s="23">
        <f>'Table B4(CEO)nominal'!F34*'Table A0'!$L91</f>
        <v>27559.495434489752</v>
      </c>
      <c r="G34" s="23">
        <f>'Table B4(CEO)nominal'!G34*'Table A0'!$L91</f>
        <v>15384.333724734706</v>
      </c>
      <c r="H34" s="23">
        <f>'Table B4(CEO)nominal'!H34*'Table A0'!$L91</f>
        <v>51428.289208415648</v>
      </c>
      <c r="I34" s="23">
        <f>'Table B4(CEO)nominal'!I34*'Table A0'!$L91</f>
        <v>11249.024819526017</v>
      </c>
      <c r="J34" s="22"/>
      <c r="K34" s="21">
        <v>9.2438676022726014</v>
      </c>
      <c r="L34" s="21">
        <v>78.717503149254895</v>
      </c>
      <c r="M34" s="21">
        <v>12.038629248472503</v>
      </c>
    </row>
    <row r="35" spans="1:13">
      <c r="A35" s="61">
        <v>1999</v>
      </c>
      <c r="B35" s="61"/>
      <c r="C35" s="23">
        <f>'Table B4(CEO)nominal'!C35*'Table A0'!$L92</f>
        <v>55388.900786238424</v>
      </c>
      <c r="E35" s="23">
        <f>'Table B4(CEO)nominal'!E35*'Table A0'!$L92</f>
        <v>131893.99655898029</v>
      </c>
      <c r="F35" s="23">
        <f>'Table B4(CEO)nominal'!F35*'Table A0'!$L92</f>
        <v>29279.469603231544</v>
      </c>
      <c r="G35" s="23">
        <f>'Table B4(CEO)nominal'!G35*'Table A0'!$L92</f>
        <v>17163.203423295283</v>
      </c>
      <c r="H35" s="23">
        <f>'Table B4(CEO)nominal'!H35*'Table A0'!$L92</f>
        <v>57769.272107173711</v>
      </c>
      <c r="I35" s="23">
        <f>'Table B4(CEO)nominal'!I35*'Table A0'!$L92</f>
        <v>14666.107271534787</v>
      </c>
      <c r="J35" s="61"/>
      <c r="K35" s="139">
        <v>9.7262568841419004</v>
      </c>
      <c r="L35" s="139">
        <v>58.516666979700773</v>
      </c>
      <c r="M35" s="139">
        <v>31.757076136157323</v>
      </c>
    </row>
    <row r="36" spans="1:13">
      <c r="A36" s="61">
        <v>2000</v>
      </c>
      <c r="B36" s="61"/>
      <c r="C36" s="23">
        <f>'Table B4(CEO)nominal'!C36*'Table A0'!$L93</f>
        <v>56642.078043719244</v>
      </c>
      <c r="E36" s="23">
        <f>'Table B4(CEO)nominal'!E36*'Table A0'!$L93</f>
        <v>123138.08865686557</v>
      </c>
      <c r="F36" s="23">
        <f>'Table B4(CEO)nominal'!F36*'Table A0'!$L93</f>
        <v>39671.493778343633</v>
      </c>
      <c r="G36" s="23">
        <f>'Table B4(CEO)nominal'!G36*'Table A0'!$L93</f>
        <v>19381.537666841017</v>
      </c>
      <c r="H36" s="23">
        <f>'Table B4(CEO)nominal'!H36*'Table A0'!$L93</f>
        <v>58876.524137437802</v>
      </c>
      <c r="J36" s="61"/>
      <c r="K36" s="139"/>
      <c r="L36" s="139"/>
      <c r="M36" s="139"/>
    </row>
    <row r="37" spans="1:13">
      <c r="A37" s="61">
        <v>2001</v>
      </c>
      <c r="B37" s="61"/>
      <c r="C37" s="23">
        <f>'Table B4(CEO)nominal'!C37*'Table A0'!$L94</f>
        <v>56248.991887171382</v>
      </c>
      <c r="E37" s="23">
        <f>'Table B4(CEO)nominal'!E37*'Table A0'!$L94</f>
        <v>119132.97391600504</v>
      </c>
      <c r="F37" s="23">
        <f>'Table B4(CEO)nominal'!F37*'Table A0'!$L94</f>
        <v>22273.25375466621</v>
      </c>
      <c r="G37" s="23">
        <f>'Table B4(CEO)nominal'!G37*'Table A0'!$L94</f>
        <v>11423.126957468266</v>
      </c>
      <c r="H37" s="23">
        <f>'Table B4(CEO)nominal'!H37*'Table A0'!$L94</f>
        <v>51781.513889426853</v>
      </c>
      <c r="J37" s="61"/>
      <c r="K37" s="139"/>
      <c r="L37" s="139"/>
      <c r="M37" s="139"/>
    </row>
    <row r="38" spans="1:13">
      <c r="A38" s="61">
        <v>2002</v>
      </c>
      <c r="B38" s="61"/>
      <c r="C38" s="23">
        <f>'Table B4(CEO)nominal'!C38*'Table A0'!$L95</f>
        <v>56381.125655992939</v>
      </c>
      <c r="E38" s="23">
        <f>'Table B4(CEO)nominal'!E38*'Table A0'!$L95</f>
        <v>40971.437622165126</v>
      </c>
      <c r="F38" s="23">
        <f>'Table B4(CEO)nominal'!F38*'Table A0'!$L95</f>
        <v>19022.951671066585</v>
      </c>
      <c r="G38" s="23">
        <f>'Table B4(CEO)nominal'!G38*'Table A0'!$L95</f>
        <v>11388.088831479365</v>
      </c>
      <c r="H38" s="23">
        <f>'Table B4(CEO)nominal'!H38*'Table A0'!$L95</f>
        <v>25799.066912471713</v>
      </c>
      <c r="J38" s="61"/>
      <c r="K38" s="139"/>
      <c r="L38" s="139"/>
      <c r="M38" s="139"/>
    </row>
    <row r="39" spans="1:13">
      <c r="A39" s="61">
        <v>2003</v>
      </c>
      <c r="B39" s="61"/>
      <c r="C39" s="23">
        <f>'Table B4(CEO)nominal'!C39*'Table A0'!$L96</f>
        <v>57045.467095172811</v>
      </c>
      <c r="E39" s="23">
        <f>'Table B4(CEO)nominal'!E39*'Table A0'!$L96</f>
        <v>44797.610046199945</v>
      </c>
      <c r="F39" s="23">
        <f>'Table B4(CEO)nominal'!F39*'Table A0'!$L96</f>
        <v>20319.481601779647</v>
      </c>
      <c r="G39" s="23">
        <f>'Table B4(CEO)nominal'!G39*'Table A0'!$L96</f>
        <v>12911.465262919446</v>
      </c>
      <c r="H39" s="23">
        <f>'Table B4(CEO)nominal'!H39*'Table A0'!$L96</f>
        <v>26898.826802225805</v>
      </c>
      <c r="J39" s="61"/>
      <c r="K39" s="139"/>
      <c r="L39" s="139"/>
      <c r="M39" s="139"/>
    </row>
    <row r="40" spans="1:13">
      <c r="A40" s="61">
        <f>A39+1</f>
        <v>2004</v>
      </c>
      <c r="B40" s="61"/>
      <c r="C40" s="23">
        <f>'Table B4(CEO)nominal'!C40*'Table A0'!$L97</f>
        <v>57741.854134977482</v>
      </c>
      <c r="E40" s="23">
        <f>'Table B4(CEO)nominal'!E40*'Table A0'!$L97</f>
        <v>75321.132234239136</v>
      </c>
      <c r="F40" s="23">
        <f>'Table B4(CEO)nominal'!F40*'Table A0'!$L97</f>
        <v>31678.47831171759</v>
      </c>
      <c r="G40" s="23">
        <f>'Table B4(CEO)nominal'!G40*'Table A0'!$L97</f>
        <v>17774.776899117747</v>
      </c>
      <c r="H40" s="23">
        <f>'Table B4(CEO)nominal'!H40*'Table A0'!$L97</f>
        <v>43897.477569503222</v>
      </c>
      <c r="J40" s="61"/>
      <c r="K40" s="139"/>
      <c r="L40" s="139"/>
      <c r="M40" s="139"/>
    </row>
    <row r="41" spans="1:13">
      <c r="A41" s="61">
        <f>A40+1</f>
        <v>2005</v>
      </c>
      <c r="B41" s="61"/>
      <c r="C41" s="23">
        <f>'Table B4(CEO)nominal'!C41*'Table A0'!$L98</f>
        <v>57731.051095852927</v>
      </c>
      <c r="E41" s="23">
        <f>'Table B4(CEO)nominal'!E41*'Table A0'!$L98</f>
        <v>88692.071035152709</v>
      </c>
      <c r="F41" s="23">
        <f>'Table B4(CEO)nominal'!F41*'Table A0'!$L98</f>
        <v>28798.716126126736</v>
      </c>
      <c r="G41" s="23">
        <f>'Table B4(CEO)nominal'!G41*'Table A0'!$L98</f>
        <v>17814.30184666616</v>
      </c>
      <c r="H41" s="23">
        <f>'Table B4(CEO)nominal'!H41*'Table A0'!$L98</f>
        <v>44348.119212088386</v>
      </c>
      <c r="J41" s="61"/>
      <c r="K41" s="139"/>
      <c r="L41" s="139"/>
      <c r="M41" s="139"/>
    </row>
    <row r="42" spans="1:13">
      <c r="A42" s="61">
        <v>2006</v>
      </c>
      <c r="B42" s="61"/>
      <c r="E42" s="23">
        <f>'Table B4(CEO)nominal'!E42*'Table A0'!$L99</f>
        <v>122310.58122288247</v>
      </c>
      <c r="F42" s="23">
        <f>'Table B4(CEO)nominal'!F42*'Table A0'!$L99</f>
        <v>36266.002700441277</v>
      </c>
      <c r="G42" s="23">
        <f>'Table B4(CEO)nominal'!G42*'Table A0'!$L99</f>
        <v>22217.908247797812</v>
      </c>
      <c r="H42" s="23">
        <f>'Table B4(CEO)nominal'!H42*'Table A0'!$L99</f>
        <v>63460.024972616942</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266</v>
      </c>
    </row>
  </sheetData>
  <mergeCells count="12">
    <mergeCell ref="L14:M14"/>
    <mergeCell ref="E2:I2"/>
    <mergeCell ref="A1:M1"/>
    <mergeCell ref="K2:M2"/>
    <mergeCell ref="L6:M6"/>
    <mergeCell ref="L7:M7"/>
    <mergeCell ref="L8:M8"/>
    <mergeCell ref="L9:M9"/>
    <mergeCell ref="L10:M10"/>
    <mergeCell ref="L11:M11"/>
    <mergeCell ref="L12:M12"/>
    <mergeCell ref="L13:M13"/>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Z70"/>
  <sheetViews>
    <sheetView zoomScale="150" zoomScaleNormal="150" workbookViewId="0">
      <selection activeCell="C32" sqref="C32"/>
    </sheetView>
  </sheetViews>
  <sheetFormatPr baseColWidth="10" defaultColWidth="7.140625" defaultRowHeight="11"/>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5" width="5.5703125" style="21" customWidth="1"/>
    <col min="16" max="16" width="6.710937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c r="A1" s="292" t="s">
        <v>434</v>
      </c>
      <c r="B1" s="293"/>
      <c r="C1" s="293"/>
      <c r="D1" s="293"/>
      <c r="E1" s="293"/>
      <c r="F1" s="293"/>
      <c r="G1" s="293"/>
      <c r="H1" s="293"/>
      <c r="I1" s="293"/>
      <c r="J1" s="293"/>
      <c r="K1" s="293"/>
      <c r="L1" s="293"/>
      <c r="M1" s="293"/>
      <c r="N1" s="293"/>
      <c r="O1" s="293"/>
      <c r="P1" s="293"/>
      <c r="Q1" s="293"/>
      <c r="R1" s="293"/>
      <c r="S1" s="293"/>
      <c r="T1" s="293"/>
      <c r="U1" s="293"/>
      <c r="V1" s="293"/>
      <c r="W1" s="293"/>
      <c r="X1" s="293"/>
      <c r="Y1" s="293"/>
      <c r="Z1" s="293"/>
    </row>
    <row r="2" spans="1:26" ht="2.25" customHeight="1"/>
    <row r="3" spans="1:26" s="125" customFormat="1" ht="52" customHeight="1">
      <c r="A3" s="122" t="s">
        <v>85</v>
      </c>
      <c r="B3" s="122"/>
      <c r="C3" s="239" t="s">
        <v>436</v>
      </c>
      <c r="D3" s="239" t="s">
        <v>496</v>
      </c>
      <c r="E3" s="239" t="s">
        <v>453</v>
      </c>
      <c r="F3" s="239" t="s">
        <v>503</v>
      </c>
      <c r="G3" s="239" t="s">
        <v>454</v>
      </c>
      <c r="H3" s="241" t="s">
        <v>435</v>
      </c>
      <c r="I3" s="125" t="s">
        <v>446</v>
      </c>
      <c r="J3" s="125" t="s">
        <v>447</v>
      </c>
      <c r="K3" s="125" t="s">
        <v>448</v>
      </c>
      <c r="L3" s="125" t="s">
        <v>449</v>
      </c>
      <c r="M3" s="125" t="s">
        <v>450</v>
      </c>
      <c r="N3" s="125" t="s">
        <v>451</v>
      </c>
      <c r="O3" s="125" t="s">
        <v>452</v>
      </c>
      <c r="P3" s="125" t="s">
        <v>445</v>
      </c>
      <c r="R3" s="125" t="s">
        <v>458</v>
      </c>
      <c r="S3" s="125" t="s">
        <v>438</v>
      </c>
      <c r="T3" s="125" t="s">
        <v>439</v>
      </c>
      <c r="U3" s="125" t="s">
        <v>440</v>
      </c>
      <c r="V3" s="125" t="s">
        <v>441</v>
      </c>
      <c r="W3" s="125" t="s">
        <v>442</v>
      </c>
      <c r="X3" s="125" t="s">
        <v>443</v>
      </c>
      <c r="Y3" s="125" t="s">
        <v>444</v>
      </c>
      <c r="Z3" s="125" t="s">
        <v>445</v>
      </c>
    </row>
    <row r="4" spans="1:26" s="125" customFormat="1" ht="12" customHeight="1">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c r="A5" s="132">
        <v>1990</v>
      </c>
      <c r="C5" s="23">
        <f>'Table B1'!B78</f>
        <v>116964</v>
      </c>
      <c r="D5" s="23">
        <v>125189</v>
      </c>
      <c r="E5" s="242">
        <f>C5/D5</f>
        <v>0.93429933939882892</v>
      </c>
      <c r="F5" s="23">
        <v>4578627.5</v>
      </c>
      <c r="G5" s="23">
        <f>1000*F5/D5</f>
        <v>36573.720534551758</v>
      </c>
      <c r="H5" s="240">
        <v>0.50769251000000004</v>
      </c>
      <c r="I5" s="26">
        <v>84.77</v>
      </c>
      <c r="J5" s="26">
        <v>59.765999999999998</v>
      </c>
      <c r="K5" s="26">
        <v>35.229999999999997</v>
      </c>
      <c r="L5" s="26">
        <v>23.847999999999999</v>
      </c>
      <c r="M5" s="26">
        <v>10.6</v>
      </c>
      <c r="N5" s="26">
        <v>7.633</v>
      </c>
      <c r="O5" s="26">
        <v>3.4940000000000002</v>
      </c>
      <c r="P5" s="26">
        <v>1.131</v>
      </c>
      <c r="Q5" s="240"/>
      <c r="R5" s="26">
        <f>100-I5</f>
        <v>15.230000000000004</v>
      </c>
      <c r="S5" s="26">
        <f t="shared" ref="S5:Z26" si="0">I5-J5</f>
        <v>25.003999999999998</v>
      </c>
      <c r="T5" s="26">
        <f t="shared" si="0"/>
        <v>24.536000000000001</v>
      </c>
      <c r="U5" s="26">
        <f t="shared" si="0"/>
        <v>11.381999999999998</v>
      </c>
      <c r="V5" s="26">
        <f t="shared" si="0"/>
        <v>13.247999999999999</v>
      </c>
      <c r="W5" s="26">
        <f t="shared" si="0"/>
        <v>2.9669999999999996</v>
      </c>
      <c r="X5" s="26">
        <f t="shared" si="0"/>
        <v>4.1389999999999993</v>
      </c>
      <c r="Y5" s="26">
        <f t="shared" si="0"/>
        <v>2.3630000000000004</v>
      </c>
      <c r="Z5" s="26">
        <f t="shared" si="0"/>
        <v>1.131</v>
      </c>
    </row>
    <row r="6" spans="1:26" ht="10.5" customHeight="1">
      <c r="A6" s="132">
        <v>1991</v>
      </c>
      <c r="C6" s="23">
        <f>'Table B1'!B79</f>
        <v>115525</v>
      </c>
      <c r="D6" s="23">
        <v>127071</v>
      </c>
      <c r="E6" s="242">
        <f t="shared" ref="E6:E31" si="1">C6/D6</f>
        <v>0.90913741136844761</v>
      </c>
      <c r="F6" s="23">
        <v>4538234</v>
      </c>
      <c r="G6" s="23">
        <f t="shared" ref="G6:G31" si="2">1000*F6/D6</f>
        <v>35714.159800426532</v>
      </c>
      <c r="H6" s="240">
        <v>0.51668289999999994</v>
      </c>
      <c r="I6" s="26">
        <v>85.590999999999994</v>
      </c>
      <c r="J6" s="26">
        <v>60.408999999999999</v>
      </c>
      <c r="K6" s="26">
        <v>35.363</v>
      </c>
      <c r="L6" s="26">
        <v>23.695</v>
      </c>
      <c r="M6" s="26">
        <v>10.125</v>
      </c>
      <c r="N6" s="26">
        <v>7.1440000000000001</v>
      </c>
      <c r="O6" s="26">
        <v>3.1349999999999998</v>
      </c>
      <c r="P6" s="26">
        <v>0.97</v>
      </c>
      <c r="Q6" s="240"/>
      <c r="R6" s="26">
        <f t="shared" ref="R6:R29" si="3">100-I6</f>
        <v>14.409000000000006</v>
      </c>
      <c r="S6" s="26">
        <f t="shared" si="0"/>
        <v>25.181999999999995</v>
      </c>
      <c r="T6" s="26">
        <f t="shared" si="0"/>
        <v>25.045999999999999</v>
      </c>
      <c r="U6" s="26">
        <f t="shared" si="0"/>
        <v>11.667999999999999</v>
      </c>
      <c r="V6" s="26">
        <f t="shared" si="0"/>
        <v>13.57</v>
      </c>
      <c r="W6" s="26">
        <f t="shared" si="0"/>
        <v>2.9809999999999999</v>
      </c>
      <c r="X6" s="26">
        <f t="shared" si="0"/>
        <v>4.0090000000000003</v>
      </c>
      <c r="Y6" s="26">
        <f t="shared" si="0"/>
        <v>2.165</v>
      </c>
      <c r="Z6" s="26">
        <f t="shared" si="0"/>
        <v>0.97</v>
      </c>
    </row>
    <row r="7" spans="1:26" ht="10.5" customHeight="1">
      <c r="A7" s="132">
        <v>1992</v>
      </c>
      <c r="C7" s="23">
        <f>'Table B1'!B80</f>
        <v>115968</v>
      </c>
      <c r="D7" s="23">
        <v>128828</v>
      </c>
      <c r="E7" s="242">
        <f t="shared" si="1"/>
        <v>0.90017698015959269</v>
      </c>
      <c r="F7" s="23">
        <v>4687196.5999999996</v>
      </c>
      <c r="G7" s="23">
        <f t="shared" si="2"/>
        <v>36383.368522370911</v>
      </c>
      <c r="H7" s="240">
        <v>0.52749701999999998</v>
      </c>
      <c r="I7" s="26">
        <v>86.120999999999995</v>
      </c>
      <c r="J7" s="26">
        <v>61.265999999999998</v>
      </c>
      <c r="K7" s="26">
        <v>36.359000000000002</v>
      </c>
      <c r="L7" s="26">
        <v>24.725000000000001</v>
      </c>
      <c r="M7" s="26">
        <v>11.122</v>
      </c>
      <c r="N7" s="26">
        <v>8.0779999999999994</v>
      </c>
      <c r="O7" s="26">
        <v>3.83</v>
      </c>
      <c r="P7" s="26">
        <v>1.339</v>
      </c>
      <c r="Q7" s="240"/>
      <c r="R7" s="26">
        <f t="shared" si="3"/>
        <v>13.879000000000005</v>
      </c>
      <c r="S7" s="26">
        <f t="shared" si="0"/>
        <v>24.854999999999997</v>
      </c>
      <c r="T7" s="26">
        <f t="shared" si="0"/>
        <v>24.906999999999996</v>
      </c>
      <c r="U7" s="26">
        <f t="shared" si="0"/>
        <v>11.634</v>
      </c>
      <c r="V7" s="26">
        <f t="shared" si="0"/>
        <v>13.603000000000002</v>
      </c>
      <c r="W7" s="26">
        <f t="shared" si="0"/>
        <v>3.0440000000000005</v>
      </c>
      <c r="X7" s="26">
        <f t="shared" si="0"/>
        <v>4.2479999999999993</v>
      </c>
      <c r="Y7" s="26">
        <f t="shared" si="0"/>
        <v>2.4910000000000001</v>
      </c>
      <c r="Z7" s="26">
        <f t="shared" si="0"/>
        <v>1.339</v>
      </c>
    </row>
    <row r="8" spans="1:26" ht="10.5" customHeight="1">
      <c r="A8" s="132">
        <v>1993</v>
      </c>
      <c r="C8" s="23">
        <f>'Table B1'!B81</f>
        <v>117604</v>
      </c>
      <c r="D8" s="23">
        <v>130394</v>
      </c>
      <c r="E8" s="242">
        <f t="shared" si="1"/>
        <v>0.90191266469316078</v>
      </c>
      <c r="F8" s="23">
        <v>4672273.5</v>
      </c>
      <c r="G8" s="23">
        <f t="shared" si="2"/>
        <v>35831.966961670012</v>
      </c>
      <c r="H8" s="240">
        <v>0.52895828</v>
      </c>
      <c r="I8" s="26">
        <v>86.236999999999995</v>
      </c>
      <c r="J8" s="26">
        <v>61.408999999999999</v>
      </c>
      <c r="K8" s="26">
        <v>36.451999999999998</v>
      </c>
      <c r="L8" s="26">
        <v>24.704999999999998</v>
      </c>
      <c r="M8" s="26">
        <v>10.847</v>
      </c>
      <c r="N8" s="26">
        <v>7.7290000000000001</v>
      </c>
      <c r="O8" s="26">
        <v>3.4929999999999999</v>
      </c>
      <c r="P8" s="26">
        <v>1.125</v>
      </c>
      <c r="Q8" s="240"/>
      <c r="R8" s="26">
        <f t="shared" si="3"/>
        <v>13.763000000000005</v>
      </c>
      <c r="S8" s="26">
        <f t="shared" si="0"/>
        <v>24.827999999999996</v>
      </c>
      <c r="T8" s="26">
        <f t="shared" si="0"/>
        <v>24.957000000000001</v>
      </c>
      <c r="U8" s="26">
        <f t="shared" si="0"/>
        <v>11.747</v>
      </c>
      <c r="V8" s="26">
        <f t="shared" si="0"/>
        <v>13.857999999999999</v>
      </c>
      <c r="W8" s="26">
        <f t="shared" si="0"/>
        <v>3.1179999999999994</v>
      </c>
      <c r="X8" s="26">
        <f t="shared" si="0"/>
        <v>4.2360000000000007</v>
      </c>
      <c r="Y8" s="26">
        <f t="shared" si="0"/>
        <v>2.3679999999999999</v>
      </c>
      <c r="Z8" s="26">
        <f t="shared" si="0"/>
        <v>1.125</v>
      </c>
    </row>
    <row r="9" spans="1:26" ht="10.5" customHeight="1">
      <c r="A9" s="132">
        <v>1994</v>
      </c>
      <c r="C9" s="23">
        <f>'Table B1'!B82</f>
        <v>120379</v>
      </c>
      <c r="D9" s="23">
        <v>131817</v>
      </c>
      <c r="E9" s="242">
        <f t="shared" si="1"/>
        <v>0.9132281875630609</v>
      </c>
      <c r="F9" s="23">
        <v>4764672.9000000004</v>
      </c>
      <c r="G9" s="23">
        <f t="shared" si="2"/>
        <v>36146.118482441569</v>
      </c>
      <c r="H9" s="240">
        <v>0.52765947000000002</v>
      </c>
      <c r="I9" s="26">
        <v>86.146000000000001</v>
      </c>
      <c r="J9" s="26">
        <v>61.277000000000001</v>
      </c>
      <c r="K9" s="26">
        <v>36.277000000000001</v>
      </c>
      <c r="L9" s="26">
        <v>24.45</v>
      </c>
      <c r="M9" s="26">
        <v>10.48</v>
      </c>
      <c r="N9" s="26">
        <v>7.3479999999999999</v>
      </c>
      <c r="O9" s="26">
        <v>3.1789999999999998</v>
      </c>
      <c r="P9" s="26">
        <v>0.96599999999999997</v>
      </c>
      <c r="Q9" s="240"/>
      <c r="R9" s="26">
        <f t="shared" si="3"/>
        <v>13.853999999999999</v>
      </c>
      <c r="S9" s="26">
        <f t="shared" si="0"/>
        <v>24.869</v>
      </c>
      <c r="T9" s="26">
        <f t="shared" si="0"/>
        <v>25</v>
      </c>
      <c r="U9" s="26">
        <f t="shared" si="0"/>
        <v>11.827000000000002</v>
      </c>
      <c r="V9" s="26">
        <f t="shared" si="0"/>
        <v>13.969999999999999</v>
      </c>
      <c r="W9" s="26">
        <f t="shared" si="0"/>
        <v>3.1320000000000006</v>
      </c>
      <c r="X9" s="26">
        <f t="shared" si="0"/>
        <v>4.1690000000000005</v>
      </c>
      <c r="Y9" s="26">
        <f t="shared" si="0"/>
        <v>2.2130000000000001</v>
      </c>
      <c r="Z9" s="26">
        <f t="shared" si="0"/>
        <v>0.96599999999999997</v>
      </c>
    </row>
    <row r="10" spans="1:26" ht="10.5" customHeight="1">
      <c r="A10" s="132">
        <v>1995</v>
      </c>
      <c r="C10" s="23">
        <f>'Table B1'!B83</f>
        <v>123236</v>
      </c>
      <c r="D10" s="23">
        <v>133309</v>
      </c>
      <c r="E10" s="242">
        <f t="shared" si="1"/>
        <v>0.92443871006458678</v>
      </c>
      <c r="F10" s="23">
        <v>4974100.8</v>
      </c>
      <c r="G10" s="23">
        <f t="shared" si="2"/>
        <v>37312.565543211633</v>
      </c>
      <c r="H10" s="240">
        <v>0.52232184000000004</v>
      </c>
      <c r="I10" s="26">
        <v>85.486999999999995</v>
      </c>
      <c r="J10" s="26">
        <v>60.94</v>
      </c>
      <c r="K10" s="26">
        <v>36.448</v>
      </c>
      <c r="L10" s="26">
        <v>24.814</v>
      </c>
      <c r="M10" s="26">
        <v>10.92</v>
      </c>
      <c r="N10" s="26">
        <v>7.7539999999999996</v>
      </c>
      <c r="O10" s="26">
        <v>3.4660000000000002</v>
      </c>
      <c r="P10" s="26">
        <v>1.113</v>
      </c>
      <c r="Q10" s="240"/>
      <c r="R10" s="26">
        <f t="shared" si="3"/>
        <v>14.513000000000005</v>
      </c>
      <c r="S10" s="26">
        <f t="shared" si="0"/>
        <v>24.546999999999997</v>
      </c>
      <c r="T10" s="26">
        <f t="shared" si="0"/>
        <v>24.491999999999997</v>
      </c>
      <c r="U10" s="26">
        <f t="shared" si="0"/>
        <v>11.634</v>
      </c>
      <c r="V10" s="26">
        <f t="shared" si="0"/>
        <v>13.894</v>
      </c>
      <c r="W10" s="26">
        <f t="shared" si="0"/>
        <v>3.1660000000000004</v>
      </c>
      <c r="X10" s="26">
        <f t="shared" si="0"/>
        <v>4.2879999999999994</v>
      </c>
      <c r="Y10" s="26">
        <f t="shared" si="0"/>
        <v>2.3530000000000002</v>
      </c>
      <c r="Z10" s="26">
        <f t="shared" si="0"/>
        <v>1.113</v>
      </c>
    </row>
    <row r="11" spans="1:26" ht="10.5" customHeight="1">
      <c r="A11" s="132">
        <v>1996</v>
      </c>
      <c r="C11" s="23">
        <f>'Table B1'!B84</f>
        <v>125461</v>
      </c>
      <c r="D11" s="23">
        <v>134783</v>
      </c>
      <c r="E11" s="242">
        <f t="shared" si="1"/>
        <v>0.93083697498942741</v>
      </c>
      <c r="F11" s="23">
        <v>5170963.0999999996</v>
      </c>
      <c r="G11" s="23">
        <f t="shared" si="2"/>
        <v>38365.098714229542</v>
      </c>
      <c r="H11" s="240">
        <v>0.52183475999999995</v>
      </c>
      <c r="I11" s="26">
        <v>85.29</v>
      </c>
      <c r="J11" s="26">
        <v>60.905000000000001</v>
      </c>
      <c r="K11" s="26">
        <v>36.688000000000002</v>
      </c>
      <c r="L11" s="26">
        <v>25.15</v>
      </c>
      <c r="M11" s="26">
        <v>11.238</v>
      </c>
      <c r="N11" s="26">
        <v>8.0370000000000008</v>
      </c>
      <c r="O11" s="26">
        <v>3.68</v>
      </c>
      <c r="P11" s="26">
        <v>1.224</v>
      </c>
      <c r="Q11" s="240"/>
      <c r="R11" s="26">
        <f t="shared" si="3"/>
        <v>14.709999999999994</v>
      </c>
      <c r="S11" s="26">
        <f t="shared" si="0"/>
        <v>24.385000000000005</v>
      </c>
      <c r="T11" s="26">
        <f t="shared" si="0"/>
        <v>24.216999999999999</v>
      </c>
      <c r="U11" s="26">
        <f t="shared" si="0"/>
        <v>11.538000000000004</v>
      </c>
      <c r="V11" s="26">
        <f t="shared" si="0"/>
        <v>13.911999999999999</v>
      </c>
      <c r="W11" s="26">
        <f t="shared" si="0"/>
        <v>3.2009999999999987</v>
      </c>
      <c r="X11" s="26">
        <f t="shared" si="0"/>
        <v>4.3570000000000011</v>
      </c>
      <c r="Y11" s="26">
        <f t="shared" si="0"/>
        <v>2.4560000000000004</v>
      </c>
      <c r="Z11" s="26">
        <f t="shared" si="0"/>
        <v>1.224</v>
      </c>
    </row>
    <row r="12" spans="1:26" ht="10.5" customHeight="1">
      <c r="A12" s="132">
        <v>1997</v>
      </c>
      <c r="C12" s="23">
        <f>'Table B1'!B85</f>
        <v>128316</v>
      </c>
      <c r="D12" s="23">
        <v>136469</v>
      </c>
      <c r="E12" s="242">
        <f t="shared" si="1"/>
        <v>0.94025749437601214</v>
      </c>
      <c r="F12" s="23">
        <v>5466352.5999999996</v>
      </c>
      <c r="G12" s="23">
        <f t="shared" si="2"/>
        <v>40055.636078523326</v>
      </c>
      <c r="H12" s="240">
        <v>0.52124901000000001</v>
      </c>
      <c r="I12" s="26">
        <v>85.004000000000005</v>
      </c>
      <c r="J12" s="26">
        <v>60.898000000000003</v>
      </c>
      <c r="K12" s="26">
        <v>37.095999999999997</v>
      </c>
      <c r="L12" s="26">
        <v>25.702999999999999</v>
      </c>
      <c r="M12" s="26">
        <v>11.798999999999999</v>
      </c>
      <c r="N12" s="26">
        <v>8.5670000000000002</v>
      </c>
      <c r="O12" s="26">
        <v>4.1070000000000002</v>
      </c>
      <c r="P12" s="26">
        <v>1.448</v>
      </c>
      <c r="Q12" s="240"/>
      <c r="R12" s="26">
        <f t="shared" si="3"/>
        <v>14.995999999999995</v>
      </c>
      <c r="S12" s="26">
        <f t="shared" si="0"/>
        <v>24.106000000000002</v>
      </c>
      <c r="T12" s="26">
        <f t="shared" si="0"/>
        <v>23.802000000000007</v>
      </c>
      <c r="U12" s="26">
        <f t="shared" si="0"/>
        <v>11.392999999999997</v>
      </c>
      <c r="V12" s="26">
        <f t="shared" si="0"/>
        <v>13.904</v>
      </c>
      <c r="W12" s="26">
        <f t="shared" si="0"/>
        <v>3.2319999999999993</v>
      </c>
      <c r="X12" s="26">
        <f t="shared" si="0"/>
        <v>4.46</v>
      </c>
      <c r="Y12" s="26">
        <f t="shared" si="0"/>
        <v>2.6590000000000003</v>
      </c>
      <c r="Z12" s="26">
        <f t="shared" si="0"/>
        <v>1.448</v>
      </c>
    </row>
    <row r="13" spans="1:26" ht="10.5" customHeight="1">
      <c r="A13" s="132">
        <v>1998</v>
      </c>
      <c r="C13" s="23">
        <f>'Table B1'!B86</f>
        <v>131563</v>
      </c>
      <c r="D13" s="23">
        <v>138145</v>
      </c>
      <c r="E13" s="242">
        <f t="shared" si="1"/>
        <v>0.95235441022114442</v>
      </c>
      <c r="F13" s="23">
        <v>5771352.5</v>
      </c>
      <c r="G13" s="23">
        <f t="shared" si="2"/>
        <v>41777.498280791922</v>
      </c>
      <c r="H13" s="240">
        <v>0.52112784999999995</v>
      </c>
      <c r="I13" s="26">
        <v>84.816000000000003</v>
      </c>
      <c r="J13" s="26">
        <v>60.906999999999996</v>
      </c>
      <c r="K13" s="26">
        <v>37.405999999999999</v>
      </c>
      <c r="L13" s="26">
        <v>26.103000000000002</v>
      </c>
      <c r="M13" s="26">
        <v>12.186999999999999</v>
      </c>
      <c r="N13" s="26">
        <v>8.9440000000000008</v>
      </c>
      <c r="O13" s="26">
        <v>4.468</v>
      </c>
      <c r="P13" s="26">
        <v>1.6679999999999999</v>
      </c>
      <c r="Q13" s="240"/>
      <c r="R13" s="26">
        <f t="shared" si="3"/>
        <v>15.183999999999997</v>
      </c>
      <c r="S13" s="26">
        <f t="shared" si="0"/>
        <v>23.909000000000006</v>
      </c>
      <c r="T13" s="26">
        <f t="shared" si="0"/>
        <v>23.500999999999998</v>
      </c>
      <c r="U13" s="26">
        <f t="shared" si="0"/>
        <v>11.302999999999997</v>
      </c>
      <c r="V13" s="26">
        <f t="shared" si="0"/>
        <v>13.916000000000002</v>
      </c>
      <c r="W13" s="26">
        <f t="shared" si="0"/>
        <v>3.2429999999999986</v>
      </c>
      <c r="X13" s="26">
        <f t="shared" si="0"/>
        <v>4.4760000000000009</v>
      </c>
      <c r="Y13" s="26">
        <f t="shared" si="0"/>
        <v>2.8</v>
      </c>
      <c r="Z13" s="26">
        <f t="shared" si="0"/>
        <v>1.6679999999999999</v>
      </c>
    </row>
    <row r="14" spans="1:26" ht="10.5" customHeight="1">
      <c r="A14" s="132">
        <v>1999</v>
      </c>
      <c r="C14" s="23">
        <f>'Table B1'!B87</f>
        <v>134350</v>
      </c>
      <c r="D14" s="23">
        <v>139896</v>
      </c>
      <c r="E14" s="242">
        <f t="shared" si="1"/>
        <v>0.9603562646537428</v>
      </c>
      <c r="F14" s="23">
        <v>6107519</v>
      </c>
      <c r="G14" s="23">
        <f t="shared" si="2"/>
        <v>43657.567049808429</v>
      </c>
      <c r="H14" s="240">
        <v>0.51953221000000005</v>
      </c>
      <c r="I14" s="26">
        <v>84.442999999999998</v>
      </c>
      <c r="J14" s="26">
        <v>60.838999999999999</v>
      </c>
      <c r="K14" s="26">
        <v>37.777000000000001</v>
      </c>
      <c r="L14" s="26">
        <v>26.616</v>
      </c>
      <c r="M14" s="26">
        <v>12.747999999999999</v>
      </c>
      <c r="N14" s="26">
        <v>9.5079999999999991</v>
      </c>
      <c r="O14" s="26">
        <v>4.9989999999999997</v>
      </c>
      <c r="P14" s="26">
        <v>2.0310000000000001</v>
      </c>
      <c r="Q14" s="240"/>
      <c r="R14" s="26">
        <f t="shared" si="3"/>
        <v>15.557000000000002</v>
      </c>
      <c r="S14" s="26">
        <f t="shared" si="0"/>
        <v>23.603999999999999</v>
      </c>
      <c r="T14" s="26">
        <f t="shared" si="0"/>
        <v>23.061999999999998</v>
      </c>
      <c r="U14" s="26">
        <f t="shared" si="0"/>
        <v>11.161000000000001</v>
      </c>
      <c r="V14" s="26">
        <f t="shared" si="0"/>
        <v>13.868</v>
      </c>
      <c r="W14" s="26">
        <f t="shared" si="0"/>
        <v>3.24</v>
      </c>
      <c r="X14" s="26">
        <f t="shared" si="0"/>
        <v>4.5089999999999995</v>
      </c>
      <c r="Y14" s="26">
        <f t="shared" si="0"/>
        <v>2.9679999999999995</v>
      </c>
      <c r="Z14" s="26">
        <f t="shared" si="0"/>
        <v>2.0310000000000001</v>
      </c>
    </row>
    <row r="15" spans="1:26" ht="10.5" customHeight="1">
      <c r="A15" s="132">
        <v>2000</v>
      </c>
      <c r="C15" s="23">
        <f>'Table B1'!B88</f>
        <v>137228</v>
      </c>
      <c r="D15" s="23">
        <v>141540</v>
      </c>
      <c r="E15" s="242">
        <f t="shared" si="1"/>
        <v>0.96953511374876356</v>
      </c>
      <c r="F15" s="23">
        <v>6367569.2999999998</v>
      </c>
      <c r="G15" s="23">
        <f t="shared" si="2"/>
        <v>44987.772361169984</v>
      </c>
      <c r="H15" s="240">
        <v>0.52140558999999997</v>
      </c>
      <c r="I15" s="26">
        <v>84.305000000000007</v>
      </c>
      <c r="J15" s="26">
        <v>61.061999999999998</v>
      </c>
      <c r="K15" s="26">
        <v>38.368000000000002</v>
      </c>
      <c r="L15" s="26">
        <v>27.303000000000001</v>
      </c>
      <c r="M15" s="26">
        <v>13.396000000000001</v>
      </c>
      <c r="N15" s="26">
        <v>10.122</v>
      </c>
      <c r="O15" s="26">
        <v>5.5</v>
      </c>
      <c r="P15" s="26">
        <v>2.2749999999999999</v>
      </c>
      <c r="Q15" s="240"/>
      <c r="R15" s="26">
        <f t="shared" si="3"/>
        <v>15.694999999999993</v>
      </c>
      <c r="S15" s="26">
        <f t="shared" si="0"/>
        <v>23.243000000000009</v>
      </c>
      <c r="T15" s="26">
        <f t="shared" si="0"/>
        <v>22.693999999999996</v>
      </c>
      <c r="U15" s="26">
        <f t="shared" si="0"/>
        <v>11.065000000000001</v>
      </c>
      <c r="V15" s="26">
        <f t="shared" si="0"/>
        <v>13.907</v>
      </c>
      <c r="W15" s="26">
        <f t="shared" si="0"/>
        <v>3.2740000000000009</v>
      </c>
      <c r="X15" s="26">
        <f t="shared" si="0"/>
        <v>4.6219999999999999</v>
      </c>
      <c r="Y15" s="26">
        <f t="shared" si="0"/>
        <v>3.2250000000000001</v>
      </c>
      <c r="Z15" s="26">
        <f t="shared" si="0"/>
        <v>2.2749999999999999</v>
      </c>
    </row>
    <row r="16" spans="1:26" ht="10.5" customHeight="1">
      <c r="A16" s="132">
        <v>2001</v>
      </c>
      <c r="C16" s="23">
        <f>'Table B1'!B89</f>
        <v>136890</v>
      </c>
      <c r="D16" s="23">
        <v>143456</v>
      </c>
      <c r="E16" s="242">
        <f t="shared" si="1"/>
        <v>0.95422986839170199</v>
      </c>
      <c r="F16" s="23">
        <v>6348604.4000000004</v>
      </c>
      <c r="G16" s="23">
        <f t="shared" si="2"/>
        <v>44254.715034575063</v>
      </c>
      <c r="H16" s="240">
        <v>0.52051716000000003</v>
      </c>
      <c r="I16" s="26">
        <v>84.528000000000006</v>
      </c>
      <c r="J16" s="26">
        <v>60.906999999999996</v>
      </c>
      <c r="K16" s="26">
        <v>37.741</v>
      </c>
      <c r="L16" s="26">
        <v>26.436</v>
      </c>
      <c r="M16" s="26">
        <v>12.388999999999999</v>
      </c>
      <c r="N16" s="26">
        <v>9.1489999999999991</v>
      </c>
      <c r="O16" s="26">
        <v>4.6980000000000004</v>
      </c>
      <c r="P16" s="26">
        <v>1.8009999999999999</v>
      </c>
      <c r="Q16" s="240"/>
      <c r="R16" s="26">
        <f t="shared" si="3"/>
        <v>15.471999999999994</v>
      </c>
      <c r="S16" s="26">
        <f t="shared" si="0"/>
        <v>23.621000000000009</v>
      </c>
      <c r="T16" s="26">
        <f t="shared" si="0"/>
        <v>23.165999999999997</v>
      </c>
      <c r="U16" s="26">
        <f t="shared" si="0"/>
        <v>11.305</v>
      </c>
      <c r="V16" s="26">
        <f t="shared" si="0"/>
        <v>14.047000000000001</v>
      </c>
      <c r="W16" s="26">
        <f t="shared" si="0"/>
        <v>3.24</v>
      </c>
      <c r="X16" s="26">
        <f t="shared" si="0"/>
        <v>4.4509999999999987</v>
      </c>
      <c r="Y16" s="26">
        <f t="shared" si="0"/>
        <v>2.8970000000000002</v>
      </c>
      <c r="Z16" s="26">
        <f t="shared" si="0"/>
        <v>1.8009999999999999</v>
      </c>
    </row>
    <row r="17" spans="1:26" ht="10.5" customHeight="1">
      <c r="A17" s="132">
        <v>2002</v>
      </c>
      <c r="C17" s="23">
        <f>'Table B1'!B90</f>
        <v>135937</v>
      </c>
      <c r="D17" s="23">
        <v>145291</v>
      </c>
      <c r="E17" s="242">
        <f t="shared" si="1"/>
        <v>0.93561886145735107</v>
      </c>
      <c r="F17" s="23">
        <v>6301310.0999999996</v>
      </c>
      <c r="G17" s="23">
        <f t="shared" si="2"/>
        <v>43370.271386390072</v>
      </c>
      <c r="H17" s="240">
        <v>0.52323527000000003</v>
      </c>
      <c r="I17" s="26">
        <v>84.971000000000004</v>
      </c>
      <c r="J17" s="26">
        <v>61.043999999999997</v>
      </c>
      <c r="K17" s="26">
        <v>37.383000000000003</v>
      </c>
      <c r="L17" s="26">
        <v>25.86</v>
      </c>
      <c r="M17" s="26">
        <v>11.701000000000001</v>
      </c>
      <c r="N17" s="26">
        <v>8.4879999999999995</v>
      </c>
      <c r="O17" s="26">
        <v>4.1550000000000002</v>
      </c>
      <c r="P17" s="26">
        <v>1.5489999999999999</v>
      </c>
      <c r="Q17" s="240"/>
      <c r="R17" s="26">
        <f t="shared" si="3"/>
        <v>15.028999999999996</v>
      </c>
      <c r="S17" s="26">
        <f t="shared" si="0"/>
        <v>23.927000000000007</v>
      </c>
      <c r="T17" s="26">
        <f t="shared" si="0"/>
        <v>23.660999999999994</v>
      </c>
      <c r="U17" s="26">
        <f t="shared" si="0"/>
        <v>11.523000000000003</v>
      </c>
      <c r="V17" s="26">
        <f t="shared" si="0"/>
        <v>14.158999999999999</v>
      </c>
      <c r="W17" s="26">
        <f t="shared" si="0"/>
        <v>3.213000000000001</v>
      </c>
      <c r="X17" s="26">
        <f t="shared" si="0"/>
        <v>4.3329999999999993</v>
      </c>
      <c r="Y17" s="26">
        <f t="shared" si="0"/>
        <v>2.6060000000000003</v>
      </c>
      <c r="Z17" s="26">
        <f t="shared" si="0"/>
        <v>1.5489999999999999</v>
      </c>
    </row>
    <row r="18" spans="1:26" ht="10.5" customHeight="1">
      <c r="A18" s="132">
        <v>2003</v>
      </c>
      <c r="C18" s="23">
        <f>'Table B1'!B91</f>
        <v>135602</v>
      </c>
      <c r="D18" s="23">
        <v>146896</v>
      </c>
      <c r="E18" s="242">
        <f t="shared" si="1"/>
        <v>0.92311567367389169</v>
      </c>
      <c r="F18" s="23">
        <v>6299540.5999999996</v>
      </c>
      <c r="G18" s="23">
        <f t="shared" si="2"/>
        <v>42884.357640779868</v>
      </c>
      <c r="H18" s="240">
        <v>0.53120820000000002</v>
      </c>
      <c r="I18" s="26">
        <v>85.546999999999997</v>
      </c>
      <c r="J18" s="26">
        <v>61.649000000000001</v>
      </c>
      <c r="K18" s="26">
        <v>37.811</v>
      </c>
      <c r="L18" s="26">
        <v>26.143000000000001</v>
      </c>
      <c r="M18" s="26">
        <v>11.801</v>
      </c>
      <c r="N18" s="26">
        <v>8.5519999999999996</v>
      </c>
      <c r="O18" s="26">
        <v>4.1749999999999998</v>
      </c>
      <c r="P18" s="26">
        <v>1.5569999999999999</v>
      </c>
      <c r="Q18" s="240"/>
      <c r="R18" s="26">
        <f t="shared" si="3"/>
        <v>14.453000000000003</v>
      </c>
      <c r="S18" s="26">
        <f t="shared" si="0"/>
        <v>23.897999999999996</v>
      </c>
      <c r="T18" s="26">
        <f t="shared" si="0"/>
        <v>23.838000000000001</v>
      </c>
      <c r="U18" s="26">
        <f t="shared" si="0"/>
        <v>11.667999999999999</v>
      </c>
      <c r="V18" s="26">
        <f t="shared" si="0"/>
        <v>14.342000000000001</v>
      </c>
      <c r="W18" s="26">
        <f t="shared" si="0"/>
        <v>3.2490000000000006</v>
      </c>
      <c r="X18" s="26">
        <f t="shared" si="0"/>
        <v>4.3769999999999998</v>
      </c>
      <c r="Y18" s="26">
        <f t="shared" si="0"/>
        <v>2.6179999999999999</v>
      </c>
      <c r="Z18" s="26">
        <f t="shared" si="0"/>
        <v>1.5569999999999999</v>
      </c>
    </row>
    <row r="19" spans="1:26" ht="10.5" customHeight="1">
      <c r="A19" s="132">
        <v>2004</v>
      </c>
      <c r="C19" s="23">
        <f>'Table B1'!B92</f>
        <v>137067</v>
      </c>
      <c r="D19" s="23">
        <v>148621</v>
      </c>
      <c r="E19" s="242">
        <f t="shared" si="1"/>
        <v>0.9222586310144596</v>
      </c>
      <c r="F19" s="23">
        <v>6493502</v>
      </c>
      <c r="G19" s="23">
        <f t="shared" si="2"/>
        <v>43691.685562605555</v>
      </c>
      <c r="H19" s="240">
        <v>0.53599664999999996</v>
      </c>
      <c r="I19" s="26">
        <v>85.69</v>
      </c>
      <c r="J19" s="26">
        <v>62.058</v>
      </c>
      <c r="K19" s="26">
        <v>38.438000000000002</v>
      </c>
      <c r="L19" s="26">
        <v>26.846</v>
      </c>
      <c r="M19" s="26">
        <v>12.521000000000001</v>
      </c>
      <c r="N19" s="26">
        <v>9.234</v>
      </c>
      <c r="O19" s="26">
        <v>4.7270000000000003</v>
      </c>
      <c r="P19" s="26">
        <v>1.8939999999999999</v>
      </c>
      <c r="Q19" s="240"/>
      <c r="R19" s="26">
        <f t="shared" si="3"/>
        <v>14.310000000000002</v>
      </c>
      <c r="S19" s="26">
        <f t="shared" si="0"/>
        <v>23.631999999999998</v>
      </c>
      <c r="T19" s="26">
        <f t="shared" si="0"/>
        <v>23.619999999999997</v>
      </c>
      <c r="U19" s="26">
        <f t="shared" si="0"/>
        <v>11.592000000000002</v>
      </c>
      <c r="V19" s="26">
        <f t="shared" si="0"/>
        <v>14.324999999999999</v>
      </c>
      <c r="W19" s="26">
        <f t="shared" si="0"/>
        <v>3.2870000000000008</v>
      </c>
      <c r="X19" s="26">
        <f t="shared" si="0"/>
        <v>4.5069999999999997</v>
      </c>
      <c r="Y19" s="26">
        <f t="shared" si="0"/>
        <v>2.8330000000000002</v>
      </c>
      <c r="Z19" s="26">
        <f t="shared" si="0"/>
        <v>1.8939999999999999</v>
      </c>
    </row>
    <row r="20" spans="1:26" ht="10.5" customHeight="1">
      <c r="A20" s="132">
        <v>2005</v>
      </c>
      <c r="C20" s="23">
        <f>'Table B1'!B93</f>
        <v>139006</v>
      </c>
      <c r="D20" s="23">
        <v>150333</v>
      </c>
      <c r="E20" s="242">
        <f t="shared" si="1"/>
        <v>0.92465393493111958</v>
      </c>
      <c r="F20" s="23">
        <v>6607053.0999999996</v>
      </c>
      <c r="G20" s="23">
        <f t="shared" si="2"/>
        <v>43949.452881270248</v>
      </c>
      <c r="H20" s="240">
        <v>0.53858558999999995</v>
      </c>
      <c r="I20" s="26">
        <v>85.707999999999998</v>
      </c>
      <c r="J20" s="26">
        <v>62.323999999999998</v>
      </c>
      <c r="K20" s="26">
        <v>38.9</v>
      </c>
      <c r="L20" s="26">
        <v>27.341000000000001</v>
      </c>
      <c r="M20" s="26">
        <v>12.95</v>
      </c>
      <c r="N20" s="26">
        <v>9.6</v>
      </c>
      <c r="O20" s="26">
        <v>4.9649999999999999</v>
      </c>
      <c r="P20" s="26">
        <v>2.0009999999999999</v>
      </c>
      <c r="Q20" s="240"/>
      <c r="R20" s="26">
        <f t="shared" si="3"/>
        <v>14.292000000000002</v>
      </c>
      <c r="S20" s="26">
        <f t="shared" si="0"/>
        <v>23.384</v>
      </c>
      <c r="T20" s="26">
        <f t="shared" si="0"/>
        <v>23.423999999999999</v>
      </c>
      <c r="U20" s="26">
        <f t="shared" si="0"/>
        <v>11.558999999999997</v>
      </c>
      <c r="V20" s="26">
        <f t="shared" si="0"/>
        <v>14.391000000000002</v>
      </c>
      <c r="W20" s="26">
        <f t="shared" si="0"/>
        <v>3.3499999999999996</v>
      </c>
      <c r="X20" s="26">
        <f t="shared" si="0"/>
        <v>4.6349999999999998</v>
      </c>
      <c r="Y20" s="26">
        <f t="shared" si="0"/>
        <v>2.964</v>
      </c>
      <c r="Z20" s="26">
        <f t="shared" si="0"/>
        <v>2.0009999999999999</v>
      </c>
    </row>
    <row r="21" spans="1:26" ht="10.5" customHeight="1">
      <c r="A21" s="132">
        <v>2006</v>
      </c>
      <c r="C21" s="23">
        <f>'Table B1'!B94</f>
        <v>141440</v>
      </c>
      <c r="D21" s="23">
        <v>152057</v>
      </c>
      <c r="E21" s="242">
        <f t="shared" si="1"/>
        <v>0.93017749922726345</v>
      </c>
      <c r="F21" s="23">
        <v>6790616.2999999998</v>
      </c>
      <c r="G21" s="23">
        <f t="shared" si="2"/>
        <v>44658.360351710216</v>
      </c>
      <c r="H21" s="240">
        <v>0.54026777999999998</v>
      </c>
      <c r="I21" s="26">
        <v>85.694999999999993</v>
      </c>
      <c r="J21" s="26">
        <v>62.499000000000002</v>
      </c>
      <c r="K21" s="26">
        <v>39.228999999999999</v>
      </c>
      <c r="L21" s="26">
        <v>27.71</v>
      </c>
      <c r="M21" s="26">
        <v>13.250999999999999</v>
      </c>
      <c r="N21" s="26">
        <v>9.8529999999999998</v>
      </c>
      <c r="O21" s="26">
        <v>5.109</v>
      </c>
      <c r="P21" s="26">
        <v>2.0369999999999999</v>
      </c>
      <c r="Q21" s="240"/>
      <c r="R21" s="26">
        <f t="shared" si="3"/>
        <v>14.305000000000007</v>
      </c>
      <c r="S21" s="26">
        <f t="shared" si="0"/>
        <v>23.195999999999991</v>
      </c>
      <c r="T21" s="26">
        <f t="shared" si="0"/>
        <v>23.270000000000003</v>
      </c>
      <c r="U21" s="26">
        <f t="shared" si="0"/>
        <v>11.518999999999998</v>
      </c>
      <c r="V21" s="26">
        <f t="shared" si="0"/>
        <v>14.459000000000001</v>
      </c>
      <c r="W21" s="26">
        <f t="shared" si="0"/>
        <v>3.3979999999999997</v>
      </c>
      <c r="X21" s="26">
        <f t="shared" si="0"/>
        <v>4.7439999999999998</v>
      </c>
      <c r="Y21" s="26">
        <f t="shared" si="0"/>
        <v>3.0720000000000001</v>
      </c>
      <c r="Z21" s="26">
        <f t="shared" si="0"/>
        <v>2.0369999999999999</v>
      </c>
    </row>
    <row r="22" spans="1:26" ht="10.5" customHeight="1">
      <c r="A22" s="132">
        <f t="shared" ref="A22:A31" si="4">A21+1</f>
        <v>2007</v>
      </c>
      <c r="C22" s="23">
        <f>'Table B1'!B95</f>
        <v>142928</v>
      </c>
      <c r="D22" s="23">
        <v>153558</v>
      </c>
      <c r="E22" s="242">
        <f t="shared" si="1"/>
        <v>0.93077534221597047</v>
      </c>
      <c r="F22" s="23">
        <v>6980040.5</v>
      </c>
      <c r="G22" s="23">
        <f t="shared" si="2"/>
        <v>45455.401216478465</v>
      </c>
      <c r="H22" s="240">
        <v>0.54388818999999999</v>
      </c>
      <c r="I22" s="26">
        <v>85.798000000000002</v>
      </c>
      <c r="J22" s="26">
        <v>62.832000000000001</v>
      </c>
      <c r="K22" s="26">
        <v>39.723999999999997</v>
      </c>
      <c r="L22" s="26">
        <v>28.241</v>
      </c>
      <c r="M22" s="26">
        <v>13.731</v>
      </c>
      <c r="N22" s="26">
        <v>10.289</v>
      </c>
      <c r="O22" s="26">
        <v>5.4509999999999996</v>
      </c>
      <c r="P22" s="26">
        <v>2.2200000000000002</v>
      </c>
      <c r="Q22" s="240"/>
      <c r="R22" s="26">
        <f t="shared" si="3"/>
        <v>14.201999999999998</v>
      </c>
      <c r="S22" s="26">
        <f t="shared" si="0"/>
        <v>22.966000000000001</v>
      </c>
      <c r="T22" s="26">
        <f t="shared" si="0"/>
        <v>23.108000000000004</v>
      </c>
      <c r="U22" s="26">
        <f t="shared" si="0"/>
        <v>11.482999999999997</v>
      </c>
      <c r="V22" s="26">
        <f t="shared" si="0"/>
        <v>14.51</v>
      </c>
      <c r="W22" s="26">
        <f t="shared" si="0"/>
        <v>3.4420000000000002</v>
      </c>
      <c r="X22" s="26">
        <f t="shared" si="0"/>
        <v>4.8380000000000001</v>
      </c>
      <c r="Y22" s="26">
        <f t="shared" si="0"/>
        <v>3.2309999999999994</v>
      </c>
      <c r="Z22" s="26">
        <f t="shared" si="0"/>
        <v>2.2200000000000002</v>
      </c>
    </row>
    <row r="23" spans="1:26" ht="10.5" customHeight="1">
      <c r="A23" s="132">
        <f t="shared" si="4"/>
        <v>2008</v>
      </c>
      <c r="C23" s="23">
        <f>'Table B1'!B96</f>
        <v>142000</v>
      </c>
      <c r="D23" s="23">
        <v>154868</v>
      </c>
      <c r="E23" s="242">
        <f t="shared" si="1"/>
        <v>0.91690988454683986</v>
      </c>
      <c r="F23" s="23">
        <v>6870574.2000000002</v>
      </c>
      <c r="G23" s="23">
        <f t="shared" si="2"/>
        <v>44364.066172482373</v>
      </c>
      <c r="H23" s="240">
        <v>0.54385421</v>
      </c>
      <c r="I23" s="26">
        <v>85.983999999999995</v>
      </c>
      <c r="J23" s="26">
        <v>62.801000000000002</v>
      </c>
      <c r="K23" s="26">
        <v>39.314</v>
      </c>
      <c r="L23" s="26">
        <v>27.61</v>
      </c>
      <c r="M23" s="26">
        <v>12.958</v>
      </c>
      <c r="N23" s="26">
        <v>9.5690000000000008</v>
      </c>
      <c r="O23" s="26">
        <v>4.907</v>
      </c>
      <c r="P23" s="26">
        <v>1.956</v>
      </c>
      <c r="Q23" s="240"/>
      <c r="R23" s="26">
        <f t="shared" si="3"/>
        <v>14.016000000000005</v>
      </c>
      <c r="S23" s="26">
        <f t="shared" si="0"/>
        <v>23.182999999999993</v>
      </c>
      <c r="T23" s="26">
        <f t="shared" si="0"/>
        <v>23.487000000000002</v>
      </c>
      <c r="U23" s="26">
        <f t="shared" si="0"/>
        <v>11.704000000000001</v>
      </c>
      <c r="V23" s="26">
        <f t="shared" si="0"/>
        <v>14.651999999999999</v>
      </c>
      <c r="W23" s="26">
        <f t="shared" si="0"/>
        <v>3.3889999999999993</v>
      </c>
      <c r="X23" s="26">
        <f t="shared" si="0"/>
        <v>4.6620000000000008</v>
      </c>
      <c r="Y23" s="26">
        <f t="shared" si="0"/>
        <v>2.9510000000000001</v>
      </c>
      <c r="Z23" s="26">
        <f t="shared" si="0"/>
        <v>1.956</v>
      </c>
    </row>
    <row r="24" spans="1:26" ht="10.5" customHeight="1">
      <c r="A24" s="132">
        <f t="shared" si="4"/>
        <v>2009</v>
      </c>
      <c r="C24" s="23">
        <f>'Table B1'!B97</f>
        <v>136170</v>
      </c>
      <c r="D24" s="23">
        <v>156288</v>
      </c>
      <c r="E24" s="242">
        <f t="shared" si="1"/>
        <v>0.87127610565110569</v>
      </c>
      <c r="F24" s="23">
        <v>6593726.2000000002</v>
      </c>
      <c r="G24" s="23">
        <f t="shared" si="2"/>
        <v>42189.587172399675</v>
      </c>
      <c r="H24" s="240">
        <v>0.55783154000000001</v>
      </c>
      <c r="I24" s="26">
        <v>87.322999999999993</v>
      </c>
      <c r="J24" s="26">
        <v>63.79</v>
      </c>
      <c r="K24" s="26">
        <v>39.44</v>
      </c>
      <c r="L24" s="26">
        <v>27.245999999999999</v>
      </c>
      <c r="M24" s="26">
        <v>12.138</v>
      </c>
      <c r="N24" s="26">
        <v>8.7390000000000008</v>
      </c>
      <c r="O24" s="26">
        <v>4.2110000000000003</v>
      </c>
      <c r="P24" s="26">
        <v>1.575</v>
      </c>
      <c r="Q24" s="240"/>
      <c r="R24" s="26">
        <f t="shared" si="3"/>
        <v>12.677000000000007</v>
      </c>
      <c r="S24" s="26">
        <f t="shared" si="0"/>
        <v>23.532999999999994</v>
      </c>
      <c r="T24" s="26">
        <f t="shared" si="0"/>
        <v>24.35</v>
      </c>
      <c r="U24" s="26">
        <f t="shared" si="0"/>
        <v>12.193999999999999</v>
      </c>
      <c r="V24" s="26">
        <f t="shared" si="0"/>
        <v>15.107999999999999</v>
      </c>
      <c r="W24" s="26">
        <f t="shared" si="0"/>
        <v>3.3989999999999991</v>
      </c>
      <c r="X24" s="26">
        <f t="shared" si="0"/>
        <v>4.5280000000000005</v>
      </c>
      <c r="Y24" s="26">
        <f t="shared" si="0"/>
        <v>2.6360000000000001</v>
      </c>
      <c r="Z24" s="26">
        <f t="shared" si="0"/>
        <v>1.575</v>
      </c>
    </row>
    <row r="25" spans="1:26" ht="10.5" customHeight="1">
      <c r="A25" s="132">
        <f t="shared" si="4"/>
        <v>2010</v>
      </c>
      <c r="C25" s="23">
        <v>134846</v>
      </c>
      <c r="D25" s="23">
        <v>157830</v>
      </c>
      <c r="E25" s="242">
        <f t="shared" si="1"/>
        <v>0.85437496040043082</v>
      </c>
      <c r="F25" s="23">
        <v>6614822.7000000002</v>
      </c>
      <c r="G25" s="23">
        <f t="shared" si="2"/>
        <v>41911.060634860296</v>
      </c>
      <c r="H25" s="240">
        <v>0.57013422999999996</v>
      </c>
      <c r="I25" s="26">
        <v>88.021000000000001</v>
      </c>
      <c r="J25" s="26">
        <v>64.816999999999993</v>
      </c>
      <c r="K25" s="26">
        <v>40.529000000000003</v>
      </c>
      <c r="L25" s="26">
        <v>28.294</v>
      </c>
      <c r="M25" s="26">
        <v>12.951000000000001</v>
      </c>
      <c r="N25" s="26">
        <v>9.4239999999999995</v>
      </c>
      <c r="O25" s="26">
        <v>4.657</v>
      </c>
      <c r="P25" s="26">
        <v>1.7689999999999999</v>
      </c>
      <c r="Q25" s="240"/>
      <c r="R25" s="26">
        <f t="shared" si="3"/>
        <v>11.978999999999999</v>
      </c>
      <c r="S25" s="26">
        <f t="shared" si="0"/>
        <v>23.204000000000008</v>
      </c>
      <c r="T25" s="26">
        <f t="shared" si="0"/>
        <v>24.28799999999999</v>
      </c>
      <c r="U25" s="26">
        <f t="shared" si="0"/>
        <v>12.235000000000003</v>
      </c>
      <c r="V25" s="26">
        <f t="shared" si="0"/>
        <v>15.343</v>
      </c>
      <c r="W25" s="26">
        <f t="shared" si="0"/>
        <v>3.527000000000001</v>
      </c>
      <c r="X25" s="26">
        <f t="shared" si="0"/>
        <v>4.7669999999999995</v>
      </c>
      <c r="Y25" s="26">
        <f t="shared" si="0"/>
        <v>2.8879999999999999</v>
      </c>
      <c r="Z25" s="26">
        <f t="shared" si="0"/>
        <v>1.7689999999999999</v>
      </c>
    </row>
    <row r="26" spans="1:26" ht="10.5" customHeight="1">
      <c r="A26" s="132">
        <f t="shared" si="4"/>
        <v>2011</v>
      </c>
      <c r="C26" s="23">
        <v>136438</v>
      </c>
      <c r="D26" s="23">
        <v>159386</v>
      </c>
      <c r="E26" s="242">
        <f t="shared" si="1"/>
        <v>0.8560224862911423</v>
      </c>
      <c r="F26" s="23">
        <v>6656502.2000000002</v>
      </c>
      <c r="G26" s="23">
        <f t="shared" si="2"/>
        <v>41763.405819833613</v>
      </c>
      <c r="H26" s="240">
        <v>0.57319838999999995</v>
      </c>
      <c r="I26" s="26">
        <v>88.120999999999995</v>
      </c>
      <c r="J26" s="26">
        <v>65.120999999999995</v>
      </c>
      <c r="K26" s="26">
        <v>40.918999999999997</v>
      </c>
      <c r="L26" s="26">
        <v>28.638000000000002</v>
      </c>
      <c r="M26" s="26">
        <v>13.117000000000001</v>
      </c>
      <c r="N26" s="26">
        <v>9.5210000000000008</v>
      </c>
      <c r="O26" s="26">
        <v>4.6639999999999997</v>
      </c>
      <c r="P26" s="26">
        <v>1.7270000000000001</v>
      </c>
      <c r="Q26" s="240"/>
      <c r="R26" s="26">
        <f t="shared" si="3"/>
        <v>11.879000000000005</v>
      </c>
      <c r="S26" s="26">
        <f t="shared" si="0"/>
        <v>23</v>
      </c>
      <c r="T26" s="26">
        <f t="shared" si="0"/>
        <v>24.201999999999998</v>
      </c>
      <c r="U26" s="26">
        <f t="shared" si="0"/>
        <v>12.280999999999995</v>
      </c>
      <c r="V26" s="26">
        <f t="shared" si="0"/>
        <v>15.521000000000001</v>
      </c>
      <c r="W26" s="26">
        <f t="shared" si="0"/>
        <v>3.5960000000000001</v>
      </c>
      <c r="X26" s="26">
        <f t="shared" si="0"/>
        <v>4.8570000000000011</v>
      </c>
      <c r="Y26" s="26">
        <f t="shared" si="0"/>
        <v>2.9369999999999994</v>
      </c>
      <c r="Z26" s="26">
        <f t="shared" si="0"/>
        <v>1.7270000000000001</v>
      </c>
    </row>
    <row r="27" spans="1:26" ht="10.5" customHeight="1">
      <c r="A27" s="132">
        <f t="shared" si="4"/>
        <v>2012</v>
      </c>
      <c r="C27" s="23">
        <v>138952</v>
      </c>
      <c r="D27" s="23">
        <v>160178</v>
      </c>
      <c r="E27" s="242">
        <f t="shared" si="1"/>
        <v>0.86748492302313673</v>
      </c>
      <c r="F27" s="23">
        <v>6825245.4000000004</v>
      </c>
      <c r="G27" s="23">
        <f t="shared" si="2"/>
        <v>42610.379702580882</v>
      </c>
      <c r="H27" s="240">
        <v>0.57253852999999999</v>
      </c>
      <c r="I27" s="26">
        <v>87.858999999999995</v>
      </c>
      <c r="J27" s="26">
        <v>65.129000000000005</v>
      </c>
      <c r="K27" s="26">
        <v>41.262</v>
      </c>
      <c r="L27" s="26">
        <v>29.135000000000002</v>
      </c>
      <c r="M27" s="26">
        <v>13.728</v>
      </c>
      <c r="N27" s="26">
        <v>10.11</v>
      </c>
      <c r="O27" s="26">
        <v>5.1609999999999996</v>
      </c>
      <c r="P27" s="26">
        <v>2.0590000000000002</v>
      </c>
      <c r="Q27" s="26"/>
      <c r="R27" s="26">
        <f t="shared" si="3"/>
        <v>12.141000000000005</v>
      </c>
      <c r="S27" s="26">
        <f t="shared" ref="S27:Z29" si="5">I27-J27</f>
        <v>22.72999999999999</v>
      </c>
      <c r="T27" s="26">
        <f t="shared" si="5"/>
        <v>23.867000000000004</v>
      </c>
      <c r="U27" s="26">
        <f t="shared" si="5"/>
        <v>12.126999999999999</v>
      </c>
      <c r="V27" s="26">
        <f t="shared" si="5"/>
        <v>15.407000000000002</v>
      </c>
      <c r="W27" s="26">
        <f t="shared" si="5"/>
        <v>3.6180000000000003</v>
      </c>
      <c r="X27" s="26">
        <f t="shared" si="5"/>
        <v>4.9489999999999998</v>
      </c>
      <c r="Y27" s="26">
        <f t="shared" si="5"/>
        <v>3.1019999999999994</v>
      </c>
      <c r="Z27" s="26">
        <f t="shared" si="5"/>
        <v>2.0590000000000002</v>
      </c>
    </row>
    <row r="28" spans="1:26" ht="10.5" customHeight="1">
      <c r="A28" s="132">
        <f t="shared" si="4"/>
        <v>2013</v>
      </c>
      <c r="C28" s="23">
        <v>141186</v>
      </c>
      <c r="D28" s="23">
        <v>161057</v>
      </c>
      <c r="E28" s="242">
        <f t="shared" si="1"/>
        <v>0.87662132040209362</v>
      </c>
      <c r="F28" s="23">
        <v>6907532.2000000002</v>
      </c>
      <c r="G28" s="23">
        <f t="shared" si="2"/>
        <v>42888.742494893115</v>
      </c>
      <c r="H28" s="240">
        <v>0.56602867999999995</v>
      </c>
      <c r="I28" s="26">
        <v>87.471000000000004</v>
      </c>
      <c r="J28" s="26">
        <v>64.644999999999996</v>
      </c>
      <c r="K28" s="26">
        <v>40.737000000000002</v>
      </c>
      <c r="L28" s="26">
        <v>28.582000000000001</v>
      </c>
      <c r="M28" s="26">
        <v>13.115</v>
      </c>
      <c r="N28" s="26">
        <v>9.5169999999999995</v>
      </c>
      <c r="O28" s="26">
        <v>4.6959999999999997</v>
      </c>
      <c r="P28" s="26">
        <v>1.796</v>
      </c>
      <c r="Q28" s="26"/>
      <c r="R28" s="26">
        <f t="shared" si="3"/>
        <v>12.528999999999996</v>
      </c>
      <c r="S28" s="26">
        <f t="shared" si="5"/>
        <v>22.826000000000008</v>
      </c>
      <c r="T28" s="26">
        <f t="shared" si="5"/>
        <v>23.907999999999994</v>
      </c>
      <c r="U28" s="26">
        <f t="shared" si="5"/>
        <v>12.155000000000001</v>
      </c>
      <c r="V28" s="26">
        <f t="shared" si="5"/>
        <v>15.467000000000001</v>
      </c>
      <c r="W28" s="26">
        <f t="shared" si="5"/>
        <v>3.5980000000000008</v>
      </c>
      <c r="X28" s="26">
        <f t="shared" si="5"/>
        <v>4.8209999999999997</v>
      </c>
      <c r="Y28" s="26">
        <f t="shared" si="5"/>
        <v>2.8999999999999995</v>
      </c>
      <c r="Z28" s="26">
        <f t="shared" si="5"/>
        <v>1.796</v>
      </c>
    </row>
    <row r="29" spans="1:26" ht="10.5" customHeight="1">
      <c r="A29" s="132">
        <f t="shared" si="4"/>
        <v>2014</v>
      </c>
      <c r="C29" s="23">
        <v>143878</v>
      </c>
      <c r="D29" s="23">
        <v>161906</v>
      </c>
      <c r="E29" s="242">
        <f t="shared" si="1"/>
        <v>0.88865143972428451</v>
      </c>
      <c r="F29" s="23">
        <v>7147681.9000000004</v>
      </c>
      <c r="G29" s="23">
        <f t="shared" si="2"/>
        <v>44147.109433869038</v>
      </c>
      <c r="H29" s="240">
        <v>0.56302099999999999</v>
      </c>
      <c r="I29" s="26">
        <v>87.105000000000004</v>
      </c>
      <c r="J29" s="26">
        <v>64.47</v>
      </c>
      <c r="K29" s="26">
        <v>40.845999999999997</v>
      </c>
      <c r="L29" s="26">
        <v>28.826000000000001</v>
      </c>
      <c r="M29" s="26">
        <v>13.459</v>
      </c>
      <c r="N29" s="26">
        <v>9.8510000000000009</v>
      </c>
      <c r="O29" s="26">
        <v>4.96</v>
      </c>
      <c r="P29" s="26">
        <v>1.925</v>
      </c>
      <c r="Q29" s="26"/>
      <c r="R29" s="26">
        <f t="shared" si="3"/>
        <v>12.894999999999996</v>
      </c>
      <c r="S29" s="26">
        <f t="shared" si="5"/>
        <v>22.635000000000005</v>
      </c>
      <c r="T29" s="26">
        <f t="shared" si="5"/>
        <v>23.624000000000002</v>
      </c>
      <c r="U29" s="26">
        <f t="shared" si="5"/>
        <v>12.019999999999996</v>
      </c>
      <c r="V29" s="26">
        <f t="shared" si="5"/>
        <v>15.367000000000001</v>
      </c>
      <c r="W29" s="26">
        <f t="shared" si="5"/>
        <v>3.6079999999999988</v>
      </c>
      <c r="X29" s="26">
        <f t="shared" si="5"/>
        <v>4.8910000000000009</v>
      </c>
      <c r="Y29" s="26">
        <f t="shared" si="5"/>
        <v>3.0350000000000001</v>
      </c>
      <c r="Z29" s="26">
        <f t="shared" si="5"/>
        <v>1.925</v>
      </c>
    </row>
    <row r="30" spans="1:26" ht="10.5" customHeight="1">
      <c r="A30" s="132">
        <f t="shared" si="4"/>
        <v>2015</v>
      </c>
      <c r="C30" s="23">
        <v>146631</v>
      </c>
      <c r="D30" s="23">
        <v>161936</v>
      </c>
      <c r="E30" s="242">
        <f t="shared" si="1"/>
        <v>0.90548735302835692</v>
      </c>
      <c r="F30" s="23">
        <v>7509382.9000000004</v>
      </c>
      <c r="G30" s="23">
        <f t="shared" si="2"/>
        <v>46372.535446102163</v>
      </c>
      <c r="H30" s="240">
        <v>0.55424768000000002</v>
      </c>
      <c r="I30" s="26">
        <v>86.417000000000002</v>
      </c>
      <c r="J30" s="26">
        <v>63.856000000000002</v>
      </c>
      <c r="K30" s="26">
        <v>40.463999999999999</v>
      </c>
      <c r="L30" s="26">
        <v>28.561</v>
      </c>
      <c r="M30" s="26">
        <v>13.304</v>
      </c>
      <c r="N30" s="26">
        <v>9.7260000000000009</v>
      </c>
      <c r="O30" s="26">
        <v>4.91</v>
      </c>
      <c r="P30" s="26">
        <v>1.9430000000000001</v>
      </c>
      <c r="Q30" s="26"/>
      <c r="R30" s="26">
        <f>100-I30</f>
        <v>13.582999999999998</v>
      </c>
      <c r="S30" s="26">
        <f t="shared" ref="S30:Z30" si="6">I30-J30</f>
        <v>22.561</v>
      </c>
      <c r="T30" s="26">
        <f t="shared" si="6"/>
        <v>23.392000000000003</v>
      </c>
      <c r="U30" s="26">
        <f t="shared" si="6"/>
        <v>11.902999999999999</v>
      </c>
      <c r="V30" s="26">
        <f t="shared" si="6"/>
        <v>15.257</v>
      </c>
      <c r="W30" s="26">
        <f t="shared" si="6"/>
        <v>3.5779999999999994</v>
      </c>
      <c r="X30" s="26">
        <f t="shared" si="6"/>
        <v>4.8160000000000007</v>
      </c>
      <c r="Y30" s="26">
        <f t="shared" si="6"/>
        <v>2.9670000000000001</v>
      </c>
      <c r="Z30" s="26">
        <f t="shared" si="6"/>
        <v>1.9430000000000001</v>
      </c>
    </row>
    <row r="31" spans="1:26" ht="10.5" customHeight="1">
      <c r="A31" s="132">
        <f t="shared" si="4"/>
        <v>2016</v>
      </c>
      <c r="C31" s="23">
        <v>148658</v>
      </c>
      <c r="D31" s="23">
        <v>162715</v>
      </c>
      <c r="E31" s="242">
        <f t="shared" si="1"/>
        <v>0.91360968564668288</v>
      </c>
      <c r="F31" s="23">
        <v>7626754</v>
      </c>
      <c r="G31" s="23">
        <f t="shared" si="2"/>
        <v>46871.855698614141</v>
      </c>
      <c r="H31" s="240">
        <v>0.54493590000000003</v>
      </c>
      <c r="I31" s="26">
        <v>85.786000000000001</v>
      </c>
      <c r="J31" s="26">
        <v>63.165999999999997</v>
      </c>
      <c r="K31" s="26">
        <v>39.881</v>
      </c>
      <c r="L31" s="26">
        <v>28.024000000000001</v>
      </c>
      <c r="M31" s="26">
        <v>12.818</v>
      </c>
      <c r="N31" s="26">
        <v>9.2759999999999998</v>
      </c>
      <c r="O31" s="26">
        <v>4.5890000000000004</v>
      </c>
      <c r="P31" s="26">
        <v>1.776</v>
      </c>
      <c r="Q31" s="26"/>
      <c r="R31" s="26">
        <f>100-I31</f>
        <v>14.213999999999999</v>
      </c>
      <c r="S31" s="26">
        <f t="shared" ref="S31:Z31" si="7">I31-J31</f>
        <v>22.620000000000005</v>
      </c>
      <c r="T31" s="26">
        <f t="shared" si="7"/>
        <v>23.284999999999997</v>
      </c>
      <c r="U31" s="26">
        <f t="shared" si="7"/>
        <v>11.856999999999999</v>
      </c>
      <c r="V31" s="26">
        <f t="shared" si="7"/>
        <v>15.206000000000001</v>
      </c>
      <c r="W31" s="26">
        <f t="shared" si="7"/>
        <v>3.5419999999999998</v>
      </c>
      <c r="X31" s="26">
        <f t="shared" si="7"/>
        <v>4.6869999999999994</v>
      </c>
      <c r="Y31" s="26">
        <f t="shared" si="7"/>
        <v>2.8130000000000006</v>
      </c>
      <c r="Z31" s="26">
        <f t="shared" si="7"/>
        <v>1.776</v>
      </c>
    </row>
    <row r="32" spans="1:26" ht="34" customHeight="1">
      <c r="A32" s="132"/>
      <c r="G32" s="125" t="s">
        <v>460</v>
      </c>
      <c r="H32" s="125" t="s">
        <v>469</v>
      </c>
      <c r="I32" s="125" t="s">
        <v>461</v>
      </c>
      <c r="J32" s="125" t="s">
        <v>462</v>
      </c>
      <c r="K32" s="125" t="s">
        <v>463</v>
      </c>
      <c r="L32" s="125" t="s">
        <v>464</v>
      </c>
      <c r="M32" s="125" t="s">
        <v>465</v>
      </c>
      <c r="N32" s="125" t="s">
        <v>466</v>
      </c>
      <c r="O32" s="125" t="s">
        <v>467</v>
      </c>
      <c r="P32" s="125" t="s">
        <v>468</v>
      </c>
      <c r="Q32" s="26"/>
      <c r="R32" s="125" t="s">
        <v>470</v>
      </c>
      <c r="S32" s="125" t="s">
        <v>471</v>
      </c>
      <c r="T32" s="125" t="s">
        <v>472</v>
      </c>
      <c r="U32" s="125" t="s">
        <v>473</v>
      </c>
      <c r="V32" s="125" t="s">
        <v>474</v>
      </c>
      <c r="W32" s="125" t="s">
        <v>475</v>
      </c>
      <c r="X32" s="125" t="s">
        <v>476</v>
      </c>
      <c r="Y32" s="125" t="s">
        <v>477</v>
      </c>
      <c r="Z32" s="125" t="s">
        <v>468</v>
      </c>
    </row>
    <row r="33" spans="1:26" ht="10.5" customHeight="1">
      <c r="A33" s="132"/>
      <c r="H33" s="26"/>
      <c r="I33" s="26"/>
      <c r="J33" s="26"/>
      <c r="K33" s="26"/>
      <c r="L33" s="26"/>
      <c r="M33" s="26"/>
      <c r="N33" s="26"/>
      <c r="O33" s="26"/>
      <c r="P33" s="26"/>
      <c r="Q33" s="26"/>
      <c r="R33" s="26"/>
      <c r="S33" s="26"/>
      <c r="T33" s="26"/>
      <c r="U33" s="26"/>
      <c r="V33" s="26"/>
      <c r="W33" s="26"/>
      <c r="X33" s="26"/>
      <c r="Y33" s="26"/>
      <c r="Z33" s="26"/>
    </row>
    <row r="34" spans="1:26" ht="10.5" customHeight="1">
      <c r="A34" s="132">
        <v>1990</v>
      </c>
      <c r="C34" s="23"/>
      <c r="D34" s="23"/>
      <c r="E34" s="242"/>
      <c r="F34" s="23"/>
      <c r="G34" s="23">
        <f t="shared" ref="G34:G60" si="8">G5</f>
        <v>36573.720534551758</v>
      </c>
      <c r="H34" s="243">
        <f t="shared" ref="H34:H59" si="9">($G34)*(1-K5/100)/0.9</f>
        <v>26320.887544699082</v>
      </c>
      <c r="I34" s="243">
        <f t="shared" ref="I34:I60" si="10">($G34/100)*I5/0.5</f>
        <v>62007.085794279046</v>
      </c>
      <c r="J34" s="243">
        <f t="shared" ref="J34:J60" si="11">($G34/100)*J5/0.25</f>
        <v>87434.599258720802</v>
      </c>
      <c r="K34" s="243">
        <f t="shared" ref="K34:K60" si="12">($G34/100)*K5/0.1</f>
        <v>128849.21744322582</v>
      </c>
      <c r="L34" s="243">
        <f t="shared" ref="L34:L60" si="13">($G34/100)*L5/0.05</f>
        <v>174442.01746159804</v>
      </c>
      <c r="M34" s="243">
        <f t="shared" ref="M34:M60" si="14">($G34/100)*M5/0.01</f>
        <v>387681.43766624859</v>
      </c>
      <c r="N34" s="243">
        <f t="shared" ref="N34:N60" si="15">($G34/100)*N5/0.005</f>
        <v>558334.41768046713</v>
      </c>
      <c r="O34" s="243">
        <f t="shared" ref="O34:O60" si="16">($G34/100)*O5/0.001</f>
        <v>1277885.7954772383</v>
      </c>
      <c r="P34" s="243">
        <f t="shared" ref="P34:P60" si="17">($G34/100)*P5/0.0001</f>
        <v>4136487.7924578036</v>
      </c>
      <c r="Q34" s="240"/>
      <c r="R34" s="243">
        <f t="shared" ref="R34:R60" si="18">($G34/100)*R5/0.5</f>
        <v>11140.355274824467</v>
      </c>
      <c r="S34" s="243">
        <f t="shared" ref="S34:S60" si="19">($G34/100)*S5/0.25</f>
        <v>36579.572329837283</v>
      </c>
      <c r="T34" s="243">
        <f t="shared" ref="T34:T60" si="20">($G34/100)*T5/0.15</f>
        <v>59824.853802384132</v>
      </c>
      <c r="U34" s="243">
        <f t="shared" ref="U34:U60" si="21">($G34/100)*U5/0.05</f>
        <v>83256.4174248536</v>
      </c>
      <c r="V34" s="243">
        <f t="shared" ref="V34:V60" si="22">($G34/100)*V5/0.04</f>
        <v>121132.16241043541</v>
      </c>
      <c r="W34" s="243">
        <f t="shared" ref="W34:W60" si="23">($G34/100)*W5/0.005</f>
        <v>217028.45765203011</v>
      </c>
      <c r="X34" s="243">
        <f t="shared" ref="X34:X60" si="24">($G34/100)*X5/0.004</f>
        <v>378446.5732312742</v>
      </c>
      <c r="Y34" s="243">
        <f t="shared" ref="Y34:Y60" si="25">($G34/100)*Y5/0.0009</f>
        <v>960263.35136828688</v>
      </c>
      <c r="Z34" s="243">
        <f t="shared" ref="Z34:Z60" si="26">($G34/100)*Z5/0.0001</f>
        <v>4136487.7924578036</v>
      </c>
    </row>
    <row r="35" spans="1:26" ht="10.5" customHeight="1">
      <c r="A35" s="132">
        <v>1991</v>
      </c>
      <c r="C35" s="23"/>
      <c r="D35" s="23"/>
      <c r="E35" s="242"/>
      <c r="F35" s="23"/>
      <c r="G35" s="23">
        <f t="shared" si="8"/>
        <v>35714.159800426532</v>
      </c>
      <c r="H35" s="243">
        <f t="shared" si="9"/>
        <v>25649.512744668551</v>
      </c>
      <c r="I35" s="243">
        <f t="shared" si="10"/>
        <v>61136.213029566148</v>
      </c>
      <c r="J35" s="243">
        <f t="shared" si="11"/>
        <v>86298.267175358662</v>
      </c>
      <c r="K35" s="243">
        <f t="shared" si="12"/>
        <v>126295.98330224835</v>
      </c>
      <c r="L35" s="243">
        <f t="shared" si="13"/>
        <v>169249.40329422132</v>
      </c>
      <c r="M35" s="243">
        <f t="shared" si="14"/>
        <v>361605.86797931866</v>
      </c>
      <c r="N35" s="243">
        <f t="shared" si="15"/>
        <v>510283.91522849433</v>
      </c>
      <c r="O35" s="243">
        <f t="shared" si="16"/>
        <v>1119638.9097433719</v>
      </c>
      <c r="P35" s="243">
        <f t="shared" si="17"/>
        <v>3464273.5006413739</v>
      </c>
      <c r="Q35" s="240"/>
      <c r="R35" s="243">
        <f t="shared" si="18"/>
        <v>10292.106571286922</v>
      </c>
      <c r="S35" s="243">
        <f t="shared" si="19"/>
        <v>35974.158883773634</v>
      </c>
      <c r="T35" s="243">
        <f t="shared" si="20"/>
        <v>59633.123090765541</v>
      </c>
      <c r="U35" s="243">
        <f t="shared" si="21"/>
        <v>83342.563310275364</v>
      </c>
      <c r="V35" s="243">
        <f t="shared" si="22"/>
        <v>121160.287122947</v>
      </c>
      <c r="W35" s="243">
        <f t="shared" si="23"/>
        <v>212927.82073014299</v>
      </c>
      <c r="X35" s="243">
        <f t="shared" si="24"/>
        <v>357945.16659977497</v>
      </c>
      <c r="Y35" s="243">
        <f t="shared" si="25"/>
        <v>859123.95519914944</v>
      </c>
      <c r="Z35" s="243">
        <f t="shared" si="26"/>
        <v>3464273.5006413739</v>
      </c>
    </row>
    <row r="36" spans="1:26" ht="10.5" customHeight="1">
      <c r="A36" s="132">
        <v>1992</v>
      </c>
      <c r="C36" s="23"/>
      <c r="D36" s="23"/>
      <c r="E36" s="242"/>
      <c r="F36" s="23"/>
      <c r="G36" s="23">
        <f t="shared" si="8"/>
        <v>36383.368522370911</v>
      </c>
      <c r="H36" s="243">
        <f t="shared" si="9"/>
        <v>25727.488401468963</v>
      </c>
      <c r="I36" s="243">
        <f t="shared" si="10"/>
        <v>62667.441610302099</v>
      </c>
      <c r="J36" s="243">
        <f t="shared" si="11"/>
        <v>89162.538235663043</v>
      </c>
      <c r="K36" s="243">
        <f t="shared" si="12"/>
        <v>132286.2896104884</v>
      </c>
      <c r="L36" s="243">
        <f t="shared" si="13"/>
        <v>179915.75734312416</v>
      </c>
      <c r="M36" s="243">
        <f t="shared" si="14"/>
        <v>404655.82470580924</v>
      </c>
      <c r="N36" s="243">
        <f t="shared" si="15"/>
        <v>587809.70184742438</v>
      </c>
      <c r="O36" s="243">
        <f t="shared" si="16"/>
        <v>1393483.0144068059</v>
      </c>
      <c r="P36" s="243">
        <f t="shared" si="17"/>
        <v>4871733.0451454651</v>
      </c>
      <c r="Q36" s="240"/>
      <c r="R36" s="243">
        <f t="shared" si="18"/>
        <v>10099.29543443972</v>
      </c>
      <c r="S36" s="243">
        <f t="shared" si="19"/>
        <v>36172.344984941155</v>
      </c>
      <c r="T36" s="243">
        <f t="shared" si="20"/>
        <v>60413.370652446138</v>
      </c>
      <c r="U36" s="243">
        <f t="shared" si="21"/>
        <v>84656.821877852635</v>
      </c>
      <c r="V36" s="243">
        <f t="shared" si="22"/>
        <v>123730.74050245289</v>
      </c>
      <c r="W36" s="243">
        <f t="shared" si="23"/>
        <v>221501.94756419412</v>
      </c>
      <c r="X36" s="243">
        <f t="shared" si="24"/>
        <v>386391.37370757904</v>
      </c>
      <c r="Y36" s="243">
        <f t="shared" si="25"/>
        <v>1007010.7887691772</v>
      </c>
      <c r="Z36" s="243">
        <f t="shared" si="26"/>
        <v>4871733.0451454651</v>
      </c>
    </row>
    <row r="37" spans="1:26" ht="10.5" customHeight="1">
      <c r="A37" s="132">
        <v>1993</v>
      </c>
      <c r="C37" s="23"/>
      <c r="D37" s="23"/>
      <c r="E37" s="242"/>
      <c r="F37" s="23"/>
      <c r="G37" s="23">
        <f t="shared" si="8"/>
        <v>35831.966961670012</v>
      </c>
      <c r="H37" s="243">
        <f t="shared" si="9"/>
        <v>25300.553738668954</v>
      </c>
      <c r="I37" s="243">
        <f t="shared" si="10"/>
        <v>61800.826697470737</v>
      </c>
      <c r="J37" s="243">
        <f t="shared" si="11"/>
        <v>88016.210365967752</v>
      </c>
      <c r="K37" s="243">
        <f t="shared" si="12"/>
        <v>130614.68596867952</v>
      </c>
      <c r="L37" s="243">
        <f t="shared" si="13"/>
        <v>177045.74875761149</v>
      </c>
      <c r="M37" s="243">
        <f t="shared" si="14"/>
        <v>388669.3456332346</v>
      </c>
      <c r="N37" s="243">
        <f t="shared" si="15"/>
        <v>553890.54529349506</v>
      </c>
      <c r="O37" s="243">
        <f t="shared" si="16"/>
        <v>1251610.6059711336</v>
      </c>
      <c r="P37" s="243">
        <f t="shared" si="17"/>
        <v>4031096.2831878765</v>
      </c>
      <c r="Q37" s="240"/>
      <c r="R37" s="243">
        <f t="shared" si="18"/>
        <v>9863.1072258692911</v>
      </c>
      <c r="S37" s="243">
        <f t="shared" si="19"/>
        <v>35585.443028973721</v>
      </c>
      <c r="T37" s="243">
        <f t="shared" si="20"/>
        <v>59617.226630826568</v>
      </c>
      <c r="U37" s="243">
        <f t="shared" si="21"/>
        <v>84183.623179747534</v>
      </c>
      <c r="V37" s="243">
        <f t="shared" si="22"/>
        <v>124139.84953870575</v>
      </c>
      <c r="W37" s="243">
        <f t="shared" si="23"/>
        <v>223448.14597297416</v>
      </c>
      <c r="X37" s="243">
        <f t="shared" si="24"/>
        <v>379460.53012408549</v>
      </c>
      <c r="Y37" s="243">
        <f t="shared" si="25"/>
        <v>942778.8640581622</v>
      </c>
      <c r="Z37" s="243">
        <f t="shared" si="26"/>
        <v>4031096.2831878765</v>
      </c>
    </row>
    <row r="38" spans="1:26" ht="10.5" customHeight="1">
      <c r="A38" s="132">
        <v>1994</v>
      </c>
      <c r="C38" s="23"/>
      <c r="D38" s="23"/>
      <c r="E38" s="242"/>
      <c r="F38" s="23"/>
      <c r="G38" s="23">
        <f t="shared" si="8"/>
        <v>36146.118482441569</v>
      </c>
      <c r="H38" s="243">
        <f t="shared" si="9"/>
        <v>25592.656756184708</v>
      </c>
      <c r="I38" s="243">
        <f t="shared" si="10"/>
        <v>62276.870455768229</v>
      </c>
      <c r="J38" s="243">
        <f t="shared" si="11"/>
        <v>88597.028089942876</v>
      </c>
      <c r="K38" s="243">
        <f t="shared" si="12"/>
        <v>131127.27401875329</v>
      </c>
      <c r="L38" s="243">
        <f t="shared" si="13"/>
        <v>176754.51937913927</v>
      </c>
      <c r="M38" s="243">
        <f t="shared" si="14"/>
        <v>378811.3216959876</v>
      </c>
      <c r="N38" s="243">
        <f t="shared" si="15"/>
        <v>531203.35721796122</v>
      </c>
      <c r="O38" s="243">
        <f t="shared" si="16"/>
        <v>1149085.1065568174</v>
      </c>
      <c r="P38" s="243">
        <f t="shared" si="17"/>
        <v>3491715.0454038549</v>
      </c>
      <c r="Q38" s="240"/>
      <c r="R38" s="243">
        <f t="shared" si="18"/>
        <v>10015.366509114909</v>
      </c>
      <c r="S38" s="243">
        <f t="shared" si="19"/>
        <v>35956.712821593574</v>
      </c>
      <c r="T38" s="243">
        <f t="shared" si="20"/>
        <v>60243.530804069283</v>
      </c>
      <c r="U38" s="243">
        <f t="shared" si="21"/>
        <v>85500.028658367301</v>
      </c>
      <c r="V38" s="243">
        <f t="shared" si="22"/>
        <v>126240.31879992718</v>
      </c>
      <c r="W38" s="243">
        <f t="shared" si="23"/>
        <v>226419.28617401404</v>
      </c>
      <c r="X38" s="243">
        <f t="shared" si="24"/>
        <v>376732.91988324729</v>
      </c>
      <c r="Y38" s="243">
        <f t="shared" si="25"/>
        <v>888792.8911293688</v>
      </c>
      <c r="Z38" s="243">
        <f t="shared" si="26"/>
        <v>3491715.0454038549</v>
      </c>
    </row>
    <row r="39" spans="1:26" ht="10.5" customHeight="1">
      <c r="A39" s="132">
        <v>1995</v>
      </c>
      <c r="C39" s="23"/>
      <c r="D39" s="23"/>
      <c r="E39" s="242"/>
      <c r="F39" s="23"/>
      <c r="G39" s="23">
        <f t="shared" si="8"/>
        <v>37312.565543211633</v>
      </c>
      <c r="H39" s="243">
        <f t="shared" si="9"/>
        <v>26347.646282246507</v>
      </c>
      <c r="I39" s="243">
        <f t="shared" si="10"/>
        <v>63794.785811850656</v>
      </c>
      <c r="J39" s="243">
        <f t="shared" si="11"/>
        <v>90953.109768132679</v>
      </c>
      <c r="K39" s="243">
        <f t="shared" si="12"/>
        <v>135996.83889189776</v>
      </c>
      <c r="L39" s="243">
        <f t="shared" si="13"/>
        <v>185174.80027785068</v>
      </c>
      <c r="M39" s="243">
        <f t="shared" si="14"/>
        <v>407453.21573187102</v>
      </c>
      <c r="N39" s="243">
        <f t="shared" si="15"/>
        <v>578643.26644412591</v>
      </c>
      <c r="O39" s="243">
        <f t="shared" si="16"/>
        <v>1293253.5217277152</v>
      </c>
      <c r="P39" s="243">
        <f t="shared" si="17"/>
        <v>4152888.5449594548</v>
      </c>
      <c r="Q39" s="240"/>
      <c r="R39" s="243">
        <f t="shared" si="18"/>
        <v>10830.345274572612</v>
      </c>
      <c r="S39" s="243">
        <f t="shared" si="19"/>
        <v>36636.461855568632</v>
      </c>
      <c r="T39" s="243">
        <f t="shared" si="20"/>
        <v>60923.957018955953</v>
      </c>
      <c r="U39" s="243">
        <f t="shared" si="21"/>
        <v>86818.877505944838</v>
      </c>
      <c r="V39" s="243">
        <f t="shared" si="22"/>
        <v>129605.19641434561</v>
      </c>
      <c r="W39" s="243">
        <f t="shared" si="23"/>
        <v>236263.16501961611</v>
      </c>
      <c r="X39" s="243">
        <f t="shared" si="24"/>
        <v>399990.7026232286</v>
      </c>
      <c r="Y39" s="243">
        <f t="shared" si="25"/>
        <v>975516.29692418873</v>
      </c>
      <c r="Z39" s="243">
        <f t="shared" si="26"/>
        <v>4152888.5449594548</v>
      </c>
    </row>
    <row r="40" spans="1:26" ht="10.5" customHeight="1">
      <c r="A40" s="132">
        <v>1996</v>
      </c>
      <c r="C40" s="23"/>
      <c r="D40" s="23"/>
      <c r="E40" s="242"/>
      <c r="F40" s="23"/>
      <c r="G40" s="23">
        <f t="shared" si="8"/>
        <v>38365.098714229542</v>
      </c>
      <c r="H40" s="243">
        <f t="shared" si="9"/>
        <v>26988.568108836669</v>
      </c>
      <c r="I40" s="243">
        <f t="shared" si="10"/>
        <v>65443.185386732759</v>
      </c>
      <c r="J40" s="243">
        <f t="shared" si="11"/>
        <v>93465.053487606012</v>
      </c>
      <c r="K40" s="243">
        <f t="shared" si="12"/>
        <v>140753.87416276534</v>
      </c>
      <c r="L40" s="243">
        <f t="shared" si="13"/>
        <v>192976.44653257457</v>
      </c>
      <c r="M40" s="243">
        <f t="shared" si="14"/>
        <v>431146.97935051162</v>
      </c>
      <c r="N40" s="243">
        <f t="shared" si="15"/>
        <v>616680.59673252574</v>
      </c>
      <c r="O40" s="243">
        <f t="shared" si="16"/>
        <v>1411835.6326836471</v>
      </c>
      <c r="P40" s="243">
        <f t="shared" si="17"/>
        <v>4695888.0826216955</v>
      </c>
      <c r="Q40" s="240"/>
      <c r="R40" s="243">
        <f t="shared" si="18"/>
        <v>11287.012041726326</v>
      </c>
      <c r="S40" s="243">
        <f t="shared" si="19"/>
        <v>37421.317285859506</v>
      </c>
      <c r="T40" s="243">
        <f t="shared" si="20"/>
        <v>61939.173037499786</v>
      </c>
      <c r="U40" s="243">
        <f t="shared" si="21"/>
        <v>88531.301792956117</v>
      </c>
      <c r="V40" s="243">
        <f t="shared" si="22"/>
        <v>133433.81332809033</v>
      </c>
      <c r="W40" s="243">
        <f t="shared" si="23"/>
        <v>245613.36196849743</v>
      </c>
      <c r="X40" s="243">
        <f t="shared" si="24"/>
        <v>417891.83774474543</v>
      </c>
      <c r="Y40" s="243">
        <f t="shared" si="25"/>
        <v>1046940.9160238642</v>
      </c>
      <c r="Z40" s="243">
        <f t="shared" si="26"/>
        <v>4695888.0826216955</v>
      </c>
    </row>
    <row r="41" spans="1:26" ht="10.5" customHeight="1">
      <c r="A41" s="132">
        <v>1997</v>
      </c>
      <c r="C41" s="23"/>
      <c r="D41" s="23"/>
      <c r="E41" s="242"/>
      <c r="F41" s="23"/>
      <c r="G41" s="23">
        <f t="shared" si="8"/>
        <v>40055.636078523326</v>
      </c>
      <c r="H41" s="243">
        <f t="shared" si="9"/>
        <v>27996.21924314924</v>
      </c>
      <c r="I41" s="243">
        <f t="shared" si="10"/>
        <v>68097.785784375941</v>
      </c>
      <c r="J41" s="243">
        <f t="shared" si="11"/>
        <v>97572.325036396549</v>
      </c>
      <c r="K41" s="243">
        <f t="shared" si="12"/>
        <v>148590.38759689013</v>
      </c>
      <c r="L41" s="243">
        <f t="shared" si="13"/>
        <v>205910.00282525699</v>
      </c>
      <c r="M41" s="243">
        <f t="shared" si="14"/>
        <v>472616.45009049668</v>
      </c>
      <c r="N41" s="243">
        <f t="shared" si="15"/>
        <v>686313.26856941869</v>
      </c>
      <c r="O41" s="243">
        <f t="shared" si="16"/>
        <v>1645084.9737449531</v>
      </c>
      <c r="P41" s="243">
        <f t="shared" si="17"/>
        <v>5800056.1041701781</v>
      </c>
      <c r="Q41" s="240"/>
      <c r="R41" s="243">
        <f t="shared" si="18"/>
        <v>12013.486372670712</v>
      </c>
      <c r="S41" s="243">
        <f t="shared" si="19"/>
        <v>38623.246532355333</v>
      </c>
      <c r="T41" s="243">
        <f t="shared" si="20"/>
        <v>63560.283329400838</v>
      </c>
      <c r="U41" s="243">
        <f t="shared" si="21"/>
        <v>91270.772368523219</v>
      </c>
      <c r="V41" s="243">
        <f t="shared" si="22"/>
        <v>139233.3910089471</v>
      </c>
      <c r="W41" s="243">
        <f t="shared" si="23"/>
        <v>258919.63161157473</v>
      </c>
      <c r="X41" s="243">
        <f t="shared" si="24"/>
        <v>446620.34227553511</v>
      </c>
      <c r="Y41" s="243">
        <f t="shared" si="25"/>
        <v>1183421.5148088171</v>
      </c>
      <c r="Z41" s="243">
        <f t="shared" si="26"/>
        <v>5800056.1041701781</v>
      </c>
    </row>
    <row r="42" spans="1:26" ht="10.5" customHeight="1">
      <c r="A42" s="132">
        <v>1998</v>
      </c>
      <c r="C42" s="23"/>
      <c r="D42" s="23"/>
      <c r="E42" s="242"/>
      <c r="F42" s="23"/>
      <c r="G42" s="23">
        <f t="shared" si="8"/>
        <v>41777.498280791922</v>
      </c>
      <c r="H42" s="243">
        <f t="shared" si="9"/>
        <v>29055.785859865435</v>
      </c>
      <c r="I42" s="243">
        <f t="shared" si="10"/>
        <v>70868.005883672959</v>
      </c>
      <c r="J42" s="243">
        <f t="shared" si="11"/>
        <v>101781.68351152774</v>
      </c>
      <c r="K42" s="243">
        <f t="shared" si="12"/>
        <v>156272.91006913024</v>
      </c>
      <c r="L42" s="243">
        <f t="shared" si="13"/>
        <v>218103.6075247023</v>
      </c>
      <c r="M42" s="243">
        <f t="shared" si="14"/>
        <v>509142.37154801114</v>
      </c>
      <c r="N42" s="243">
        <f t="shared" si="15"/>
        <v>747315.88924680604</v>
      </c>
      <c r="O42" s="243">
        <f t="shared" si="16"/>
        <v>1866618.6231857829</v>
      </c>
      <c r="P42" s="243">
        <f t="shared" si="17"/>
        <v>6968486.7132360917</v>
      </c>
      <c r="Q42" s="240"/>
      <c r="R42" s="243">
        <f t="shared" si="18"/>
        <v>12686.99067791089</v>
      </c>
      <c r="S42" s="243">
        <f t="shared" si="19"/>
        <v>39954.328255818175</v>
      </c>
      <c r="T42" s="243">
        <f t="shared" si="20"/>
        <v>65454.199139792727</v>
      </c>
      <c r="U42" s="243">
        <f t="shared" si="21"/>
        <v>94442.212613558193</v>
      </c>
      <c r="V42" s="243">
        <f t="shared" si="22"/>
        <v>145343.91651887514</v>
      </c>
      <c r="W42" s="243">
        <f t="shared" si="23"/>
        <v>270968.85384921631</v>
      </c>
      <c r="X42" s="243">
        <f t="shared" si="24"/>
        <v>467490.2057620617</v>
      </c>
      <c r="Y42" s="243">
        <f t="shared" si="25"/>
        <v>1299744.3909579709</v>
      </c>
      <c r="Z42" s="243">
        <f t="shared" si="26"/>
        <v>6968486.7132360917</v>
      </c>
    </row>
    <row r="43" spans="1:26" ht="10.5" customHeight="1">
      <c r="A43" s="132">
        <v>1999</v>
      </c>
      <c r="C43" s="23"/>
      <c r="D43" s="23"/>
      <c r="E43" s="242"/>
      <c r="F43" s="23"/>
      <c r="G43" s="23">
        <f t="shared" si="8"/>
        <v>43657.567049808429</v>
      </c>
      <c r="H43" s="243">
        <f t="shared" si="9"/>
        <v>30183.386606002554</v>
      </c>
      <c r="I43" s="243">
        <f t="shared" si="10"/>
        <v>73731.518687739459</v>
      </c>
      <c r="J43" s="243">
        <f t="shared" si="11"/>
        <v>106243.30886973179</v>
      </c>
      <c r="K43" s="243">
        <f t="shared" si="12"/>
        <v>164925.19104406127</v>
      </c>
      <c r="L43" s="243">
        <f t="shared" si="13"/>
        <v>232397.9609195402</v>
      </c>
      <c r="M43" s="243">
        <f t="shared" si="14"/>
        <v>556546.66475095786</v>
      </c>
      <c r="N43" s="243">
        <f t="shared" si="15"/>
        <v>830192.29501915688</v>
      </c>
      <c r="O43" s="243">
        <f t="shared" si="16"/>
        <v>2182441.776819923</v>
      </c>
      <c r="P43" s="243">
        <f t="shared" si="17"/>
        <v>8866851.8678160924</v>
      </c>
      <c r="Q43" s="240"/>
      <c r="R43" s="243">
        <f t="shared" si="18"/>
        <v>13583.615411877396</v>
      </c>
      <c r="S43" s="243">
        <f t="shared" si="19"/>
        <v>41219.728505747124</v>
      </c>
      <c r="T43" s="243">
        <f t="shared" si="20"/>
        <v>67122.054086845455</v>
      </c>
      <c r="U43" s="243">
        <f t="shared" si="21"/>
        <v>97452.421168582383</v>
      </c>
      <c r="V43" s="243">
        <f t="shared" si="22"/>
        <v>151360.7849616858</v>
      </c>
      <c r="W43" s="243">
        <f t="shared" si="23"/>
        <v>282901.03448275861</v>
      </c>
      <c r="X43" s="243">
        <f t="shared" si="24"/>
        <v>492129.92456896539</v>
      </c>
      <c r="Y43" s="243">
        <f t="shared" si="25"/>
        <v>1439729.5444870153</v>
      </c>
      <c r="Z43" s="243">
        <f t="shared" si="26"/>
        <v>8866851.8678160924</v>
      </c>
    </row>
    <row r="44" spans="1:26" ht="10.5" customHeight="1">
      <c r="A44" s="132">
        <v>2000</v>
      </c>
      <c r="C44" s="23"/>
      <c r="D44" s="23"/>
      <c r="E44" s="242"/>
      <c r="F44" s="23"/>
      <c r="G44" s="23">
        <f t="shared" si="8"/>
        <v>44987.772361169984</v>
      </c>
      <c r="H44" s="243">
        <f t="shared" si="9"/>
        <v>30807.626512929204</v>
      </c>
      <c r="I44" s="243">
        <f t="shared" si="10"/>
        <v>75853.882978168709</v>
      </c>
      <c r="J44" s="243">
        <f t="shared" si="11"/>
        <v>109881.73423671046</v>
      </c>
      <c r="K44" s="243">
        <f t="shared" si="12"/>
        <v>172609.08499533698</v>
      </c>
      <c r="L44" s="243">
        <f t="shared" si="13"/>
        <v>245660.22975540478</v>
      </c>
      <c r="M44" s="243">
        <f t="shared" si="14"/>
        <v>602656.19855023315</v>
      </c>
      <c r="N44" s="243">
        <f t="shared" si="15"/>
        <v>910732.46367952507</v>
      </c>
      <c r="O44" s="243">
        <f t="shared" si="16"/>
        <v>2474327.4798643487</v>
      </c>
      <c r="P44" s="243">
        <f t="shared" si="17"/>
        <v>10234718.21216617</v>
      </c>
      <c r="Q44" s="240"/>
      <c r="R44" s="243">
        <f t="shared" si="18"/>
        <v>14121.661744171251</v>
      </c>
      <c r="S44" s="243">
        <f t="shared" si="19"/>
        <v>41826.031719626975</v>
      </c>
      <c r="T44" s="243">
        <f t="shared" si="20"/>
        <v>68063.500397626107</v>
      </c>
      <c r="U44" s="243">
        <f t="shared" si="21"/>
        <v>99557.940235269169</v>
      </c>
      <c r="V44" s="243">
        <f t="shared" si="22"/>
        <v>156411.23755669774</v>
      </c>
      <c r="W44" s="243">
        <f t="shared" si="23"/>
        <v>294579.93342094112</v>
      </c>
      <c r="X44" s="243">
        <f t="shared" si="24"/>
        <v>519833.70963331911</v>
      </c>
      <c r="Y44" s="243">
        <f t="shared" si="25"/>
        <v>1612061.8429419245</v>
      </c>
      <c r="Z44" s="243">
        <f t="shared" si="26"/>
        <v>10234718.21216617</v>
      </c>
    </row>
    <row r="45" spans="1:26" ht="10.5" customHeight="1">
      <c r="A45" s="132">
        <v>2001</v>
      </c>
      <c r="C45" s="23"/>
      <c r="D45" s="23"/>
      <c r="E45" s="242"/>
      <c r="F45" s="23"/>
      <c r="G45" s="23">
        <f t="shared" si="8"/>
        <v>44254.715034575063</v>
      </c>
      <c r="H45" s="243">
        <f t="shared" si="9"/>
        <v>30613.936703751209</v>
      </c>
      <c r="I45" s="243">
        <f t="shared" si="10"/>
        <v>74815.251048851234</v>
      </c>
      <c r="J45" s="243">
        <f t="shared" si="11"/>
        <v>107816.87714443453</v>
      </c>
      <c r="K45" s="243">
        <f t="shared" si="12"/>
        <v>167021.72001198973</v>
      </c>
      <c r="L45" s="243">
        <f t="shared" si="13"/>
        <v>233983.52933080526</v>
      </c>
      <c r="M45" s="243">
        <f t="shared" si="14"/>
        <v>548271.66456335038</v>
      </c>
      <c r="N45" s="243">
        <f t="shared" si="15"/>
        <v>809772.7757026545</v>
      </c>
      <c r="O45" s="243">
        <f t="shared" si="16"/>
        <v>2079086.5123243365</v>
      </c>
      <c r="P45" s="243">
        <f t="shared" si="17"/>
        <v>7970274.1777269691</v>
      </c>
      <c r="Q45" s="240"/>
      <c r="R45" s="243">
        <f t="shared" si="18"/>
        <v>13694.179020298903</v>
      </c>
      <c r="S45" s="243">
        <f t="shared" si="19"/>
        <v>41813.624953267921</v>
      </c>
      <c r="T45" s="243">
        <f t="shared" si="20"/>
        <v>68346.981899397724</v>
      </c>
      <c r="U45" s="243">
        <f t="shared" si="21"/>
        <v>100059.91069317421</v>
      </c>
      <c r="V45" s="243">
        <f t="shared" si="22"/>
        <v>155411.49552266899</v>
      </c>
      <c r="W45" s="243">
        <f t="shared" si="23"/>
        <v>286770.55342404643</v>
      </c>
      <c r="X45" s="243">
        <f t="shared" si="24"/>
        <v>492444.34154723387</v>
      </c>
      <c r="Y45" s="243">
        <f t="shared" si="25"/>
        <v>1424510.1050573774</v>
      </c>
      <c r="Z45" s="243">
        <f t="shared" si="26"/>
        <v>7970274.1777269691</v>
      </c>
    </row>
    <row r="46" spans="1:26" ht="10.5" customHeight="1">
      <c r="A46" s="132">
        <v>2002</v>
      </c>
      <c r="C46" s="23"/>
      <c r="D46" s="23"/>
      <c r="E46" s="242"/>
      <c r="F46" s="23"/>
      <c r="G46" s="23">
        <f t="shared" si="8"/>
        <v>43370.271386390072</v>
      </c>
      <c r="H46" s="243">
        <f t="shared" si="9"/>
        <v>30174.625371128743</v>
      </c>
      <c r="I46" s="243">
        <f t="shared" si="10"/>
        <v>73704.306599459014</v>
      </c>
      <c r="J46" s="243">
        <f t="shared" si="11"/>
        <v>105899.79386043182</v>
      </c>
      <c r="K46" s="243">
        <f t="shared" si="12"/>
        <v>162131.08552374202</v>
      </c>
      <c r="L46" s="243">
        <f t="shared" si="13"/>
        <v>224311.04361040943</v>
      </c>
      <c r="M46" s="243">
        <f t="shared" si="14"/>
        <v>507475.5454921503</v>
      </c>
      <c r="N46" s="243">
        <f t="shared" si="15"/>
        <v>736253.72705535777</v>
      </c>
      <c r="O46" s="243">
        <f t="shared" si="16"/>
        <v>1802034.7761045077</v>
      </c>
      <c r="P46" s="243">
        <f t="shared" si="17"/>
        <v>6718055.0377518209</v>
      </c>
      <c r="Q46" s="240"/>
      <c r="R46" s="243">
        <f t="shared" si="18"/>
        <v>13036.236173321126</v>
      </c>
      <c r="S46" s="243">
        <f t="shared" si="19"/>
        <v>41508.819338486224</v>
      </c>
      <c r="T46" s="243">
        <f t="shared" si="20"/>
        <v>68412.266084891686</v>
      </c>
      <c r="U46" s="243">
        <f t="shared" si="21"/>
        <v>99951.127437074581</v>
      </c>
      <c r="V46" s="243">
        <f t="shared" si="22"/>
        <v>153519.91813997424</v>
      </c>
      <c r="W46" s="243">
        <f t="shared" si="23"/>
        <v>278697.36392894271</v>
      </c>
      <c r="X46" s="243">
        <f t="shared" si="24"/>
        <v>469808.46479307039</v>
      </c>
      <c r="Y46" s="243">
        <f t="shared" si="25"/>
        <v>1255810.3025881392</v>
      </c>
      <c r="Z46" s="243">
        <f t="shared" si="26"/>
        <v>6718055.0377518209</v>
      </c>
    </row>
    <row r="47" spans="1:26" ht="10.5" customHeight="1">
      <c r="A47" s="132">
        <v>2003</v>
      </c>
      <c r="C47" s="23"/>
      <c r="D47" s="23"/>
      <c r="E47" s="242"/>
      <c r="F47" s="23"/>
      <c r="G47" s="23">
        <f t="shared" si="8"/>
        <v>42884.357640779868</v>
      </c>
      <c r="H47" s="243">
        <f t="shared" si="9"/>
        <v>29632.614636916216</v>
      </c>
      <c r="I47" s="243">
        <f t="shared" si="10"/>
        <v>73372.562861915911</v>
      </c>
      <c r="J47" s="243">
        <f t="shared" si="11"/>
        <v>105751.11056785753</v>
      </c>
      <c r="K47" s="243">
        <f t="shared" si="12"/>
        <v>162150.04467555275</v>
      </c>
      <c r="L47" s="243">
        <f t="shared" si="13"/>
        <v>224225.15236058162</v>
      </c>
      <c r="M47" s="243">
        <f t="shared" si="14"/>
        <v>506078.3045188433</v>
      </c>
      <c r="N47" s="243">
        <f t="shared" si="15"/>
        <v>733494.05308789888</v>
      </c>
      <c r="O47" s="243">
        <f t="shared" si="16"/>
        <v>1790421.9315025595</v>
      </c>
      <c r="P47" s="243">
        <f t="shared" si="17"/>
        <v>6677094.4846694255</v>
      </c>
      <c r="Q47" s="240"/>
      <c r="R47" s="243">
        <f t="shared" si="18"/>
        <v>12396.152419643831</v>
      </c>
      <c r="S47" s="243">
        <f t="shared" si="19"/>
        <v>40994.015155974288</v>
      </c>
      <c r="T47" s="243">
        <f t="shared" si="20"/>
        <v>68151.82116272737</v>
      </c>
      <c r="U47" s="243">
        <f t="shared" si="21"/>
        <v>100074.93699052389</v>
      </c>
      <c r="V47" s="243">
        <f t="shared" si="22"/>
        <v>153761.86432101624</v>
      </c>
      <c r="W47" s="243">
        <f t="shared" si="23"/>
        <v>278662.55594978767</v>
      </c>
      <c r="X47" s="243">
        <f t="shared" si="24"/>
        <v>469262.08348423371</v>
      </c>
      <c r="Y47" s="243">
        <f t="shared" si="25"/>
        <v>1247458.3144840188</v>
      </c>
      <c r="Z47" s="243">
        <f t="shared" si="26"/>
        <v>6677094.4846694255</v>
      </c>
    </row>
    <row r="48" spans="1:26" ht="10.5" customHeight="1">
      <c r="A48" s="132">
        <v>2004</v>
      </c>
      <c r="C48" s="23"/>
      <c r="D48" s="23"/>
      <c r="E48" s="242"/>
      <c r="F48" s="23"/>
      <c r="G48" s="23">
        <f t="shared" si="8"/>
        <v>43691.685562605555</v>
      </c>
      <c r="H48" s="243">
        <f t="shared" si="9"/>
        <v>29886.083851168038</v>
      </c>
      <c r="I48" s="243">
        <f t="shared" si="10"/>
        <v>74878.810717193395</v>
      </c>
      <c r="J48" s="243">
        <f t="shared" si="11"/>
        <v>108456.74490576703</v>
      </c>
      <c r="K48" s="243">
        <f t="shared" si="12"/>
        <v>167942.10096554324</v>
      </c>
      <c r="L48" s="243">
        <f t="shared" si="13"/>
        <v>234589.39812274175</v>
      </c>
      <c r="M48" s="243">
        <f t="shared" si="14"/>
        <v>547063.59492938418</v>
      </c>
      <c r="N48" s="243">
        <f t="shared" si="15"/>
        <v>806898.04897019942</v>
      </c>
      <c r="O48" s="243">
        <f t="shared" si="16"/>
        <v>2065305.9765443648</v>
      </c>
      <c r="P48" s="243">
        <f t="shared" si="17"/>
        <v>8275205.2455574907</v>
      </c>
      <c r="Q48" s="240"/>
      <c r="R48" s="243">
        <f t="shared" si="18"/>
        <v>12504.560408017713</v>
      </c>
      <c r="S48" s="243">
        <f t="shared" si="19"/>
        <v>41300.876528619774</v>
      </c>
      <c r="T48" s="243">
        <f t="shared" si="20"/>
        <v>68799.840865916209</v>
      </c>
      <c r="U48" s="243">
        <f t="shared" si="21"/>
        <v>101294.80380834475</v>
      </c>
      <c r="V48" s="243">
        <f t="shared" si="22"/>
        <v>156470.84892108114</v>
      </c>
      <c r="W48" s="243">
        <f t="shared" si="23"/>
        <v>287229.140888569</v>
      </c>
      <c r="X48" s="243">
        <f t="shared" si="24"/>
        <v>492296.06707665807</v>
      </c>
      <c r="Y48" s="243">
        <f t="shared" si="25"/>
        <v>1375317.1688762396</v>
      </c>
      <c r="Z48" s="243">
        <f t="shared" si="26"/>
        <v>8275205.2455574907</v>
      </c>
    </row>
    <row r="49" spans="1:26" ht="10.5" customHeight="1">
      <c r="A49" s="132">
        <v>2005</v>
      </c>
      <c r="C49" s="23"/>
      <c r="D49" s="23"/>
      <c r="E49" s="242"/>
      <c r="F49" s="23"/>
      <c r="G49" s="23">
        <f t="shared" si="8"/>
        <v>43949.452881270248</v>
      </c>
      <c r="H49" s="243">
        <f t="shared" si="9"/>
        <v>29836.795233840134</v>
      </c>
      <c r="I49" s="243">
        <f t="shared" si="10"/>
        <v>75336.394150958207</v>
      </c>
      <c r="J49" s="243">
        <f t="shared" si="11"/>
        <v>109564.22805489147</v>
      </c>
      <c r="K49" s="243">
        <f t="shared" si="12"/>
        <v>170963.37170814123</v>
      </c>
      <c r="L49" s="243">
        <f t="shared" si="13"/>
        <v>240324.39824536198</v>
      </c>
      <c r="M49" s="243">
        <f t="shared" si="14"/>
        <v>569145.41481244972</v>
      </c>
      <c r="N49" s="243">
        <f t="shared" si="15"/>
        <v>843829.4953203887</v>
      </c>
      <c r="O49" s="243">
        <f t="shared" si="16"/>
        <v>2182090.3355550678</v>
      </c>
      <c r="P49" s="243">
        <f t="shared" si="17"/>
        <v>8794285.5215421766</v>
      </c>
      <c r="Q49" s="240"/>
      <c r="R49" s="243">
        <f t="shared" si="18"/>
        <v>12562.511611582289</v>
      </c>
      <c r="S49" s="243">
        <f t="shared" si="19"/>
        <v>41108.560247024936</v>
      </c>
      <c r="T49" s="243">
        <f t="shared" si="20"/>
        <v>68631.465619391616</v>
      </c>
      <c r="U49" s="243">
        <f t="shared" si="21"/>
        <v>101602.34517092054</v>
      </c>
      <c r="V49" s="243">
        <f t="shared" si="22"/>
        <v>158119.14410359005</v>
      </c>
      <c r="W49" s="243">
        <f t="shared" si="23"/>
        <v>294461.33430451062</v>
      </c>
      <c r="X49" s="243">
        <f t="shared" si="24"/>
        <v>509264.28526171896</v>
      </c>
      <c r="Y49" s="243">
        <f t="shared" si="25"/>
        <v>1447401.9815565001</v>
      </c>
      <c r="Z49" s="243">
        <f t="shared" si="26"/>
        <v>8794285.5215421766</v>
      </c>
    </row>
    <row r="50" spans="1:26" ht="10.5" customHeight="1">
      <c r="A50" s="132">
        <v>2006</v>
      </c>
      <c r="C50" s="23"/>
      <c r="D50" s="23"/>
      <c r="E50" s="242"/>
      <c r="F50" s="23"/>
      <c r="G50" s="23">
        <f t="shared" si="8"/>
        <v>44658.360351710216</v>
      </c>
      <c r="H50" s="243">
        <f t="shared" si="9"/>
        <v>30154.81352148646</v>
      </c>
      <c r="I50" s="243">
        <f t="shared" si="10"/>
        <v>76539.963806796135</v>
      </c>
      <c r="J50" s="243">
        <f t="shared" si="11"/>
        <v>111644.11454486148</v>
      </c>
      <c r="K50" s="243">
        <f t="shared" si="12"/>
        <v>175190.28182372398</v>
      </c>
      <c r="L50" s="243">
        <f t="shared" si="13"/>
        <v>247496.633069178</v>
      </c>
      <c r="M50" s="243">
        <f t="shared" si="14"/>
        <v>591767.93302051211</v>
      </c>
      <c r="N50" s="243">
        <f t="shared" si="15"/>
        <v>880037.64909080148</v>
      </c>
      <c r="O50" s="243">
        <f t="shared" si="16"/>
        <v>2281595.6303688749</v>
      </c>
      <c r="P50" s="243">
        <f t="shared" si="17"/>
        <v>9096908.0036433693</v>
      </c>
      <c r="Q50" s="240"/>
      <c r="R50" s="243">
        <f t="shared" si="18"/>
        <v>12776.7568966243</v>
      </c>
      <c r="S50" s="243">
        <f t="shared" si="19"/>
        <v>41435.813068730793</v>
      </c>
      <c r="T50" s="243">
        <f t="shared" si="20"/>
        <v>69280.003025619793</v>
      </c>
      <c r="U50" s="243">
        <f t="shared" si="21"/>
        <v>102883.93057826998</v>
      </c>
      <c r="V50" s="243">
        <f t="shared" si="22"/>
        <v>161428.80808134453</v>
      </c>
      <c r="W50" s="243">
        <f t="shared" si="23"/>
        <v>303498.21695022262</v>
      </c>
      <c r="X50" s="243">
        <f t="shared" si="24"/>
        <v>529648.15377128322</v>
      </c>
      <c r="Y50" s="243">
        <f t="shared" si="25"/>
        <v>1524338.7000050421</v>
      </c>
      <c r="Z50" s="243">
        <f t="shared" si="26"/>
        <v>9096908.0036433693</v>
      </c>
    </row>
    <row r="51" spans="1:26" ht="10.5" customHeight="1">
      <c r="A51" s="132">
        <f t="shared" ref="A51:A60" si="27">A50+1</f>
        <v>2007</v>
      </c>
      <c r="C51" s="23"/>
      <c r="D51" s="23"/>
      <c r="E51" s="242"/>
      <c r="F51" s="23"/>
      <c r="G51" s="23">
        <f t="shared" si="8"/>
        <v>45455.401216478465</v>
      </c>
      <c r="H51" s="243">
        <f t="shared" si="9"/>
        <v>30442.997374716175</v>
      </c>
      <c r="I51" s="243">
        <f t="shared" si="10"/>
        <v>77999.650271428385</v>
      </c>
      <c r="J51" s="243">
        <f t="shared" si="11"/>
        <v>114242.15076935099</v>
      </c>
      <c r="K51" s="243">
        <f t="shared" si="12"/>
        <v>180567.03579233904</v>
      </c>
      <c r="L51" s="243">
        <f t="shared" si="13"/>
        <v>256741.19715091365</v>
      </c>
      <c r="M51" s="243">
        <f t="shared" si="14"/>
        <v>624148.11410346569</v>
      </c>
      <c r="N51" s="243">
        <f t="shared" si="15"/>
        <v>935381.24623269378</v>
      </c>
      <c r="O51" s="243">
        <f t="shared" si="16"/>
        <v>2477773.9203102412</v>
      </c>
      <c r="P51" s="243">
        <f t="shared" si="17"/>
        <v>10091099.070058219</v>
      </c>
      <c r="Q51" s="240"/>
      <c r="R51" s="243">
        <f t="shared" si="18"/>
        <v>12911.152161528542</v>
      </c>
      <c r="S51" s="243">
        <f t="shared" si="19"/>
        <v>41757.149773505778</v>
      </c>
      <c r="T51" s="243">
        <f t="shared" si="20"/>
        <v>70025.560754025631</v>
      </c>
      <c r="U51" s="243">
        <f t="shared" si="21"/>
        <v>104392.8744337644</v>
      </c>
      <c r="V51" s="243">
        <f t="shared" si="22"/>
        <v>164889.46791277561</v>
      </c>
      <c r="W51" s="243">
        <f t="shared" si="23"/>
        <v>312914.98197423777</v>
      </c>
      <c r="X51" s="243">
        <f t="shared" si="24"/>
        <v>549783.07771330711</v>
      </c>
      <c r="Y51" s="243">
        <f t="shared" si="25"/>
        <v>1631848.9036715766</v>
      </c>
      <c r="Z51" s="243">
        <f t="shared" si="26"/>
        <v>10091099.070058219</v>
      </c>
    </row>
    <row r="52" spans="1:26" ht="10.5" customHeight="1">
      <c r="A52" s="132">
        <f t="shared" si="27"/>
        <v>2008</v>
      </c>
      <c r="C52" s="23"/>
      <c r="D52" s="23"/>
      <c r="E52" s="242"/>
      <c r="F52" s="23"/>
      <c r="G52" s="23">
        <f t="shared" si="8"/>
        <v>44364.066172482373</v>
      </c>
      <c r="H52" s="243">
        <f t="shared" si="9"/>
        <v>29914.196886036276</v>
      </c>
      <c r="I52" s="243">
        <f t="shared" si="10"/>
        <v>76291.997315494489</v>
      </c>
      <c r="J52" s="243">
        <f t="shared" si="11"/>
        <v>111444.30878792264</v>
      </c>
      <c r="K52" s="243">
        <f t="shared" si="12"/>
        <v>174412.88975049718</v>
      </c>
      <c r="L52" s="243">
        <f t="shared" si="13"/>
        <v>244978.37340444766</v>
      </c>
      <c r="M52" s="243">
        <f t="shared" si="14"/>
        <v>574869.56946302659</v>
      </c>
      <c r="N52" s="243">
        <f t="shared" si="15"/>
        <v>849039.49840896786</v>
      </c>
      <c r="O52" s="243">
        <f t="shared" si="16"/>
        <v>2176944.7270837105</v>
      </c>
      <c r="P52" s="243">
        <f t="shared" si="17"/>
        <v>8677611.3433375526</v>
      </c>
      <c r="Q52" s="240"/>
      <c r="R52" s="243">
        <f t="shared" si="18"/>
        <v>12436.135029470264</v>
      </c>
      <c r="S52" s="243">
        <f t="shared" si="19"/>
        <v>41139.685843066341</v>
      </c>
      <c r="T52" s="243">
        <f t="shared" si="20"/>
        <v>69465.25481287291</v>
      </c>
      <c r="U52" s="243">
        <f t="shared" si="21"/>
        <v>103847.40609654674</v>
      </c>
      <c r="V52" s="243">
        <f t="shared" si="22"/>
        <v>162505.57438980293</v>
      </c>
      <c r="W52" s="243">
        <f t="shared" si="23"/>
        <v>300699.6405170855</v>
      </c>
      <c r="X52" s="243">
        <f t="shared" si="24"/>
        <v>517063.19124028221</v>
      </c>
      <c r="Y52" s="243">
        <f t="shared" si="25"/>
        <v>1454648.4363888388</v>
      </c>
      <c r="Z52" s="243">
        <f t="shared" si="26"/>
        <v>8677611.3433375526</v>
      </c>
    </row>
    <row r="53" spans="1:26" ht="10.5" customHeight="1">
      <c r="A53" s="132">
        <f t="shared" si="27"/>
        <v>2009</v>
      </c>
      <c r="C53" s="23"/>
      <c r="D53" s="23"/>
      <c r="E53" s="242"/>
      <c r="F53" s="23"/>
      <c r="G53" s="23">
        <f t="shared" si="8"/>
        <v>42189.587172399675</v>
      </c>
      <c r="H53" s="243">
        <f t="shared" si="9"/>
        <v>28388.904435116936</v>
      </c>
      <c r="I53" s="243">
        <f t="shared" si="10"/>
        <v>73682.426413109133</v>
      </c>
      <c r="J53" s="243">
        <f t="shared" si="11"/>
        <v>107650.95062909502</v>
      </c>
      <c r="K53" s="243">
        <f t="shared" si="12"/>
        <v>166395.73180794431</v>
      </c>
      <c r="L53" s="243">
        <f t="shared" si="13"/>
        <v>229899.4984198403</v>
      </c>
      <c r="M53" s="243">
        <f t="shared" si="14"/>
        <v>512097.20909858722</v>
      </c>
      <c r="N53" s="243">
        <f t="shared" si="15"/>
        <v>737389.60459920159</v>
      </c>
      <c r="O53" s="243">
        <f t="shared" si="16"/>
        <v>1776603.5158297503</v>
      </c>
      <c r="P53" s="243">
        <f t="shared" si="17"/>
        <v>6644859.9796529487</v>
      </c>
      <c r="Q53" s="240"/>
      <c r="R53" s="243">
        <f t="shared" si="18"/>
        <v>10696.747931690219</v>
      </c>
      <c r="S53" s="243">
        <f t="shared" si="19"/>
        <v>39713.902197123258</v>
      </c>
      <c r="T53" s="243">
        <f t="shared" si="20"/>
        <v>68487.76317652881</v>
      </c>
      <c r="U53" s="243">
        <f t="shared" si="21"/>
        <v>102891.96519604833</v>
      </c>
      <c r="V53" s="243">
        <f t="shared" si="22"/>
        <v>159350.07075015357</v>
      </c>
      <c r="W53" s="243">
        <f t="shared" si="23"/>
        <v>286804.81359797297</v>
      </c>
      <c r="X53" s="243">
        <f t="shared" si="24"/>
        <v>477586.1267915644</v>
      </c>
      <c r="Y53" s="243">
        <f t="shared" si="25"/>
        <v>1235686.1309605062</v>
      </c>
      <c r="Z53" s="243">
        <f t="shared" si="26"/>
        <v>6644859.9796529487</v>
      </c>
    </row>
    <row r="54" spans="1:26" ht="10.5" customHeight="1">
      <c r="A54" s="132">
        <f t="shared" si="27"/>
        <v>2010</v>
      </c>
      <c r="C54" s="23"/>
      <c r="D54" s="23"/>
      <c r="E54" s="242"/>
      <c r="F54" s="23"/>
      <c r="G54" s="23">
        <f t="shared" si="8"/>
        <v>41911.060634860296</v>
      </c>
      <c r="H54" s="243">
        <f t="shared" si="9"/>
        <v>27694.363189064181</v>
      </c>
      <c r="I54" s="243">
        <f t="shared" si="10"/>
        <v>73781.069362820766</v>
      </c>
      <c r="J54" s="243">
        <f t="shared" si="11"/>
        <v>108661.96868678958</v>
      </c>
      <c r="K54" s="243">
        <f t="shared" si="12"/>
        <v>169861.3376470253</v>
      </c>
      <c r="L54" s="243">
        <f t="shared" si="13"/>
        <v>237166.30992054744</v>
      </c>
      <c r="M54" s="243">
        <f t="shared" si="14"/>
        <v>542790.14628207567</v>
      </c>
      <c r="N54" s="243">
        <f t="shared" si="15"/>
        <v>789939.67084584676</v>
      </c>
      <c r="O54" s="243">
        <f t="shared" si="16"/>
        <v>1951798.0937654439</v>
      </c>
      <c r="P54" s="243">
        <f t="shared" si="17"/>
        <v>7414066.6263067862</v>
      </c>
      <c r="Q54" s="240"/>
      <c r="R54" s="243">
        <f t="shared" si="18"/>
        <v>10041.051906899829</v>
      </c>
      <c r="S54" s="243">
        <f t="shared" si="19"/>
        <v>38900.170038851946</v>
      </c>
      <c r="T54" s="243">
        <f t="shared" si="20"/>
        <v>67862.389379965767</v>
      </c>
      <c r="U54" s="243">
        <f t="shared" si="21"/>
        <v>102556.36537350317</v>
      </c>
      <c r="V54" s="243">
        <f t="shared" si="22"/>
        <v>160760.35083016538</v>
      </c>
      <c r="W54" s="243">
        <f t="shared" si="23"/>
        <v>295640.62171830458</v>
      </c>
      <c r="X54" s="243">
        <f t="shared" si="24"/>
        <v>499475.06511594751</v>
      </c>
      <c r="Y54" s="243">
        <f t="shared" si="25"/>
        <v>1344879.367927517</v>
      </c>
      <c r="Z54" s="243">
        <f t="shared" si="26"/>
        <v>7414066.6263067862</v>
      </c>
    </row>
    <row r="55" spans="1:26" ht="10.5" customHeight="1">
      <c r="A55" s="132">
        <f t="shared" si="27"/>
        <v>2011</v>
      </c>
      <c r="C55" s="23"/>
      <c r="D55" s="23"/>
      <c r="E55" s="242"/>
      <c r="F55" s="23"/>
      <c r="G55" s="23">
        <f t="shared" si="8"/>
        <v>41763.405819833613</v>
      </c>
      <c r="H55" s="243">
        <f t="shared" si="9"/>
        <v>27415.819769351001</v>
      </c>
      <c r="I55" s="243">
        <f t="shared" si="10"/>
        <v>73604.661684991152</v>
      </c>
      <c r="J55" s="243">
        <f t="shared" si="11"/>
        <v>108786.99001573537</v>
      </c>
      <c r="K55" s="243">
        <f t="shared" si="12"/>
        <v>170891.68027417711</v>
      </c>
      <c r="L55" s="243">
        <f t="shared" si="13"/>
        <v>239204.08317367898</v>
      </c>
      <c r="M55" s="243">
        <f t="shared" si="14"/>
        <v>547810.59413875756</v>
      </c>
      <c r="N55" s="243">
        <f t="shared" si="15"/>
        <v>795258.7736212716</v>
      </c>
      <c r="O55" s="243">
        <f t="shared" si="16"/>
        <v>1947845.2474370394</v>
      </c>
      <c r="P55" s="243">
        <f t="shared" si="17"/>
        <v>7212540.185085265</v>
      </c>
      <c r="Q55" s="240"/>
      <c r="R55" s="243">
        <f t="shared" si="18"/>
        <v>9922.1499546760733</v>
      </c>
      <c r="S55" s="243">
        <f t="shared" si="19"/>
        <v>38422.333354246919</v>
      </c>
      <c r="T55" s="243">
        <f t="shared" si="20"/>
        <v>67383.863176774204</v>
      </c>
      <c r="U55" s="243">
        <f t="shared" si="21"/>
        <v>102579.27737467526</v>
      </c>
      <c r="V55" s="243">
        <f t="shared" si="22"/>
        <v>162052.45543240936</v>
      </c>
      <c r="W55" s="243">
        <f t="shared" si="23"/>
        <v>300362.41465624335</v>
      </c>
      <c r="X55" s="243">
        <f t="shared" si="24"/>
        <v>507112.15516732971</v>
      </c>
      <c r="Y55" s="243">
        <f t="shared" si="25"/>
        <v>1362879.1432539034</v>
      </c>
      <c r="Z55" s="243">
        <f t="shared" si="26"/>
        <v>7212540.185085265</v>
      </c>
    </row>
    <row r="56" spans="1:26" ht="10.5" customHeight="1">
      <c r="A56" s="132">
        <f t="shared" si="27"/>
        <v>2012</v>
      </c>
      <c r="G56" s="23">
        <f t="shared" si="8"/>
        <v>42610.379702580882</v>
      </c>
      <c r="H56" s="243">
        <f t="shared" si="9"/>
        <v>27809.427588557734</v>
      </c>
      <c r="I56" s="243">
        <f t="shared" si="10"/>
        <v>74874.107005781072</v>
      </c>
      <c r="J56" s="243">
        <f t="shared" si="11"/>
        <v>111006.85678597561</v>
      </c>
      <c r="K56" s="243">
        <f t="shared" si="12"/>
        <v>175818.94872878926</v>
      </c>
      <c r="L56" s="243">
        <f t="shared" si="13"/>
        <v>248290.68252693882</v>
      </c>
      <c r="M56" s="243">
        <f t="shared" si="14"/>
        <v>584955.29255703033</v>
      </c>
      <c r="N56" s="243">
        <f t="shared" si="15"/>
        <v>861581.87758618535</v>
      </c>
      <c r="O56" s="243">
        <f t="shared" si="16"/>
        <v>2199121.696450199</v>
      </c>
      <c r="P56" s="243">
        <f t="shared" si="17"/>
        <v>8773477.1807614043</v>
      </c>
      <c r="Q56" s="240"/>
      <c r="R56" s="243">
        <f t="shared" si="18"/>
        <v>10346.652399380695</v>
      </c>
      <c r="S56" s="243">
        <f t="shared" si="19"/>
        <v>38741.357225586522</v>
      </c>
      <c r="T56" s="243">
        <f t="shared" si="20"/>
        <v>67798.795490766555</v>
      </c>
      <c r="U56" s="243">
        <f t="shared" si="21"/>
        <v>103347.21493063965</v>
      </c>
      <c r="V56" s="243">
        <f t="shared" si="22"/>
        <v>164124.53001941595</v>
      </c>
      <c r="W56" s="243">
        <f t="shared" si="23"/>
        <v>308328.70752787532</v>
      </c>
      <c r="X56" s="243">
        <f t="shared" si="24"/>
        <v>527196.92287018197</v>
      </c>
      <c r="Y56" s="243">
        <f t="shared" si="25"/>
        <v>1468637.7537489543</v>
      </c>
      <c r="Z56" s="243">
        <f t="shared" si="26"/>
        <v>8773477.1807614043</v>
      </c>
    </row>
    <row r="57" spans="1:26" ht="10.5" customHeight="1">
      <c r="A57" s="132">
        <f t="shared" si="27"/>
        <v>2013</v>
      </c>
      <c r="G57" s="23">
        <f t="shared" si="8"/>
        <v>42888.742494893115</v>
      </c>
      <c r="H57" s="243">
        <f t="shared" si="9"/>
        <v>28241.283849720563</v>
      </c>
      <c r="I57" s="243">
        <f t="shared" si="10"/>
        <v>75030.423895415908</v>
      </c>
      <c r="J57" s="243">
        <f t="shared" si="11"/>
        <v>110901.7103432946</v>
      </c>
      <c r="K57" s="243">
        <f t="shared" si="12"/>
        <v>174715.87030144606</v>
      </c>
      <c r="L57" s="243">
        <f t="shared" si="13"/>
        <v>245169.20759780699</v>
      </c>
      <c r="M57" s="243">
        <f t="shared" si="14"/>
        <v>562485.8578205232</v>
      </c>
      <c r="N57" s="243">
        <f t="shared" si="15"/>
        <v>816344.32464779541</v>
      </c>
      <c r="O57" s="243">
        <f t="shared" si="16"/>
        <v>2014055.3475601804</v>
      </c>
      <c r="P57" s="243">
        <f t="shared" si="17"/>
        <v>7702818.1520828037</v>
      </c>
      <c r="Q57" s="240"/>
      <c r="R57" s="243">
        <f t="shared" si="18"/>
        <v>10747.061094370314</v>
      </c>
      <c r="S57" s="243">
        <f t="shared" si="19"/>
        <v>39159.137447537221</v>
      </c>
      <c r="T57" s="243">
        <f t="shared" si="20"/>
        <v>68358.937037860291</v>
      </c>
      <c r="U57" s="243">
        <f t="shared" si="21"/>
        <v>104262.53300508516</v>
      </c>
      <c r="V57" s="243">
        <f t="shared" si="22"/>
        <v>165840.04504212795</v>
      </c>
      <c r="W57" s="243">
        <f t="shared" si="23"/>
        <v>308627.39099325088</v>
      </c>
      <c r="X57" s="243">
        <f t="shared" si="24"/>
        <v>516916.56891969923</v>
      </c>
      <c r="Y57" s="243">
        <f t="shared" si="25"/>
        <v>1381970.5915021112</v>
      </c>
      <c r="Z57" s="243">
        <f t="shared" si="26"/>
        <v>7702818.1520828037</v>
      </c>
    </row>
    <row r="58" spans="1:26" ht="10.5" customHeight="1">
      <c r="A58" s="132">
        <f t="shared" si="27"/>
        <v>2014</v>
      </c>
      <c r="G58" s="23">
        <f t="shared" si="8"/>
        <v>44147.109433869038</v>
      </c>
      <c r="H58" s="243">
        <f t="shared" si="9"/>
        <v>29016.423460567654</v>
      </c>
      <c r="I58" s="243">
        <f t="shared" si="10"/>
        <v>76908.679344743257</v>
      </c>
      <c r="J58" s="243">
        <f t="shared" si="11"/>
        <v>113846.56580806147</v>
      </c>
      <c r="K58" s="243">
        <f t="shared" si="12"/>
        <v>180323.28319358145</v>
      </c>
      <c r="L58" s="243">
        <f t="shared" si="13"/>
        <v>254516.91530814176</v>
      </c>
      <c r="M58" s="243">
        <f t="shared" si="14"/>
        <v>594175.94587044336</v>
      </c>
      <c r="N58" s="243">
        <f t="shared" si="15"/>
        <v>869786.35006608779</v>
      </c>
      <c r="O58" s="243">
        <f t="shared" si="16"/>
        <v>2189696.627919904</v>
      </c>
      <c r="P58" s="243">
        <f t="shared" si="17"/>
        <v>8498318.5660197902</v>
      </c>
      <c r="Q58" s="240"/>
      <c r="R58" s="243">
        <f t="shared" si="18"/>
        <v>11385.539522994821</v>
      </c>
      <c r="S58" s="243">
        <f t="shared" si="19"/>
        <v>39970.792881425034</v>
      </c>
      <c r="T58" s="243">
        <f t="shared" si="20"/>
        <v>69528.754217714813</v>
      </c>
      <c r="U58" s="243">
        <f t="shared" si="21"/>
        <v>106129.65107902113</v>
      </c>
      <c r="V58" s="243">
        <f t="shared" si="22"/>
        <v>169602.15766756638</v>
      </c>
      <c r="W58" s="243">
        <f t="shared" si="23"/>
        <v>318565.54167479882</v>
      </c>
      <c r="X58" s="243">
        <f t="shared" si="24"/>
        <v>539808.78060263372</v>
      </c>
      <c r="Y58" s="243">
        <f t="shared" si="25"/>
        <v>1488738.6347976949</v>
      </c>
      <c r="Z58" s="243">
        <f t="shared" si="26"/>
        <v>8498318.5660197902</v>
      </c>
    </row>
    <row r="59" spans="1:26" ht="10.5" customHeight="1">
      <c r="A59" s="132">
        <f t="shared" si="27"/>
        <v>2015</v>
      </c>
      <c r="G59" s="23">
        <f t="shared" si="8"/>
        <v>46372.535446102163</v>
      </c>
      <c r="H59" s="243">
        <f t="shared" si="9"/>
        <v>30675.947447990424</v>
      </c>
      <c r="I59" s="243">
        <f t="shared" si="10"/>
        <v>80147.507912916219</v>
      </c>
      <c r="J59" s="243">
        <f t="shared" si="11"/>
        <v>118446.58493785199</v>
      </c>
      <c r="K59" s="243">
        <f t="shared" si="12"/>
        <v>187641.8274291078</v>
      </c>
      <c r="L59" s="243">
        <f t="shared" si="13"/>
        <v>264889.19697522477</v>
      </c>
      <c r="M59" s="243">
        <f t="shared" si="14"/>
        <v>616940.21157494327</v>
      </c>
      <c r="N59" s="243">
        <f t="shared" si="15"/>
        <v>902038.55949757947</v>
      </c>
      <c r="O59" s="243">
        <f t="shared" si="16"/>
        <v>2276891.4904036163</v>
      </c>
      <c r="P59" s="243">
        <f t="shared" si="17"/>
        <v>9010183.6371776499</v>
      </c>
      <c r="Q59" s="240"/>
      <c r="R59" s="243">
        <f t="shared" si="18"/>
        <v>12597.562979288112</v>
      </c>
      <c r="S59" s="243">
        <f t="shared" si="19"/>
        <v>41848.430887980438</v>
      </c>
      <c r="T59" s="243">
        <f t="shared" si="20"/>
        <v>72316.423277014808</v>
      </c>
      <c r="U59" s="243">
        <f t="shared" si="21"/>
        <v>110394.4578829908</v>
      </c>
      <c r="V59" s="243">
        <f t="shared" si="22"/>
        <v>176876.4433252952</v>
      </c>
      <c r="W59" s="243">
        <f t="shared" si="23"/>
        <v>331841.86365230702</v>
      </c>
      <c r="X59" s="243">
        <f t="shared" si="24"/>
        <v>558325.32677107013</v>
      </c>
      <c r="Y59" s="243">
        <f t="shared" si="25"/>
        <v>1528747.9185398349</v>
      </c>
      <c r="Z59" s="243">
        <f t="shared" si="26"/>
        <v>9010183.6371776499</v>
      </c>
    </row>
    <row r="60" spans="1:26" ht="10.5" customHeight="1">
      <c r="A60" s="132">
        <f t="shared" si="27"/>
        <v>2016</v>
      </c>
      <c r="G60" s="23">
        <f t="shared" si="8"/>
        <v>46871.855698614141</v>
      </c>
      <c r="H60" s="243">
        <f>($G60)*(1-K31/100)/0.9</f>
        <v>31309.878808277594</v>
      </c>
      <c r="I60" s="243">
        <f t="shared" si="10"/>
        <v>80418.980259226257</v>
      </c>
      <c r="J60" s="243">
        <f t="shared" si="11"/>
        <v>118428.30548234643</v>
      </c>
      <c r="K60" s="243">
        <f t="shared" si="12"/>
        <v>186929.64771164308</v>
      </c>
      <c r="L60" s="243">
        <f t="shared" si="13"/>
        <v>262707.37681959255</v>
      </c>
      <c r="M60" s="243">
        <f t="shared" si="14"/>
        <v>600803.44634483603</v>
      </c>
      <c r="N60" s="243">
        <f t="shared" si="15"/>
        <v>869566.66692068952</v>
      </c>
      <c r="O60" s="243">
        <f t="shared" si="16"/>
        <v>2150949.4580094032</v>
      </c>
      <c r="P60" s="243">
        <f t="shared" si="17"/>
        <v>8324441.5720738713</v>
      </c>
      <c r="Q60" s="26"/>
      <c r="R60" s="243">
        <f t="shared" si="18"/>
        <v>13324.731138002027</v>
      </c>
      <c r="S60" s="243">
        <f t="shared" si="19"/>
        <v>42409.655036106087</v>
      </c>
      <c r="T60" s="243">
        <f t="shared" si="20"/>
        <v>72760.743996148682</v>
      </c>
      <c r="U60" s="243">
        <f t="shared" si="21"/>
        <v>111151.91860369357</v>
      </c>
      <c r="V60" s="243">
        <f t="shared" si="22"/>
        <v>178183.35943828168</v>
      </c>
      <c r="W60" s="243">
        <f t="shared" si="23"/>
        <v>332040.22576898255</v>
      </c>
      <c r="X60" s="243">
        <f t="shared" si="24"/>
        <v>549220.96914851107</v>
      </c>
      <c r="Y60" s="243">
        <f t="shared" si="25"/>
        <v>1465005.889780018</v>
      </c>
      <c r="Z60" s="243">
        <f t="shared" si="26"/>
        <v>8324441.5720738713</v>
      </c>
    </row>
    <row r="61" spans="1:26" ht="5.25" customHeight="1">
      <c r="A61" s="24"/>
      <c r="B61" s="24"/>
      <c r="C61" s="24"/>
      <c r="D61" s="24"/>
      <c r="E61" s="24"/>
      <c r="F61" s="24"/>
      <c r="G61" s="24"/>
      <c r="H61" s="128"/>
      <c r="I61" s="128"/>
      <c r="J61" s="128"/>
      <c r="K61" s="128"/>
      <c r="L61" s="128"/>
      <c r="M61" s="128"/>
      <c r="N61" s="128"/>
      <c r="O61" s="128"/>
      <c r="P61" s="128"/>
      <c r="Q61" s="128"/>
      <c r="R61" s="128"/>
      <c r="S61" s="128"/>
      <c r="T61" s="128"/>
      <c r="U61" s="128"/>
      <c r="V61" s="128"/>
      <c r="W61" s="128"/>
      <c r="X61" s="128"/>
      <c r="Y61" s="128"/>
      <c r="Z61" s="128"/>
    </row>
    <row r="62" spans="1:26" ht="13.5" customHeight="1">
      <c r="A62" s="129" t="s">
        <v>437</v>
      </c>
      <c r="B62" s="129"/>
      <c r="C62" s="129"/>
      <c r="D62" s="129"/>
      <c r="E62" s="129"/>
      <c r="F62" s="129"/>
      <c r="G62" s="129"/>
    </row>
    <row r="63" spans="1:26">
      <c r="A63" s="129" t="s">
        <v>459</v>
      </c>
      <c r="B63" s="129"/>
      <c r="C63" s="129"/>
      <c r="D63" s="129"/>
      <c r="E63" s="129"/>
      <c r="F63" s="129"/>
      <c r="G63" s="129"/>
    </row>
    <row r="64" spans="1:26">
      <c r="A64" s="129" t="s">
        <v>500</v>
      </c>
      <c r="B64" s="129"/>
      <c r="C64" s="129"/>
      <c r="D64" s="129"/>
      <c r="E64" s="129"/>
      <c r="F64" s="129"/>
      <c r="G64" s="129"/>
    </row>
    <row r="65" spans="1:7">
      <c r="A65" s="129" t="s">
        <v>499</v>
      </c>
      <c r="B65" s="129"/>
      <c r="C65" s="129"/>
      <c r="D65" s="129"/>
      <c r="E65" s="129"/>
      <c r="F65" s="129"/>
      <c r="G65" s="129"/>
    </row>
    <row r="66" spans="1:7">
      <c r="A66" s="129" t="s">
        <v>455</v>
      </c>
      <c r="B66" s="129"/>
      <c r="C66" s="129"/>
      <c r="D66" s="129"/>
      <c r="E66" s="129"/>
      <c r="F66" s="129"/>
      <c r="G66" s="129"/>
    </row>
    <row r="67" spans="1:7">
      <c r="A67" s="129" t="s">
        <v>456</v>
      </c>
      <c r="B67" s="129"/>
      <c r="C67" s="129"/>
      <c r="D67" s="129"/>
      <c r="E67" s="129"/>
      <c r="F67" s="129"/>
      <c r="G67" s="129"/>
    </row>
    <row r="68" spans="1:7">
      <c r="A68" s="129" t="s">
        <v>457</v>
      </c>
      <c r="B68" s="129"/>
      <c r="C68" s="129"/>
      <c r="D68" s="129"/>
      <c r="E68" s="129"/>
      <c r="F68" s="129"/>
      <c r="G68" s="129"/>
    </row>
    <row r="69" spans="1:7">
      <c r="A69" s="129" t="s">
        <v>498</v>
      </c>
      <c r="B69" s="129"/>
      <c r="C69" s="129"/>
      <c r="D69" s="129"/>
      <c r="E69" s="129"/>
      <c r="F69" s="129"/>
      <c r="G69" s="129"/>
    </row>
    <row r="70" spans="1:7">
      <c r="A70" s="129" t="s">
        <v>497</v>
      </c>
    </row>
  </sheetData>
  <mergeCells count="1">
    <mergeCell ref="A1:Z1"/>
  </mergeCells>
  <phoneticPr fontId="49" type="noConversion"/>
  <printOptions horizontalCentered="1" verticalCentered="1"/>
  <pageMargins left="0.78740157480314965" right="0.78740157480314965" top="0.59055118110236227" bottom="0.78740157480314965" header="0.51181102362204722" footer="0.51181102362204722"/>
  <pageSetup scale="46" orientation="portrait" verticalDpi="96"/>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AC189"/>
  <sheetViews>
    <sheetView topLeftCell="A80" zoomScale="125" zoomScaleNormal="125" workbookViewId="0">
      <selection activeCell="I111" sqref="I111:N111"/>
    </sheetView>
  </sheetViews>
  <sheetFormatPr baseColWidth="10" defaultColWidth="5.28515625" defaultRowHeight="12.75" customHeight="1"/>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c r="A1" s="271" t="s">
        <v>404</v>
      </c>
      <c r="B1" s="272"/>
      <c r="C1" s="272"/>
      <c r="D1" s="272"/>
      <c r="E1" s="272"/>
      <c r="F1" s="272"/>
      <c r="G1" s="272"/>
      <c r="H1" s="272"/>
      <c r="I1" s="272"/>
      <c r="J1" s="272"/>
      <c r="K1" s="272"/>
      <c r="L1" s="272"/>
      <c r="M1" s="272"/>
      <c r="N1" s="272"/>
      <c r="O1" s="273"/>
      <c r="P1" s="273"/>
      <c r="Q1" s="273"/>
      <c r="R1" s="273"/>
      <c r="S1" s="273"/>
      <c r="T1" s="273"/>
      <c r="U1" s="273"/>
      <c r="V1" s="170"/>
    </row>
    <row r="2" spans="1:29" ht="12.75" customHeight="1">
      <c r="A2" s="268" t="s">
        <v>258</v>
      </c>
      <c r="B2" s="269"/>
      <c r="C2" s="269"/>
      <c r="D2" s="269"/>
      <c r="E2" s="269"/>
      <c r="F2" s="269"/>
      <c r="G2" s="269"/>
      <c r="H2" s="269"/>
      <c r="I2" s="269"/>
      <c r="J2" s="269"/>
      <c r="K2" s="269"/>
      <c r="L2" s="269"/>
      <c r="M2" s="269"/>
      <c r="N2" s="269"/>
      <c r="O2" s="270"/>
      <c r="P2" s="270"/>
      <c r="Q2" s="270"/>
      <c r="R2" s="270"/>
      <c r="S2" s="270"/>
      <c r="T2" s="270"/>
      <c r="U2" s="270"/>
      <c r="V2" s="171"/>
    </row>
    <row r="3" spans="1:29" ht="12.75" customHeight="1">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10" si="0">AC98+1</f>
        <v>2006</v>
      </c>
    </row>
    <row r="100" spans="1:29" ht="12.75" customHeight="1">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116280</v>
      </c>
      <c r="Q106" s="29">
        <v>164910</v>
      </c>
      <c r="R106" s="29">
        <v>395670</v>
      </c>
      <c r="S106" s="29">
        <v>590970</v>
      </c>
      <c r="T106" s="29">
        <v>1666400</v>
      </c>
      <c r="U106" s="29">
        <v>8448500</v>
      </c>
      <c r="V106" s="29"/>
      <c r="W106" s="29"/>
      <c r="X106" s="29"/>
      <c r="Y106" s="29"/>
      <c r="Z106" s="29"/>
      <c r="AA106" s="29"/>
      <c r="AB106" s="29"/>
      <c r="AC106" s="28">
        <f t="shared" si="0"/>
        <v>2013</v>
      </c>
    </row>
    <row r="107" spans="1:29" ht="12.75" customHeight="1">
      <c r="A107" s="28">
        <f>A106+1</f>
        <v>2014</v>
      </c>
      <c r="B107" s="29">
        <v>117520</v>
      </c>
      <c r="C107" s="29">
        <v>166220</v>
      </c>
      <c r="D107" s="29">
        <v>385270</v>
      </c>
      <c r="E107" s="29">
        <v>570340</v>
      </c>
      <c r="F107" s="29">
        <v>1530700</v>
      </c>
      <c r="G107" s="29">
        <v>6819000</v>
      </c>
      <c r="H107" s="29"/>
      <c r="I107" s="29">
        <v>121620</v>
      </c>
      <c r="J107" s="29">
        <v>174020</v>
      </c>
      <c r="K107" s="29">
        <v>415340</v>
      </c>
      <c r="L107" s="29">
        <v>641030</v>
      </c>
      <c r="M107" s="29">
        <v>1839800</v>
      </c>
      <c r="N107" s="29">
        <v>9261600</v>
      </c>
      <c r="P107" s="29">
        <v>120680</v>
      </c>
      <c r="Q107" s="29">
        <v>172820</v>
      </c>
      <c r="R107" s="29">
        <v>425910</v>
      </c>
      <c r="S107" s="29">
        <v>646480</v>
      </c>
      <c r="T107" s="29">
        <v>1894300</v>
      </c>
      <c r="U107" s="29">
        <v>10093000</v>
      </c>
      <c r="V107" s="29"/>
      <c r="W107" s="29"/>
      <c r="X107" s="29"/>
      <c r="Y107" s="29"/>
      <c r="Z107" s="29"/>
      <c r="AA107" s="29"/>
      <c r="AB107" s="29"/>
      <c r="AC107" s="28">
        <f t="shared" si="0"/>
        <v>2014</v>
      </c>
    </row>
    <row r="108" spans="1:29" ht="12.75" customHeight="1">
      <c r="A108" s="28">
        <v>2015</v>
      </c>
      <c r="B108" s="29">
        <v>120900</v>
      </c>
      <c r="C108" s="29">
        <v>172050</v>
      </c>
      <c r="D108" s="29">
        <v>400840</v>
      </c>
      <c r="E108" s="29">
        <v>594460</v>
      </c>
      <c r="F108" s="29">
        <v>1596600</v>
      </c>
      <c r="G108" s="29">
        <v>7136300</v>
      </c>
      <c r="H108" s="29"/>
      <c r="I108" s="29">
        <v>124670</v>
      </c>
      <c r="J108" s="29">
        <v>179580</v>
      </c>
      <c r="K108" s="29">
        <v>431460</v>
      </c>
      <c r="L108" s="29">
        <v>666360</v>
      </c>
      <c r="M108" s="29">
        <v>1901600</v>
      </c>
      <c r="N108" s="29">
        <v>9000300</v>
      </c>
      <c r="P108" s="29">
        <v>124200</v>
      </c>
      <c r="Q108" s="29">
        <v>178720</v>
      </c>
      <c r="R108" s="29">
        <v>438280</v>
      </c>
      <c r="S108" s="29">
        <v>667130</v>
      </c>
      <c r="T108" s="29">
        <v>1966600</v>
      </c>
      <c r="U108" s="29">
        <v>10521000</v>
      </c>
      <c r="V108" s="29"/>
      <c r="W108" s="29"/>
      <c r="X108" s="29"/>
      <c r="Y108" s="29"/>
      <c r="Z108" s="29"/>
      <c r="AA108" s="29"/>
      <c r="AB108" s="29"/>
      <c r="AC108" s="28">
        <f t="shared" si="0"/>
        <v>2015</v>
      </c>
    </row>
    <row r="109" spans="1:29" ht="12.75" customHeight="1">
      <c r="A109" s="28">
        <f>A108+1</f>
        <v>2016</v>
      </c>
      <c r="B109" s="29">
        <v>121830</v>
      </c>
      <c r="C109" s="29">
        <v>173840</v>
      </c>
      <c r="D109" s="29">
        <v>401890</v>
      </c>
      <c r="E109" s="29">
        <v>591490</v>
      </c>
      <c r="F109" s="29">
        <v>1557200</v>
      </c>
      <c r="G109" s="29">
        <v>6839400</v>
      </c>
      <c r="H109" s="29"/>
      <c r="I109" s="29">
        <v>125130</v>
      </c>
      <c r="J109" s="29">
        <v>180450</v>
      </c>
      <c r="K109" s="29">
        <v>428360</v>
      </c>
      <c r="L109" s="29">
        <v>653540</v>
      </c>
      <c r="M109" s="29">
        <v>1813500</v>
      </c>
      <c r="N109" s="29">
        <v>8529400</v>
      </c>
      <c r="P109" s="29">
        <v>124380</v>
      </c>
      <c r="Q109" s="29">
        <v>179490</v>
      </c>
      <c r="R109" s="29">
        <v>430860</v>
      </c>
      <c r="S109" s="29">
        <v>652630</v>
      </c>
      <c r="T109" s="29">
        <v>1874500</v>
      </c>
      <c r="U109" s="29">
        <v>9642000</v>
      </c>
      <c r="V109" s="29"/>
      <c r="W109" s="29"/>
      <c r="X109" s="29"/>
      <c r="Y109" s="29"/>
      <c r="Z109" s="29"/>
      <c r="AA109" s="29"/>
      <c r="AB109" s="29"/>
      <c r="AC109" s="28">
        <f t="shared" si="0"/>
        <v>2016</v>
      </c>
    </row>
    <row r="110" spans="1:29" ht="12.75" customHeight="1">
      <c r="A110" s="28">
        <f>A109+1</f>
        <v>2017</v>
      </c>
      <c r="B110" s="29">
        <v>126280</v>
      </c>
      <c r="C110" s="29">
        <v>181350</v>
      </c>
      <c r="D110" s="29">
        <v>422810</v>
      </c>
      <c r="E110" s="29">
        <v>626210</v>
      </c>
      <c r="F110" s="29">
        <v>1668000</v>
      </c>
      <c r="G110" s="29">
        <v>7474500</v>
      </c>
      <c r="H110" s="29"/>
      <c r="I110" s="29">
        <v>130970</v>
      </c>
      <c r="J110" s="29">
        <v>190760</v>
      </c>
      <c r="K110" s="29">
        <v>460630</v>
      </c>
      <c r="L110" s="29">
        <v>713590</v>
      </c>
      <c r="M110" s="29">
        <v>2026200</v>
      </c>
      <c r="N110" s="29">
        <v>9777400</v>
      </c>
      <c r="P110" s="29">
        <v>130060</v>
      </c>
      <c r="Q110" s="29">
        <v>189610</v>
      </c>
      <c r="R110" s="29">
        <v>463320</v>
      </c>
      <c r="S110" s="29">
        <v>711560</v>
      </c>
      <c r="T110" s="29">
        <v>2099400</v>
      </c>
      <c r="U110" s="29">
        <v>11218000</v>
      </c>
      <c r="V110" s="29"/>
      <c r="W110" s="29"/>
      <c r="X110" s="29"/>
      <c r="Y110" s="29"/>
      <c r="Z110" s="29"/>
      <c r="AA110" s="29"/>
      <c r="AB110" s="29"/>
      <c r="AC110" s="28">
        <f t="shared" si="0"/>
        <v>2017</v>
      </c>
    </row>
    <row r="111" spans="1:29" ht="12.75" customHeight="1">
      <c r="A111" s="28">
        <f>A110+1</f>
        <v>2018</v>
      </c>
      <c r="B111" s="29">
        <v>130390</v>
      </c>
      <c r="C111" s="29">
        <v>188580</v>
      </c>
      <c r="D111" s="29">
        <v>436980</v>
      </c>
      <c r="E111" s="29">
        <v>643200</v>
      </c>
      <c r="F111" s="29">
        <v>1692000</v>
      </c>
      <c r="G111" s="29">
        <v>7695400</v>
      </c>
      <c r="H111" s="29"/>
      <c r="I111" s="29">
        <v>135490</v>
      </c>
      <c r="J111" s="29">
        <v>198930</v>
      </c>
      <c r="K111" s="29">
        <v>477970</v>
      </c>
      <c r="L111" s="29">
        <v>732770</v>
      </c>
      <c r="M111" s="29">
        <v>2054400</v>
      </c>
      <c r="N111" s="29">
        <v>9730800</v>
      </c>
      <c r="P111" s="29">
        <v>134680</v>
      </c>
      <c r="Q111" s="29">
        <v>197940</v>
      </c>
      <c r="R111" s="29">
        <v>480170</v>
      </c>
      <c r="S111" s="29">
        <v>731640</v>
      </c>
      <c r="T111" s="29">
        <v>2128800</v>
      </c>
      <c r="U111" s="29">
        <v>11312000</v>
      </c>
      <c r="V111" s="29"/>
      <c r="W111" s="29"/>
      <c r="X111" s="29"/>
      <c r="Y111" s="29"/>
      <c r="Z111" s="29"/>
      <c r="AA111" s="29"/>
      <c r="AB111" s="29"/>
      <c r="AC111" s="28"/>
    </row>
    <row r="112" spans="1:29" ht="12.75" customHeight="1">
      <c r="A112" s="28"/>
      <c r="B112" s="29"/>
      <c r="C112" s="29"/>
      <c r="D112" s="29"/>
      <c r="E112" s="29"/>
      <c r="F112" s="29"/>
      <c r="G112" s="29"/>
      <c r="H112" s="29"/>
      <c r="I112" s="29"/>
      <c r="J112" s="29"/>
      <c r="K112" s="29"/>
      <c r="L112" s="29"/>
      <c r="M112" s="29"/>
      <c r="N112" s="29"/>
      <c r="P112" s="29"/>
      <c r="Q112" s="29"/>
      <c r="R112" s="29"/>
      <c r="S112" s="29"/>
      <c r="T112" s="29"/>
      <c r="U112" s="29"/>
      <c r="V112" s="29"/>
      <c r="W112" s="29"/>
      <c r="X112" s="29"/>
      <c r="Y112" s="29"/>
      <c r="Z112" s="29"/>
      <c r="AA112" s="29"/>
      <c r="AB112" s="29"/>
      <c r="AC112" s="28"/>
    </row>
    <row r="113" spans="1:29" ht="12.75" customHeight="1">
      <c r="A113" s="28"/>
      <c r="B113" s="29"/>
      <c r="C113" s="29"/>
      <c r="D113" s="29"/>
      <c r="E113" s="29"/>
      <c r="F113" s="29"/>
      <c r="G113" s="29"/>
      <c r="H113" s="29"/>
      <c r="I113" s="29"/>
      <c r="J113" s="29"/>
      <c r="K113" s="29"/>
      <c r="L113" s="29"/>
      <c r="M113" s="29"/>
      <c r="N113" s="29"/>
      <c r="P113" s="29"/>
      <c r="Q113" s="29"/>
      <c r="R113" s="29"/>
      <c r="S113" s="29"/>
      <c r="T113" s="29"/>
      <c r="U113" s="29"/>
      <c r="V113" s="29"/>
      <c r="W113" s="29"/>
      <c r="X113" s="29"/>
      <c r="Y113" s="29"/>
      <c r="Z113" s="29"/>
      <c r="AA113" s="29"/>
      <c r="AB113" s="29"/>
      <c r="AC113" s="28"/>
    </row>
    <row r="114" spans="1:29" ht="12.75" customHeight="1">
      <c r="A114" s="28"/>
      <c r="B114" s="29"/>
      <c r="C114" s="29"/>
      <c r="D114" s="29"/>
      <c r="E114" s="29"/>
      <c r="F114" s="29"/>
      <c r="G114" s="29"/>
      <c r="H114" s="29"/>
      <c r="I114" s="29"/>
      <c r="J114" s="29"/>
      <c r="K114" s="29"/>
      <c r="L114" s="29"/>
      <c r="M114" s="29"/>
      <c r="N114" s="29"/>
      <c r="P114" s="29"/>
      <c r="Q114" s="29"/>
      <c r="R114" s="29"/>
      <c r="S114" s="29"/>
      <c r="T114" s="29"/>
      <c r="U114" s="29"/>
      <c r="V114" s="29"/>
      <c r="W114" s="29"/>
      <c r="X114" s="29"/>
      <c r="Y114" s="29"/>
      <c r="Z114" s="29"/>
      <c r="AA114" s="29"/>
      <c r="AB114" s="29"/>
      <c r="AC114" s="28"/>
    </row>
    <row r="115" spans="1:29" ht="12.75" customHeight="1">
      <c r="A115" s="106"/>
      <c r="B115" s="106"/>
      <c r="C115" s="106"/>
      <c r="D115" s="106"/>
      <c r="E115" s="106"/>
      <c r="F115" s="106"/>
      <c r="G115" s="106"/>
      <c r="H115" s="106"/>
      <c r="I115" s="106"/>
      <c r="J115" s="32"/>
      <c r="K115" s="32"/>
      <c r="L115" s="32"/>
      <c r="M115" s="32"/>
      <c r="N115" s="32"/>
      <c r="O115" s="106"/>
      <c r="P115" s="106"/>
      <c r="Q115" s="106"/>
      <c r="R115" s="106"/>
      <c r="S115" s="106"/>
      <c r="T115" s="106"/>
      <c r="U115" s="106"/>
      <c r="V115" s="106"/>
      <c r="W115" s="106"/>
      <c r="X115" s="106"/>
      <c r="Y115" s="106"/>
      <c r="Z115" s="106"/>
      <c r="AA115" s="106"/>
      <c r="AB115" s="106"/>
      <c r="AC115" s="106"/>
    </row>
    <row r="116" spans="1:29" ht="12.75" customHeight="1">
      <c r="J116" s="30"/>
      <c r="K116" s="30"/>
      <c r="L116" s="30"/>
      <c r="M116" s="30"/>
      <c r="N116" s="30"/>
    </row>
    <row r="117" spans="1:29" ht="12.75" customHeight="1">
      <c r="J117" s="30"/>
      <c r="K117" s="30"/>
      <c r="L117" s="30"/>
      <c r="M117" s="30"/>
      <c r="N117" s="30"/>
    </row>
    <row r="118" spans="1:29" ht="12.75" customHeight="1">
      <c r="B118" s="107"/>
      <c r="J118" s="30"/>
      <c r="K118" s="30"/>
      <c r="L118" s="30"/>
      <c r="M118" s="30"/>
      <c r="N118" s="30"/>
    </row>
    <row r="119" spans="1:29" ht="12.75" customHeight="1">
      <c r="J119" s="30"/>
      <c r="K119" s="30"/>
      <c r="L119" s="30"/>
      <c r="M119" s="30"/>
      <c r="N119" s="30"/>
    </row>
    <row r="120" spans="1:29" ht="12.75" customHeight="1">
      <c r="J120" s="30"/>
      <c r="K120" s="30"/>
      <c r="L120" s="30"/>
      <c r="M120" s="30"/>
      <c r="N120" s="30"/>
    </row>
    <row r="121" spans="1:29" ht="12.75" customHeight="1">
      <c r="J121" s="30"/>
      <c r="K121" s="30"/>
      <c r="L121" s="30"/>
      <c r="M121" s="30"/>
      <c r="N121" s="30"/>
    </row>
    <row r="122" spans="1:29" ht="12.75" customHeight="1">
      <c r="J122" s="30"/>
      <c r="K122" s="30"/>
      <c r="L122" s="30"/>
      <c r="M122" s="30"/>
      <c r="N122" s="30"/>
    </row>
    <row r="123" spans="1:29" ht="12.75" customHeight="1">
      <c r="J123" s="30"/>
      <c r="K123" s="30"/>
      <c r="L123" s="30"/>
      <c r="M123" s="30"/>
      <c r="N123" s="30"/>
    </row>
    <row r="124" spans="1:29" ht="12.75" customHeight="1">
      <c r="J124" s="30"/>
      <c r="K124" s="30"/>
      <c r="L124" s="30"/>
      <c r="M124" s="30"/>
      <c r="N124" s="30"/>
    </row>
    <row r="125" spans="1:29" ht="12.75" customHeight="1">
      <c r="J125" s="30"/>
      <c r="K125" s="30"/>
      <c r="L125" s="30"/>
      <c r="M125" s="30"/>
      <c r="N125" s="30"/>
    </row>
    <row r="126" spans="1:29" ht="12.75" customHeight="1">
      <c r="J126" s="30"/>
      <c r="K126" s="30"/>
      <c r="L126" s="30"/>
      <c r="M126" s="30"/>
      <c r="N126" s="30"/>
    </row>
    <row r="127" spans="1:29" ht="12.75" customHeight="1">
      <c r="J127" s="30"/>
      <c r="K127" s="30"/>
      <c r="L127" s="30"/>
      <c r="M127" s="30"/>
      <c r="N127" s="30"/>
    </row>
    <row r="128" spans="1:29"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row r="186" spans="10:14" ht="12.75" customHeight="1">
      <c r="J186" s="30"/>
      <c r="K186" s="30"/>
      <c r="L186" s="30"/>
      <c r="M186" s="30"/>
      <c r="N186" s="30"/>
    </row>
    <row r="187" spans="10:14" ht="12.75" customHeight="1">
      <c r="J187" s="30"/>
      <c r="K187" s="30"/>
      <c r="L187" s="30"/>
      <c r="M187" s="30"/>
      <c r="N187" s="30"/>
    </row>
    <row r="188" spans="10:14" ht="12.75" customHeight="1">
      <c r="J188" s="30"/>
      <c r="K188" s="30"/>
      <c r="L188" s="30"/>
      <c r="M188" s="30"/>
      <c r="N188" s="30"/>
    </row>
    <row r="189" spans="10:14" ht="12.75" customHeight="1">
      <c r="J189" s="30"/>
      <c r="K189" s="30"/>
      <c r="L189" s="30"/>
      <c r="M189" s="30"/>
      <c r="N189"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M46"/>
  <sheetViews>
    <sheetView workbookViewId="0">
      <selection activeCell="I39" sqref="I39"/>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86" t="s">
        <v>264</v>
      </c>
      <c r="B1" s="286"/>
      <c r="C1" s="290"/>
      <c r="D1" s="290"/>
      <c r="E1" s="290"/>
      <c r="F1" s="290"/>
      <c r="G1" s="290"/>
      <c r="H1" s="290"/>
      <c r="I1" s="290"/>
      <c r="J1" s="290"/>
      <c r="K1" s="290"/>
      <c r="L1" s="290"/>
      <c r="M1" s="290"/>
    </row>
    <row r="2" spans="1:13" ht="20.25" customHeight="1">
      <c r="E2" s="289" t="s">
        <v>265</v>
      </c>
      <c r="F2" s="289"/>
      <c r="G2" s="289"/>
      <c r="H2" s="289"/>
      <c r="I2" s="289"/>
      <c r="K2" s="291" t="s">
        <v>130</v>
      </c>
      <c r="L2" s="291"/>
      <c r="M2" s="291"/>
    </row>
    <row r="3" spans="1:13" s="122" customFormat="1" ht="47.25" customHeight="1">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v>7743.9101439101441</v>
      </c>
      <c r="E6" s="23">
        <v>381</v>
      </c>
      <c r="F6" s="23">
        <v>274</v>
      </c>
      <c r="G6" s="23">
        <v>230</v>
      </c>
      <c r="H6" s="23">
        <v>298.8</v>
      </c>
      <c r="I6" s="23">
        <v>350</v>
      </c>
      <c r="J6" s="22"/>
      <c r="K6" s="21">
        <v>84.66</v>
      </c>
      <c r="L6" s="288">
        <v>15.34</v>
      </c>
      <c r="M6" s="288"/>
    </row>
    <row r="7" spans="1:13">
      <c r="A7" s="22">
        <v>1971</v>
      </c>
      <c r="B7" s="22"/>
      <c r="C7" s="23">
        <v>8250.9810010445199</v>
      </c>
      <c r="E7" s="23">
        <v>385</v>
      </c>
      <c r="F7" s="23">
        <v>281</v>
      </c>
      <c r="G7" s="23">
        <v>249</v>
      </c>
      <c r="H7" s="23">
        <v>298.10000000000002</v>
      </c>
      <c r="I7" s="23">
        <v>335</v>
      </c>
      <c r="J7" s="22"/>
      <c r="K7" s="21">
        <v>84.07</v>
      </c>
      <c r="L7" s="288">
        <v>15.93</v>
      </c>
      <c r="M7" s="288"/>
    </row>
    <row r="8" spans="1:13">
      <c r="A8" s="22">
        <v>1972</v>
      </c>
      <c r="B8" s="22"/>
      <c r="C8" s="23">
        <v>8789.7322288576379</v>
      </c>
      <c r="E8" s="23">
        <v>500</v>
      </c>
      <c r="F8" s="23">
        <v>334</v>
      </c>
      <c r="G8" s="23">
        <v>286</v>
      </c>
      <c r="H8" s="23">
        <v>378.2</v>
      </c>
      <c r="I8" s="23">
        <v>417</v>
      </c>
      <c r="J8" s="22"/>
      <c r="K8" s="21">
        <v>85.99</v>
      </c>
      <c r="L8" s="288">
        <v>14.01</v>
      </c>
      <c r="M8" s="288"/>
    </row>
    <row r="9" spans="1:13">
      <c r="A9" s="22">
        <v>1973</v>
      </c>
      <c r="B9" s="22"/>
      <c r="C9" s="23">
        <v>9321.6455796091213</v>
      </c>
      <c r="E9" s="23">
        <v>537</v>
      </c>
      <c r="F9" s="23">
        <v>381</v>
      </c>
      <c r="G9" s="23">
        <v>314</v>
      </c>
      <c r="H9" s="23">
        <v>415.2</v>
      </c>
      <c r="I9" s="23">
        <v>443</v>
      </c>
      <c r="J9" s="22"/>
      <c r="K9" s="21">
        <v>82.85</v>
      </c>
      <c r="L9" s="288">
        <v>17.149999999999999</v>
      </c>
      <c r="M9" s="288"/>
    </row>
    <row r="10" spans="1:13">
      <c r="A10" s="22">
        <v>1974</v>
      </c>
      <c r="B10" s="22"/>
      <c r="C10" s="23">
        <v>10011.174198231833</v>
      </c>
      <c r="E10" s="23">
        <v>528</v>
      </c>
      <c r="F10" s="23">
        <v>403</v>
      </c>
      <c r="G10" s="23">
        <v>355</v>
      </c>
      <c r="H10" s="23">
        <v>426.6</v>
      </c>
      <c r="I10" s="23">
        <v>476</v>
      </c>
      <c r="J10" s="22"/>
      <c r="K10" s="21">
        <v>87.13</v>
      </c>
      <c r="L10" s="288">
        <v>12.87</v>
      </c>
      <c r="M10" s="288"/>
    </row>
    <row r="11" spans="1:13">
      <c r="A11" s="22">
        <v>1975</v>
      </c>
      <c r="B11" s="22"/>
      <c r="C11" s="23">
        <v>10810.310974315433</v>
      </c>
      <c r="E11" s="23">
        <v>639</v>
      </c>
      <c r="F11" s="23">
        <v>437</v>
      </c>
      <c r="G11" s="23">
        <v>375</v>
      </c>
      <c r="H11" s="23">
        <v>485.6</v>
      </c>
      <c r="I11" s="23">
        <v>515</v>
      </c>
      <c r="J11" s="22"/>
      <c r="K11" s="21">
        <v>86.04</v>
      </c>
      <c r="L11" s="288">
        <v>13.96</v>
      </c>
      <c r="M11" s="288"/>
    </row>
    <row r="12" spans="1:13">
      <c r="A12" s="22">
        <v>1976</v>
      </c>
      <c r="B12" s="22"/>
      <c r="C12" s="23">
        <v>11577.941630636195</v>
      </c>
      <c r="E12" s="23">
        <v>710</v>
      </c>
      <c r="F12" s="23">
        <v>500</v>
      </c>
      <c r="G12" s="23">
        <v>428</v>
      </c>
      <c r="H12" s="23">
        <v>546.79999999999995</v>
      </c>
      <c r="I12" s="23">
        <v>650</v>
      </c>
      <c r="J12" s="22"/>
      <c r="K12" s="21">
        <v>84.45</v>
      </c>
      <c r="L12" s="288">
        <v>15.55</v>
      </c>
      <c r="M12" s="288"/>
    </row>
    <row r="13" spans="1:13">
      <c r="A13" s="22">
        <v>1977</v>
      </c>
      <c r="B13" s="22"/>
      <c r="C13" s="23">
        <v>12362.535284827834</v>
      </c>
      <c r="E13" s="23">
        <v>817</v>
      </c>
      <c r="F13" s="23">
        <v>581</v>
      </c>
      <c r="G13" s="23">
        <v>480</v>
      </c>
      <c r="H13" s="23">
        <v>635</v>
      </c>
      <c r="I13" s="23">
        <v>687</v>
      </c>
      <c r="J13" s="22"/>
      <c r="K13" s="21">
        <v>80</v>
      </c>
      <c r="L13" s="288">
        <v>20</v>
      </c>
      <c r="M13" s="288"/>
    </row>
    <row r="14" spans="1:13">
      <c r="A14" s="22">
        <v>1978</v>
      </c>
      <c r="B14" s="22"/>
      <c r="C14" s="23">
        <v>13265.570279223852</v>
      </c>
      <c r="E14" s="23">
        <v>1317</v>
      </c>
      <c r="F14" s="23">
        <v>768</v>
      </c>
      <c r="G14" s="23">
        <v>614</v>
      </c>
      <c r="H14" s="23">
        <v>920</v>
      </c>
      <c r="I14" s="23">
        <v>750</v>
      </c>
      <c r="J14" s="22"/>
      <c r="K14" s="21">
        <v>59.5</v>
      </c>
      <c r="L14" s="288">
        <v>40.5</v>
      </c>
      <c r="M14" s="288"/>
    </row>
    <row r="15" spans="1:13">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c r="A20" s="22">
        <v>1984</v>
      </c>
      <c r="B20" s="22"/>
      <c r="C20" s="23">
        <v>20340.540777614526</v>
      </c>
      <c r="E20" s="23">
        <v>4420</v>
      </c>
      <c r="F20" s="23">
        <v>1588</v>
      </c>
      <c r="G20" s="23">
        <v>1107</v>
      </c>
      <c r="H20" s="23">
        <v>2439</v>
      </c>
      <c r="I20" s="23">
        <v>1500</v>
      </c>
      <c r="J20" s="22"/>
      <c r="K20" s="21">
        <v>42.68</v>
      </c>
      <c r="L20" s="21">
        <v>15.76</v>
      </c>
      <c r="M20" s="21">
        <v>41.56</v>
      </c>
    </row>
    <row r="21" spans="1:13">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c r="A36" s="61">
        <v>2000</v>
      </c>
      <c r="B36" s="61"/>
      <c r="C36" s="23">
        <v>38845.550559447875</v>
      </c>
      <c r="E36" s="23">
        <v>84449</v>
      </c>
      <c r="F36" s="23">
        <v>27207</v>
      </c>
      <c r="G36" s="23">
        <v>13292</v>
      </c>
      <c r="H36" s="23">
        <v>40377.949999999997</v>
      </c>
      <c r="J36" s="61"/>
      <c r="K36" s="139"/>
      <c r="L36" s="139"/>
      <c r="M36" s="139"/>
    </row>
    <row r="37" spans="1:13">
      <c r="A37" s="61">
        <v>2001</v>
      </c>
      <c r="B37" s="61"/>
      <c r="C37" s="23">
        <v>39658.963989986521</v>
      </c>
      <c r="E37" s="23">
        <v>83996</v>
      </c>
      <c r="F37" s="23">
        <v>15704</v>
      </c>
      <c r="G37" s="23">
        <v>8054</v>
      </c>
      <c r="H37" s="23">
        <v>36509.120000000003</v>
      </c>
      <c r="J37" s="61"/>
      <c r="K37" s="139"/>
      <c r="L37" s="139"/>
      <c r="M37" s="139"/>
    </row>
    <row r="38" spans="1:13">
      <c r="A38" s="61">
        <v>2002</v>
      </c>
      <c r="B38" s="61"/>
      <c r="C38" s="23">
        <v>40394.276075161994</v>
      </c>
      <c r="E38" s="23">
        <v>29354</v>
      </c>
      <c r="F38" s="23">
        <v>13629</v>
      </c>
      <c r="G38" s="23">
        <v>8159</v>
      </c>
      <c r="H38" s="23">
        <v>18483.75</v>
      </c>
      <c r="J38" s="61"/>
      <c r="K38" s="139"/>
      <c r="L38" s="139"/>
      <c r="M38" s="139"/>
    </row>
    <row r="39" spans="1:13">
      <c r="A39" s="61">
        <v>2003</v>
      </c>
      <c r="B39" s="61"/>
      <c r="C39" s="23">
        <v>41782.940304101954</v>
      </c>
      <c r="E39" s="23">
        <v>32812</v>
      </c>
      <c r="F39" s="23">
        <v>14883</v>
      </c>
      <c r="G39" s="23">
        <v>9457</v>
      </c>
      <c r="H39" s="23">
        <v>19702.04</v>
      </c>
      <c r="J39" s="61"/>
      <c r="K39" s="139"/>
      <c r="L39" s="139"/>
      <c r="M39" s="139"/>
    </row>
    <row r="40" spans="1:13">
      <c r="A40" s="61">
        <v>2004</v>
      </c>
      <c r="B40" s="61"/>
      <c r="C40" s="23">
        <v>43436.063137147197</v>
      </c>
      <c r="E40" s="23">
        <v>56660</v>
      </c>
      <c r="F40" s="23">
        <v>23830</v>
      </c>
      <c r="G40" s="23">
        <v>13371</v>
      </c>
      <c r="H40" s="23">
        <v>33021.69</v>
      </c>
      <c r="J40" s="61"/>
      <c r="K40" s="139"/>
      <c r="L40" s="139"/>
      <c r="M40" s="139"/>
    </row>
    <row r="41" spans="1:13">
      <c r="A41" s="61">
        <v>2005</v>
      </c>
      <c r="B41" s="61"/>
      <c r="C41" s="23">
        <v>44883.884002852392</v>
      </c>
      <c r="E41" s="23">
        <v>68955</v>
      </c>
      <c r="F41" s="23">
        <v>22390</v>
      </c>
      <c r="G41" s="23">
        <v>13850</v>
      </c>
      <c r="H41" s="23">
        <v>34479.120000000003</v>
      </c>
      <c r="J41" s="61"/>
      <c r="K41" s="139"/>
      <c r="L41" s="139"/>
      <c r="M41" s="139"/>
    </row>
    <row r="42" spans="1:13">
      <c r="A42" s="61">
        <v>2006</v>
      </c>
      <c r="B42" s="61"/>
      <c r="E42" s="23">
        <v>98210</v>
      </c>
      <c r="F42" s="23">
        <v>29120</v>
      </c>
      <c r="G42" s="23">
        <v>17840</v>
      </c>
      <c r="H42" s="23">
        <v>50955.6</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169</v>
      </c>
    </row>
  </sheetData>
  <mergeCells count="12">
    <mergeCell ref="L12:M12"/>
    <mergeCell ref="L13:M13"/>
    <mergeCell ref="L14:M14"/>
    <mergeCell ref="L7:M7"/>
    <mergeCell ref="L8:M8"/>
    <mergeCell ref="L9:M9"/>
    <mergeCell ref="L10:M10"/>
    <mergeCell ref="E2:I2"/>
    <mergeCell ref="A1:M1"/>
    <mergeCell ref="K2:M2"/>
    <mergeCell ref="L6:M6"/>
    <mergeCell ref="L11:M11"/>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Y1729"/>
  <sheetViews>
    <sheetView topLeftCell="A53" workbookViewId="0">
      <selection activeCell="A105" sqref="A105:C105"/>
    </sheetView>
  </sheetViews>
  <sheetFormatPr baseColWidth="10" defaultColWidth="8.85546875" defaultRowHeight="13"/>
  <cols>
    <col min="1" max="91" width="5.28515625" style="2" customWidth="1"/>
    <col min="92" max="16384" width="8.85546875" style="2"/>
  </cols>
  <sheetData>
    <row r="1" spans="1:25" ht="9.75" customHeight="1">
      <c r="A1" s="1"/>
      <c r="B1" s="1"/>
      <c r="C1" s="1"/>
      <c r="D1" s="1"/>
      <c r="E1" s="1"/>
      <c r="F1" s="1"/>
      <c r="G1" s="1"/>
      <c r="H1" s="1"/>
      <c r="I1" s="1"/>
      <c r="J1" s="1"/>
      <c r="K1" s="1"/>
      <c r="L1" s="1"/>
      <c r="M1" s="1"/>
      <c r="N1" s="1"/>
      <c r="O1" s="1"/>
      <c r="P1" s="1"/>
      <c r="Q1" s="1"/>
      <c r="R1" s="1"/>
      <c r="S1" s="1"/>
      <c r="T1" s="1"/>
      <c r="U1" s="1"/>
      <c r="V1" s="1"/>
      <c r="W1" s="1"/>
      <c r="X1" s="1"/>
      <c r="Y1" s="1"/>
    </row>
    <row r="2" spans="1:25" ht="9.75" customHeight="1">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c r="A95" s="1">
        <f t="shared" ref="A95:A105"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c r="A100" s="1">
        <f t="shared" si="1"/>
        <v>2013</v>
      </c>
      <c r="B100" s="3">
        <f>0.01*'Table A1'!B106</f>
        <v>0.46698000000000001</v>
      </c>
      <c r="C100" s="3">
        <f>0.01*'Table A3'!B106</f>
        <v>0.48633000000000004</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1"/>
        <v>2014</v>
      </c>
      <c r="B101" s="3">
        <f>0.01*'Table A1'!B107</f>
        <v>0.46856000000000003</v>
      </c>
      <c r="C101" s="3">
        <f>0.01*'Table A3'!B107</f>
        <v>0.49862000000000001</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1"/>
        <v>2015</v>
      </c>
      <c r="B102" s="3">
        <f>0.01*'Table A1'!B108</f>
        <v>0.47169</v>
      </c>
      <c r="C102" s="3">
        <f>0.01*'Table A3'!B108</f>
        <v>0.49991999999999998</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1"/>
        <v>2016</v>
      </c>
      <c r="B103" s="3">
        <f>0.01*'Table A1'!B109</f>
        <v>0.47387999999999997</v>
      </c>
      <c r="C103" s="3">
        <f>0.01*'Table A3'!B109</f>
        <v>0.49530999999999997</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1"/>
        <v>2017</v>
      </c>
      <c r="B104" s="3">
        <f>0.01*'Table A1'!B110</f>
        <v>0.47877000000000003</v>
      </c>
      <c r="C104" s="3">
        <f>0.01*'Table A3'!B110</f>
        <v>0.50566</v>
      </c>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f t="shared" si="1"/>
        <v>2018</v>
      </c>
      <c r="B105" s="3">
        <f>0.01*'Table A1'!B111</f>
        <v>0.48023000000000005</v>
      </c>
      <c r="C105" s="3">
        <f>0.01*'Table A3'!B111</f>
        <v>0.50541999999999998</v>
      </c>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alignWithMargins="0">
    <oddFooter>&amp;C&amp;D&amp;T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33:F39"/>
  <sheetViews>
    <sheetView zoomScaleNormal="100" workbookViewId="0">
      <selection activeCell="A39" sqref="A39"/>
    </sheetView>
  </sheetViews>
  <sheetFormatPr baseColWidth="10" defaultColWidth="8.7109375" defaultRowHeight="16"/>
  <sheetData>
    <row r="33" spans="1:6" ht="23">
      <c r="A33" s="48"/>
      <c r="F33" s="49" t="s">
        <v>172</v>
      </c>
    </row>
    <row r="34" spans="1:6" ht="23">
      <c r="F34" s="52" t="s">
        <v>510</v>
      </c>
    </row>
    <row r="36" spans="1:6" ht="18">
      <c r="A36" s="51" t="s">
        <v>299</v>
      </c>
    </row>
    <row r="37" spans="1:6" ht="18">
      <c r="A37" s="140" t="s">
        <v>274</v>
      </c>
    </row>
    <row r="38" spans="1:6" ht="18">
      <c r="A38" s="140" t="s">
        <v>520</v>
      </c>
    </row>
    <row r="39" spans="1:6" ht="18">
      <c r="A39" s="244"/>
    </row>
  </sheetData>
  <phoneticPr fontId="9" type="noConversion"/>
  <pageMargins left="0.75" right="0.75" top="1" bottom="1" header="0.5" footer="0.5"/>
  <pageSetup scale="69" orientation="portrait" verticalDpi="96"/>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33:F38"/>
  <sheetViews>
    <sheetView zoomScaleNormal="100" workbookViewId="0">
      <selection activeCell="F37" sqref="F37"/>
    </sheetView>
  </sheetViews>
  <sheetFormatPr baseColWidth="10" defaultColWidth="8.7109375" defaultRowHeight="16"/>
  <sheetData>
    <row r="33" spans="1:6" ht="23">
      <c r="A33" s="48"/>
      <c r="F33" s="49" t="s">
        <v>172</v>
      </c>
    </row>
    <row r="34" spans="1:6" ht="23">
      <c r="F34" s="52" t="s">
        <v>483</v>
      </c>
    </row>
    <row r="36" spans="1:6" ht="18">
      <c r="A36" s="51"/>
    </row>
    <row r="37" spans="1:6" ht="18">
      <c r="A37" s="140"/>
    </row>
    <row r="38" spans="1:6" ht="18">
      <c r="A38" s="140"/>
    </row>
  </sheetData>
  <phoneticPr fontId="0" type="noConversion"/>
  <pageMargins left="0.75" right="0.75" top="1" bottom="1" header="0.5" footer="0.5"/>
  <pageSetup fitToWidth="0" orientation="portrait" verticalDpi="96"/>
  <headerFooter alignWithMargins="0"/>
  <colBreaks count="1" manualBreakCount="1">
    <brk id="10" max="1048575" man="1"/>
  </colBreaks>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U1729"/>
  <sheetViews>
    <sheetView zoomScale="125" zoomScaleNormal="125" workbookViewId="0">
      <selection activeCell="G4" sqref="G4"/>
    </sheetView>
  </sheetViews>
  <sheetFormatPr baseColWidth="10" defaultColWidth="8.85546875" defaultRowHeight="13"/>
  <cols>
    <col min="1" max="87" width="5.28515625" style="2" customWidth="1"/>
    <col min="88" max="16384" width="8.85546875" style="2"/>
  </cols>
  <sheetData>
    <row r="1" spans="1:21" ht="9.75" customHeight="1">
      <c r="A1" s="1"/>
      <c r="B1" s="1"/>
      <c r="C1" s="1"/>
      <c r="D1" s="1"/>
      <c r="E1" s="1"/>
      <c r="F1" s="1"/>
      <c r="G1" s="1"/>
      <c r="H1" s="1"/>
      <c r="I1" s="1"/>
      <c r="J1" s="1"/>
      <c r="K1" s="1"/>
      <c r="L1" s="1"/>
      <c r="M1" s="1"/>
      <c r="N1" s="1"/>
      <c r="O1" s="1"/>
      <c r="P1" s="1"/>
      <c r="Q1" s="1"/>
      <c r="R1" s="1"/>
      <c r="S1" s="1"/>
      <c r="T1" s="1"/>
      <c r="U1" s="1"/>
    </row>
    <row r="2" spans="1:21" ht="9.75" customHeight="1">
      <c r="A2" s="1"/>
      <c r="B2" s="1" t="s">
        <v>298</v>
      </c>
      <c r="C2" s="1"/>
      <c r="D2" s="1"/>
      <c r="E2" s="1" t="s">
        <v>297</v>
      </c>
      <c r="F2" s="1"/>
      <c r="G2" s="1"/>
      <c r="H2" s="1"/>
      <c r="I2" s="1"/>
      <c r="J2" s="1"/>
      <c r="K2" s="1"/>
      <c r="L2" s="1"/>
      <c r="M2" s="1"/>
      <c r="N2" s="1"/>
      <c r="O2" s="1"/>
      <c r="P2" s="1"/>
      <c r="Q2" s="1"/>
      <c r="R2" s="1"/>
      <c r="S2" s="1"/>
      <c r="T2" s="1"/>
      <c r="U2" s="1"/>
    </row>
    <row r="3" spans="1:21" ht="9.75" customHeight="1">
      <c r="A3" s="1"/>
      <c r="B3" s="1" t="s">
        <v>341</v>
      </c>
      <c r="C3" s="1" t="s">
        <v>342</v>
      </c>
      <c r="D3" s="1" t="s">
        <v>197</v>
      </c>
      <c r="E3" s="1" t="s">
        <v>521</v>
      </c>
      <c r="F3" s="1" t="s">
        <v>522</v>
      </c>
      <c r="G3" s="1" t="s">
        <v>523</v>
      </c>
      <c r="H3" s="1"/>
      <c r="I3" s="1"/>
      <c r="J3" s="1"/>
      <c r="K3" s="1"/>
      <c r="L3" s="1"/>
      <c r="M3" s="1"/>
      <c r="N3" s="1"/>
      <c r="O3" s="1"/>
      <c r="P3" s="1"/>
      <c r="Q3" s="1"/>
      <c r="R3" s="1"/>
      <c r="S3" s="1"/>
      <c r="T3" s="1"/>
      <c r="U3" s="1"/>
    </row>
    <row r="4" spans="1:21" ht="9.75" customHeight="1">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c r="A99" s="1">
        <f t="shared" ref="A99:A109"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c r="A104" s="1">
        <f t="shared" si="1"/>
        <v>2013</v>
      </c>
      <c r="B104" s="4">
        <f>0.01*'Table A1'!I106</f>
        <v>0.12600999999999998</v>
      </c>
      <c r="C104" s="4">
        <f>0.01*'Table A1'!J106</f>
        <v>0.16672000000000001</v>
      </c>
      <c r="D104" s="4">
        <f>0.01*'Table A1'!D106</f>
        <v>0.17425000000000002</v>
      </c>
      <c r="E104" s="4">
        <f>0.01*'Table A3'!I106</f>
        <v>0.12193000000000005</v>
      </c>
      <c r="F104" s="4">
        <f>0.01*'Table A3'!J106</f>
        <v>0.16433999999999999</v>
      </c>
      <c r="G104" s="4">
        <f>0.01*'Table A3'!D106</f>
        <v>0.20006000000000002</v>
      </c>
      <c r="H104" s="1"/>
      <c r="I104" s="1"/>
      <c r="J104" s="1"/>
      <c r="K104" s="1"/>
      <c r="L104" s="1"/>
      <c r="M104" s="1"/>
      <c r="N104" s="1"/>
      <c r="O104" s="1"/>
      <c r="P104" s="1"/>
      <c r="Q104" s="1"/>
      <c r="R104" s="1"/>
      <c r="S104" s="1"/>
      <c r="T104" s="1"/>
      <c r="U104" s="1"/>
    </row>
    <row r="105" spans="1:21" ht="9.75" customHeight="1">
      <c r="A105" s="1">
        <f t="shared" si="1"/>
        <v>2014</v>
      </c>
      <c r="B105" s="4">
        <f>0.01*'Table A1'!I107</f>
        <v>0.12441000000000001</v>
      </c>
      <c r="C105" s="4">
        <f>0.01*'Table A1'!J107</f>
        <v>0.16613</v>
      </c>
      <c r="D105" s="4">
        <f>0.01*'Table A1'!D107</f>
        <v>0.17802000000000001</v>
      </c>
      <c r="E105" s="4">
        <f>0.01*'Table A3'!I107</f>
        <v>0.11952000000000006</v>
      </c>
      <c r="F105" s="4">
        <f>0.01*'Table A3'!J107</f>
        <v>0.16389999999999996</v>
      </c>
      <c r="G105" s="4">
        <f>0.01*'Table A3'!D107</f>
        <v>0.2152</v>
      </c>
      <c r="H105" s="1"/>
      <c r="I105" s="1"/>
      <c r="J105" s="1"/>
      <c r="K105" s="1"/>
      <c r="L105" s="1"/>
      <c r="M105" s="1"/>
      <c r="N105" s="1"/>
      <c r="O105" s="1"/>
      <c r="P105" s="1"/>
      <c r="Q105" s="1"/>
      <c r="R105" s="1"/>
      <c r="S105" s="1"/>
      <c r="T105" s="1"/>
      <c r="U105" s="1"/>
    </row>
    <row r="106" spans="1:21" ht="9.75" customHeight="1">
      <c r="A106" s="1">
        <f t="shared" si="1"/>
        <v>2015</v>
      </c>
      <c r="B106" s="4">
        <f>0.01*'Table A1'!I108</f>
        <v>0.12419000000000001</v>
      </c>
      <c r="C106" s="4">
        <f>0.01*'Table A1'!J108</f>
        <v>0.16696000000000003</v>
      </c>
      <c r="D106" s="4">
        <f>0.01*'Table A1'!D108</f>
        <v>0.18053999999999998</v>
      </c>
      <c r="E106" s="4">
        <f>0.01*'Table A3'!I108</f>
        <v>0.11957000000000001</v>
      </c>
      <c r="F106" s="4">
        <f>0.01*'Table A3'!J108</f>
        <v>0.16442999999999999</v>
      </c>
      <c r="G106" s="4">
        <f>0.01*'Table A3'!D108</f>
        <v>0.21592</v>
      </c>
      <c r="H106" s="1"/>
      <c r="I106" s="1"/>
      <c r="J106" s="1"/>
      <c r="K106" s="1"/>
      <c r="L106" s="1"/>
      <c r="M106" s="1"/>
      <c r="N106" s="1"/>
      <c r="O106" s="1"/>
      <c r="P106" s="1"/>
      <c r="Q106" s="1"/>
      <c r="R106" s="1"/>
      <c r="S106" s="1"/>
      <c r="T106" s="1"/>
      <c r="U106" s="1"/>
    </row>
    <row r="107" spans="1:21" ht="9.75" customHeight="1">
      <c r="A107" s="1">
        <f t="shared" si="1"/>
        <v>2016</v>
      </c>
      <c r="B107" s="4">
        <f>0.01*'Table A1'!I109</f>
        <v>0.12625999999999998</v>
      </c>
      <c r="C107" s="4">
        <f>0.01*'Table A1'!J109</f>
        <v>0.16986000000000001</v>
      </c>
      <c r="D107" s="4">
        <f>0.01*'Table A1'!D109</f>
        <v>0.17776</v>
      </c>
      <c r="E107" s="4">
        <f>0.01*'Table A3'!I109</f>
        <v>0.12150999999999997</v>
      </c>
      <c r="F107" s="4">
        <f>0.01*'Table A3'!J109</f>
        <v>0.16681000000000001</v>
      </c>
      <c r="G107" s="4">
        <f>0.01*'Table A3'!D109</f>
        <v>0.20699000000000001</v>
      </c>
      <c r="H107" s="1"/>
      <c r="I107" s="1"/>
      <c r="J107" s="1"/>
      <c r="K107" s="1"/>
      <c r="L107" s="1"/>
      <c r="M107" s="1"/>
      <c r="N107" s="1"/>
      <c r="O107" s="1"/>
      <c r="P107" s="1"/>
      <c r="Q107" s="1"/>
      <c r="R107" s="1"/>
      <c r="S107" s="1"/>
      <c r="T107" s="1"/>
      <c r="U107" s="1"/>
    </row>
    <row r="108" spans="1:21" ht="9.75" customHeight="1">
      <c r="A108" s="1">
        <f t="shared" si="1"/>
        <v>2017</v>
      </c>
      <c r="B108" s="4">
        <f>0.01*'Table A1'!I110</f>
        <v>0.12542000000000003</v>
      </c>
      <c r="C108" s="4">
        <f>0.01*'Table A1'!J110</f>
        <v>0.16995000000000002</v>
      </c>
      <c r="D108" s="4">
        <f>0.01*'Table A1'!D110</f>
        <v>0.18340000000000001</v>
      </c>
      <c r="E108" s="4">
        <f>0.01*'Table A3'!I110</f>
        <v>0.11965000000000003</v>
      </c>
      <c r="F108" s="4">
        <f>0.01*'Table A3'!J110</f>
        <v>0.16646000000000002</v>
      </c>
      <c r="G108" s="4">
        <f>0.01*'Table A3'!D110</f>
        <v>0.21955</v>
      </c>
      <c r="H108" s="1"/>
      <c r="I108" s="1"/>
      <c r="J108" s="1"/>
      <c r="K108" s="1"/>
      <c r="L108" s="1"/>
      <c r="M108" s="1"/>
      <c r="N108" s="1"/>
      <c r="O108" s="1"/>
      <c r="P108" s="1"/>
      <c r="Q108" s="1"/>
      <c r="R108" s="1"/>
      <c r="S108" s="1"/>
      <c r="T108" s="1"/>
      <c r="U108" s="1"/>
    </row>
    <row r="109" spans="1:21" ht="9.75" customHeight="1">
      <c r="A109" s="1">
        <f t="shared" si="1"/>
        <v>2018</v>
      </c>
      <c r="B109" s="4">
        <f>0.01*'Table A1'!I111</f>
        <v>0.12515000000000001</v>
      </c>
      <c r="C109" s="4">
        <f>0.01*'Table A1'!J111</f>
        <v>0.17044000000000004</v>
      </c>
      <c r="D109" s="4">
        <f>0.01*'Table A1'!D111</f>
        <v>0.18464</v>
      </c>
      <c r="E109" s="4">
        <f>0.01*'Table A3'!I111</f>
        <v>0.11999000000000003</v>
      </c>
      <c r="F109" s="4">
        <f>0.01*'Table A3'!J111</f>
        <v>0.16779999999999998</v>
      </c>
      <c r="G109" s="4">
        <f>0.01*'Table A3'!D111</f>
        <v>0.21763000000000002</v>
      </c>
      <c r="H109" s="1"/>
      <c r="I109" s="1"/>
      <c r="J109" s="1"/>
      <c r="K109" s="1"/>
      <c r="L109" s="1"/>
      <c r="M109" s="1"/>
      <c r="N109" s="1"/>
      <c r="O109" s="1"/>
      <c r="P109" s="1"/>
      <c r="Q109" s="1"/>
      <c r="R109" s="1"/>
      <c r="S109" s="1"/>
      <c r="T109" s="1"/>
      <c r="U109" s="1"/>
    </row>
    <row r="110" spans="1:21" ht="9.75" customHeight="1">
      <c r="A110" s="1"/>
      <c r="B110" s="1"/>
      <c r="C110" s="1"/>
      <c r="D110" s="1"/>
      <c r="E110" s="1"/>
      <c r="F110" s="1"/>
      <c r="G110" s="1"/>
      <c r="H110" s="1"/>
      <c r="I110" s="1"/>
      <c r="J110" s="1"/>
      <c r="K110" s="1"/>
      <c r="L110" s="1"/>
      <c r="M110" s="1"/>
      <c r="N110" s="1"/>
      <c r="O110" s="1"/>
      <c r="P110" s="1"/>
      <c r="Q110" s="1"/>
      <c r="R110" s="1"/>
      <c r="S110" s="1"/>
      <c r="T110" s="1"/>
      <c r="U110" s="1"/>
    </row>
    <row r="111" spans="1:21" ht="9.75" customHeight="1">
      <c r="A111" s="1"/>
      <c r="B111" s="1"/>
      <c r="C111" s="1"/>
      <c r="D111" s="1"/>
      <c r="E111" s="1"/>
      <c r="F111" s="1"/>
      <c r="G111" s="1"/>
      <c r="H111" s="1"/>
      <c r="I111" s="1"/>
      <c r="J111" s="1"/>
      <c r="K111" s="1"/>
      <c r="L111" s="1"/>
      <c r="M111" s="1"/>
      <c r="N111" s="1"/>
      <c r="O111" s="1"/>
      <c r="P111" s="1"/>
      <c r="Q111" s="1"/>
      <c r="R111" s="1"/>
      <c r="S111" s="1"/>
      <c r="T111" s="1"/>
      <c r="U111" s="1"/>
    </row>
    <row r="112" spans="1:21" ht="9.75" customHeight="1">
      <c r="A112" s="1"/>
      <c r="B112" s="1"/>
      <c r="C112" s="1"/>
      <c r="D112" s="1"/>
      <c r="E112" s="1"/>
      <c r="F112" s="1"/>
      <c r="G112" s="1"/>
      <c r="H112" s="1"/>
      <c r="I112" s="1"/>
      <c r="J112" s="1"/>
      <c r="K112" s="1"/>
      <c r="L112" s="1"/>
      <c r="M112" s="1"/>
      <c r="N112" s="1"/>
      <c r="O112" s="1"/>
      <c r="P112" s="1"/>
      <c r="Q112" s="1"/>
      <c r="R112" s="1"/>
      <c r="S112" s="1"/>
      <c r="T112" s="1"/>
      <c r="U112" s="1"/>
    </row>
    <row r="113" spans="1:21" ht="9.75" customHeight="1">
      <c r="A113" s="1"/>
      <c r="B113" s="1"/>
      <c r="C113" s="1"/>
      <c r="D113" s="1"/>
      <c r="E113" s="1"/>
      <c r="F113" s="1"/>
      <c r="G113" s="1"/>
      <c r="H113" s="1"/>
      <c r="I113" s="1"/>
      <c r="J113" s="1"/>
      <c r="K113" s="1"/>
      <c r="L113" s="1"/>
      <c r="M113" s="1"/>
      <c r="N113" s="1"/>
      <c r="O113" s="1"/>
      <c r="P113" s="1"/>
      <c r="Q113" s="1"/>
      <c r="R113" s="1"/>
      <c r="S113" s="1"/>
      <c r="T113" s="1"/>
      <c r="U113" s="1"/>
    </row>
    <row r="114" spans="1:21" ht="9.75" customHeight="1">
      <c r="A114" s="1"/>
      <c r="B114" s="1"/>
      <c r="C114" s="1"/>
      <c r="D114" s="1"/>
      <c r="E114" s="1"/>
      <c r="F114" s="1"/>
      <c r="G114" s="1"/>
      <c r="H114" s="1"/>
      <c r="I114" s="1"/>
      <c r="J114" s="1"/>
      <c r="K114" s="1"/>
      <c r="L114" s="1"/>
      <c r="M114" s="1"/>
      <c r="N114" s="1"/>
      <c r="O114" s="1"/>
      <c r="P114" s="1"/>
      <c r="Q114" s="1"/>
      <c r="R114" s="1"/>
      <c r="S114" s="1"/>
      <c r="T114" s="1"/>
      <c r="U114" s="1"/>
    </row>
    <row r="115" spans="1:21" ht="9.75" customHeight="1">
      <c r="A115" s="1"/>
      <c r="B115" s="1"/>
      <c r="C115" s="1"/>
      <c r="D115" s="1"/>
      <c r="E115" s="1"/>
      <c r="F115" s="1"/>
      <c r="G115" s="1"/>
      <c r="H115" s="1"/>
      <c r="I115" s="1"/>
      <c r="J115" s="1"/>
      <c r="K115" s="1"/>
      <c r="L115" s="1"/>
      <c r="M115" s="1"/>
      <c r="N115" s="1"/>
      <c r="O115" s="1"/>
      <c r="P115" s="1"/>
      <c r="Q115" s="1"/>
      <c r="R115" s="1"/>
      <c r="S115" s="1"/>
      <c r="T115" s="1"/>
      <c r="U115" s="1"/>
    </row>
    <row r="116" spans="1:21" ht="9.75" customHeight="1">
      <c r="A116" s="1"/>
      <c r="B116" s="1"/>
      <c r="C116" s="1"/>
      <c r="D116" s="1"/>
      <c r="E116" s="1"/>
      <c r="F116" s="1"/>
      <c r="G116" s="1"/>
      <c r="H116" s="1"/>
      <c r="I116" s="1"/>
      <c r="J116" s="1"/>
      <c r="K116" s="1"/>
      <c r="L116" s="1"/>
      <c r="M116" s="1"/>
      <c r="N116" s="1"/>
      <c r="O116" s="1"/>
      <c r="P116" s="1"/>
      <c r="Q116" s="1"/>
      <c r="R116" s="1"/>
      <c r="S116" s="1"/>
      <c r="T116" s="1"/>
      <c r="U116" s="1"/>
    </row>
    <row r="117" spans="1:21" ht="9.75" customHeight="1">
      <c r="A117" s="1"/>
      <c r="B117" s="1"/>
      <c r="C117" s="1"/>
      <c r="D117" s="1"/>
      <c r="E117" s="1"/>
      <c r="F117" s="1"/>
      <c r="G117" s="1"/>
      <c r="H117" s="1"/>
      <c r="I117" s="1"/>
      <c r="J117" s="1"/>
      <c r="K117" s="1"/>
      <c r="L117" s="1"/>
      <c r="M117" s="1"/>
      <c r="N117" s="1"/>
      <c r="O117" s="1"/>
      <c r="P117" s="1"/>
      <c r="Q117" s="1"/>
      <c r="R117" s="1"/>
      <c r="S117" s="1"/>
      <c r="T117" s="1"/>
      <c r="U117" s="1"/>
    </row>
    <row r="118" spans="1:21" ht="9.75" customHeight="1">
      <c r="A118" s="1"/>
      <c r="B118" s="1"/>
      <c r="C118" s="1"/>
      <c r="D118" s="1"/>
      <c r="E118" s="1"/>
      <c r="F118" s="1"/>
      <c r="G118" s="1"/>
      <c r="H118" s="1"/>
      <c r="I118" s="1"/>
      <c r="J118" s="1"/>
      <c r="K118" s="1"/>
      <c r="L118" s="1"/>
      <c r="M118" s="1"/>
      <c r="N118" s="1"/>
      <c r="O118" s="1"/>
      <c r="P118" s="1"/>
      <c r="Q118" s="1"/>
      <c r="R118" s="1"/>
      <c r="S118" s="1"/>
      <c r="T118" s="1"/>
      <c r="U118" s="1"/>
    </row>
    <row r="119" spans="1:21" ht="9.75" customHeight="1">
      <c r="A119" s="1"/>
      <c r="B119" s="1"/>
      <c r="C119" s="1"/>
      <c r="D119" s="1"/>
      <c r="E119" s="1"/>
      <c r="F119" s="1"/>
      <c r="G119" s="1"/>
      <c r="H119" s="1"/>
      <c r="I119" s="1"/>
      <c r="J119" s="1"/>
      <c r="K119" s="1"/>
      <c r="L119" s="1"/>
      <c r="M119" s="1"/>
      <c r="N119" s="1"/>
      <c r="O119" s="1"/>
      <c r="P119" s="1"/>
      <c r="Q119" s="1"/>
      <c r="R119" s="1"/>
      <c r="S119" s="1"/>
      <c r="T119" s="1"/>
      <c r="U119" s="1"/>
    </row>
    <row r="120" spans="1:21" ht="9.75" customHeight="1">
      <c r="A120" s="1"/>
      <c r="B120" s="1"/>
      <c r="C120" s="1"/>
      <c r="D120" s="1"/>
      <c r="E120" s="1"/>
      <c r="F120" s="1"/>
      <c r="G120" s="1"/>
      <c r="H120" s="1"/>
      <c r="I120" s="1"/>
      <c r="J120" s="1"/>
      <c r="K120" s="1"/>
      <c r="L120" s="1"/>
      <c r="M120" s="1"/>
      <c r="N120" s="1"/>
      <c r="O120" s="1"/>
      <c r="P120" s="1"/>
      <c r="Q120" s="1"/>
      <c r="R120" s="1"/>
      <c r="S120" s="1"/>
      <c r="T120" s="1"/>
      <c r="U120" s="1"/>
    </row>
    <row r="121" spans="1:21" ht="9.75" customHeight="1">
      <c r="A121" s="1"/>
      <c r="B121" s="1"/>
      <c r="C121" s="1"/>
      <c r="D121" s="1"/>
      <c r="E121" s="1"/>
      <c r="F121" s="1"/>
      <c r="G121" s="1"/>
      <c r="H121" s="1"/>
      <c r="I121" s="1"/>
      <c r="J121" s="1"/>
      <c r="K121" s="1"/>
      <c r="L121" s="1"/>
      <c r="M121" s="1"/>
      <c r="N121" s="1"/>
      <c r="O121" s="1"/>
      <c r="P121" s="1"/>
      <c r="Q121" s="1"/>
      <c r="R121" s="1"/>
      <c r="S121" s="1"/>
      <c r="T121" s="1"/>
      <c r="U121" s="1"/>
    </row>
    <row r="122" spans="1:21" ht="9.75" customHeight="1">
      <c r="A122" s="1"/>
      <c r="B122" s="1"/>
      <c r="C122" s="1"/>
      <c r="D122" s="1"/>
      <c r="E122" s="1"/>
      <c r="F122" s="1"/>
      <c r="G122" s="1"/>
      <c r="H122" s="1"/>
      <c r="I122" s="1"/>
      <c r="J122" s="1"/>
      <c r="K122" s="1"/>
      <c r="L122" s="1"/>
      <c r="M122" s="1"/>
      <c r="N122" s="1"/>
      <c r="O122" s="1"/>
      <c r="P122" s="1"/>
      <c r="Q122" s="1"/>
      <c r="R122" s="1"/>
      <c r="S122" s="1"/>
      <c r="T122" s="1"/>
      <c r="U122" s="1"/>
    </row>
    <row r="123" spans="1:21" ht="9.75" customHeight="1">
      <c r="A123" s="1"/>
      <c r="B123" s="1"/>
      <c r="C123" s="1"/>
      <c r="D123" s="1"/>
      <c r="E123" s="1"/>
      <c r="F123" s="1"/>
      <c r="G123" s="1"/>
      <c r="H123" s="1"/>
      <c r="I123" s="1"/>
      <c r="J123" s="1"/>
      <c r="K123" s="1"/>
      <c r="L123" s="1"/>
      <c r="M123" s="1"/>
      <c r="N123" s="1"/>
      <c r="O123" s="1"/>
      <c r="P123" s="1"/>
      <c r="Q123" s="1"/>
      <c r="R123" s="1"/>
      <c r="S123" s="1"/>
      <c r="T123" s="1"/>
      <c r="U123" s="1"/>
    </row>
    <row r="124" spans="1:21" ht="9.75" customHeight="1">
      <c r="A124" s="1"/>
      <c r="B124" s="1"/>
      <c r="C124" s="1"/>
      <c r="D124" s="1"/>
      <c r="E124" s="1"/>
      <c r="F124" s="1"/>
      <c r="G124" s="1"/>
      <c r="H124" s="1"/>
      <c r="I124" s="1"/>
      <c r="J124" s="1"/>
      <c r="K124" s="1"/>
      <c r="L124" s="1"/>
      <c r="M124" s="1"/>
      <c r="N124" s="1"/>
      <c r="O124" s="1"/>
      <c r="P124" s="1"/>
      <c r="Q124" s="1"/>
      <c r="R124" s="1"/>
      <c r="S124" s="1"/>
      <c r="T124" s="1"/>
      <c r="U124" s="1"/>
    </row>
    <row r="125" spans="1:21" ht="9.75" customHeight="1">
      <c r="A125" s="1"/>
      <c r="B125" s="1"/>
      <c r="C125" s="1"/>
      <c r="D125" s="1"/>
      <c r="E125" s="1"/>
      <c r="F125" s="1"/>
      <c r="G125" s="1"/>
      <c r="H125" s="1"/>
      <c r="I125" s="1"/>
      <c r="J125" s="1"/>
      <c r="K125" s="1"/>
      <c r="L125" s="1"/>
      <c r="M125" s="1"/>
      <c r="N125" s="1"/>
      <c r="O125" s="1"/>
      <c r="P125" s="1"/>
      <c r="Q125" s="1"/>
      <c r="R125" s="1"/>
      <c r="S125" s="1"/>
      <c r="T125" s="1"/>
      <c r="U125" s="1"/>
    </row>
    <row r="126" spans="1:21" ht="9.75" customHeight="1">
      <c r="A126" s="1"/>
      <c r="B126" s="1"/>
      <c r="C126" s="1"/>
      <c r="D126" s="1"/>
      <c r="E126" s="1"/>
      <c r="F126" s="1"/>
      <c r="G126" s="1"/>
      <c r="H126" s="1"/>
      <c r="I126" s="1"/>
      <c r="J126" s="1"/>
      <c r="K126" s="1"/>
      <c r="L126" s="1"/>
      <c r="M126" s="1"/>
      <c r="N126" s="1"/>
      <c r="O126" s="1"/>
      <c r="P126" s="1"/>
      <c r="Q126" s="1"/>
      <c r="R126" s="1"/>
      <c r="S126" s="1"/>
      <c r="T126" s="1"/>
      <c r="U126" s="1"/>
    </row>
    <row r="127" spans="1:21" ht="9.75" customHeight="1">
      <c r="A127" s="1"/>
      <c r="B127" s="1"/>
      <c r="C127" s="1"/>
      <c r="D127" s="1"/>
      <c r="E127" s="1"/>
      <c r="F127" s="1"/>
      <c r="G127" s="1"/>
      <c r="H127" s="1"/>
      <c r="I127" s="1"/>
      <c r="J127" s="1"/>
      <c r="K127" s="1"/>
      <c r="L127" s="1"/>
      <c r="M127" s="1"/>
      <c r="N127" s="1"/>
      <c r="O127" s="1"/>
      <c r="P127" s="1"/>
      <c r="Q127" s="1"/>
      <c r="R127" s="1"/>
      <c r="S127" s="1"/>
      <c r="T127" s="1"/>
      <c r="U127" s="1"/>
    </row>
    <row r="128" spans="1:21" ht="9.75" customHeight="1">
      <c r="A128" s="1"/>
      <c r="B128" s="1"/>
      <c r="C128" s="1"/>
      <c r="D128" s="1"/>
      <c r="E128" s="1"/>
      <c r="F128" s="1"/>
      <c r="G128" s="1"/>
      <c r="H128" s="1"/>
      <c r="I128" s="1"/>
      <c r="J128" s="1"/>
      <c r="K128" s="1"/>
      <c r="L128" s="1"/>
      <c r="M128" s="1"/>
      <c r="N128" s="1"/>
      <c r="O128" s="1"/>
      <c r="P128" s="1"/>
      <c r="Q128" s="1"/>
      <c r="R128" s="1"/>
      <c r="S128" s="1"/>
      <c r="T128" s="1"/>
      <c r="U128" s="1"/>
    </row>
    <row r="129" spans="1:21" ht="9.75" customHeight="1">
      <c r="A129" s="1"/>
      <c r="B129" s="1"/>
      <c r="C129" s="1"/>
      <c r="D129" s="1"/>
      <c r="E129" s="1"/>
      <c r="F129" s="1"/>
      <c r="G129" s="1"/>
      <c r="H129" s="1"/>
      <c r="I129" s="1"/>
      <c r="J129" s="1"/>
      <c r="K129" s="1"/>
      <c r="L129" s="1"/>
      <c r="M129" s="1"/>
      <c r="N129" s="1"/>
      <c r="O129" s="1"/>
      <c r="P129" s="1"/>
      <c r="Q129" s="1"/>
      <c r="R129" s="1"/>
      <c r="S129" s="1"/>
      <c r="T129" s="1"/>
      <c r="U129" s="1"/>
    </row>
    <row r="130" spans="1:21" ht="9.75" customHeight="1">
      <c r="A130" s="1"/>
      <c r="B130" s="1"/>
      <c r="C130" s="1"/>
      <c r="D130" s="1"/>
      <c r="E130" s="1"/>
      <c r="F130" s="1"/>
      <c r="G130" s="1"/>
      <c r="H130" s="1"/>
      <c r="I130" s="1"/>
      <c r="J130" s="1"/>
      <c r="K130" s="1"/>
      <c r="L130" s="1"/>
      <c r="M130" s="1"/>
      <c r="N130" s="1"/>
      <c r="O130" s="1"/>
      <c r="P130" s="1"/>
      <c r="Q130" s="1"/>
      <c r="R130" s="1"/>
      <c r="S130" s="1"/>
      <c r="T130" s="1"/>
      <c r="U130" s="1"/>
    </row>
    <row r="131" spans="1:21" ht="9.75" customHeight="1">
      <c r="A131" s="1"/>
      <c r="B131" s="1"/>
      <c r="C131" s="1"/>
      <c r="D131" s="1"/>
      <c r="E131" s="1"/>
      <c r="F131" s="1"/>
      <c r="G131" s="1"/>
      <c r="H131" s="1"/>
      <c r="I131" s="1"/>
      <c r="J131" s="1"/>
      <c r="K131" s="1"/>
      <c r="L131" s="1"/>
      <c r="M131" s="1"/>
      <c r="N131" s="1"/>
      <c r="O131" s="1"/>
      <c r="P131" s="1"/>
      <c r="Q131" s="1"/>
      <c r="R131" s="1"/>
      <c r="S131" s="1"/>
      <c r="T131" s="1"/>
      <c r="U131" s="1"/>
    </row>
    <row r="132" spans="1:21" ht="9.75" customHeight="1">
      <c r="A132" s="1"/>
      <c r="B132" s="1"/>
      <c r="C132" s="1"/>
      <c r="D132" s="1"/>
      <c r="E132" s="1"/>
      <c r="F132" s="1"/>
      <c r="G132" s="1"/>
      <c r="H132" s="1"/>
      <c r="I132" s="1"/>
      <c r="J132" s="1"/>
      <c r="K132" s="1"/>
      <c r="L132" s="1"/>
      <c r="M132" s="1"/>
      <c r="N132" s="1"/>
      <c r="O132" s="1"/>
      <c r="P132" s="1"/>
      <c r="Q132" s="1"/>
      <c r="R132" s="1"/>
      <c r="S132" s="1"/>
      <c r="T132" s="1"/>
      <c r="U132" s="1"/>
    </row>
    <row r="133" spans="1:21" ht="9.75" customHeight="1">
      <c r="A133" s="1"/>
      <c r="B133" s="1"/>
      <c r="C133" s="1"/>
      <c r="D133" s="1"/>
      <c r="E133" s="1"/>
      <c r="F133" s="1"/>
      <c r="G133" s="1"/>
      <c r="H133" s="1"/>
      <c r="I133" s="1"/>
      <c r="J133" s="1"/>
      <c r="K133" s="1"/>
      <c r="L133" s="1"/>
      <c r="M133" s="1"/>
      <c r="N133" s="1"/>
      <c r="O133" s="1"/>
      <c r="P133" s="1"/>
      <c r="Q133" s="1"/>
      <c r="R133" s="1"/>
      <c r="S133" s="1"/>
      <c r="T133" s="1"/>
      <c r="U133" s="1"/>
    </row>
    <row r="134" spans="1:21" ht="9.75" customHeight="1">
      <c r="A134" s="1"/>
      <c r="B134" s="1"/>
      <c r="C134" s="1"/>
      <c r="D134" s="1"/>
      <c r="E134" s="1"/>
      <c r="F134" s="1"/>
      <c r="G134" s="1"/>
      <c r="H134" s="1"/>
      <c r="I134" s="1"/>
      <c r="J134" s="1"/>
      <c r="K134" s="1"/>
      <c r="L134" s="1"/>
      <c r="M134" s="1"/>
      <c r="N134" s="1"/>
      <c r="O134" s="1"/>
      <c r="P134" s="1"/>
      <c r="Q134" s="1"/>
      <c r="R134" s="1"/>
      <c r="S134" s="1"/>
      <c r="T134" s="1"/>
      <c r="U134" s="1"/>
    </row>
    <row r="135" spans="1:21" ht="9.75" customHeight="1">
      <c r="A135" s="1"/>
      <c r="B135" s="1"/>
      <c r="C135" s="1"/>
      <c r="D135" s="1"/>
      <c r="E135" s="1"/>
      <c r="F135" s="1"/>
      <c r="G135" s="1"/>
      <c r="H135" s="1"/>
      <c r="I135" s="1"/>
      <c r="J135" s="1"/>
      <c r="K135" s="1"/>
      <c r="L135" s="1"/>
      <c r="M135" s="1"/>
      <c r="N135" s="1"/>
      <c r="O135" s="1"/>
      <c r="P135" s="1"/>
      <c r="Q135" s="1"/>
      <c r="R135" s="1"/>
      <c r="S135" s="1"/>
      <c r="T135" s="1"/>
      <c r="U135" s="1"/>
    </row>
    <row r="136" spans="1:21" ht="9.75" customHeight="1">
      <c r="A136" s="1"/>
      <c r="B136" s="1"/>
      <c r="C136" s="1"/>
      <c r="D136" s="1"/>
      <c r="E136" s="1"/>
      <c r="F136" s="1"/>
      <c r="G136" s="1"/>
      <c r="H136" s="1"/>
      <c r="I136" s="1"/>
      <c r="J136" s="1"/>
      <c r="K136" s="1"/>
      <c r="L136" s="1"/>
      <c r="M136" s="1"/>
      <c r="N136" s="1"/>
      <c r="O136" s="1"/>
      <c r="P136" s="1"/>
      <c r="Q136" s="1"/>
      <c r="R136" s="1"/>
      <c r="S136" s="1"/>
      <c r="T136" s="1"/>
      <c r="U136" s="1"/>
    </row>
    <row r="137" spans="1:21" ht="9.75" customHeight="1">
      <c r="A137" s="1"/>
      <c r="B137" s="1"/>
      <c r="C137" s="1"/>
      <c r="D137" s="1"/>
      <c r="E137" s="1"/>
      <c r="F137" s="1"/>
      <c r="G137" s="1"/>
      <c r="H137" s="1"/>
      <c r="I137" s="1"/>
      <c r="J137" s="1"/>
      <c r="K137" s="1"/>
      <c r="L137" s="1"/>
      <c r="M137" s="1"/>
      <c r="N137" s="1"/>
      <c r="O137" s="1"/>
      <c r="P137" s="1"/>
      <c r="Q137" s="1"/>
      <c r="R137" s="1"/>
      <c r="S137" s="1"/>
      <c r="T137" s="1"/>
      <c r="U137" s="1"/>
    </row>
    <row r="138" spans="1:21" ht="9.75" customHeight="1">
      <c r="A138" s="1"/>
      <c r="B138" s="1"/>
      <c r="C138" s="1"/>
      <c r="D138" s="1"/>
      <c r="E138" s="1"/>
      <c r="F138" s="1"/>
      <c r="G138" s="1"/>
      <c r="H138" s="1"/>
      <c r="I138" s="1"/>
      <c r="J138" s="1"/>
      <c r="K138" s="1"/>
      <c r="L138" s="1"/>
      <c r="M138" s="1"/>
      <c r="N138" s="1"/>
      <c r="O138" s="1"/>
      <c r="P138" s="1"/>
      <c r="Q138" s="1"/>
      <c r="R138" s="1"/>
      <c r="S138" s="1"/>
      <c r="T138" s="1"/>
      <c r="U138" s="1"/>
    </row>
    <row r="139" spans="1:21" ht="9.75" customHeight="1">
      <c r="A139" s="1"/>
      <c r="B139" s="1"/>
      <c r="C139" s="1"/>
      <c r="D139" s="1"/>
      <c r="E139" s="1"/>
      <c r="F139" s="1"/>
      <c r="G139" s="1"/>
      <c r="H139" s="1"/>
      <c r="I139" s="1"/>
      <c r="J139" s="1"/>
      <c r="K139" s="1"/>
      <c r="L139" s="1"/>
      <c r="M139" s="1"/>
      <c r="N139" s="1"/>
      <c r="O139" s="1"/>
      <c r="P139" s="1"/>
      <c r="Q139" s="1"/>
      <c r="R139" s="1"/>
      <c r="S139" s="1"/>
      <c r="T139" s="1"/>
      <c r="U139" s="1"/>
    </row>
    <row r="140" spans="1:21" ht="9.75" customHeight="1">
      <c r="A140" s="1"/>
      <c r="B140" s="1"/>
      <c r="C140" s="1"/>
      <c r="D140" s="1"/>
      <c r="E140" s="1"/>
      <c r="F140" s="1"/>
      <c r="G140" s="1"/>
      <c r="H140" s="1"/>
      <c r="I140" s="1"/>
      <c r="J140" s="1"/>
      <c r="K140" s="1"/>
      <c r="L140" s="1"/>
      <c r="M140" s="1"/>
      <c r="N140" s="1"/>
      <c r="O140" s="1"/>
      <c r="P140" s="1"/>
      <c r="Q140" s="1"/>
      <c r="R140" s="1"/>
      <c r="S140" s="1"/>
      <c r="T140" s="1"/>
      <c r="U140" s="1"/>
    </row>
    <row r="141" spans="1:21" ht="9.75" customHeight="1">
      <c r="A141" s="1"/>
      <c r="B141" s="1"/>
      <c r="C141" s="1"/>
      <c r="D141" s="1"/>
      <c r="E141" s="1"/>
      <c r="F141" s="1"/>
      <c r="G141" s="1"/>
      <c r="H141" s="1"/>
      <c r="I141" s="1"/>
      <c r="J141" s="1"/>
      <c r="K141" s="1"/>
      <c r="L141" s="1"/>
      <c r="M141" s="1"/>
      <c r="N141" s="1"/>
      <c r="O141" s="1"/>
      <c r="P141" s="1"/>
      <c r="Q141" s="1"/>
      <c r="R141" s="1"/>
      <c r="S141" s="1"/>
      <c r="T141" s="1"/>
      <c r="U141" s="1"/>
    </row>
    <row r="142" spans="1:21" ht="9.75" customHeight="1">
      <c r="A142" s="1"/>
      <c r="B142" s="1"/>
      <c r="C142" s="1"/>
      <c r="D142" s="1"/>
      <c r="E142" s="1"/>
      <c r="F142" s="1"/>
      <c r="G142" s="1"/>
      <c r="H142" s="1"/>
      <c r="I142" s="1"/>
      <c r="J142" s="1"/>
      <c r="K142" s="1"/>
      <c r="L142" s="1"/>
      <c r="M142" s="1"/>
      <c r="N142" s="1"/>
      <c r="O142" s="1"/>
      <c r="P142" s="1"/>
      <c r="Q142" s="1"/>
      <c r="R142" s="1"/>
      <c r="S142" s="1"/>
      <c r="T142" s="1"/>
      <c r="U142" s="1"/>
    </row>
    <row r="143" spans="1:21" ht="9.75" customHeight="1">
      <c r="A143" s="1"/>
      <c r="B143" s="1"/>
      <c r="C143" s="1"/>
      <c r="D143" s="1"/>
      <c r="E143" s="1"/>
      <c r="F143" s="1"/>
      <c r="G143" s="1"/>
      <c r="H143" s="1"/>
      <c r="I143" s="1"/>
      <c r="J143" s="1"/>
      <c r="K143" s="1"/>
      <c r="L143" s="1"/>
      <c r="M143" s="1"/>
      <c r="N143" s="1"/>
      <c r="O143" s="1"/>
      <c r="P143" s="1"/>
      <c r="Q143" s="1"/>
      <c r="R143" s="1"/>
      <c r="S143" s="1"/>
      <c r="T143" s="1"/>
      <c r="U143" s="1"/>
    </row>
    <row r="144" spans="1:21" ht="9.75" customHeight="1">
      <c r="A144" s="1"/>
      <c r="B144" s="1"/>
      <c r="C144" s="1"/>
      <c r="D144" s="1"/>
      <c r="E144" s="1"/>
      <c r="F144" s="1"/>
      <c r="G144" s="1"/>
      <c r="H144" s="1"/>
      <c r="I144" s="1"/>
      <c r="J144" s="1"/>
      <c r="K144" s="1"/>
      <c r="L144" s="1"/>
      <c r="M144" s="1"/>
      <c r="N144" s="1"/>
      <c r="O144" s="1"/>
      <c r="P144" s="1"/>
      <c r="Q144" s="1"/>
      <c r="R144" s="1"/>
      <c r="S144" s="1"/>
      <c r="T144" s="1"/>
      <c r="U144" s="1"/>
    </row>
    <row r="145" spans="1:21" ht="9.75" customHeight="1">
      <c r="A145" s="1"/>
      <c r="B145" s="1"/>
      <c r="C145" s="1"/>
      <c r="D145" s="1"/>
      <c r="E145" s="1"/>
      <c r="F145" s="1"/>
      <c r="G145" s="1"/>
      <c r="H145" s="1"/>
      <c r="I145" s="1"/>
      <c r="J145" s="1"/>
      <c r="K145" s="1"/>
      <c r="L145" s="1"/>
      <c r="M145" s="1"/>
      <c r="N145" s="1"/>
      <c r="O145" s="1"/>
      <c r="P145" s="1"/>
      <c r="Q145" s="1"/>
      <c r="R145" s="1"/>
      <c r="S145" s="1"/>
      <c r="T145" s="1"/>
      <c r="U145" s="1"/>
    </row>
    <row r="146" spans="1:21" ht="9.75" customHeight="1">
      <c r="A146" s="1"/>
      <c r="B146" s="1"/>
      <c r="C146" s="1"/>
      <c r="D146" s="1"/>
      <c r="E146" s="1"/>
      <c r="F146" s="1"/>
      <c r="G146" s="1"/>
      <c r="H146" s="1"/>
      <c r="I146" s="1"/>
      <c r="J146" s="1"/>
      <c r="K146" s="1"/>
      <c r="L146" s="1"/>
      <c r="M146" s="1"/>
      <c r="N146" s="1"/>
      <c r="O146" s="1"/>
      <c r="P146" s="1"/>
      <c r="Q146" s="1"/>
      <c r="R146" s="1"/>
      <c r="S146" s="1"/>
      <c r="T146" s="1"/>
      <c r="U146" s="1"/>
    </row>
    <row r="147" spans="1:21" ht="9.75" customHeight="1">
      <c r="A147" s="1"/>
      <c r="B147" s="1"/>
      <c r="C147" s="1"/>
      <c r="D147" s="1"/>
      <c r="E147" s="1"/>
      <c r="F147" s="1"/>
      <c r="G147" s="1"/>
      <c r="H147" s="1"/>
      <c r="I147" s="1"/>
      <c r="J147" s="1"/>
      <c r="K147" s="1"/>
      <c r="L147" s="1"/>
      <c r="M147" s="1"/>
      <c r="N147" s="1"/>
      <c r="O147" s="1"/>
      <c r="P147" s="1"/>
      <c r="Q147" s="1"/>
      <c r="R147" s="1"/>
      <c r="S147" s="1"/>
      <c r="T147" s="1"/>
      <c r="U147" s="1"/>
    </row>
    <row r="148" spans="1:21" ht="9.75" customHeight="1">
      <c r="A148" s="1"/>
      <c r="B148" s="1"/>
      <c r="C148" s="1"/>
      <c r="D148" s="1"/>
      <c r="E148" s="1"/>
      <c r="F148" s="1"/>
      <c r="G148" s="1"/>
      <c r="H148" s="1"/>
      <c r="I148" s="1"/>
      <c r="J148" s="1"/>
      <c r="K148" s="1"/>
      <c r="L148" s="1"/>
      <c r="M148" s="1"/>
      <c r="N148" s="1"/>
      <c r="O148" s="1"/>
      <c r="P148" s="1"/>
      <c r="Q148" s="1"/>
      <c r="R148" s="1"/>
      <c r="S148" s="1"/>
      <c r="T148" s="1"/>
      <c r="U148" s="1"/>
    </row>
    <row r="149" spans="1:21" ht="9.75" customHeight="1">
      <c r="A149" s="1"/>
      <c r="B149" s="1"/>
      <c r="C149" s="1"/>
      <c r="D149" s="1"/>
      <c r="E149" s="1"/>
      <c r="F149" s="1"/>
      <c r="G149" s="1"/>
      <c r="H149" s="1"/>
      <c r="I149" s="1"/>
      <c r="J149" s="1"/>
      <c r="K149" s="1"/>
      <c r="L149" s="1"/>
      <c r="M149" s="1"/>
      <c r="N149" s="1"/>
      <c r="O149" s="1"/>
      <c r="P149" s="1"/>
      <c r="Q149" s="1"/>
      <c r="R149" s="1"/>
      <c r="S149" s="1"/>
      <c r="T149" s="1"/>
      <c r="U149" s="1"/>
    </row>
    <row r="150" spans="1:21" ht="9.75" customHeight="1">
      <c r="A150" s="1"/>
      <c r="B150" s="1"/>
      <c r="C150" s="1"/>
      <c r="D150" s="1"/>
      <c r="E150" s="1"/>
      <c r="F150" s="1"/>
      <c r="G150" s="1"/>
      <c r="H150" s="1"/>
      <c r="I150" s="1"/>
      <c r="J150" s="1"/>
      <c r="K150" s="1"/>
      <c r="L150" s="1"/>
      <c r="M150" s="1"/>
      <c r="N150" s="1"/>
      <c r="O150" s="1"/>
      <c r="P150" s="1"/>
      <c r="Q150" s="1"/>
      <c r="R150" s="1"/>
      <c r="S150" s="1"/>
      <c r="T150" s="1"/>
      <c r="U150" s="1"/>
    </row>
    <row r="151" spans="1:21" ht="9.75" customHeight="1">
      <c r="A151" s="1"/>
      <c r="B151" s="1"/>
      <c r="C151" s="1"/>
      <c r="D151" s="1"/>
      <c r="E151" s="1"/>
      <c r="F151" s="1"/>
      <c r="G151" s="1"/>
      <c r="H151" s="1"/>
      <c r="I151" s="1"/>
      <c r="J151" s="1"/>
      <c r="K151" s="1"/>
      <c r="L151" s="1"/>
      <c r="M151" s="1"/>
      <c r="N151" s="1"/>
      <c r="O151" s="1"/>
      <c r="P151" s="1"/>
      <c r="Q151" s="1"/>
      <c r="R151" s="1"/>
      <c r="S151" s="1"/>
      <c r="T151" s="1"/>
      <c r="U151" s="1"/>
    </row>
    <row r="152" spans="1:21" ht="9.75" customHeight="1">
      <c r="A152" s="1"/>
      <c r="B152" s="1"/>
      <c r="C152" s="1"/>
      <c r="D152" s="1"/>
      <c r="E152" s="1"/>
      <c r="F152" s="1"/>
      <c r="G152" s="1"/>
      <c r="H152" s="1"/>
      <c r="I152" s="1"/>
      <c r="J152" s="1"/>
      <c r="K152" s="1"/>
      <c r="L152" s="1"/>
      <c r="M152" s="1"/>
      <c r="N152" s="1"/>
      <c r="O152" s="1"/>
      <c r="P152" s="1"/>
      <c r="Q152" s="1"/>
      <c r="R152" s="1"/>
      <c r="S152" s="1"/>
      <c r="T152" s="1"/>
      <c r="U152" s="1"/>
    </row>
    <row r="153" spans="1:21" ht="9.75" customHeight="1">
      <c r="A153" s="1"/>
      <c r="B153" s="1"/>
      <c r="C153" s="1"/>
      <c r="D153" s="1"/>
      <c r="E153" s="1"/>
      <c r="F153" s="1"/>
      <c r="G153" s="1"/>
      <c r="H153" s="1"/>
      <c r="I153" s="1"/>
      <c r="J153" s="1"/>
      <c r="K153" s="1"/>
      <c r="L153" s="1"/>
      <c r="M153" s="1"/>
      <c r="N153" s="1"/>
      <c r="O153" s="1"/>
      <c r="P153" s="1"/>
      <c r="Q153" s="1"/>
      <c r="R153" s="1"/>
      <c r="S153" s="1"/>
      <c r="T153" s="1"/>
      <c r="U153" s="1"/>
    </row>
    <row r="154" spans="1:21" ht="9.75" customHeight="1">
      <c r="A154" s="1"/>
      <c r="B154" s="1"/>
      <c r="C154" s="1"/>
      <c r="D154" s="1"/>
      <c r="E154" s="1"/>
      <c r="F154" s="1"/>
      <c r="G154" s="1"/>
      <c r="H154" s="1"/>
      <c r="I154" s="1"/>
      <c r="J154" s="1"/>
      <c r="K154" s="1"/>
      <c r="L154" s="1"/>
      <c r="M154" s="1"/>
      <c r="N154" s="1"/>
      <c r="O154" s="1"/>
      <c r="P154" s="1"/>
      <c r="Q154" s="1"/>
      <c r="R154" s="1"/>
      <c r="S154" s="1"/>
      <c r="T154" s="1"/>
      <c r="U154" s="1"/>
    </row>
    <row r="155" spans="1:21" ht="9.75" customHeight="1">
      <c r="A155" s="1"/>
      <c r="B155" s="1"/>
      <c r="C155" s="1"/>
      <c r="D155" s="1"/>
      <c r="E155" s="1"/>
      <c r="F155" s="1"/>
      <c r="G155" s="1"/>
      <c r="H155" s="1"/>
      <c r="I155" s="1"/>
      <c r="J155" s="1"/>
      <c r="K155" s="1"/>
      <c r="L155" s="1"/>
      <c r="M155" s="1"/>
      <c r="N155" s="1"/>
      <c r="O155" s="1"/>
      <c r="P155" s="1"/>
      <c r="Q155" s="1"/>
      <c r="R155" s="1"/>
      <c r="S155" s="1"/>
      <c r="T155" s="1"/>
      <c r="U155" s="1"/>
    </row>
    <row r="156" spans="1:21" ht="9.75" customHeight="1">
      <c r="A156" s="1"/>
      <c r="B156" s="1"/>
      <c r="C156" s="1"/>
      <c r="D156" s="1"/>
      <c r="E156" s="1"/>
      <c r="F156" s="1"/>
      <c r="G156" s="1"/>
      <c r="H156" s="1"/>
      <c r="I156" s="1"/>
      <c r="J156" s="1"/>
      <c r="K156" s="1"/>
      <c r="L156" s="1"/>
      <c r="M156" s="1"/>
      <c r="N156" s="1"/>
      <c r="O156" s="1"/>
      <c r="P156" s="1"/>
      <c r="Q156" s="1"/>
      <c r="R156" s="1"/>
      <c r="S156" s="1"/>
      <c r="T156" s="1"/>
      <c r="U156" s="1"/>
    </row>
    <row r="157" spans="1:21" ht="9.75" customHeight="1">
      <c r="A157" s="1"/>
      <c r="B157" s="1"/>
      <c r="C157" s="1"/>
      <c r="D157" s="1"/>
      <c r="E157" s="1"/>
      <c r="F157" s="1"/>
      <c r="G157" s="1"/>
      <c r="H157" s="1"/>
      <c r="I157" s="1"/>
      <c r="J157" s="1"/>
      <c r="K157" s="1"/>
      <c r="L157" s="1"/>
      <c r="M157" s="1"/>
      <c r="N157" s="1"/>
      <c r="O157" s="1"/>
      <c r="P157" s="1"/>
      <c r="Q157" s="1"/>
      <c r="R157" s="1"/>
      <c r="S157" s="1"/>
      <c r="T157" s="1"/>
      <c r="U157" s="1"/>
    </row>
    <row r="158" spans="1:21" ht="9.75" customHeight="1">
      <c r="A158" s="1"/>
      <c r="B158" s="1"/>
      <c r="C158" s="1"/>
      <c r="D158" s="1"/>
      <c r="E158" s="1"/>
      <c r="F158" s="1"/>
      <c r="G158" s="1"/>
      <c r="H158" s="1"/>
      <c r="I158" s="1"/>
      <c r="J158" s="1"/>
      <c r="K158" s="1"/>
      <c r="L158" s="1"/>
      <c r="M158" s="1"/>
      <c r="N158" s="1"/>
      <c r="O158" s="1"/>
      <c r="P158" s="1"/>
      <c r="Q158" s="1"/>
      <c r="R158" s="1"/>
      <c r="S158" s="1"/>
      <c r="T158" s="1"/>
      <c r="U158" s="1"/>
    </row>
    <row r="159" spans="1:21" ht="9.75" customHeight="1">
      <c r="A159" s="1"/>
      <c r="B159" s="1"/>
      <c r="C159" s="1"/>
      <c r="D159" s="1"/>
      <c r="E159" s="1"/>
      <c r="F159" s="1"/>
      <c r="G159" s="1"/>
      <c r="H159" s="1"/>
      <c r="I159" s="1"/>
      <c r="J159" s="1"/>
      <c r="K159" s="1"/>
      <c r="L159" s="1"/>
      <c r="M159" s="1"/>
      <c r="N159" s="1"/>
      <c r="O159" s="1"/>
      <c r="P159" s="1"/>
      <c r="Q159" s="1"/>
      <c r="R159" s="1"/>
      <c r="S159" s="1"/>
      <c r="T159" s="1"/>
      <c r="U159" s="1"/>
    </row>
    <row r="160" spans="1:21" ht="9.75" customHeight="1">
      <c r="A160" s="1"/>
      <c r="B160" s="1"/>
      <c r="C160" s="1"/>
      <c r="D160" s="1"/>
      <c r="E160" s="1"/>
      <c r="F160" s="1"/>
      <c r="G160" s="1"/>
      <c r="H160" s="1"/>
      <c r="I160" s="1"/>
      <c r="J160" s="1"/>
      <c r="K160" s="1"/>
      <c r="L160" s="1"/>
      <c r="M160" s="1"/>
      <c r="N160" s="1"/>
      <c r="O160" s="1"/>
      <c r="P160" s="1"/>
      <c r="Q160" s="1"/>
      <c r="R160" s="1"/>
      <c r="S160" s="1"/>
      <c r="T160" s="1"/>
      <c r="U160" s="1"/>
    </row>
    <row r="161" spans="1:21" ht="9.75" customHeight="1">
      <c r="A161" s="1"/>
      <c r="B161" s="1"/>
      <c r="C161" s="1"/>
      <c r="D161" s="1"/>
      <c r="E161" s="1"/>
      <c r="F161" s="1"/>
      <c r="G161" s="1"/>
      <c r="H161" s="1"/>
      <c r="I161" s="1"/>
      <c r="J161" s="1"/>
      <c r="K161" s="1"/>
      <c r="L161" s="1"/>
      <c r="M161" s="1"/>
      <c r="N161" s="1"/>
      <c r="O161" s="1"/>
      <c r="P161" s="1"/>
      <c r="Q161" s="1"/>
      <c r="R161" s="1"/>
      <c r="S161" s="1"/>
      <c r="T161" s="1"/>
      <c r="U161" s="1"/>
    </row>
    <row r="162" spans="1:21" ht="9.75" customHeight="1">
      <c r="A162" s="1"/>
      <c r="B162" s="1"/>
      <c r="C162" s="1"/>
      <c r="D162" s="1"/>
      <c r="E162" s="1"/>
      <c r="F162" s="1"/>
      <c r="G162" s="1"/>
      <c r="H162" s="1"/>
      <c r="I162" s="1"/>
      <c r="J162" s="1"/>
      <c r="K162" s="1"/>
      <c r="L162" s="1"/>
      <c r="M162" s="1"/>
      <c r="N162" s="1"/>
      <c r="O162" s="1"/>
      <c r="P162" s="1"/>
      <c r="Q162" s="1"/>
      <c r="R162" s="1"/>
      <c r="S162" s="1"/>
      <c r="T162" s="1"/>
      <c r="U162" s="1"/>
    </row>
    <row r="163" spans="1:21" ht="9.75" customHeight="1">
      <c r="A163" s="1"/>
      <c r="B163" s="1"/>
      <c r="C163" s="1"/>
      <c r="D163" s="1"/>
      <c r="E163" s="1"/>
      <c r="F163" s="1"/>
      <c r="G163" s="1"/>
      <c r="H163" s="1"/>
      <c r="I163" s="1"/>
      <c r="J163" s="1"/>
      <c r="K163" s="1"/>
      <c r="L163" s="1"/>
      <c r="M163" s="1"/>
      <c r="N163" s="1"/>
      <c r="O163" s="1"/>
      <c r="P163" s="1"/>
      <c r="Q163" s="1"/>
      <c r="R163" s="1"/>
      <c r="S163" s="1"/>
      <c r="T163" s="1"/>
      <c r="U163" s="1"/>
    </row>
    <row r="164" spans="1:21" ht="9.75" customHeight="1">
      <c r="A164" s="1"/>
      <c r="B164" s="1"/>
      <c r="C164" s="1"/>
      <c r="D164" s="1"/>
      <c r="E164" s="1"/>
      <c r="F164" s="1"/>
      <c r="G164" s="1"/>
      <c r="H164" s="1"/>
      <c r="I164" s="1"/>
      <c r="J164" s="1"/>
      <c r="K164" s="1"/>
      <c r="L164" s="1"/>
      <c r="M164" s="1"/>
      <c r="N164" s="1"/>
      <c r="O164" s="1"/>
      <c r="P164" s="1"/>
      <c r="Q164" s="1"/>
      <c r="R164" s="1"/>
      <c r="S164" s="1"/>
      <c r="T164" s="1"/>
      <c r="U164" s="1"/>
    </row>
    <row r="165" spans="1:21" ht="9.75" customHeight="1">
      <c r="A165" s="1"/>
      <c r="B165" s="1"/>
      <c r="C165" s="1"/>
      <c r="D165" s="1"/>
      <c r="E165" s="1"/>
      <c r="F165" s="1"/>
      <c r="G165" s="1"/>
      <c r="H165" s="1"/>
      <c r="I165" s="1"/>
      <c r="J165" s="1"/>
      <c r="K165" s="1"/>
      <c r="L165" s="1"/>
      <c r="M165" s="1"/>
      <c r="N165" s="1"/>
      <c r="O165" s="1"/>
      <c r="P165" s="1"/>
      <c r="Q165" s="1"/>
      <c r="R165" s="1"/>
      <c r="S165" s="1"/>
      <c r="T165" s="1"/>
      <c r="U165" s="1"/>
    </row>
    <row r="166" spans="1:21" ht="9.75" customHeight="1">
      <c r="A166" s="1"/>
      <c r="B166" s="1"/>
      <c r="C166" s="1"/>
      <c r="D166" s="1"/>
      <c r="E166" s="1"/>
      <c r="F166" s="1"/>
      <c r="G166" s="1"/>
      <c r="H166" s="1"/>
      <c r="I166" s="1"/>
      <c r="J166" s="1"/>
      <c r="K166" s="1"/>
      <c r="L166" s="1"/>
      <c r="M166" s="1"/>
      <c r="N166" s="1"/>
      <c r="O166" s="1"/>
      <c r="P166" s="1"/>
      <c r="Q166" s="1"/>
      <c r="R166" s="1"/>
      <c r="S166" s="1"/>
      <c r="T166" s="1"/>
      <c r="U166" s="1"/>
    </row>
    <row r="167" spans="1:21" ht="9.75" customHeight="1">
      <c r="A167" s="1"/>
      <c r="B167" s="1"/>
      <c r="C167" s="1"/>
      <c r="D167" s="1"/>
      <c r="E167" s="1"/>
      <c r="F167" s="1"/>
      <c r="G167" s="1"/>
      <c r="H167" s="1"/>
      <c r="I167" s="1"/>
      <c r="J167" s="1"/>
      <c r="K167" s="1"/>
      <c r="L167" s="1"/>
      <c r="M167" s="1"/>
      <c r="N167" s="1"/>
      <c r="O167" s="1"/>
      <c r="P167" s="1"/>
      <c r="Q167" s="1"/>
      <c r="R167" s="1"/>
      <c r="S167" s="1"/>
      <c r="T167" s="1"/>
      <c r="U167" s="1"/>
    </row>
    <row r="168" spans="1:21" ht="9.75" customHeight="1">
      <c r="A168" s="1"/>
      <c r="B168" s="1"/>
      <c r="C168" s="1"/>
      <c r="D168" s="1"/>
      <c r="E168" s="1"/>
      <c r="F168" s="1"/>
      <c r="G168" s="1"/>
      <c r="H168" s="1"/>
      <c r="I168" s="1"/>
      <c r="J168" s="1"/>
      <c r="K168" s="1"/>
      <c r="L168" s="1"/>
      <c r="M168" s="1"/>
      <c r="N168" s="1"/>
      <c r="O168" s="1"/>
      <c r="P168" s="1"/>
      <c r="Q168" s="1"/>
      <c r="R168" s="1"/>
      <c r="S168" s="1"/>
      <c r="T168" s="1"/>
      <c r="U168" s="1"/>
    </row>
    <row r="169" spans="1:21" ht="9.75" customHeight="1">
      <c r="A169" s="1"/>
      <c r="B169" s="1"/>
      <c r="C169" s="1"/>
      <c r="D169" s="1"/>
      <c r="E169" s="1"/>
      <c r="F169" s="1"/>
      <c r="G169" s="1"/>
      <c r="H169" s="1"/>
      <c r="I169" s="1"/>
      <c r="J169" s="1"/>
      <c r="K169" s="1"/>
      <c r="L169" s="1"/>
      <c r="M169" s="1"/>
      <c r="N169" s="1"/>
      <c r="O169" s="1"/>
      <c r="P169" s="1"/>
      <c r="Q169" s="1"/>
      <c r="R169" s="1"/>
      <c r="S169" s="1"/>
      <c r="T169" s="1"/>
      <c r="U169" s="1"/>
    </row>
    <row r="170" spans="1:21" ht="9.75" customHeight="1">
      <c r="A170" s="1"/>
      <c r="B170" s="1"/>
      <c r="C170" s="1"/>
      <c r="D170" s="1"/>
      <c r="E170" s="1"/>
      <c r="F170" s="1"/>
      <c r="G170" s="1"/>
      <c r="H170" s="1"/>
      <c r="I170" s="1"/>
      <c r="J170" s="1"/>
      <c r="K170" s="1"/>
      <c r="L170" s="1"/>
      <c r="M170" s="1"/>
      <c r="N170" s="1"/>
      <c r="O170" s="1"/>
      <c r="P170" s="1"/>
      <c r="Q170" s="1"/>
      <c r="R170" s="1"/>
      <c r="S170" s="1"/>
      <c r="T170" s="1"/>
      <c r="U170" s="1"/>
    </row>
    <row r="171" spans="1:21" ht="9.75" customHeight="1">
      <c r="A171" s="1"/>
      <c r="B171" s="1"/>
      <c r="C171" s="1"/>
      <c r="D171" s="1"/>
      <c r="E171" s="1"/>
      <c r="F171" s="1"/>
      <c r="G171" s="1"/>
      <c r="H171" s="1"/>
      <c r="I171" s="1"/>
      <c r="J171" s="1"/>
      <c r="K171" s="1"/>
      <c r="L171" s="1"/>
      <c r="M171" s="1"/>
      <c r="N171" s="1"/>
      <c r="O171" s="1"/>
      <c r="P171" s="1"/>
      <c r="Q171" s="1"/>
      <c r="R171" s="1"/>
      <c r="S171" s="1"/>
      <c r="T171" s="1"/>
      <c r="U171" s="1"/>
    </row>
    <row r="172" spans="1:21" ht="9.75" customHeight="1">
      <c r="A172" s="1"/>
      <c r="B172" s="1"/>
      <c r="C172" s="1"/>
      <c r="D172" s="1"/>
      <c r="E172" s="1"/>
      <c r="F172" s="1"/>
      <c r="G172" s="1"/>
      <c r="H172" s="1"/>
      <c r="I172" s="1"/>
      <c r="J172" s="1"/>
      <c r="K172" s="1"/>
      <c r="L172" s="1"/>
      <c r="M172" s="1"/>
      <c r="N172" s="1"/>
      <c r="O172" s="1"/>
      <c r="P172" s="1"/>
      <c r="Q172" s="1"/>
      <c r="R172" s="1"/>
      <c r="S172" s="1"/>
      <c r="T172" s="1"/>
      <c r="U172" s="1"/>
    </row>
    <row r="173" spans="1:21" ht="9.75" customHeight="1">
      <c r="A173" s="1"/>
      <c r="B173" s="1"/>
      <c r="C173" s="1"/>
      <c r="D173" s="1"/>
      <c r="E173" s="1"/>
      <c r="F173" s="1"/>
      <c r="G173" s="1"/>
      <c r="H173" s="1"/>
      <c r="I173" s="1"/>
      <c r="J173" s="1"/>
      <c r="K173" s="1"/>
      <c r="L173" s="1"/>
      <c r="M173" s="1"/>
      <c r="N173" s="1"/>
      <c r="O173" s="1"/>
      <c r="P173" s="1"/>
      <c r="Q173" s="1"/>
      <c r="R173" s="1"/>
      <c r="S173" s="1"/>
      <c r="T173" s="1"/>
      <c r="U173" s="1"/>
    </row>
    <row r="174" spans="1:21" ht="9.75" customHeight="1">
      <c r="A174" s="1"/>
      <c r="B174" s="1"/>
      <c r="C174" s="1"/>
      <c r="D174" s="1"/>
      <c r="E174" s="1"/>
      <c r="F174" s="1"/>
      <c r="G174" s="1"/>
      <c r="H174" s="1"/>
      <c r="I174" s="1"/>
      <c r="J174" s="1"/>
      <c r="K174" s="1"/>
      <c r="L174" s="1"/>
      <c r="M174" s="1"/>
      <c r="N174" s="1"/>
      <c r="O174" s="1"/>
      <c r="P174" s="1"/>
      <c r="Q174" s="1"/>
      <c r="R174" s="1"/>
      <c r="S174" s="1"/>
      <c r="T174" s="1"/>
      <c r="U174" s="1"/>
    </row>
    <row r="175" spans="1:21" ht="9.75" customHeight="1">
      <c r="A175" s="1"/>
      <c r="B175" s="1"/>
      <c r="C175" s="1"/>
      <c r="D175" s="1"/>
      <c r="E175" s="1"/>
      <c r="F175" s="1"/>
      <c r="G175" s="1"/>
      <c r="H175" s="1"/>
      <c r="I175" s="1"/>
      <c r="J175" s="1"/>
      <c r="K175" s="1"/>
      <c r="L175" s="1"/>
      <c r="M175" s="1"/>
      <c r="N175" s="1"/>
      <c r="O175" s="1"/>
      <c r="P175" s="1"/>
      <c r="Q175" s="1"/>
      <c r="R175" s="1"/>
      <c r="S175" s="1"/>
      <c r="T175" s="1"/>
      <c r="U175" s="1"/>
    </row>
    <row r="176" spans="1:21" ht="9.75" customHeight="1">
      <c r="A176" s="1"/>
      <c r="B176" s="1"/>
      <c r="C176" s="1"/>
      <c r="D176" s="1"/>
      <c r="E176" s="1"/>
      <c r="F176" s="1"/>
      <c r="G176" s="1"/>
      <c r="H176" s="1"/>
      <c r="I176" s="1"/>
      <c r="J176" s="1"/>
      <c r="K176" s="1"/>
      <c r="L176" s="1"/>
      <c r="M176" s="1"/>
      <c r="N176" s="1"/>
      <c r="O176" s="1"/>
      <c r="P176" s="1"/>
      <c r="Q176" s="1"/>
      <c r="R176" s="1"/>
      <c r="S176" s="1"/>
      <c r="T176" s="1"/>
      <c r="U176" s="1"/>
    </row>
    <row r="177" spans="1:21" ht="9.75" customHeight="1">
      <c r="A177" s="1"/>
      <c r="B177" s="1"/>
      <c r="C177" s="1"/>
      <c r="D177" s="1"/>
      <c r="E177" s="1"/>
      <c r="F177" s="1"/>
      <c r="G177" s="1"/>
      <c r="H177" s="1"/>
      <c r="I177" s="1"/>
      <c r="J177" s="1"/>
      <c r="K177" s="1"/>
      <c r="L177" s="1"/>
      <c r="M177" s="1"/>
      <c r="N177" s="1"/>
      <c r="O177" s="1"/>
      <c r="P177" s="1"/>
      <c r="Q177" s="1"/>
      <c r="R177" s="1"/>
      <c r="S177" s="1"/>
      <c r="T177" s="1"/>
      <c r="U177" s="1"/>
    </row>
    <row r="178" spans="1:21" ht="9.75" customHeight="1">
      <c r="A178" s="1"/>
      <c r="B178" s="1"/>
      <c r="C178" s="1"/>
      <c r="D178" s="1"/>
      <c r="E178" s="1"/>
      <c r="F178" s="1"/>
      <c r="G178" s="1"/>
      <c r="H178" s="1"/>
      <c r="I178" s="1"/>
      <c r="J178" s="1"/>
      <c r="K178" s="1"/>
      <c r="L178" s="1"/>
      <c r="M178" s="1"/>
      <c r="N178" s="1"/>
      <c r="O178" s="1"/>
      <c r="P178" s="1"/>
      <c r="Q178" s="1"/>
      <c r="R178" s="1"/>
      <c r="S178" s="1"/>
      <c r="T178" s="1"/>
      <c r="U178" s="1"/>
    </row>
    <row r="179" spans="1:21" ht="9.75" customHeight="1">
      <c r="A179" s="1"/>
      <c r="B179" s="1"/>
      <c r="C179" s="1"/>
      <c r="D179" s="1"/>
      <c r="E179" s="1"/>
      <c r="F179" s="1"/>
      <c r="G179" s="1"/>
      <c r="H179" s="1"/>
      <c r="I179" s="1"/>
      <c r="J179" s="1"/>
      <c r="K179" s="1"/>
      <c r="L179" s="1"/>
      <c r="M179" s="1"/>
      <c r="N179" s="1"/>
      <c r="O179" s="1"/>
      <c r="P179" s="1"/>
      <c r="Q179" s="1"/>
      <c r="R179" s="1"/>
      <c r="S179" s="1"/>
      <c r="T179" s="1"/>
      <c r="U179" s="1"/>
    </row>
    <row r="180" spans="1:21" ht="9.75" customHeight="1">
      <c r="A180" s="1"/>
      <c r="B180" s="1"/>
      <c r="C180" s="1"/>
      <c r="D180" s="1"/>
      <c r="E180" s="1"/>
      <c r="F180" s="1"/>
      <c r="G180" s="1"/>
      <c r="H180" s="1"/>
      <c r="I180" s="1"/>
      <c r="J180" s="1"/>
      <c r="K180" s="1"/>
      <c r="L180" s="1"/>
      <c r="M180" s="1"/>
      <c r="N180" s="1"/>
      <c r="O180" s="1"/>
      <c r="P180" s="1"/>
      <c r="Q180" s="1"/>
      <c r="R180" s="1"/>
      <c r="S180" s="1"/>
      <c r="T180" s="1"/>
      <c r="U180" s="1"/>
    </row>
    <row r="181" spans="1:21" ht="9.75" customHeight="1">
      <c r="A181" s="1"/>
      <c r="B181" s="1"/>
      <c r="C181" s="1"/>
      <c r="D181" s="1"/>
      <c r="E181" s="1"/>
      <c r="F181" s="1"/>
      <c r="G181" s="1"/>
      <c r="H181" s="1"/>
      <c r="I181" s="1"/>
      <c r="J181" s="1"/>
      <c r="K181" s="1"/>
      <c r="L181" s="1"/>
      <c r="M181" s="1"/>
      <c r="N181" s="1"/>
      <c r="O181" s="1"/>
      <c r="P181" s="1"/>
      <c r="Q181" s="1"/>
      <c r="R181" s="1"/>
      <c r="S181" s="1"/>
      <c r="T181" s="1"/>
      <c r="U181" s="1"/>
    </row>
    <row r="182" spans="1:21" ht="9.75" customHeight="1">
      <c r="A182" s="1"/>
      <c r="B182" s="1"/>
      <c r="C182" s="1"/>
      <c r="D182" s="1"/>
      <c r="E182" s="1"/>
      <c r="F182" s="1"/>
      <c r="G182" s="1"/>
      <c r="H182" s="1"/>
      <c r="I182" s="1"/>
      <c r="J182" s="1"/>
      <c r="K182" s="1"/>
      <c r="L182" s="1"/>
      <c r="M182" s="1"/>
      <c r="N182" s="1"/>
      <c r="O182" s="1"/>
      <c r="P182" s="1"/>
      <c r="Q182" s="1"/>
      <c r="R182" s="1"/>
      <c r="S182" s="1"/>
      <c r="T182" s="1"/>
      <c r="U182" s="1"/>
    </row>
    <row r="183" spans="1:21" ht="9.75" customHeight="1">
      <c r="A183" s="1"/>
      <c r="B183" s="1"/>
      <c r="C183" s="1"/>
      <c r="D183" s="1"/>
      <c r="E183" s="1"/>
      <c r="F183" s="1"/>
      <c r="G183" s="1"/>
      <c r="H183" s="1"/>
      <c r="I183" s="1"/>
      <c r="J183" s="1"/>
      <c r="K183" s="1"/>
      <c r="L183" s="1"/>
      <c r="M183" s="1"/>
      <c r="N183" s="1"/>
      <c r="O183" s="1"/>
      <c r="P183" s="1"/>
      <c r="Q183" s="1"/>
      <c r="R183" s="1"/>
      <c r="S183" s="1"/>
      <c r="T183" s="1"/>
      <c r="U183" s="1"/>
    </row>
    <row r="184" spans="1:21" ht="9.75" customHeight="1">
      <c r="A184" s="1"/>
      <c r="B184" s="1"/>
      <c r="C184" s="1"/>
      <c r="D184" s="1"/>
      <c r="E184" s="1"/>
      <c r="F184" s="1"/>
      <c r="G184" s="1"/>
      <c r="H184" s="1"/>
      <c r="I184" s="1"/>
      <c r="J184" s="1"/>
      <c r="K184" s="1"/>
      <c r="L184" s="1"/>
      <c r="M184" s="1"/>
      <c r="N184" s="1"/>
      <c r="O184" s="1"/>
      <c r="P184" s="1"/>
      <c r="Q184" s="1"/>
      <c r="R184" s="1"/>
      <c r="S184" s="1"/>
      <c r="T184" s="1"/>
      <c r="U184" s="1"/>
    </row>
    <row r="185" spans="1:21" ht="9.75" customHeight="1">
      <c r="A185" s="1"/>
      <c r="B185" s="1"/>
      <c r="C185" s="1"/>
      <c r="D185" s="1"/>
      <c r="E185" s="1"/>
      <c r="F185" s="1"/>
      <c r="G185" s="1"/>
      <c r="H185" s="1"/>
      <c r="I185" s="1"/>
      <c r="J185" s="1"/>
      <c r="K185" s="1"/>
      <c r="L185" s="1"/>
      <c r="M185" s="1"/>
      <c r="N185" s="1"/>
      <c r="O185" s="1"/>
      <c r="P185" s="1"/>
      <c r="Q185" s="1"/>
      <c r="R185" s="1"/>
      <c r="S185" s="1"/>
      <c r="T185" s="1"/>
      <c r="U185" s="1"/>
    </row>
    <row r="186" spans="1:21" ht="9.75" customHeight="1">
      <c r="A186" s="1"/>
      <c r="B186" s="1"/>
      <c r="C186" s="1"/>
      <c r="D186" s="1"/>
      <c r="E186" s="1"/>
      <c r="F186" s="1"/>
      <c r="G186" s="1"/>
      <c r="H186" s="1"/>
      <c r="I186" s="1"/>
      <c r="J186" s="1"/>
      <c r="K186" s="1"/>
      <c r="L186" s="1"/>
      <c r="M186" s="1"/>
      <c r="N186" s="1"/>
      <c r="O186" s="1"/>
      <c r="P186" s="1"/>
      <c r="Q186" s="1"/>
      <c r="R186" s="1"/>
      <c r="S186" s="1"/>
      <c r="T186" s="1"/>
      <c r="U186" s="1"/>
    </row>
    <row r="187" spans="1:21" ht="9.75" customHeight="1">
      <c r="A187" s="1"/>
      <c r="B187" s="1"/>
      <c r="C187" s="1"/>
      <c r="D187" s="1"/>
      <c r="E187" s="1"/>
      <c r="F187" s="1"/>
      <c r="G187" s="1"/>
      <c r="H187" s="1"/>
      <c r="I187" s="1"/>
      <c r="J187" s="1"/>
      <c r="K187" s="1"/>
      <c r="L187" s="1"/>
      <c r="M187" s="1"/>
      <c r="N187" s="1"/>
      <c r="O187" s="1"/>
      <c r="P187" s="1"/>
      <c r="Q187" s="1"/>
      <c r="R187" s="1"/>
      <c r="S187" s="1"/>
      <c r="T187" s="1"/>
      <c r="U187" s="1"/>
    </row>
    <row r="188" spans="1:21" ht="9.75" customHeight="1">
      <c r="A188" s="1"/>
      <c r="B188" s="1"/>
      <c r="C188" s="1"/>
      <c r="D188" s="1"/>
      <c r="E188" s="1"/>
      <c r="F188" s="1"/>
      <c r="G188" s="1"/>
      <c r="H188" s="1"/>
      <c r="I188" s="1"/>
      <c r="J188" s="1"/>
      <c r="K188" s="1"/>
      <c r="L188" s="1"/>
      <c r="M188" s="1"/>
      <c r="N188" s="1"/>
      <c r="O188" s="1"/>
      <c r="P188" s="1"/>
      <c r="Q188" s="1"/>
      <c r="R188" s="1"/>
      <c r="S188" s="1"/>
      <c r="T188" s="1"/>
      <c r="U188" s="1"/>
    </row>
    <row r="189" spans="1:21" ht="9.75" customHeight="1">
      <c r="A189" s="1"/>
      <c r="B189" s="1"/>
      <c r="C189" s="1"/>
      <c r="D189" s="1"/>
      <c r="E189" s="1"/>
      <c r="F189" s="1"/>
      <c r="G189" s="1"/>
      <c r="H189" s="1"/>
      <c r="I189" s="1"/>
      <c r="J189" s="1"/>
      <c r="K189" s="1"/>
      <c r="L189" s="1"/>
      <c r="M189" s="1"/>
      <c r="N189" s="1"/>
      <c r="O189" s="1"/>
      <c r="P189" s="1"/>
      <c r="Q189" s="1"/>
      <c r="R189" s="1"/>
      <c r="S189" s="1"/>
      <c r="T189" s="1"/>
      <c r="U189" s="1"/>
    </row>
    <row r="190" spans="1:21" ht="9.75" customHeight="1">
      <c r="A190" s="1"/>
      <c r="B190" s="1"/>
      <c r="C190" s="1"/>
      <c r="D190" s="1"/>
      <c r="E190" s="1"/>
      <c r="F190" s="1"/>
      <c r="G190" s="1"/>
      <c r="H190" s="1"/>
      <c r="I190" s="1"/>
      <c r="J190" s="1"/>
      <c r="K190" s="1"/>
      <c r="L190" s="1"/>
      <c r="M190" s="1"/>
      <c r="N190" s="1"/>
      <c r="O190" s="1"/>
      <c r="P190" s="1"/>
      <c r="Q190" s="1"/>
      <c r="R190" s="1"/>
      <c r="S190" s="1"/>
      <c r="T190" s="1"/>
      <c r="U190" s="1"/>
    </row>
    <row r="191" spans="1:21" ht="9.75" customHeight="1">
      <c r="A191" s="1"/>
      <c r="B191" s="1"/>
      <c r="C191" s="1"/>
      <c r="D191" s="1"/>
      <c r="E191" s="1"/>
      <c r="F191" s="1"/>
      <c r="G191" s="1"/>
      <c r="H191" s="1"/>
      <c r="I191" s="1"/>
      <c r="J191" s="1"/>
      <c r="K191" s="1"/>
      <c r="L191" s="1"/>
      <c r="M191" s="1"/>
      <c r="N191" s="1"/>
      <c r="O191" s="1"/>
      <c r="P191" s="1"/>
      <c r="Q191" s="1"/>
      <c r="R191" s="1"/>
      <c r="S191" s="1"/>
      <c r="T191" s="1"/>
      <c r="U191" s="1"/>
    </row>
    <row r="192" spans="1:21" ht="9.75" customHeight="1">
      <c r="A192" s="1"/>
      <c r="B192" s="1"/>
      <c r="C192" s="1"/>
      <c r="D192" s="1"/>
      <c r="E192" s="1"/>
      <c r="F192" s="1"/>
      <c r="G192" s="1"/>
      <c r="H192" s="1"/>
      <c r="I192" s="1"/>
      <c r="J192" s="1"/>
      <c r="K192" s="1"/>
      <c r="L192" s="1"/>
      <c r="M192" s="1"/>
      <c r="N192" s="1"/>
      <c r="O192" s="1"/>
      <c r="P192" s="1"/>
      <c r="Q192" s="1"/>
      <c r="R192" s="1"/>
      <c r="S192" s="1"/>
      <c r="T192" s="1"/>
      <c r="U192" s="1"/>
    </row>
    <row r="193" spans="1:21" ht="9.75" customHeight="1">
      <c r="A193" s="1"/>
      <c r="B193" s="1"/>
      <c r="C193" s="1"/>
      <c r="D193" s="1"/>
      <c r="E193" s="1"/>
      <c r="F193" s="1"/>
      <c r="G193" s="1"/>
      <c r="H193" s="1"/>
      <c r="I193" s="1"/>
      <c r="J193" s="1"/>
      <c r="K193" s="1"/>
      <c r="L193" s="1"/>
      <c r="M193" s="1"/>
      <c r="N193" s="1"/>
      <c r="O193" s="1"/>
      <c r="P193" s="1"/>
      <c r="Q193" s="1"/>
      <c r="R193" s="1"/>
      <c r="S193" s="1"/>
      <c r="T193" s="1"/>
      <c r="U193" s="1"/>
    </row>
    <row r="194" spans="1:21" ht="9.75" customHeight="1">
      <c r="A194" s="1"/>
      <c r="B194" s="1"/>
      <c r="C194" s="1"/>
      <c r="D194" s="1"/>
      <c r="E194" s="1"/>
      <c r="F194" s="1"/>
      <c r="G194" s="1"/>
      <c r="H194" s="1"/>
      <c r="I194" s="1"/>
      <c r="J194" s="1"/>
      <c r="K194" s="1"/>
      <c r="L194" s="1"/>
      <c r="M194" s="1"/>
      <c r="N194" s="1"/>
      <c r="O194" s="1"/>
      <c r="P194" s="1"/>
      <c r="Q194" s="1"/>
      <c r="R194" s="1"/>
      <c r="S194" s="1"/>
      <c r="T194" s="1"/>
      <c r="U194" s="1"/>
    </row>
    <row r="195" spans="1:21" ht="9.75" customHeight="1">
      <c r="A195" s="1"/>
      <c r="B195" s="1"/>
      <c r="C195" s="1"/>
      <c r="D195" s="1"/>
      <c r="E195" s="1"/>
      <c r="F195" s="1"/>
      <c r="G195" s="1"/>
      <c r="H195" s="1"/>
      <c r="I195" s="1"/>
      <c r="J195" s="1"/>
      <c r="K195" s="1"/>
      <c r="L195" s="1"/>
      <c r="M195" s="1"/>
      <c r="N195" s="1"/>
      <c r="O195" s="1"/>
      <c r="P195" s="1"/>
      <c r="Q195" s="1"/>
      <c r="R195" s="1"/>
      <c r="S195" s="1"/>
      <c r="T195" s="1"/>
      <c r="U195" s="1"/>
    </row>
    <row r="196" spans="1:21" ht="9.75" customHeight="1">
      <c r="A196" s="1"/>
      <c r="B196" s="1"/>
      <c r="C196" s="1"/>
      <c r="D196" s="1"/>
      <c r="E196" s="1"/>
      <c r="F196" s="1"/>
      <c r="G196" s="1"/>
      <c r="H196" s="1"/>
      <c r="I196" s="1"/>
      <c r="J196" s="1"/>
      <c r="K196" s="1"/>
      <c r="L196" s="1"/>
      <c r="M196" s="1"/>
      <c r="N196" s="1"/>
      <c r="O196" s="1"/>
      <c r="P196" s="1"/>
      <c r="Q196" s="1"/>
      <c r="R196" s="1"/>
      <c r="S196" s="1"/>
      <c r="T196" s="1"/>
      <c r="U196" s="1"/>
    </row>
    <row r="197" spans="1:21" ht="9.75" customHeight="1">
      <c r="A197" s="1"/>
      <c r="B197" s="1"/>
      <c r="C197" s="1"/>
      <c r="D197" s="1"/>
      <c r="E197" s="1"/>
      <c r="F197" s="1"/>
      <c r="G197" s="1"/>
      <c r="H197" s="1"/>
      <c r="I197" s="1"/>
      <c r="J197" s="1"/>
      <c r="K197" s="1"/>
      <c r="L197" s="1"/>
      <c r="M197" s="1"/>
      <c r="N197" s="1"/>
      <c r="O197" s="1"/>
      <c r="P197" s="1"/>
      <c r="Q197" s="1"/>
      <c r="R197" s="1"/>
      <c r="S197" s="1"/>
      <c r="T197" s="1"/>
      <c r="U197" s="1"/>
    </row>
    <row r="198" spans="1:21" ht="9.75" customHeight="1">
      <c r="A198" s="1"/>
      <c r="B198" s="1"/>
      <c r="C198" s="1"/>
      <c r="D198" s="1"/>
      <c r="E198" s="1"/>
      <c r="F198" s="1"/>
      <c r="G198" s="1"/>
      <c r="H198" s="1"/>
      <c r="I198" s="1"/>
      <c r="J198" s="1"/>
      <c r="K198" s="1"/>
      <c r="L198" s="1"/>
      <c r="M198" s="1"/>
      <c r="N198" s="1"/>
      <c r="O198" s="1"/>
      <c r="P198" s="1"/>
      <c r="Q198" s="1"/>
      <c r="R198" s="1"/>
      <c r="S198" s="1"/>
      <c r="T198" s="1"/>
      <c r="U198" s="1"/>
    </row>
    <row r="199" spans="1:21" ht="9.75" customHeight="1">
      <c r="A199" s="1"/>
      <c r="B199" s="1"/>
      <c r="C199" s="1"/>
      <c r="D199" s="1"/>
      <c r="E199" s="1"/>
      <c r="F199" s="1"/>
      <c r="G199" s="1"/>
      <c r="H199" s="1"/>
      <c r="I199" s="1"/>
      <c r="J199" s="1"/>
      <c r="K199" s="1"/>
      <c r="L199" s="1"/>
      <c r="M199" s="1"/>
      <c r="N199" s="1"/>
      <c r="O199" s="1"/>
      <c r="P199" s="1"/>
      <c r="Q199" s="1"/>
      <c r="R199" s="1"/>
      <c r="S199" s="1"/>
      <c r="T199" s="1"/>
      <c r="U199" s="1"/>
    </row>
    <row r="200" spans="1:21" ht="9.75" customHeight="1">
      <c r="A200" s="1"/>
      <c r="B200" s="1"/>
      <c r="C200" s="1"/>
      <c r="D200" s="1"/>
      <c r="E200" s="1"/>
      <c r="F200" s="1"/>
      <c r="G200" s="1"/>
      <c r="H200" s="1"/>
      <c r="I200" s="1"/>
      <c r="J200" s="1"/>
      <c r="K200" s="1"/>
      <c r="L200" s="1"/>
      <c r="M200" s="1"/>
      <c r="N200" s="1"/>
      <c r="O200" s="1"/>
      <c r="P200" s="1"/>
      <c r="Q200" s="1"/>
      <c r="R200" s="1"/>
      <c r="S200" s="1"/>
      <c r="T200" s="1"/>
      <c r="U200" s="1"/>
    </row>
    <row r="201" spans="1:21" ht="9.75" customHeight="1">
      <c r="A201" s="1"/>
      <c r="B201" s="1"/>
      <c r="C201" s="1"/>
      <c r="D201" s="1"/>
      <c r="E201" s="1"/>
      <c r="F201" s="1"/>
      <c r="G201" s="1"/>
      <c r="H201" s="1"/>
      <c r="I201" s="1"/>
      <c r="J201" s="1"/>
      <c r="K201" s="1"/>
      <c r="L201" s="1"/>
      <c r="M201" s="1"/>
      <c r="N201" s="1"/>
      <c r="O201" s="1"/>
      <c r="P201" s="1"/>
      <c r="Q201" s="1"/>
      <c r="R201" s="1"/>
      <c r="S201" s="1"/>
      <c r="T201" s="1"/>
      <c r="U201" s="1"/>
    </row>
    <row r="202" spans="1:21" ht="9.75" customHeight="1">
      <c r="A202" s="1"/>
      <c r="B202" s="1"/>
      <c r="C202" s="1"/>
      <c r="D202" s="1"/>
      <c r="E202" s="1"/>
      <c r="F202" s="1"/>
      <c r="G202" s="1"/>
      <c r="H202" s="1"/>
      <c r="I202" s="1"/>
      <c r="J202" s="1"/>
      <c r="K202" s="1"/>
      <c r="L202" s="1"/>
      <c r="M202" s="1"/>
      <c r="N202" s="1"/>
      <c r="O202" s="1"/>
      <c r="P202" s="1"/>
      <c r="Q202" s="1"/>
      <c r="R202" s="1"/>
      <c r="S202" s="1"/>
      <c r="T202" s="1"/>
      <c r="U202" s="1"/>
    </row>
    <row r="203" spans="1:21" ht="9.75" customHeight="1">
      <c r="A203" s="1"/>
      <c r="B203" s="1"/>
      <c r="C203" s="1"/>
      <c r="D203" s="1"/>
      <c r="E203" s="1"/>
      <c r="F203" s="1"/>
      <c r="G203" s="1"/>
      <c r="H203" s="1"/>
      <c r="I203" s="1"/>
      <c r="J203" s="1"/>
      <c r="K203" s="1"/>
      <c r="L203" s="1"/>
      <c r="M203" s="1"/>
      <c r="N203" s="1"/>
      <c r="O203" s="1"/>
      <c r="P203" s="1"/>
      <c r="Q203" s="1"/>
      <c r="R203" s="1"/>
      <c r="S203" s="1"/>
      <c r="T203" s="1"/>
      <c r="U203" s="1"/>
    </row>
    <row r="204" spans="1:21" ht="9.75" customHeight="1">
      <c r="A204" s="1"/>
      <c r="B204" s="1"/>
      <c r="C204" s="1"/>
      <c r="D204" s="1"/>
      <c r="E204" s="1"/>
      <c r="F204" s="1"/>
      <c r="G204" s="1"/>
      <c r="H204" s="1"/>
      <c r="I204" s="1"/>
      <c r="J204" s="1"/>
      <c r="K204" s="1"/>
      <c r="L204" s="1"/>
      <c r="M204" s="1"/>
      <c r="N204" s="1"/>
      <c r="O204" s="1"/>
      <c r="P204" s="1"/>
      <c r="Q204" s="1"/>
      <c r="R204" s="1"/>
      <c r="S204" s="1"/>
      <c r="T204" s="1"/>
      <c r="U204" s="1"/>
    </row>
    <row r="205" spans="1:21" ht="9.75" customHeight="1">
      <c r="A205" s="1"/>
      <c r="B205" s="1"/>
      <c r="C205" s="1"/>
      <c r="D205" s="1"/>
      <c r="E205" s="1"/>
      <c r="F205" s="1"/>
      <c r="G205" s="1"/>
      <c r="H205" s="1"/>
      <c r="I205" s="1"/>
      <c r="J205" s="1"/>
      <c r="K205" s="1"/>
      <c r="L205" s="1"/>
      <c r="M205" s="1"/>
      <c r="N205" s="1"/>
      <c r="O205" s="1"/>
      <c r="P205" s="1"/>
      <c r="Q205" s="1"/>
      <c r="R205" s="1"/>
      <c r="S205" s="1"/>
      <c r="T205" s="1"/>
      <c r="U205" s="1"/>
    </row>
    <row r="206" spans="1:21" ht="9.75" customHeight="1">
      <c r="A206" s="1"/>
      <c r="B206" s="1"/>
      <c r="C206" s="1"/>
      <c r="D206" s="1"/>
      <c r="E206" s="1"/>
      <c r="F206" s="1"/>
      <c r="G206" s="1"/>
      <c r="H206" s="1"/>
      <c r="I206" s="1"/>
      <c r="J206" s="1"/>
      <c r="K206" s="1"/>
      <c r="L206" s="1"/>
      <c r="M206" s="1"/>
      <c r="N206" s="1"/>
      <c r="O206" s="1"/>
      <c r="P206" s="1"/>
      <c r="Q206" s="1"/>
      <c r="R206" s="1"/>
      <c r="S206" s="1"/>
      <c r="T206" s="1"/>
      <c r="U206" s="1"/>
    </row>
    <row r="207" spans="1:21" ht="9.75" customHeight="1">
      <c r="A207" s="1"/>
      <c r="B207" s="1"/>
      <c r="C207" s="1"/>
      <c r="D207" s="1"/>
      <c r="E207" s="1"/>
      <c r="F207" s="1"/>
      <c r="G207" s="1"/>
      <c r="H207" s="1"/>
      <c r="I207" s="1"/>
      <c r="J207" s="1"/>
      <c r="K207" s="1"/>
      <c r="L207" s="1"/>
      <c r="M207" s="1"/>
      <c r="N207" s="1"/>
      <c r="O207" s="1"/>
      <c r="P207" s="1"/>
      <c r="Q207" s="1"/>
      <c r="R207" s="1"/>
      <c r="S207" s="1"/>
      <c r="T207" s="1"/>
      <c r="U207" s="1"/>
    </row>
    <row r="208" spans="1:21" ht="9.75" customHeight="1">
      <c r="A208" s="1"/>
      <c r="B208" s="1"/>
      <c r="C208" s="1"/>
      <c r="D208" s="1"/>
      <c r="E208" s="1"/>
      <c r="F208" s="1"/>
      <c r="G208" s="1"/>
      <c r="H208" s="1"/>
      <c r="I208" s="1"/>
      <c r="J208" s="1"/>
      <c r="K208" s="1"/>
      <c r="L208" s="1"/>
      <c r="M208" s="1"/>
      <c r="N208" s="1"/>
      <c r="O208" s="1"/>
      <c r="P208" s="1"/>
      <c r="Q208" s="1"/>
      <c r="R208" s="1"/>
      <c r="S208" s="1"/>
      <c r="T208" s="1"/>
      <c r="U208" s="1"/>
    </row>
    <row r="209" spans="1:21" ht="9.75" customHeight="1">
      <c r="A209" s="1"/>
      <c r="B209" s="1"/>
      <c r="C209" s="1"/>
      <c r="D209" s="1"/>
      <c r="E209" s="1"/>
      <c r="F209" s="1"/>
      <c r="G209" s="1"/>
      <c r="H209" s="1"/>
      <c r="I209" s="1"/>
      <c r="J209" s="1"/>
      <c r="K209" s="1"/>
      <c r="L209" s="1"/>
      <c r="M209" s="1"/>
      <c r="N209" s="1"/>
      <c r="O209" s="1"/>
      <c r="P209" s="1"/>
      <c r="Q209" s="1"/>
      <c r="R209" s="1"/>
      <c r="S209" s="1"/>
      <c r="T209" s="1"/>
      <c r="U209" s="1"/>
    </row>
    <row r="210" spans="1:21" ht="9.75" customHeight="1">
      <c r="A210" s="1"/>
      <c r="B210" s="1"/>
      <c r="C210" s="1"/>
      <c r="D210" s="1"/>
      <c r="E210" s="1"/>
      <c r="F210" s="1"/>
      <c r="G210" s="1"/>
      <c r="H210" s="1"/>
      <c r="I210" s="1"/>
      <c r="J210" s="1"/>
      <c r="K210" s="1"/>
      <c r="L210" s="1"/>
      <c r="M210" s="1"/>
      <c r="N210" s="1"/>
      <c r="O210" s="1"/>
      <c r="P210" s="1"/>
      <c r="Q210" s="1"/>
      <c r="R210" s="1"/>
      <c r="S210" s="1"/>
      <c r="T210" s="1"/>
      <c r="U210" s="1"/>
    </row>
    <row r="211" spans="1:21" ht="9.75" customHeight="1">
      <c r="A211" s="1"/>
      <c r="B211" s="1"/>
      <c r="C211" s="1"/>
      <c r="D211" s="1"/>
      <c r="E211" s="1"/>
      <c r="F211" s="1"/>
      <c r="G211" s="1"/>
      <c r="H211" s="1"/>
      <c r="I211" s="1"/>
      <c r="J211" s="1"/>
      <c r="K211" s="1"/>
      <c r="L211" s="1"/>
      <c r="M211" s="1"/>
      <c r="N211" s="1"/>
      <c r="O211" s="1"/>
      <c r="P211" s="1"/>
      <c r="Q211" s="1"/>
      <c r="R211" s="1"/>
      <c r="S211" s="1"/>
      <c r="T211" s="1"/>
      <c r="U211" s="1"/>
    </row>
    <row r="212" spans="1:21" ht="9.75" customHeight="1">
      <c r="A212" s="1"/>
      <c r="B212" s="1"/>
      <c r="C212" s="1"/>
      <c r="D212" s="1"/>
      <c r="E212" s="1"/>
      <c r="F212" s="1"/>
      <c r="G212" s="1"/>
      <c r="H212" s="1"/>
      <c r="I212" s="1"/>
      <c r="J212" s="1"/>
      <c r="K212" s="1"/>
      <c r="L212" s="1"/>
      <c r="M212" s="1"/>
      <c r="N212" s="1"/>
      <c r="O212" s="1"/>
      <c r="P212" s="1"/>
      <c r="Q212" s="1"/>
      <c r="R212" s="1"/>
      <c r="S212" s="1"/>
      <c r="T212" s="1"/>
      <c r="U212" s="1"/>
    </row>
    <row r="213" spans="1:21" ht="9.75" customHeight="1">
      <c r="A213" s="1"/>
      <c r="B213" s="1"/>
      <c r="C213" s="1"/>
      <c r="D213" s="1"/>
      <c r="E213" s="1"/>
      <c r="F213" s="1"/>
      <c r="G213" s="1"/>
      <c r="H213" s="1"/>
      <c r="I213" s="1"/>
      <c r="J213" s="1"/>
      <c r="K213" s="1"/>
      <c r="L213" s="1"/>
      <c r="M213" s="1"/>
      <c r="N213" s="1"/>
      <c r="O213" s="1"/>
      <c r="P213" s="1"/>
      <c r="Q213" s="1"/>
      <c r="R213" s="1"/>
      <c r="S213" s="1"/>
      <c r="T213" s="1"/>
      <c r="U213" s="1"/>
    </row>
    <row r="214" spans="1:21" ht="9.75" customHeight="1">
      <c r="A214" s="1"/>
      <c r="B214" s="1"/>
      <c r="C214" s="1"/>
      <c r="D214" s="1"/>
      <c r="E214" s="1"/>
      <c r="F214" s="1"/>
      <c r="G214" s="1"/>
      <c r="H214" s="1"/>
      <c r="I214" s="1"/>
      <c r="J214" s="1"/>
      <c r="K214" s="1"/>
      <c r="L214" s="1"/>
      <c r="M214" s="1"/>
      <c r="N214" s="1"/>
      <c r="O214" s="1"/>
      <c r="P214" s="1"/>
      <c r="Q214" s="1"/>
      <c r="R214" s="1"/>
      <c r="S214" s="1"/>
      <c r="T214" s="1"/>
      <c r="U214" s="1"/>
    </row>
    <row r="215" spans="1:21" ht="9.75" customHeight="1">
      <c r="A215" s="1"/>
      <c r="B215" s="1"/>
      <c r="C215" s="1"/>
      <c r="D215" s="1"/>
      <c r="E215" s="1"/>
      <c r="F215" s="1"/>
      <c r="G215" s="1"/>
      <c r="H215" s="1"/>
      <c r="I215" s="1"/>
      <c r="J215" s="1"/>
      <c r="K215" s="1"/>
      <c r="L215" s="1"/>
      <c r="M215" s="1"/>
      <c r="N215" s="1"/>
      <c r="O215" s="1"/>
      <c r="P215" s="1"/>
      <c r="Q215" s="1"/>
      <c r="R215" s="1"/>
      <c r="S215" s="1"/>
      <c r="T215" s="1"/>
      <c r="U215" s="1"/>
    </row>
    <row r="216" spans="1:21" ht="9.75" customHeight="1">
      <c r="A216" s="1"/>
      <c r="B216" s="1"/>
      <c r="C216" s="1"/>
      <c r="D216" s="1"/>
      <c r="E216" s="1"/>
      <c r="F216" s="1"/>
      <c r="G216" s="1"/>
      <c r="H216" s="1"/>
      <c r="I216" s="1"/>
      <c r="J216" s="1"/>
      <c r="K216" s="1"/>
      <c r="L216" s="1"/>
      <c r="M216" s="1"/>
      <c r="N216" s="1"/>
      <c r="O216" s="1"/>
      <c r="P216" s="1"/>
      <c r="Q216" s="1"/>
      <c r="R216" s="1"/>
      <c r="S216" s="1"/>
      <c r="T216" s="1"/>
      <c r="U216" s="1"/>
    </row>
    <row r="217" spans="1:21" ht="9.75" customHeight="1">
      <c r="A217" s="1"/>
      <c r="B217" s="1"/>
      <c r="C217" s="1"/>
      <c r="D217" s="1"/>
      <c r="E217" s="1"/>
      <c r="F217" s="1"/>
      <c r="G217" s="1"/>
      <c r="H217" s="1"/>
      <c r="I217" s="1"/>
      <c r="J217" s="1"/>
      <c r="K217" s="1"/>
      <c r="L217" s="1"/>
      <c r="M217" s="1"/>
      <c r="N217" s="1"/>
      <c r="O217" s="1"/>
      <c r="P217" s="1"/>
      <c r="Q217" s="1"/>
      <c r="R217" s="1"/>
      <c r="S217" s="1"/>
      <c r="T217" s="1"/>
      <c r="U217" s="1"/>
    </row>
    <row r="218" spans="1:21" ht="9.75" customHeight="1">
      <c r="A218" s="1"/>
      <c r="B218" s="1"/>
      <c r="C218" s="1"/>
      <c r="D218" s="1"/>
      <c r="E218" s="1"/>
      <c r="F218" s="1"/>
      <c r="G218" s="1"/>
      <c r="H218" s="1"/>
      <c r="I218" s="1"/>
      <c r="J218" s="1"/>
      <c r="K218" s="1"/>
      <c r="L218" s="1"/>
      <c r="M218" s="1"/>
      <c r="N218" s="1"/>
      <c r="O218" s="1"/>
      <c r="P218" s="1"/>
      <c r="Q218" s="1"/>
      <c r="R218" s="1"/>
      <c r="S218" s="1"/>
      <c r="T218" s="1"/>
      <c r="U218" s="1"/>
    </row>
    <row r="219" spans="1:21" ht="9.75" customHeight="1">
      <c r="A219" s="1"/>
      <c r="B219" s="1"/>
      <c r="C219" s="1"/>
      <c r="D219" s="1"/>
      <c r="E219" s="1"/>
      <c r="F219" s="1"/>
      <c r="G219" s="1"/>
      <c r="H219" s="1"/>
      <c r="I219" s="1"/>
      <c r="J219" s="1"/>
      <c r="K219" s="1"/>
      <c r="L219" s="1"/>
      <c r="M219" s="1"/>
      <c r="N219" s="1"/>
      <c r="O219" s="1"/>
      <c r="P219" s="1"/>
      <c r="Q219" s="1"/>
      <c r="R219" s="1"/>
      <c r="S219" s="1"/>
      <c r="T219" s="1"/>
      <c r="U219" s="1"/>
    </row>
    <row r="220" spans="1:21" ht="9.75" customHeight="1">
      <c r="A220" s="1"/>
      <c r="B220" s="1"/>
      <c r="C220" s="1"/>
      <c r="D220" s="1"/>
      <c r="E220" s="1"/>
      <c r="F220" s="1"/>
      <c r="G220" s="1"/>
      <c r="H220" s="1"/>
      <c r="I220" s="1"/>
      <c r="J220" s="1"/>
      <c r="K220" s="1"/>
      <c r="L220" s="1"/>
      <c r="M220" s="1"/>
      <c r="N220" s="1"/>
      <c r="O220" s="1"/>
      <c r="P220" s="1"/>
      <c r="Q220" s="1"/>
      <c r="R220" s="1"/>
      <c r="S220" s="1"/>
      <c r="T220" s="1"/>
      <c r="U220" s="1"/>
    </row>
    <row r="221" spans="1:21" ht="9.75" customHeight="1">
      <c r="A221" s="1"/>
      <c r="B221" s="1"/>
      <c r="C221" s="1"/>
      <c r="D221" s="1"/>
      <c r="E221" s="1"/>
      <c r="F221" s="1"/>
      <c r="G221" s="1"/>
      <c r="H221" s="1"/>
      <c r="I221" s="1"/>
      <c r="J221" s="1"/>
      <c r="K221" s="1"/>
      <c r="L221" s="1"/>
      <c r="M221" s="1"/>
      <c r="N221" s="1"/>
      <c r="O221" s="1"/>
      <c r="P221" s="1"/>
      <c r="Q221" s="1"/>
      <c r="R221" s="1"/>
      <c r="S221" s="1"/>
      <c r="T221" s="1"/>
      <c r="U221" s="1"/>
    </row>
    <row r="222" spans="1:21" ht="9.75" customHeight="1">
      <c r="A222" s="1"/>
      <c r="B222" s="1"/>
      <c r="C222" s="1"/>
      <c r="D222" s="1"/>
      <c r="E222" s="1"/>
      <c r="F222" s="1"/>
      <c r="G222" s="1"/>
      <c r="H222" s="1"/>
      <c r="I222" s="1"/>
      <c r="J222" s="1"/>
      <c r="K222" s="1"/>
      <c r="L222" s="1"/>
      <c r="M222" s="1"/>
      <c r="N222" s="1"/>
      <c r="O222" s="1"/>
      <c r="P222" s="1"/>
      <c r="Q222" s="1"/>
      <c r="R222" s="1"/>
      <c r="S222" s="1"/>
      <c r="T222" s="1"/>
      <c r="U222" s="1"/>
    </row>
    <row r="223" spans="1:21" ht="9.75" customHeight="1">
      <c r="A223" s="1"/>
      <c r="B223" s="1"/>
      <c r="C223" s="1"/>
      <c r="D223" s="1"/>
      <c r="E223" s="1"/>
      <c r="F223" s="1"/>
      <c r="G223" s="1"/>
      <c r="H223" s="1"/>
      <c r="I223" s="1"/>
      <c r="J223" s="1"/>
      <c r="K223" s="1"/>
      <c r="L223" s="1"/>
      <c r="M223" s="1"/>
      <c r="N223" s="1"/>
      <c r="O223" s="1"/>
      <c r="P223" s="1"/>
      <c r="Q223" s="1"/>
      <c r="R223" s="1"/>
      <c r="S223" s="1"/>
      <c r="T223" s="1"/>
      <c r="U223" s="1"/>
    </row>
    <row r="224" spans="1:21" ht="9.75" customHeight="1">
      <c r="A224" s="1"/>
      <c r="B224" s="1"/>
      <c r="C224" s="1"/>
      <c r="D224" s="1"/>
      <c r="E224" s="1"/>
      <c r="F224" s="1"/>
      <c r="G224" s="1"/>
      <c r="H224" s="1"/>
      <c r="I224" s="1"/>
      <c r="J224" s="1"/>
      <c r="K224" s="1"/>
      <c r="L224" s="1"/>
      <c r="M224" s="1"/>
      <c r="N224" s="1"/>
      <c r="O224" s="1"/>
      <c r="P224" s="1"/>
      <c r="Q224" s="1"/>
      <c r="R224" s="1"/>
      <c r="S224" s="1"/>
      <c r="T224" s="1"/>
      <c r="U224" s="1"/>
    </row>
    <row r="225" spans="1:21" ht="9.75" customHeight="1">
      <c r="A225" s="1"/>
      <c r="B225" s="1"/>
      <c r="C225" s="1"/>
      <c r="D225" s="1"/>
      <c r="E225" s="1"/>
      <c r="F225" s="1"/>
      <c r="G225" s="1"/>
      <c r="H225" s="1"/>
      <c r="I225" s="1"/>
      <c r="J225" s="1"/>
      <c r="K225" s="1"/>
      <c r="L225" s="1"/>
      <c r="M225" s="1"/>
      <c r="N225" s="1"/>
      <c r="O225" s="1"/>
      <c r="P225" s="1"/>
      <c r="Q225" s="1"/>
      <c r="R225" s="1"/>
      <c r="S225" s="1"/>
      <c r="T225" s="1"/>
      <c r="U225" s="1"/>
    </row>
    <row r="226" spans="1:21" ht="9.75" customHeight="1">
      <c r="A226" s="1"/>
      <c r="B226" s="1"/>
      <c r="C226" s="1"/>
      <c r="D226" s="1"/>
      <c r="E226" s="1"/>
      <c r="F226" s="1"/>
      <c r="G226" s="1"/>
      <c r="H226" s="1"/>
      <c r="I226" s="1"/>
      <c r="J226" s="1"/>
      <c r="K226" s="1"/>
      <c r="L226" s="1"/>
      <c r="M226" s="1"/>
      <c r="N226" s="1"/>
      <c r="O226" s="1"/>
      <c r="P226" s="1"/>
      <c r="Q226" s="1"/>
      <c r="R226" s="1"/>
      <c r="S226" s="1"/>
      <c r="T226" s="1"/>
      <c r="U226" s="1"/>
    </row>
    <row r="227" spans="1:21" ht="9.75" customHeight="1">
      <c r="A227" s="1"/>
      <c r="B227" s="1"/>
      <c r="C227" s="1"/>
      <c r="D227" s="1"/>
      <c r="E227" s="1"/>
      <c r="F227" s="1"/>
      <c r="G227" s="1"/>
      <c r="H227" s="1"/>
      <c r="I227" s="1"/>
      <c r="J227" s="1"/>
      <c r="K227" s="1"/>
      <c r="L227" s="1"/>
      <c r="M227" s="1"/>
      <c r="N227" s="1"/>
      <c r="O227" s="1"/>
      <c r="P227" s="1"/>
      <c r="Q227" s="1"/>
      <c r="R227" s="1"/>
      <c r="S227" s="1"/>
      <c r="T227" s="1"/>
      <c r="U227" s="1"/>
    </row>
    <row r="228" spans="1:21" ht="9.75" customHeight="1">
      <c r="A228" s="1"/>
      <c r="B228" s="1"/>
      <c r="C228" s="1"/>
      <c r="D228" s="1"/>
      <c r="E228" s="1"/>
      <c r="F228" s="1"/>
      <c r="G228" s="1"/>
      <c r="H228" s="1"/>
      <c r="I228" s="1"/>
      <c r="J228" s="1"/>
      <c r="K228" s="1"/>
      <c r="L228" s="1"/>
      <c r="M228" s="1"/>
      <c r="N228" s="1"/>
      <c r="O228" s="1"/>
      <c r="P228" s="1"/>
      <c r="Q228" s="1"/>
      <c r="R228" s="1"/>
      <c r="S228" s="1"/>
      <c r="T228" s="1"/>
      <c r="U228" s="1"/>
    </row>
    <row r="229" spans="1:21" ht="9.75" customHeight="1">
      <c r="A229" s="1"/>
      <c r="B229" s="1"/>
      <c r="C229" s="1"/>
      <c r="D229" s="1"/>
      <c r="E229" s="1"/>
      <c r="F229" s="1"/>
      <c r="G229" s="1"/>
      <c r="H229" s="1"/>
      <c r="I229" s="1"/>
      <c r="J229" s="1"/>
      <c r="K229" s="1"/>
      <c r="L229" s="1"/>
      <c r="M229" s="1"/>
      <c r="N229" s="1"/>
      <c r="O229" s="1"/>
      <c r="P229" s="1"/>
      <c r="Q229" s="1"/>
      <c r="R229" s="1"/>
      <c r="S229" s="1"/>
      <c r="T229" s="1"/>
      <c r="U229" s="1"/>
    </row>
    <row r="230" spans="1:21" ht="9.75" customHeight="1">
      <c r="A230" s="1"/>
      <c r="B230" s="1"/>
      <c r="C230" s="1"/>
      <c r="D230" s="1"/>
      <c r="E230" s="1"/>
      <c r="F230" s="1"/>
      <c r="G230" s="1"/>
      <c r="H230" s="1"/>
      <c r="I230" s="1"/>
      <c r="J230" s="1"/>
      <c r="K230" s="1"/>
      <c r="L230" s="1"/>
      <c r="M230" s="1"/>
      <c r="N230" s="1"/>
      <c r="O230" s="1"/>
      <c r="P230" s="1"/>
      <c r="Q230" s="1"/>
      <c r="R230" s="1"/>
      <c r="S230" s="1"/>
      <c r="T230" s="1"/>
      <c r="U230" s="1"/>
    </row>
    <row r="231" spans="1:21" ht="9.75" customHeight="1">
      <c r="A231" s="1"/>
      <c r="B231" s="1"/>
      <c r="C231" s="1"/>
      <c r="D231" s="1"/>
      <c r="E231" s="1"/>
      <c r="F231" s="1"/>
      <c r="G231" s="1"/>
      <c r="H231" s="1"/>
      <c r="I231" s="1"/>
      <c r="J231" s="1"/>
      <c r="K231" s="1"/>
      <c r="L231" s="1"/>
      <c r="M231" s="1"/>
      <c r="N231" s="1"/>
      <c r="O231" s="1"/>
      <c r="P231" s="1"/>
      <c r="Q231" s="1"/>
      <c r="R231" s="1"/>
      <c r="S231" s="1"/>
      <c r="T231" s="1"/>
      <c r="U231" s="1"/>
    </row>
    <row r="232" spans="1:21" ht="9.75" customHeight="1">
      <c r="A232" s="1"/>
      <c r="B232" s="1"/>
      <c r="C232" s="1"/>
      <c r="D232" s="1"/>
      <c r="E232" s="1"/>
      <c r="F232" s="1"/>
      <c r="G232" s="1"/>
      <c r="H232" s="1"/>
      <c r="I232" s="1"/>
      <c r="J232" s="1"/>
      <c r="K232" s="1"/>
      <c r="L232" s="1"/>
      <c r="M232" s="1"/>
      <c r="N232" s="1"/>
      <c r="O232" s="1"/>
      <c r="P232" s="1"/>
      <c r="Q232" s="1"/>
      <c r="R232" s="1"/>
      <c r="S232" s="1"/>
      <c r="T232" s="1"/>
      <c r="U232" s="1"/>
    </row>
    <row r="233" spans="1:21" ht="9.75" customHeight="1">
      <c r="A233" s="1"/>
      <c r="B233" s="1"/>
      <c r="C233" s="1"/>
      <c r="D233" s="1"/>
      <c r="E233" s="1"/>
      <c r="F233" s="1"/>
      <c r="G233" s="1"/>
      <c r="H233" s="1"/>
      <c r="I233" s="1"/>
      <c r="J233" s="1"/>
      <c r="K233" s="1"/>
      <c r="L233" s="1"/>
      <c r="M233" s="1"/>
      <c r="N233" s="1"/>
      <c r="O233" s="1"/>
      <c r="P233" s="1"/>
      <c r="Q233" s="1"/>
      <c r="R233" s="1"/>
      <c r="S233" s="1"/>
      <c r="T233" s="1"/>
      <c r="U233" s="1"/>
    </row>
    <row r="234" spans="1:21" ht="9.75" customHeight="1">
      <c r="A234" s="1"/>
      <c r="B234" s="1"/>
      <c r="C234" s="1"/>
      <c r="D234" s="1"/>
      <c r="E234" s="1"/>
      <c r="F234" s="1"/>
      <c r="G234" s="1"/>
      <c r="H234" s="1"/>
      <c r="I234" s="1"/>
      <c r="J234" s="1"/>
      <c r="K234" s="1"/>
      <c r="L234" s="1"/>
      <c r="M234" s="1"/>
      <c r="N234" s="1"/>
      <c r="O234" s="1"/>
      <c r="P234" s="1"/>
      <c r="Q234" s="1"/>
      <c r="R234" s="1"/>
      <c r="S234" s="1"/>
      <c r="T234" s="1"/>
      <c r="U234" s="1"/>
    </row>
    <row r="235" spans="1:21" ht="9.75" customHeight="1">
      <c r="A235" s="1"/>
      <c r="B235" s="1"/>
      <c r="C235" s="1"/>
      <c r="D235" s="1"/>
      <c r="E235" s="1"/>
      <c r="F235" s="1"/>
      <c r="G235" s="1"/>
      <c r="H235" s="1"/>
      <c r="I235" s="1"/>
      <c r="J235" s="1"/>
      <c r="K235" s="1"/>
      <c r="L235" s="1"/>
      <c r="M235" s="1"/>
      <c r="N235" s="1"/>
      <c r="O235" s="1"/>
      <c r="P235" s="1"/>
      <c r="Q235" s="1"/>
      <c r="R235" s="1"/>
      <c r="S235" s="1"/>
      <c r="T235" s="1"/>
      <c r="U235" s="1"/>
    </row>
    <row r="236" spans="1:21" ht="9.75" customHeight="1">
      <c r="A236" s="1"/>
      <c r="B236" s="1"/>
      <c r="C236" s="1"/>
      <c r="D236" s="1"/>
      <c r="E236" s="1"/>
      <c r="F236" s="1"/>
      <c r="G236" s="1"/>
      <c r="H236" s="1"/>
      <c r="I236" s="1"/>
      <c r="J236" s="1"/>
      <c r="K236" s="1"/>
      <c r="L236" s="1"/>
      <c r="M236" s="1"/>
      <c r="N236" s="1"/>
      <c r="O236" s="1"/>
      <c r="P236" s="1"/>
      <c r="Q236" s="1"/>
      <c r="R236" s="1"/>
      <c r="S236" s="1"/>
      <c r="T236" s="1"/>
      <c r="U236" s="1"/>
    </row>
    <row r="237" spans="1:21" ht="9.75" customHeight="1">
      <c r="A237" s="1"/>
      <c r="B237" s="1"/>
      <c r="C237" s="1"/>
      <c r="D237" s="1"/>
      <c r="E237" s="1"/>
      <c r="F237" s="1"/>
      <c r="G237" s="1"/>
      <c r="H237" s="1"/>
      <c r="I237" s="1"/>
      <c r="J237" s="1"/>
      <c r="K237" s="1"/>
      <c r="L237" s="1"/>
      <c r="M237" s="1"/>
      <c r="N237" s="1"/>
      <c r="O237" s="1"/>
      <c r="P237" s="1"/>
      <c r="Q237" s="1"/>
      <c r="R237" s="1"/>
      <c r="S237" s="1"/>
      <c r="T237" s="1"/>
      <c r="U237" s="1"/>
    </row>
    <row r="238" spans="1:21" ht="9.75" customHeight="1">
      <c r="A238" s="1"/>
      <c r="B238" s="1"/>
      <c r="C238" s="1"/>
      <c r="D238" s="1"/>
      <c r="E238" s="1"/>
      <c r="F238" s="1"/>
      <c r="G238" s="1"/>
      <c r="H238" s="1"/>
      <c r="I238" s="1"/>
      <c r="J238" s="1"/>
      <c r="K238" s="1"/>
      <c r="L238" s="1"/>
      <c r="M238" s="1"/>
      <c r="N238" s="1"/>
      <c r="O238" s="1"/>
      <c r="P238" s="1"/>
      <c r="Q238" s="1"/>
      <c r="R238" s="1"/>
      <c r="S238" s="1"/>
      <c r="T238" s="1"/>
      <c r="U238" s="1"/>
    </row>
    <row r="239" spans="1:21" ht="9.75" customHeight="1">
      <c r="A239" s="1"/>
      <c r="B239" s="1"/>
      <c r="C239" s="1"/>
      <c r="D239" s="1"/>
      <c r="E239" s="1"/>
      <c r="F239" s="1"/>
      <c r="G239" s="1"/>
      <c r="H239" s="1"/>
      <c r="I239" s="1"/>
      <c r="J239" s="1"/>
      <c r="K239" s="1"/>
      <c r="L239" s="1"/>
      <c r="M239" s="1"/>
      <c r="N239" s="1"/>
      <c r="O239" s="1"/>
      <c r="P239" s="1"/>
      <c r="Q239" s="1"/>
      <c r="R239" s="1"/>
      <c r="S239" s="1"/>
      <c r="T239" s="1"/>
      <c r="U239" s="1"/>
    </row>
    <row r="240" spans="1:21" ht="9.75" customHeight="1">
      <c r="A240" s="1"/>
      <c r="B240" s="1"/>
      <c r="C240" s="1"/>
      <c r="D240" s="1"/>
      <c r="E240" s="1"/>
      <c r="F240" s="1"/>
      <c r="G240" s="1"/>
      <c r="H240" s="1"/>
      <c r="I240" s="1"/>
      <c r="J240" s="1"/>
      <c r="K240" s="1"/>
      <c r="L240" s="1"/>
      <c r="M240" s="1"/>
      <c r="N240" s="1"/>
      <c r="O240" s="1"/>
      <c r="P240" s="1"/>
      <c r="Q240" s="1"/>
      <c r="R240" s="1"/>
      <c r="S240" s="1"/>
      <c r="T240" s="1"/>
      <c r="U240" s="1"/>
    </row>
    <row r="241" spans="1:21" ht="9.75" customHeight="1">
      <c r="A241" s="1"/>
      <c r="B241" s="1"/>
      <c r="C241" s="1"/>
      <c r="D241" s="1"/>
      <c r="E241" s="1"/>
      <c r="F241" s="1"/>
      <c r="G241" s="1"/>
      <c r="H241" s="1"/>
      <c r="I241" s="1"/>
      <c r="J241" s="1"/>
      <c r="K241" s="1"/>
      <c r="L241" s="1"/>
      <c r="M241" s="1"/>
      <c r="N241" s="1"/>
      <c r="O241" s="1"/>
      <c r="P241" s="1"/>
      <c r="Q241" s="1"/>
      <c r="R241" s="1"/>
      <c r="S241" s="1"/>
      <c r="T241" s="1"/>
      <c r="U241" s="1"/>
    </row>
    <row r="242" spans="1:21" ht="9.75" customHeight="1">
      <c r="A242" s="1"/>
      <c r="B242" s="1"/>
      <c r="C242" s="1"/>
      <c r="D242" s="1"/>
      <c r="E242" s="1"/>
      <c r="F242" s="1"/>
      <c r="G242" s="1"/>
      <c r="H242" s="1"/>
      <c r="I242" s="1"/>
      <c r="J242" s="1"/>
      <c r="K242" s="1"/>
      <c r="L242" s="1"/>
      <c r="M242" s="1"/>
      <c r="N242" s="1"/>
      <c r="O242" s="1"/>
      <c r="P242" s="1"/>
      <c r="Q242" s="1"/>
      <c r="R242" s="1"/>
      <c r="S242" s="1"/>
      <c r="T242" s="1"/>
      <c r="U242" s="1"/>
    </row>
    <row r="243" spans="1:21" ht="9.75" customHeight="1">
      <c r="A243" s="1"/>
      <c r="B243" s="1"/>
      <c r="C243" s="1"/>
      <c r="D243" s="1"/>
      <c r="E243" s="1"/>
      <c r="F243" s="1"/>
      <c r="G243" s="1"/>
      <c r="H243" s="1"/>
      <c r="I243" s="1"/>
      <c r="J243" s="1"/>
      <c r="K243" s="1"/>
      <c r="L243" s="1"/>
      <c r="M243" s="1"/>
      <c r="N243" s="1"/>
      <c r="O243" s="1"/>
      <c r="P243" s="1"/>
      <c r="Q243" s="1"/>
      <c r="R243" s="1"/>
      <c r="S243" s="1"/>
      <c r="T243" s="1"/>
      <c r="U243" s="1"/>
    </row>
    <row r="244" spans="1:21" ht="9.75" customHeight="1">
      <c r="A244" s="1"/>
      <c r="B244" s="1"/>
      <c r="C244" s="1"/>
      <c r="D244" s="1"/>
      <c r="E244" s="1"/>
      <c r="F244" s="1"/>
      <c r="G244" s="1"/>
      <c r="H244" s="1"/>
      <c r="I244" s="1"/>
      <c r="J244" s="1"/>
      <c r="K244" s="1"/>
      <c r="L244" s="1"/>
      <c r="M244" s="1"/>
      <c r="N244" s="1"/>
      <c r="O244" s="1"/>
      <c r="P244" s="1"/>
      <c r="Q244" s="1"/>
      <c r="R244" s="1"/>
      <c r="S244" s="1"/>
      <c r="T244" s="1"/>
      <c r="U244" s="1"/>
    </row>
    <row r="245" spans="1:21" ht="9.75" customHeight="1">
      <c r="A245" s="1"/>
      <c r="B245" s="1"/>
      <c r="C245" s="1"/>
      <c r="D245" s="1"/>
      <c r="E245" s="1"/>
      <c r="F245" s="1"/>
      <c r="G245" s="1"/>
      <c r="H245" s="1"/>
      <c r="I245" s="1"/>
      <c r="J245" s="1"/>
      <c r="K245" s="1"/>
      <c r="L245" s="1"/>
      <c r="M245" s="1"/>
      <c r="N245" s="1"/>
      <c r="O245" s="1"/>
      <c r="P245" s="1"/>
      <c r="Q245" s="1"/>
      <c r="R245" s="1"/>
      <c r="S245" s="1"/>
      <c r="T245" s="1"/>
      <c r="U245" s="1"/>
    </row>
    <row r="246" spans="1:21" ht="9.75" customHeight="1">
      <c r="A246" s="1"/>
      <c r="B246" s="1"/>
      <c r="C246" s="1"/>
      <c r="D246" s="1"/>
      <c r="E246" s="1"/>
      <c r="F246" s="1"/>
      <c r="G246" s="1"/>
      <c r="H246" s="1"/>
      <c r="I246" s="1"/>
      <c r="J246" s="1"/>
      <c r="K246" s="1"/>
      <c r="L246" s="1"/>
      <c r="M246" s="1"/>
      <c r="N246" s="1"/>
      <c r="O246" s="1"/>
      <c r="P246" s="1"/>
      <c r="Q246" s="1"/>
      <c r="R246" s="1"/>
      <c r="S246" s="1"/>
      <c r="T246" s="1"/>
      <c r="U246" s="1"/>
    </row>
    <row r="247" spans="1:21" ht="9.75" customHeight="1">
      <c r="A247" s="1"/>
      <c r="B247" s="1"/>
      <c r="C247" s="1"/>
      <c r="D247" s="1"/>
      <c r="E247" s="1"/>
      <c r="F247" s="1"/>
      <c r="G247" s="1"/>
      <c r="H247" s="1"/>
      <c r="I247" s="1"/>
      <c r="J247" s="1"/>
      <c r="K247" s="1"/>
      <c r="L247" s="1"/>
      <c r="M247" s="1"/>
      <c r="N247" s="1"/>
      <c r="O247" s="1"/>
      <c r="P247" s="1"/>
      <c r="Q247" s="1"/>
      <c r="R247" s="1"/>
      <c r="S247" s="1"/>
      <c r="T247" s="1"/>
      <c r="U247" s="1"/>
    </row>
    <row r="248" spans="1:21" ht="9.75" customHeight="1">
      <c r="A248" s="1"/>
      <c r="B248" s="1"/>
      <c r="C248" s="1"/>
      <c r="D248" s="1"/>
      <c r="E248" s="1"/>
      <c r="F248" s="1"/>
      <c r="G248" s="1"/>
      <c r="H248" s="1"/>
      <c r="I248" s="1"/>
      <c r="J248" s="1"/>
      <c r="K248" s="1"/>
      <c r="L248" s="1"/>
      <c r="M248" s="1"/>
      <c r="N248" s="1"/>
      <c r="O248" s="1"/>
      <c r="P248" s="1"/>
      <c r="Q248" s="1"/>
      <c r="R248" s="1"/>
      <c r="S248" s="1"/>
      <c r="T248" s="1"/>
      <c r="U248" s="1"/>
    </row>
    <row r="249" spans="1:21" ht="9.75" customHeight="1">
      <c r="A249" s="1"/>
      <c r="B249" s="1"/>
      <c r="C249" s="1"/>
      <c r="D249" s="1"/>
      <c r="E249" s="1"/>
      <c r="F249" s="1"/>
      <c r="G249" s="1"/>
      <c r="H249" s="1"/>
      <c r="I249" s="1"/>
      <c r="J249" s="1"/>
      <c r="K249" s="1"/>
      <c r="L249" s="1"/>
      <c r="M249" s="1"/>
      <c r="N249" s="1"/>
      <c r="O249" s="1"/>
      <c r="P249" s="1"/>
      <c r="Q249" s="1"/>
      <c r="R249" s="1"/>
      <c r="S249" s="1"/>
      <c r="T249" s="1"/>
      <c r="U249" s="1"/>
    </row>
    <row r="250" spans="1:21" ht="9.75" customHeight="1">
      <c r="A250" s="1"/>
      <c r="B250" s="1"/>
      <c r="C250" s="1"/>
      <c r="D250" s="1"/>
      <c r="E250" s="1"/>
      <c r="F250" s="1"/>
      <c r="G250" s="1"/>
      <c r="H250" s="1"/>
      <c r="I250" s="1"/>
      <c r="J250" s="1"/>
      <c r="K250" s="1"/>
      <c r="L250" s="1"/>
      <c r="M250" s="1"/>
      <c r="N250" s="1"/>
      <c r="O250" s="1"/>
      <c r="P250" s="1"/>
      <c r="Q250" s="1"/>
      <c r="R250" s="1"/>
      <c r="S250" s="1"/>
      <c r="T250" s="1"/>
      <c r="U250" s="1"/>
    </row>
    <row r="251" spans="1:21" ht="9.75" customHeight="1">
      <c r="A251" s="1"/>
      <c r="B251" s="1"/>
      <c r="C251" s="1"/>
      <c r="D251" s="1"/>
      <c r="E251" s="1"/>
      <c r="F251" s="1"/>
      <c r="G251" s="1"/>
      <c r="H251" s="1"/>
      <c r="I251" s="1"/>
      <c r="J251" s="1"/>
      <c r="K251" s="1"/>
      <c r="L251" s="1"/>
      <c r="M251" s="1"/>
      <c r="N251" s="1"/>
      <c r="O251" s="1"/>
      <c r="P251" s="1"/>
      <c r="Q251" s="1"/>
      <c r="R251" s="1"/>
      <c r="S251" s="1"/>
      <c r="T251" s="1"/>
      <c r="U251" s="1"/>
    </row>
    <row r="252" spans="1:21" ht="9.75" customHeight="1">
      <c r="A252" s="1"/>
      <c r="B252" s="1"/>
      <c r="C252" s="1"/>
      <c r="D252" s="1"/>
      <c r="E252" s="1"/>
      <c r="F252" s="1"/>
      <c r="G252" s="1"/>
      <c r="H252" s="1"/>
      <c r="I252" s="1"/>
      <c r="J252" s="1"/>
      <c r="K252" s="1"/>
      <c r="L252" s="1"/>
      <c r="M252" s="1"/>
      <c r="N252" s="1"/>
      <c r="O252" s="1"/>
      <c r="P252" s="1"/>
      <c r="Q252" s="1"/>
      <c r="R252" s="1"/>
      <c r="S252" s="1"/>
      <c r="T252" s="1"/>
      <c r="U252" s="1"/>
    </row>
    <row r="253" spans="1:21" ht="9.75" customHeight="1">
      <c r="A253" s="1"/>
      <c r="B253" s="1"/>
      <c r="C253" s="1"/>
      <c r="D253" s="1"/>
      <c r="E253" s="1"/>
      <c r="F253" s="1"/>
      <c r="G253" s="1"/>
      <c r="H253" s="1"/>
      <c r="I253" s="1"/>
      <c r="J253" s="1"/>
      <c r="K253" s="1"/>
      <c r="L253" s="1"/>
      <c r="M253" s="1"/>
      <c r="N253" s="1"/>
      <c r="O253" s="1"/>
      <c r="P253" s="1"/>
      <c r="Q253" s="1"/>
      <c r="R253" s="1"/>
      <c r="S253" s="1"/>
      <c r="T253" s="1"/>
      <c r="U253" s="1"/>
    </row>
    <row r="254" spans="1:21" ht="9.75" customHeight="1">
      <c r="A254" s="1"/>
      <c r="B254" s="1"/>
      <c r="C254" s="1"/>
      <c r="D254" s="1"/>
      <c r="E254" s="1"/>
      <c r="F254" s="1"/>
      <c r="G254" s="1"/>
      <c r="H254" s="1"/>
      <c r="I254" s="1"/>
      <c r="J254" s="1"/>
      <c r="K254" s="1"/>
      <c r="L254" s="1"/>
      <c r="M254" s="1"/>
      <c r="N254" s="1"/>
      <c r="O254" s="1"/>
      <c r="P254" s="1"/>
      <c r="Q254" s="1"/>
      <c r="R254" s="1"/>
      <c r="S254" s="1"/>
      <c r="T254" s="1"/>
      <c r="U254" s="1"/>
    </row>
    <row r="255" spans="1:21" ht="9.75" customHeight="1">
      <c r="A255" s="1"/>
      <c r="B255" s="1"/>
      <c r="C255" s="1"/>
      <c r="D255" s="1"/>
      <c r="E255" s="1"/>
      <c r="F255" s="1"/>
      <c r="G255" s="1"/>
      <c r="H255" s="1"/>
      <c r="I255" s="1"/>
      <c r="J255" s="1"/>
      <c r="K255" s="1"/>
      <c r="L255" s="1"/>
      <c r="M255" s="1"/>
      <c r="N255" s="1"/>
      <c r="O255" s="1"/>
      <c r="P255" s="1"/>
      <c r="Q255" s="1"/>
      <c r="R255" s="1"/>
      <c r="S255" s="1"/>
      <c r="T255" s="1"/>
      <c r="U255" s="1"/>
    </row>
    <row r="256" spans="1:21" ht="9.75" customHeight="1">
      <c r="A256" s="1"/>
      <c r="B256" s="1"/>
      <c r="C256" s="1"/>
      <c r="D256" s="1"/>
      <c r="E256" s="1"/>
      <c r="F256" s="1"/>
      <c r="G256" s="1"/>
      <c r="H256" s="1"/>
      <c r="I256" s="1"/>
      <c r="J256" s="1"/>
      <c r="K256" s="1"/>
      <c r="L256" s="1"/>
      <c r="M256" s="1"/>
      <c r="N256" s="1"/>
      <c r="O256" s="1"/>
      <c r="P256" s="1"/>
      <c r="Q256" s="1"/>
      <c r="R256" s="1"/>
      <c r="S256" s="1"/>
      <c r="T256" s="1"/>
      <c r="U256" s="1"/>
    </row>
    <row r="257" spans="1:21" ht="9.75" customHeight="1">
      <c r="A257" s="1"/>
      <c r="B257" s="1"/>
      <c r="C257" s="1"/>
      <c r="D257" s="1"/>
      <c r="E257" s="1"/>
      <c r="F257" s="1"/>
      <c r="G257" s="1"/>
      <c r="H257" s="1"/>
      <c r="I257" s="1"/>
      <c r="J257" s="1"/>
      <c r="K257" s="1"/>
      <c r="L257" s="1"/>
      <c r="M257" s="1"/>
      <c r="N257" s="1"/>
      <c r="O257" s="1"/>
      <c r="P257" s="1"/>
      <c r="Q257" s="1"/>
      <c r="R257" s="1"/>
      <c r="S257" s="1"/>
      <c r="T257" s="1"/>
      <c r="U257" s="1"/>
    </row>
    <row r="258" spans="1:21" ht="9.75" customHeight="1">
      <c r="A258" s="1"/>
      <c r="B258" s="1"/>
      <c r="C258" s="1"/>
      <c r="D258" s="1"/>
      <c r="E258" s="1"/>
      <c r="F258" s="1"/>
      <c r="G258" s="1"/>
      <c r="H258" s="1"/>
      <c r="I258" s="1"/>
      <c r="J258" s="1"/>
      <c r="K258" s="1"/>
      <c r="L258" s="1"/>
      <c r="M258" s="1"/>
      <c r="N258" s="1"/>
      <c r="O258" s="1"/>
      <c r="P258" s="1"/>
      <c r="Q258" s="1"/>
      <c r="R258" s="1"/>
      <c r="S258" s="1"/>
      <c r="T258" s="1"/>
      <c r="U258" s="1"/>
    </row>
    <row r="259" spans="1:21" ht="9.75" customHeight="1">
      <c r="A259" s="1"/>
      <c r="B259" s="1"/>
      <c r="C259" s="1"/>
      <c r="D259" s="1"/>
      <c r="E259" s="1"/>
      <c r="F259" s="1"/>
      <c r="G259" s="1"/>
      <c r="H259" s="1"/>
      <c r="I259" s="1"/>
      <c r="J259" s="1"/>
      <c r="K259" s="1"/>
      <c r="L259" s="1"/>
      <c r="M259" s="1"/>
      <c r="N259" s="1"/>
      <c r="O259" s="1"/>
      <c r="P259" s="1"/>
      <c r="Q259" s="1"/>
      <c r="R259" s="1"/>
      <c r="S259" s="1"/>
      <c r="T259" s="1"/>
      <c r="U259" s="1"/>
    </row>
    <row r="260" spans="1:21" ht="9.75" customHeight="1">
      <c r="A260" s="1"/>
      <c r="B260" s="1"/>
      <c r="C260" s="1"/>
      <c r="D260" s="1"/>
      <c r="E260" s="1"/>
      <c r="F260" s="1"/>
      <c r="G260" s="1"/>
      <c r="H260" s="1"/>
      <c r="I260" s="1"/>
      <c r="J260" s="1"/>
      <c r="K260" s="1"/>
      <c r="L260" s="1"/>
      <c r="M260" s="1"/>
      <c r="N260" s="1"/>
      <c r="O260" s="1"/>
      <c r="P260" s="1"/>
      <c r="Q260" s="1"/>
      <c r="R260" s="1"/>
      <c r="S260" s="1"/>
      <c r="T260" s="1"/>
      <c r="U260" s="1"/>
    </row>
    <row r="261" spans="1:21" ht="9.75" customHeight="1">
      <c r="A261" s="1"/>
      <c r="B261" s="1"/>
      <c r="C261" s="1"/>
      <c r="D261" s="1"/>
      <c r="E261" s="1"/>
      <c r="F261" s="1"/>
      <c r="G261" s="1"/>
      <c r="H261" s="1"/>
      <c r="I261" s="1"/>
      <c r="J261" s="1"/>
      <c r="K261" s="1"/>
      <c r="L261" s="1"/>
      <c r="M261" s="1"/>
      <c r="N261" s="1"/>
      <c r="O261" s="1"/>
      <c r="P261" s="1"/>
      <c r="Q261" s="1"/>
      <c r="R261" s="1"/>
      <c r="S261" s="1"/>
      <c r="T261" s="1"/>
      <c r="U261" s="1"/>
    </row>
    <row r="262" spans="1:21" ht="9.75" customHeight="1">
      <c r="A262" s="1"/>
      <c r="B262" s="1"/>
      <c r="C262" s="1"/>
      <c r="D262" s="1"/>
      <c r="E262" s="1"/>
      <c r="F262" s="1"/>
      <c r="G262" s="1"/>
      <c r="H262" s="1"/>
      <c r="I262" s="1"/>
      <c r="J262" s="1"/>
      <c r="K262" s="1"/>
      <c r="L262" s="1"/>
      <c r="M262" s="1"/>
      <c r="N262" s="1"/>
      <c r="O262" s="1"/>
      <c r="P262" s="1"/>
      <c r="Q262" s="1"/>
      <c r="R262" s="1"/>
      <c r="S262" s="1"/>
      <c r="T262" s="1"/>
      <c r="U262" s="1"/>
    </row>
    <row r="263" spans="1:21" ht="9.75" customHeight="1">
      <c r="A263" s="1"/>
      <c r="B263" s="1"/>
      <c r="C263" s="1"/>
      <c r="D263" s="1"/>
      <c r="E263" s="1"/>
      <c r="F263" s="1"/>
      <c r="G263" s="1"/>
      <c r="H263" s="1"/>
      <c r="I263" s="1"/>
      <c r="J263" s="1"/>
      <c r="K263" s="1"/>
      <c r="L263" s="1"/>
      <c r="M263" s="1"/>
      <c r="N263" s="1"/>
      <c r="O263" s="1"/>
      <c r="P263" s="1"/>
      <c r="Q263" s="1"/>
      <c r="R263" s="1"/>
      <c r="S263" s="1"/>
      <c r="T263" s="1"/>
      <c r="U263" s="1"/>
    </row>
    <row r="264" spans="1:21" ht="9.75" customHeight="1">
      <c r="A264" s="1"/>
      <c r="B264" s="1"/>
      <c r="C264" s="1"/>
      <c r="D264" s="1"/>
      <c r="E264" s="1"/>
      <c r="F264" s="1"/>
      <c r="G264" s="1"/>
      <c r="H264" s="1"/>
      <c r="I264" s="1"/>
      <c r="J264" s="1"/>
      <c r="K264" s="1"/>
      <c r="L264" s="1"/>
      <c r="M264" s="1"/>
      <c r="N264" s="1"/>
      <c r="O264" s="1"/>
      <c r="P264" s="1"/>
      <c r="Q264" s="1"/>
      <c r="R264" s="1"/>
      <c r="S264" s="1"/>
      <c r="T264" s="1"/>
      <c r="U264" s="1"/>
    </row>
    <row r="265" spans="1:21" ht="9.75" customHeight="1">
      <c r="A265" s="1"/>
      <c r="B265" s="1"/>
      <c r="C265" s="1"/>
      <c r="D265" s="1"/>
      <c r="E265" s="1"/>
      <c r="F265" s="1"/>
      <c r="G265" s="1"/>
      <c r="H265" s="1"/>
      <c r="I265" s="1"/>
      <c r="J265" s="1"/>
      <c r="K265" s="1"/>
      <c r="L265" s="1"/>
      <c r="M265" s="1"/>
      <c r="N265" s="1"/>
      <c r="O265" s="1"/>
      <c r="P265" s="1"/>
      <c r="Q265" s="1"/>
      <c r="R265" s="1"/>
      <c r="S265" s="1"/>
      <c r="T265" s="1"/>
      <c r="U265" s="1"/>
    </row>
    <row r="266" spans="1:21" ht="9.75" customHeight="1">
      <c r="A266" s="1"/>
      <c r="B266" s="1"/>
      <c r="C266" s="1"/>
      <c r="D266" s="1"/>
      <c r="E266" s="1"/>
      <c r="F266" s="1"/>
      <c r="G266" s="1"/>
      <c r="H266" s="1"/>
      <c r="I266" s="1"/>
      <c r="J266" s="1"/>
      <c r="K266" s="1"/>
      <c r="L266" s="1"/>
      <c r="M266" s="1"/>
      <c r="N266" s="1"/>
      <c r="O266" s="1"/>
      <c r="P266" s="1"/>
      <c r="Q266" s="1"/>
      <c r="R266" s="1"/>
      <c r="S266" s="1"/>
      <c r="T266" s="1"/>
      <c r="U266" s="1"/>
    </row>
    <row r="267" spans="1:21" ht="9.75" customHeight="1">
      <c r="A267" s="1"/>
      <c r="B267" s="1"/>
      <c r="C267" s="1"/>
      <c r="D267" s="1"/>
      <c r="E267" s="1"/>
      <c r="F267" s="1"/>
      <c r="G267" s="1"/>
      <c r="H267" s="1"/>
      <c r="I267" s="1"/>
      <c r="J267" s="1"/>
      <c r="K267" s="1"/>
      <c r="L267" s="1"/>
      <c r="M267" s="1"/>
      <c r="N267" s="1"/>
      <c r="O267" s="1"/>
      <c r="P267" s="1"/>
      <c r="Q267" s="1"/>
      <c r="R267" s="1"/>
      <c r="S267" s="1"/>
      <c r="T267" s="1"/>
      <c r="U267" s="1"/>
    </row>
    <row r="268" spans="1:21" ht="9.75" customHeight="1">
      <c r="A268" s="1"/>
      <c r="B268" s="1"/>
      <c r="C268" s="1"/>
      <c r="D268" s="1"/>
      <c r="E268" s="1"/>
      <c r="F268" s="1"/>
      <c r="G268" s="1"/>
      <c r="H268" s="1"/>
      <c r="I268" s="1"/>
      <c r="J268" s="1"/>
      <c r="K268" s="1"/>
      <c r="L268" s="1"/>
      <c r="M268" s="1"/>
      <c r="N268" s="1"/>
      <c r="O268" s="1"/>
      <c r="P268" s="1"/>
      <c r="Q268" s="1"/>
      <c r="R268" s="1"/>
      <c r="S268" s="1"/>
      <c r="T268" s="1"/>
      <c r="U268" s="1"/>
    </row>
    <row r="269" spans="1:21" ht="9.75" customHeight="1">
      <c r="A269" s="1"/>
      <c r="B269" s="1"/>
      <c r="C269" s="1"/>
      <c r="D269" s="1"/>
      <c r="E269" s="1"/>
      <c r="F269" s="1"/>
      <c r="G269" s="1"/>
      <c r="H269" s="1"/>
      <c r="I269" s="1"/>
      <c r="J269" s="1"/>
      <c r="K269" s="1"/>
      <c r="L269" s="1"/>
      <c r="M269" s="1"/>
      <c r="N269" s="1"/>
      <c r="O269" s="1"/>
      <c r="P269" s="1"/>
      <c r="Q269" s="1"/>
      <c r="R269" s="1"/>
      <c r="S269" s="1"/>
      <c r="T269" s="1"/>
      <c r="U269" s="1"/>
    </row>
    <row r="270" spans="1:21" ht="9.75" customHeight="1">
      <c r="A270" s="1"/>
      <c r="B270" s="1"/>
      <c r="C270" s="1"/>
      <c r="D270" s="1"/>
      <c r="E270" s="1"/>
      <c r="F270" s="1"/>
      <c r="G270" s="1"/>
      <c r="H270" s="1"/>
      <c r="I270" s="1"/>
      <c r="J270" s="1"/>
      <c r="K270" s="1"/>
      <c r="L270" s="1"/>
      <c r="M270" s="1"/>
      <c r="N270" s="1"/>
      <c r="O270" s="1"/>
      <c r="P270" s="1"/>
      <c r="Q270" s="1"/>
      <c r="R270" s="1"/>
      <c r="S270" s="1"/>
      <c r="T270" s="1"/>
      <c r="U270" s="1"/>
    </row>
    <row r="271" spans="1:21" ht="9.75" customHeight="1">
      <c r="A271" s="1"/>
      <c r="B271" s="1"/>
      <c r="C271" s="1"/>
      <c r="D271" s="1"/>
      <c r="E271" s="1"/>
      <c r="F271" s="1"/>
      <c r="G271" s="1"/>
      <c r="H271" s="1"/>
      <c r="I271" s="1"/>
      <c r="J271" s="1"/>
      <c r="K271" s="1"/>
      <c r="L271" s="1"/>
      <c r="M271" s="1"/>
      <c r="N271" s="1"/>
      <c r="O271" s="1"/>
      <c r="P271" s="1"/>
      <c r="Q271" s="1"/>
      <c r="R271" s="1"/>
      <c r="S271" s="1"/>
      <c r="T271" s="1"/>
      <c r="U271" s="1"/>
    </row>
    <row r="272" spans="1:21" ht="9.75" customHeight="1">
      <c r="A272" s="1"/>
      <c r="B272" s="1"/>
      <c r="C272" s="1"/>
      <c r="D272" s="1"/>
      <c r="E272" s="1"/>
      <c r="F272" s="1"/>
      <c r="G272" s="1"/>
      <c r="H272" s="1"/>
      <c r="I272" s="1"/>
      <c r="J272" s="1"/>
      <c r="K272" s="1"/>
      <c r="L272" s="1"/>
      <c r="M272" s="1"/>
      <c r="N272" s="1"/>
      <c r="O272" s="1"/>
      <c r="P272" s="1"/>
      <c r="Q272" s="1"/>
      <c r="R272" s="1"/>
      <c r="S272" s="1"/>
      <c r="T272" s="1"/>
      <c r="U272" s="1"/>
    </row>
    <row r="273" spans="1:21" ht="9.75" customHeight="1">
      <c r="A273" s="1"/>
      <c r="B273" s="1"/>
      <c r="C273" s="1"/>
      <c r="D273" s="1"/>
      <c r="E273" s="1"/>
      <c r="F273" s="1"/>
      <c r="G273" s="1"/>
      <c r="H273" s="1"/>
      <c r="I273" s="1"/>
      <c r="J273" s="1"/>
      <c r="K273" s="1"/>
      <c r="L273" s="1"/>
      <c r="M273" s="1"/>
      <c r="N273" s="1"/>
      <c r="O273" s="1"/>
      <c r="P273" s="1"/>
      <c r="Q273" s="1"/>
      <c r="R273" s="1"/>
      <c r="S273" s="1"/>
      <c r="T273" s="1"/>
      <c r="U273" s="1"/>
    </row>
    <row r="274" spans="1:21" ht="9.75" customHeight="1">
      <c r="A274" s="1"/>
      <c r="B274" s="1"/>
      <c r="C274" s="1"/>
      <c r="D274" s="1"/>
      <c r="E274" s="1"/>
      <c r="F274" s="1"/>
      <c r="G274" s="1"/>
      <c r="H274" s="1"/>
      <c r="I274" s="1"/>
      <c r="J274" s="1"/>
      <c r="K274" s="1"/>
      <c r="L274" s="1"/>
      <c r="M274" s="1"/>
      <c r="N274" s="1"/>
      <c r="O274" s="1"/>
      <c r="P274" s="1"/>
      <c r="Q274" s="1"/>
      <c r="R274" s="1"/>
      <c r="S274" s="1"/>
      <c r="T274" s="1"/>
      <c r="U274" s="1"/>
    </row>
    <row r="275" spans="1:21" ht="9.75" customHeight="1">
      <c r="A275" s="1"/>
      <c r="B275" s="1"/>
      <c r="C275" s="1"/>
      <c r="D275" s="1"/>
      <c r="E275" s="1"/>
      <c r="F275" s="1"/>
      <c r="G275" s="1"/>
      <c r="H275" s="1"/>
      <c r="I275" s="1"/>
      <c r="J275" s="1"/>
      <c r="K275" s="1"/>
      <c r="L275" s="1"/>
      <c r="M275" s="1"/>
      <c r="N275" s="1"/>
      <c r="O275" s="1"/>
      <c r="P275" s="1"/>
      <c r="Q275" s="1"/>
      <c r="R275" s="1"/>
      <c r="S275" s="1"/>
      <c r="T275" s="1"/>
      <c r="U275" s="1"/>
    </row>
    <row r="276" spans="1:21" ht="9.75" customHeight="1">
      <c r="A276" s="1"/>
      <c r="B276" s="1"/>
      <c r="C276" s="1"/>
      <c r="D276" s="1"/>
      <c r="E276" s="1"/>
      <c r="F276" s="1"/>
      <c r="G276" s="1"/>
      <c r="H276" s="1"/>
      <c r="I276" s="1"/>
      <c r="J276" s="1"/>
      <c r="K276" s="1"/>
      <c r="L276" s="1"/>
      <c r="M276" s="1"/>
      <c r="N276" s="1"/>
      <c r="O276" s="1"/>
      <c r="P276" s="1"/>
      <c r="Q276" s="1"/>
      <c r="R276" s="1"/>
      <c r="S276" s="1"/>
      <c r="T276" s="1"/>
      <c r="U276" s="1"/>
    </row>
    <row r="277" spans="1:21" ht="9.75" customHeight="1">
      <c r="A277" s="1"/>
      <c r="B277" s="1"/>
      <c r="C277" s="1"/>
      <c r="D277" s="1"/>
      <c r="E277" s="1"/>
      <c r="F277" s="1"/>
      <c r="G277" s="1"/>
      <c r="H277" s="1"/>
      <c r="I277" s="1"/>
      <c r="J277" s="1"/>
      <c r="K277" s="1"/>
      <c r="L277" s="1"/>
      <c r="M277" s="1"/>
      <c r="N277" s="1"/>
      <c r="O277" s="1"/>
      <c r="P277" s="1"/>
      <c r="Q277" s="1"/>
      <c r="R277" s="1"/>
      <c r="S277" s="1"/>
      <c r="T277" s="1"/>
      <c r="U277" s="1"/>
    </row>
    <row r="278" spans="1:21" ht="9.75" customHeight="1">
      <c r="A278" s="1"/>
      <c r="B278" s="1"/>
      <c r="C278" s="1"/>
      <c r="D278" s="1"/>
      <c r="E278" s="1"/>
      <c r="F278" s="1"/>
      <c r="G278" s="1"/>
      <c r="H278" s="1"/>
      <c r="I278" s="1"/>
      <c r="J278" s="1"/>
      <c r="K278" s="1"/>
      <c r="L278" s="1"/>
      <c r="M278" s="1"/>
      <c r="N278" s="1"/>
      <c r="O278" s="1"/>
      <c r="P278" s="1"/>
      <c r="Q278" s="1"/>
      <c r="R278" s="1"/>
      <c r="S278" s="1"/>
      <c r="T278" s="1"/>
      <c r="U278" s="1"/>
    </row>
    <row r="279" spans="1:21" ht="9.75" customHeight="1">
      <c r="A279" s="1"/>
      <c r="B279" s="1"/>
      <c r="C279" s="1"/>
      <c r="D279" s="1"/>
      <c r="E279" s="1"/>
      <c r="F279" s="1"/>
      <c r="G279" s="1"/>
      <c r="H279" s="1"/>
      <c r="I279" s="1"/>
      <c r="J279" s="1"/>
      <c r="K279" s="1"/>
      <c r="L279" s="1"/>
      <c r="M279" s="1"/>
      <c r="N279" s="1"/>
      <c r="O279" s="1"/>
      <c r="P279" s="1"/>
      <c r="Q279" s="1"/>
      <c r="R279" s="1"/>
      <c r="S279" s="1"/>
      <c r="T279" s="1"/>
      <c r="U279" s="1"/>
    </row>
    <row r="280" spans="1:21" ht="9.75" customHeight="1">
      <c r="A280" s="1"/>
      <c r="B280" s="1"/>
      <c r="C280" s="1"/>
      <c r="D280" s="1"/>
      <c r="E280" s="1"/>
      <c r="F280" s="1"/>
      <c r="G280" s="1"/>
      <c r="H280" s="1"/>
      <c r="I280" s="1"/>
      <c r="J280" s="1"/>
      <c r="K280" s="1"/>
      <c r="L280" s="1"/>
      <c r="M280" s="1"/>
      <c r="N280" s="1"/>
      <c r="O280" s="1"/>
      <c r="P280" s="1"/>
      <c r="Q280" s="1"/>
      <c r="R280" s="1"/>
      <c r="S280" s="1"/>
      <c r="T280" s="1"/>
      <c r="U280" s="1"/>
    </row>
    <row r="281" spans="1:21" ht="9.75" customHeight="1">
      <c r="A281" s="1"/>
      <c r="B281" s="1"/>
      <c r="C281" s="1"/>
      <c r="D281" s="1"/>
      <c r="E281" s="1"/>
      <c r="F281" s="1"/>
      <c r="G281" s="1"/>
      <c r="H281" s="1"/>
      <c r="I281" s="1"/>
      <c r="J281" s="1"/>
      <c r="K281" s="1"/>
      <c r="L281" s="1"/>
      <c r="M281" s="1"/>
      <c r="N281" s="1"/>
      <c r="O281" s="1"/>
      <c r="P281" s="1"/>
      <c r="Q281" s="1"/>
      <c r="R281" s="1"/>
      <c r="S281" s="1"/>
      <c r="T281" s="1"/>
      <c r="U281" s="1"/>
    </row>
    <row r="282" spans="1:21" ht="9.75" customHeight="1">
      <c r="A282" s="1"/>
      <c r="B282" s="1"/>
      <c r="C282" s="1"/>
      <c r="D282" s="1"/>
      <c r="E282" s="1"/>
      <c r="F282" s="1"/>
      <c r="G282" s="1"/>
      <c r="H282" s="1"/>
      <c r="I282" s="1"/>
      <c r="J282" s="1"/>
      <c r="K282" s="1"/>
      <c r="L282" s="1"/>
      <c r="M282" s="1"/>
      <c r="N282" s="1"/>
      <c r="O282" s="1"/>
      <c r="P282" s="1"/>
      <c r="Q282" s="1"/>
      <c r="R282" s="1"/>
      <c r="S282" s="1"/>
      <c r="T282" s="1"/>
      <c r="U282" s="1"/>
    </row>
    <row r="283" spans="1:21" ht="9.75" customHeight="1">
      <c r="A283" s="1"/>
      <c r="B283" s="1"/>
      <c r="C283" s="1"/>
      <c r="D283" s="1"/>
      <c r="E283" s="1"/>
      <c r="F283" s="1"/>
      <c r="G283" s="1"/>
      <c r="H283" s="1"/>
      <c r="I283" s="1"/>
      <c r="J283" s="1"/>
      <c r="K283" s="1"/>
      <c r="L283" s="1"/>
      <c r="M283" s="1"/>
      <c r="N283" s="1"/>
      <c r="O283" s="1"/>
      <c r="P283" s="1"/>
      <c r="Q283" s="1"/>
      <c r="R283" s="1"/>
      <c r="S283" s="1"/>
      <c r="T283" s="1"/>
      <c r="U283" s="1"/>
    </row>
    <row r="284" spans="1:21" ht="9.75" customHeight="1">
      <c r="A284" s="1"/>
      <c r="B284" s="1"/>
      <c r="C284" s="1"/>
      <c r="D284" s="1"/>
      <c r="E284" s="1"/>
      <c r="F284" s="1"/>
      <c r="G284" s="1"/>
      <c r="H284" s="1"/>
      <c r="I284" s="1"/>
      <c r="J284" s="1"/>
      <c r="K284" s="1"/>
      <c r="L284" s="1"/>
      <c r="M284" s="1"/>
      <c r="N284" s="1"/>
      <c r="O284" s="1"/>
      <c r="P284" s="1"/>
      <c r="Q284" s="1"/>
      <c r="R284" s="1"/>
      <c r="S284" s="1"/>
      <c r="T284" s="1"/>
      <c r="U284" s="1"/>
    </row>
    <row r="285" spans="1:21" ht="9.75" customHeight="1">
      <c r="A285" s="1"/>
      <c r="B285" s="1"/>
      <c r="C285" s="1"/>
      <c r="D285" s="1"/>
      <c r="E285" s="1"/>
      <c r="F285" s="1"/>
      <c r="G285" s="1"/>
      <c r="H285" s="1"/>
      <c r="I285" s="1"/>
      <c r="J285" s="1"/>
      <c r="K285" s="1"/>
      <c r="L285" s="1"/>
      <c r="M285" s="1"/>
      <c r="N285" s="1"/>
      <c r="O285" s="1"/>
      <c r="P285" s="1"/>
      <c r="Q285" s="1"/>
      <c r="R285" s="1"/>
      <c r="S285" s="1"/>
      <c r="T285" s="1"/>
      <c r="U285" s="1"/>
    </row>
    <row r="286" spans="1:21" ht="9.75" customHeight="1">
      <c r="A286" s="1"/>
      <c r="B286" s="1"/>
      <c r="C286" s="1"/>
      <c r="D286" s="1"/>
      <c r="E286" s="1"/>
      <c r="F286" s="1"/>
      <c r="G286" s="1"/>
      <c r="H286" s="1"/>
      <c r="I286" s="1"/>
      <c r="J286" s="1"/>
      <c r="K286" s="1"/>
      <c r="L286" s="1"/>
      <c r="M286" s="1"/>
      <c r="N286" s="1"/>
      <c r="O286" s="1"/>
      <c r="P286" s="1"/>
      <c r="Q286" s="1"/>
      <c r="R286" s="1"/>
      <c r="S286" s="1"/>
      <c r="T286" s="1"/>
      <c r="U286" s="1"/>
    </row>
    <row r="287" spans="1:21" ht="9.75" customHeight="1">
      <c r="A287" s="1"/>
      <c r="B287" s="1"/>
      <c r="C287" s="1"/>
      <c r="D287" s="1"/>
      <c r="E287" s="1"/>
      <c r="F287" s="1"/>
      <c r="G287" s="1"/>
      <c r="H287" s="1"/>
      <c r="I287" s="1"/>
      <c r="J287" s="1"/>
      <c r="K287" s="1"/>
      <c r="L287" s="1"/>
      <c r="M287" s="1"/>
      <c r="N287" s="1"/>
      <c r="O287" s="1"/>
      <c r="P287" s="1"/>
      <c r="Q287" s="1"/>
      <c r="R287" s="1"/>
      <c r="S287" s="1"/>
      <c r="T287" s="1"/>
      <c r="U287" s="1"/>
    </row>
    <row r="288" spans="1:21" ht="9.75" customHeight="1">
      <c r="A288" s="1"/>
      <c r="B288" s="1"/>
      <c r="C288" s="1"/>
      <c r="D288" s="1"/>
      <c r="E288" s="1"/>
      <c r="F288" s="1"/>
      <c r="G288" s="1"/>
      <c r="H288" s="1"/>
      <c r="I288" s="1"/>
      <c r="J288" s="1"/>
      <c r="K288" s="1"/>
      <c r="L288" s="1"/>
      <c r="M288" s="1"/>
      <c r="N288" s="1"/>
      <c r="O288" s="1"/>
      <c r="P288" s="1"/>
      <c r="Q288" s="1"/>
      <c r="R288" s="1"/>
      <c r="S288" s="1"/>
      <c r="T288" s="1"/>
      <c r="U288" s="1"/>
    </row>
    <row r="289" spans="1:21" ht="9.75" customHeight="1">
      <c r="A289" s="1"/>
      <c r="B289" s="1"/>
      <c r="C289" s="1"/>
      <c r="D289" s="1"/>
      <c r="E289" s="1"/>
      <c r="F289" s="1"/>
      <c r="G289" s="1"/>
      <c r="H289" s="1"/>
      <c r="I289" s="1"/>
      <c r="J289" s="1"/>
      <c r="K289" s="1"/>
      <c r="L289" s="1"/>
      <c r="M289" s="1"/>
      <c r="N289" s="1"/>
      <c r="O289" s="1"/>
      <c r="P289" s="1"/>
      <c r="Q289" s="1"/>
      <c r="R289" s="1"/>
      <c r="S289" s="1"/>
      <c r="T289" s="1"/>
      <c r="U289" s="1"/>
    </row>
    <row r="290" spans="1:21" ht="9.75" customHeight="1">
      <c r="A290" s="1"/>
      <c r="B290" s="1"/>
      <c r="C290" s="1"/>
      <c r="D290" s="1"/>
      <c r="E290" s="1"/>
      <c r="F290" s="1"/>
      <c r="G290" s="1"/>
      <c r="H290" s="1"/>
      <c r="I290" s="1"/>
      <c r="J290" s="1"/>
      <c r="K290" s="1"/>
      <c r="L290" s="1"/>
      <c r="M290" s="1"/>
      <c r="N290" s="1"/>
      <c r="O290" s="1"/>
      <c r="P290" s="1"/>
      <c r="Q290" s="1"/>
      <c r="R290" s="1"/>
      <c r="S290" s="1"/>
      <c r="T290" s="1"/>
      <c r="U290" s="1"/>
    </row>
    <row r="291" spans="1:21" ht="9.75" customHeight="1">
      <c r="A291" s="1"/>
      <c r="B291" s="1"/>
      <c r="C291" s="1"/>
      <c r="D291" s="1"/>
      <c r="E291" s="1"/>
      <c r="F291" s="1"/>
      <c r="G291" s="1"/>
      <c r="H291" s="1"/>
      <c r="I291" s="1"/>
      <c r="J291" s="1"/>
      <c r="K291" s="1"/>
      <c r="L291" s="1"/>
      <c r="M291" s="1"/>
      <c r="N291" s="1"/>
      <c r="O291" s="1"/>
      <c r="P291" s="1"/>
      <c r="Q291" s="1"/>
      <c r="R291" s="1"/>
      <c r="S291" s="1"/>
      <c r="T291" s="1"/>
      <c r="U291" s="1"/>
    </row>
    <row r="292" spans="1:21" ht="9.75" customHeight="1">
      <c r="A292" s="1"/>
      <c r="B292" s="1"/>
      <c r="C292" s="1"/>
      <c r="D292" s="1"/>
      <c r="E292" s="1"/>
      <c r="F292" s="1"/>
      <c r="G292" s="1"/>
      <c r="H292" s="1"/>
      <c r="I292" s="1"/>
      <c r="J292" s="1"/>
      <c r="K292" s="1"/>
      <c r="L292" s="1"/>
      <c r="M292" s="1"/>
      <c r="N292" s="1"/>
      <c r="O292" s="1"/>
      <c r="P292" s="1"/>
      <c r="Q292" s="1"/>
      <c r="R292" s="1"/>
      <c r="S292" s="1"/>
      <c r="T292" s="1"/>
      <c r="U292" s="1"/>
    </row>
    <row r="293" spans="1:21" ht="9.75" customHeight="1">
      <c r="A293" s="1"/>
      <c r="B293" s="1"/>
      <c r="C293" s="1"/>
      <c r="D293" s="1"/>
      <c r="E293" s="1"/>
      <c r="F293" s="1"/>
      <c r="G293" s="1"/>
      <c r="H293" s="1"/>
      <c r="I293" s="1"/>
      <c r="J293" s="1"/>
      <c r="K293" s="1"/>
      <c r="L293" s="1"/>
      <c r="M293" s="1"/>
      <c r="N293" s="1"/>
      <c r="O293" s="1"/>
      <c r="P293" s="1"/>
      <c r="Q293" s="1"/>
      <c r="R293" s="1"/>
      <c r="S293" s="1"/>
      <c r="T293" s="1"/>
      <c r="U293" s="1"/>
    </row>
    <row r="294" spans="1:21" ht="9.75" customHeight="1">
      <c r="A294" s="1"/>
      <c r="B294" s="1"/>
      <c r="C294" s="1"/>
      <c r="D294" s="1"/>
      <c r="E294" s="1"/>
      <c r="F294" s="1"/>
      <c r="G294" s="1"/>
      <c r="H294" s="1"/>
      <c r="I294" s="1"/>
      <c r="J294" s="1"/>
      <c r="K294" s="1"/>
      <c r="L294" s="1"/>
      <c r="M294" s="1"/>
      <c r="N294" s="1"/>
      <c r="O294" s="1"/>
      <c r="P294" s="1"/>
      <c r="Q294" s="1"/>
      <c r="R294" s="1"/>
      <c r="S294" s="1"/>
      <c r="T294" s="1"/>
      <c r="U294" s="1"/>
    </row>
    <row r="295" spans="1:21" ht="9.75" customHeight="1">
      <c r="A295" s="1"/>
      <c r="B295" s="1"/>
      <c r="C295" s="1"/>
      <c r="D295" s="1"/>
      <c r="E295" s="1"/>
      <c r="F295" s="1"/>
      <c r="G295" s="1"/>
      <c r="H295" s="1"/>
      <c r="I295" s="1"/>
      <c r="J295" s="1"/>
      <c r="K295" s="1"/>
      <c r="L295" s="1"/>
      <c r="M295" s="1"/>
      <c r="N295" s="1"/>
      <c r="O295" s="1"/>
      <c r="P295" s="1"/>
      <c r="Q295" s="1"/>
      <c r="R295" s="1"/>
      <c r="S295" s="1"/>
      <c r="T295" s="1"/>
      <c r="U295" s="1"/>
    </row>
    <row r="296" spans="1:21" ht="9.75" customHeight="1">
      <c r="A296" s="1"/>
      <c r="B296" s="1"/>
      <c r="C296" s="1"/>
      <c r="D296" s="1"/>
      <c r="E296" s="1"/>
      <c r="F296" s="1"/>
      <c r="G296" s="1"/>
      <c r="H296" s="1"/>
      <c r="I296" s="1"/>
      <c r="J296" s="1"/>
      <c r="K296" s="1"/>
      <c r="L296" s="1"/>
      <c r="M296" s="1"/>
      <c r="N296" s="1"/>
      <c r="O296" s="1"/>
      <c r="P296" s="1"/>
      <c r="Q296" s="1"/>
      <c r="R296" s="1"/>
      <c r="S296" s="1"/>
      <c r="T296" s="1"/>
      <c r="U296" s="1"/>
    </row>
    <row r="297" spans="1:21" ht="9.75" customHeight="1">
      <c r="A297" s="1"/>
      <c r="B297" s="1"/>
      <c r="C297" s="1"/>
      <c r="D297" s="1"/>
      <c r="E297" s="1"/>
      <c r="F297" s="1"/>
      <c r="G297" s="1"/>
      <c r="H297" s="1"/>
      <c r="I297" s="1"/>
      <c r="J297" s="1"/>
      <c r="K297" s="1"/>
      <c r="L297" s="1"/>
      <c r="M297" s="1"/>
      <c r="N297" s="1"/>
      <c r="O297" s="1"/>
      <c r="P297" s="1"/>
      <c r="Q297" s="1"/>
      <c r="R297" s="1"/>
      <c r="S297" s="1"/>
      <c r="T297" s="1"/>
      <c r="U297" s="1"/>
    </row>
    <row r="298" spans="1:21" ht="9.75" customHeight="1">
      <c r="A298" s="1"/>
      <c r="B298" s="1"/>
      <c r="C298" s="1"/>
      <c r="D298" s="1"/>
      <c r="E298" s="1"/>
      <c r="F298" s="1"/>
      <c r="G298" s="1"/>
      <c r="H298" s="1"/>
      <c r="I298" s="1"/>
      <c r="J298" s="1"/>
      <c r="K298" s="1"/>
      <c r="L298" s="1"/>
      <c r="M298" s="1"/>
      <c r="N298" s="1"/>
      <c r="O298" s="1"/>
      <c r="P298" s="1"/>
      <c r="Q298" s="1"/>
      <c r="R298" s="1"/>
      <c r="S298" s="1"/>
      <c r="T298" s="1"/>
      <c r="U298" s="1"/>
    </row>
    <row r="299" spans="1:21" ht="9.75" customHeight="1">
      <c r="A299" s="1"/>
      <c r="B299" s="1"/>
      <c r="C299" s="1"/>
      <c r="D299" s="1"/>
      <c r="E299" s="1"/>
      <c r="F299" s="1"/>
      <c r="G299" s="1"/>
      <c r="H299" s="1"/>
      <c r="I299" s="1"/>
      <c r="J299" s="1"/>
      <c r="K299" s="1"/>
      <c r="L299" s="1"/>
      <c r="M299" s="1"/>
      <c r="N299" s="1"/>
      <c r="O299" s="1"/>
      <c r="P299" s="1"/>
      <c r="Q299" s="1"/>
      <c r="R299" s="1"/>
      <c r="S299" s="1"/>
      <c r="T299" s="1"/>
      <c r="U299" s="1"/>
    </row>
    <row r="300" spans="1:21" ht="9.75" customHeight="1">
      <c r="A300" s="1"/>
      <c r="B300" s="1"/>
      <c r="C300" s="1"/>
      <c r="D300" s="1"/>
      <c r="E300" s="1"/>
      <c r="F300" s="1"/>
      <c r="G300" s="1"/>
      <c r="H300" s="1"/>
      <c r="I300" s="1"/>
      <c r="J300" s="1"/>
      <c r="K300" s="1"/>
      <c r="L300" s="1"/>
      <c r="M300" s="1"/>
      <c r="N300" s="1"/>
      <c r="O300" s="1"/>
      <c r="P300" s="1"/>
      <c r="Q300" s="1"/>
      <c r="R300" s="1"/>
      <c r="S300" s="1"/>
      <c r="T300" s="1"/>
      <c r="U300" s="1"/>
    </row>
    <row r="301" spans="1:21" ht="9.75" customHeight="1">
      <c r="A301" s="1"/>
      <c r="B301" s="1"/>
      <c r="C301" s="1"/>
      <c r="D301" s="1"/>
      <c r="E301" s="1"/>
      <c r="F301" s="1"/>
      <c r="G301" s="1"/>
      <c r="H301" s="1"/>
      <c r="I301" s="1"/>
      <c r="J301" s="1"/>
      <c r="K301" s="1"/>
      <c r="L301" s="1"/>
      <c r="M301" s="1"/>
      <c r="N301" s="1"/>
      <c r="O301" s="1"/>
      <c r="P301" s="1"/>
      <c r="Q301" s="1"/>
      <c r="R301" s="1"/>
      <c r="S301" s="1"/>
      <c r="T301" s="1"/>
      <c r="U301" s="1"/>
    </row>
    <row r="302" spans="1:21" ht="9.75" customHeight="1">
      <c r="A302" s="1"/>
      <c r="B302" s="1"/>
      <c r="C302" s="1"/>
      <c r="D302" s="1"/>
      <c r="E302" s="1"/>
      <c r="F302" s="1"/>
      <c r="G302" s="1"/>
      <c r="H302" s="1"/>
      <c r="I302" s="1"/>
      <c r="J302" s="1"/>
      <c r="K302" s="1"/>
      <c r="L302" s="1"/>
      <c r="M302" s="1"/>
      <c r="N302" s="1"/>
      <c r="O302" s="1"/>
      <c r="P302" s="1"/>
      <c r="Q302" s="1"/>
      <c r="R302" s="1"/>
      <c r="S302" s="1"/>
      <c r="T302" s="1"/>
      <c r="U302" s="1"/>
    </row>
    <row r="303" spans="1:21" ht="9.75" customHeight="1">
      <c r="A303" s="1"/>
      <c r="B303" s="1"/>
      <c r="C303" s="1"/>
      <c r="D303" s="1"/>
      <c r="E303" s="1"/>
      <c r="F303" s="1"/>
      <c r="G303" s="1"/>
      <c r="H303" s="1"/>
      <c r="I303" s="1"/>
      <c r="J303" s="1"/>
      <c r="K303" s="1"/>
      <c r="L303" s="1"/>
      <c r="M303" s="1"/>
      <c r="N303" s="1"/>
      <c r="O303" s="1"/>
      <c r="P303" s="1"/>
      <c r="Q303" s="1"/>
      <c r="R303" s="1"/>
      <c r="S303" s="1"/>
      <c r="T303" s="1"/>
      <c r="U303" s="1"/>
    </row>
    <row r="304" spans="1:21" ht="9.75" customHeight="1">
      <c r="A304" s="1"/>
      <c r="B304" s="1"/>
      <c r="C304" s="1"/>
      <c r="D304" s="1"/>
      <c r="E304" s="1"/>
      <c r="F304" s="1"/>
      <c r="G304" s="1"/>
      <c r="H304" s="1"/>
      <c r="I304" s="1"/>
      <c r="J304" s="1"/>
      <c r="K304" s="1"/>
      <c r="L304" s="1"/>
      <c r="M304" s="1"/>
      <c r="N304" s="1"/>
      <c r="O304" s="1"/>
      <c r="P304" s="1"/>
      <c r="Q304" s="1"/>
      <c r="R304" s="1"/>
      <c r="S304" s="1"/>
      <c r="T304" s="1"/>
      <c r="U304" s="1"/>
    </row>
    <row r="305" spans="1:21" ht="9.75" customHeight="1">
      <c r="A305" s="1"/>
      <c r="B305" s="1"/>
      <c r="C305" s="1"/>
      <c r="D305" s="1"/>
      <c r="E305" s="1"/>
      <c r="F305" s="1"/>
      <c r="G305" s="1"/>
      <c r="H305" s="1"/>
      <c r="I305" s="1"/>
      <c r="J305" s="1"/>
      <c r="K305" s="1"/>
      <c r="L305" s="1"/>
      <c r="M305" s="1"/>
      <c r="N305" s="1"/>
      <c r="O305" s="1"/>
      <c r="P305" s="1"/>
      <c r="Q305" s="1"/>
      <c r="R305" s="1"/>
      <c r="S305" s="1"/>
      <c r="T305" s="1"/>
      <c r="U305" s="1"/>
    </row>
    <row r="306" spans="1:21" ht="9.75" customHeight="1">
      <c r="A306" s="1"/>
      <c r="B306" s="1"/>
      <c r="C306" s="1"/>
      <c r="D306" s="1"/>
      <c r="E306" s="1"/>
      <c r="F306" s="1"/>
      <c r="G306" s="1"/>
      <c r="H306" s="1"/>
      <c r="I306" s="1"/>
      <c r="J306" s="1"/>
      <c r="K306" s="1"/>
      <c r="L306" s="1"/>
      <c r="M306" s="1"/>
      <c r="N306" s="1"/>
      <c r="O306" s="1"/>
      <c r="P306" s="1"/>
      <c r="Q306" s="1"/>
      <c r="R306" s="1"/>
      <c r="S306" s="1"/>
      <c r="T306" s="1"/>
      <c r="U306" s="1"/>
    </row>
    <row r="307" spans="1:21" ht="9.75" customHeight="1">
      <c r="A307" s="1"/>
      <c r="B307" s="1"/>
      <c r="C307" s="1"/>
      <c r="D307" s="1"/>
      <c r="E307" s="1"/>
      <c r="F307" s="1"/>
      <c r="G307" s="1"/>
      <c r="H307" s="1"/>
      <c r="I307" s="1"/>
      <c r="J307" s="1"/>
      <c r="K307" s="1"/>
      <c r="L307" s="1"/>
      <c r="M307" s="1"/>
      <c r="N307" s="1"/>
      <c r="O307" s="1"/>
      <c r="P307" s="1"/>
      <c r="Q307" s="1"/>
      <c r="R307" s="1"/>
      <c r="S307" s="1"/>
      <c r="T307" s="1"/>
      <c r="U307" s="1"/>
    </row>
    <row r="308" spans="1:21" ht="9.75" customHeight="1">
      <c r="A308" s="1"/>
      <c r="B308" s="1"/>
      <c r="C308" s="1"/>
      <c r="D308" s="1"/>
      <c r="E308" s="1"/>
      <c r="F308" s="1"/>
      <c r="G308" s="1"/>
      <c r="H308" s="1"/>
      <c r="I308" s="1"/>
      <c r="J308" s="1"/>
      <c r="K308" s="1"/>
      <c r="L308" s="1"/>
      <c r="M308" s="1"/>
      <c r="N308" s="1"/>
      <c r="O308" s="1"/>
      <c r="P308" s="1"/>
      <c r="Q308" s="1"/>
      <c r="R308" s="1"/>
      <c r="S308" s="1"/>
      <c r="T308" s="1"/>
      <c r="U308" s="1"/>
    </row>
    <row r="309" spans="1:21" ht="9.75" customHeight="1">
      <c r="A309" s="1"/>
      <c r="B309" s="1"/>
      <c r="C309" s="1"/>
      <c r="D309" s="1"/>
      <c r="E309" s="1"/>
      <c r="F309" s="1"/>
      <c r="G309" s="1"/>
      <c r="H309" s="1"/>
      <c r="I309" s="1"/>
      <c r="J309" s="1"/>
      <c r="K309" s="1"/>
      <c r="L309" s="1"/>
      <c r="M309" s="1"/>
      <c r="N309" s="1"/>
      <c r="O309" s="1"/>
      <c r="P309" s="1"/>
      <c r="Q309" s="1"/>
      <c r="R309" s="1"/>
      <c r="S309" s="1"/>
      <c r="T309" s="1"/>
      <c r="U309" s="1"/>
    </row>
    <row r="310" spans="1:21" ht="9.75" customHeight="1">
      <c r="A310" s="1"/>
      <c r="B310" s="1"/>
      <c r="C310" s="1"/>
      <c r="D310" s="1"/>
      <c r="E310" s="1"/>
      <c r="F310" s="1"/>
      <c r="G310" s="1"/>
      <c r="H310" s="1"/>
      <c r="I310" s="1"/>
      <c r="J310" s="1"/>
      <c r="K310" s="1"/>
      <c r="L310" s="1"/>
      <c r="M310" s="1"/>
      <c r="N310" s="1"/>
      <c r="O310" s="1"/>
      <c r="P310" s="1"/>
      <c r="Q310" s="1"/>
      <c r="R310" s="1"/>
      <c r="S310" s="1"/>
      <c r="T310" s="1"/>
      <c r="U310" s="1"/>
    </row>
    <row r="311" spans="1:21" ht="9.75" customHeight="1">
      <c r="A311" s="1"/>
      <c r="B311" s="1"/>
      <c r="C311" s="1"/>
      <c r="D311" s="1"/>
      <c r="E311" s="1"/>
      <c r="F311" s="1"/>
      <c r="G311" s="1"/>
      <c r="H311" s="1"/>
      <c r="I311" s="1"/>
      <c r="J311" s="1"/>
      <c r="K311" s="1"/>
      <c r="L311" s="1"/>
      <c r="M311" s="1"/>
      <c r="N311" s="1"/>
      <c r="O311" s="1"/>
      <c r="P311" s="1"/>
      <c r="Q311" s="1"/>
      <c r="R311" s="1"/>
      <c r="S311" s="1"/>
      <c r="T311" s="1"/>
      <c r="U311" s="1"/>
    </row>
    <row r="312" spans="1:21" ht="9.75" customHeight="1">
      <c r="A312" s="1"/>
      <c r="B312" s="1"/>
      <c r="C312" s="1"/>
      <c r="D312" s="1"/>
      <c r="E312" s="1"/>
      <c r="F312" s="1"/>
      <c r="G312" s="1"/>
      <c r="H312" s="1"/>
      <c r="I312" s="1"/>
      <c r="J312" s="1"/>
      <c r="K312" s="1"/>
      <c r="L312" s="1"/>
      <c r="M312" s="1"/>
      <c r="N312" s="1"/>
      <c r="O312" s="1"/>
      <c r="P312" s="1"/>
      <c r="Q312" s="1"/>
      <c r="R312" s="1"/>
      <c r="S312" s="1"/>
      <c r="T312" s="1"/>
      <c r="U312" s="1"/>
    </row>
    <row r="313" spans="1:21" ht="9.75" customHeight="1">
      <c r="A313" s="1"/>
      <c r="B313" s="1"/>
      <c r="C313" s="1"/>
      <c r="D313" s="1"/>
      <c r="E313" s="1"/>
      <c r="F313" s="1"/>
      <c r="G313" s="1"/>
      <c r="H313" s="1"/>
      <c r="I313" s="1"/>
      <c r="J313" s="1"/>
      <c r="K313" s="1"/>
      <c r="L313" s="1"/>
      <c r="M313" s="1"/>
      <c r="N313" s="1"/>
      <c r="O313" s="1"/>
      <c r="P313" s="1"/>
      <c r="Q313" s="1"/>
      <c r="R313" s="1"/>
      <c r="S313" s="1"/>
      <c r="T313" s="1"/>
      <c r="U313" s="1"/>
    </row>
    <row r="314" spans="1:21" ht="9.75" customHeight="1">
      <c r="A314" s="1"/>
      <c r="B314" s="1"/>
      <c r="C314" s="1"/>
      <c r="D314" s="1"/>
      <c r="E314" s="1"/>
      <c r="F314" s="1"/>
      <c r="G314" s="1"/>
      <c r="H314" s="1"/>
      <c r="I314" s="1"/>
      <c r="J314" s="1"/>
      <c r="K314" s="1"/>
      <c r="L314" s="1"/>
      <c r="M314" s="1"/>
      <c r="N314" s="1"/>
      <c r="O314" s="1"/>
      <c r="P314" s="1"/>
      <c r="Q314" s="1"/>
      <c r="R314" s="1"/>
      <c r="S314" s="1"/>
      <c r="T314" s="1"/>
      <c r="U314" s="1"/>
    </row>
    <row r="315" spans="1:21" ht="9.75" customHeight="1">
      <c r="A315" s="1"/>
      <c r="B315" s="1"/>
      <c r="C315" s="1"/>
      <c r="D315" s="1"/>
      <c r="E315" s="1"/>
      <c r="F315" s="1"/>
      <c r="G315" s="1"/>
      <c r="H315" s="1"/>
      <c r="I315" s="1"/>
      <c r="J315" s="1"/>
      <c r="K315" s="1"/>
      <c r="L315" s="1"/>
      <c r="M315" s="1"/>
      <c r="N315" s="1"/>
      <c r="O315" s="1"/>
      <c r="P315" s="1"/>
      <c r="Q315" s="1"/>
      <c r="R315" s="1"/>
      <c r="S315" s="1"/>
      <c r="T315" s="1"/>
      <c r="U315" s="1"/>
    </row>
    <row r="316" spans="1:21" ht="9.75" customHeight="1">
      <c r="A316" s="1"/>
      <c r="B316" s="1"/>
      <c r="C316" s="1"/>
      <c r="D316" s="1"/>
      <c r="E316" s="1"/>
      <c r="F316" s="1"/>
      <c r="G316" s="1"/>
      <c r="H316" s="1"/>
      <c r="I316" s="1"/>
      <c r="J316" s="1"/>
      <c r="K316" s="1"/>
      <c r="L316" s="1"/>
      <c r="M316" s="1"/>
      <c r="N316" s="1"/>
      <c r="O316" s="1"/>
      <c r="P316" s="1"/>
      <c r="Q316" s="1"/>
      <c r="R316" s="1"/>
      <c r="S316" s="1"/>
      <c r="T316" s="1"/>
      <c r="U316" s="1"/>
    </row>
    <row r="317" spans="1:21" ht="9.75" customHeight="1">
      <c r="A317" s="1"/>
      <c r="B317" s="1"/>
      <c r="C317" s="1"/>
      <c r="D317" s="1"/>
      <c r="E317" s="1"/>
      <c r="F317" s="1"/>
      <c r="G317" s="1"/>
      <c r="H317" s="1"/>
      <c r="I317" s="1"/>
      <c r="J317" s="1"/>
      <c r="K317" s="1"/>
      <c r="L317" s="1"/>
      <c r="M317" s="1"/>
      <c r="N317" s="1"/>
      <c r="O317" s="1"/>
      <c r="P317" s="1"/>
      <c r="Q317" s="1"/>
      <c r="R317" s="1"/>
      <c r="S317" s="1"/>
      <c r="T317" s="1"/>
      <c r="U317" s="1"/>
    </row>
    <row r="318" spans="1:21" ht="9.75" customHeight="1">
      <c r="A318" s="1"/>
      <c r="B318" s="1"/>
      <c r="C318" s="1"/>
      <c r="D318" s="1"/>
      <c r="E318" s="1"/>
      <c r="F318" s="1"/>
      <c r="G318" s="1"/>
      <c r="H318" s="1"/>
      <c r="I318" s="1"/>
      <c r="J318" s="1"/>
      <c r="K318" s="1"/>
      <c r="L318" s="1"/>
      <c r="M318" s="1"/>
      <c r="N318" s="1"/>
      <c r="O318" s="1"/>
      <c r="P318" s="1"/>
      <c r="Q318" s="1"/>
      <c r="R318" s="1"/>
      <c r="S318" s="1"/>
      <c r="T318" s="1"/>
      <c r="U318" s="1"/>
    </row>
    <row r="319" spans="1:21" ht="9.75" customHeight="1">
      <c r="A319" s="1"/>
      <c r="B319" s="1"/>
      <c r="C319" s="1"/>
      <c r="D319" s="1"/>
      <c r="E319" s="1"/>
      <c r="F319" s="1"/>
      <c r="G319" s="1"/>
      <c r="H319" s="1"/>
      <c r="I319" s="1"/>
      <c r="J319" s="1"/>
      <c r="K319" s="1"/>
      <c r="L319" s="1"/>
      <c r="M319" s="1"/>
      <c r="N319" s="1"/>
      <c r="O319" s="1"/>
      <c r="P319" s="1"/>
      <c r="Q319" s="1"/>
      <c r="R319" s="1"/>
      <c r="S319" s="1"/>
      <c r="T319" s="1"/>
      <c r="U319" s="1"/>
    </row>
    <row r="320" spans="1:21" ht="9.75" customHeight="1">
      <c r="A320" s="1"/>
      <c r="B320" s="1"/>
      <c r="C320" s="1"/>
      <c r="D320" s="1"/>
      <c r="E320" s="1"/>
      <c r="F320" s="1"/>
      <c r="G320" s="1"/>
      <c r="H320" s="1"/>
      <c r="I320" s="1"/>
      <c r="J320" s="1"/>
      <c r="K320" s="1"/>
      <c r="L320" s="1"/>
      <c r="M320" s="1"/>
      <c r="N320" s="1"/>
      <c r="O320" s="1"/>
      <c r="P320" s="1"/>
      <c r="Q320" s="1"/>
      <c r="R320" s="1"/>
      <c r="S320" s="1"/>
      <c r="T320" s="1"/>
      <c r="U320" s="1"/>
    </row>
    <row r="321" spans="1:21" ht="9.75" customHeight="1">
      <c r="A321" s="1"/>
      <c r="B321" s="1"/>
      <c r="C321" s="1"/>
      <c r="D321" s="1"/>
      <c r="E321" s="1"/>
      <c r="F321" s="1"/>
      <c r="G321" s="1"/>
      <c r="H321" s="1"/>
      <c r="I321" s="1"/>
      <c r="J321" s="1"/>
      <c r="K321" s="1"/>
      <c r="L321" s="1"/>
      <c r="M321" s="1"/>
      <c r="N321" s="1"/>
      <c r="O321" s="1"/>
      <c r="P321" s="1"/>
      <c r="Q321" s="1"/>
      <c r="R321" s="1"/>
      <c r="S321" s="1"/>
      <c r="T321" s="1"/>
      <c r="U321" s="1"/>
    </row>
    <row r="322" spans="1:21" ht="9.75" customHeight="1">
      <c r="A322" s="1"/>
      <c r="B322" s="1"/>
      <c r="C322" s="1"/>
      <c r="D322" s="1"/>
      <c r="E322" s="1"/>
      <c r="F322" s="1"/>
      <c r="G322" s="1"/>
      <c r="H322" s="1"/>
      <c r="I322" s="1"/>
      <c r="J322" s="1"/>
      <c r="K322" s="1"/>
      <c r="L322" s="1"/>
      <c r="M322" s="1"/>
      <c r="N322" s="1"/>
      <c r="O322" s="1"/>
      <c r="P322" s="1"/>
      <c r="Q322" s="1"/>
      <c r="R322" s="1"/>
      <c r="S322" s="1"/>
      <c r="T322" s="1"/>
      <c r="U322" s="1"/>
    </row>
    <row r="323" spans="1:21" ht="9.75" customHeight="1">
      <c r="A323" s="1"/>
      <c r="B323" s="1"/>
      <c r="C323" s="1"/>
      <c r="D323" s="1"/>
      <c r="E323" s="1"/>
      <c r="F323" s="1"/>
      <c r="G323" s="1"/>
      <c r="H323" s="1"/>
      <c r="I323" s="1"/>
      <c r="J323" s="1"/>
      <c r="K323" s="1"/>
      <c r="L323" s="1"/>
      <c r="M323" s="1"/>
      <c r="N323" s="1"/>
      <c r="O323" s="1"/>
      <c r="P323" s="1"/>
      <c r="Q323" s="1"/>
      <c r="R323" s="1"/>
      <c r="S323" s="1"/>
      <c r="T323" s="1"/>
      <c r="U323" s="1"/>
    </row>
    <row r="324" spans="1:21" ht="9.75" customHeight="1">
      <c r="A324" s="1"/>
      <c r="B324" s="1"/>
      <c r="C324" s="1"/>
      <c r="D324" s="1"/>
      <c r="E324" s="1"/>
      <c r="F324" s="1"/>
      <c r="G324" s="1"/>
      <c r="H324" s="1"/>
      <c r="I324" s="1"/>
      <c r="J324" s="1"/>
      <c r="K324" s="1"/>
      <c r="L324" s="1"/>
      <c r="M324" s="1"/>
      <c r="N324" s="1"/>
      <c r="O324" s="1"/>
      <c r="P324" s="1"/>
      <c r="Q324" s="1"/>
      <c r="R324" s="1"/>
      <c r="S324" s="1"/>
      <c r="T324" s="1"/>
      <c r="U324" s="1"/>
    </row>
    <row r="325" spans="1:21" ht="9.75" customHeight="1">
      <c r="A325" s="1"/>
      <c r="B325" s="1"/>
      <c r="C325" s="1"/>
      <c r="D325" s="1"/>
      <c r="E325" s="1"/>
      <c r="F325" s="1"/>
      <c r="G325" s="1"/>
      <c r="H325" s="1"/>
      <c r="I325" s="1"/>
      <c r="J325" s="1"/>
      <c r="K325" s="1"/>
      <c r="L325" s="1"/>
      <c r="M325" s="1"/>
      <c r="N325" s="1"/>
      <c r="O325" s="1"/>
      <c r="P325" s="1"/>
      <c r="Q325" s="1"/>
      <c r="R325" s="1"/>
      <c r="S325" s="1"/>
      <c r="T325" s="1"/>
      <c r="U325" s="1"/>
    </row>
    <row r="326" spans="1:21" ht="9.75" customHeight="1">
      <c r="A326" s="1"/>
      <c r="B326" s="1"/>
      <c r="C326" s="1"/>
      <c r="D326" s="1"/>
      <c r="E326" s="1"/>
      <c r="F326" s="1"/>
      <c r="G326" s="1"/>
      <c r="H326" s="1"/>
      <c r="I326" s="1"/>
      <c r="J326" s="1"/>
      <c r="K326" s="1"/>
      <c r="L326" s="1"/>
      <c r="M326" s="1"/>
      <c r="N326" s="1"/>
      <c r="O326" s="1"/>
      <c r="P326" s="1"/>
      <c r="Q326" s="1"/>
      <c r="R326" s="1"/>
      <c r="S326" s="1"/>
      <c r="T326" s="1"/>
      <c r="U326" s="1"/>
    </row>
    <row r="327" spans="1:21" ht="9.75" customHeight="1">
      <c r="A327" s="1"/>
      <c r="B327" s="1"/>
      <c r="C327" s="1"/>
      <c r="D327" s="1"/>
      <c r="E327" s="1"/>
      <c r="F327" s="1"/>
      <c r="G327" s="1"/>
      <c r="H327" s="1"/>
      <c r="I327" s="1"/>
      <c r="J327" s="1"/>
      <c r="K327" s="1"/>
      <c r="L327" s="1"/>
      <c r="M327" s="1"/>
      <c r="N327" s="1"/>
      <c r="O327" s="1"/>
      <c r="P327" s="1"/>
      <c r="Q327" s="1"/>
      <c r="R327" s="1"/>
      <c r="S327" s="1"/>
      <c r="T327" s="1"/>
      <c r="U327" s="1"/>
    </row>
    <row r="328" spans="1:21" ht="9.75" customHeight="1">
      <c r="A328" s="1"/>
      <c r="B328" s="1"/>
      <c r="C328" s="1"/>
      <c r="D328" s="1"/>
      <c r="E328" s="1"/>
      <c r="F328" s="1"/>
      <c r="G328" s="1"/>
      <c r="H328" s="1"/>
      <c r="I328" s="1"/>
      <c r="J328" s="1"/>
      <c r="K328" s="1"/>
      <c r="L328" s="1"/>
      <c r="M328" s="1"/>
      <c r="N328" s="1"/>
      <c r="O328" s="1"/>
      <c r="P328" s="1"/>
      <c r="Q328" s="1"/>
      <c r="R328" s="1"/>
      <c r="S328" s="1"/>
      <c r="T328" s="1"/>
      <c r="U328" s="1"/>
    </row>
    <row r="329" spans="1:21" ht="9.75" customHeight="1">
      <c r="A329" s="1"/>
      <c r="B329" s="1"/>
      <c r="C329" s="1"/>
      <c r="D329" s="1"/>
      <c r="E329" s="1"/>
      <c r="F329" s="1"/>
      <c r="G329" s="1"/>
      <c r="H329" s="1"/>
      <c r="I329" s="1"/>
      <c r="J329" s="1"/>
      <c r="K329" s="1"/>
      <c r="L329" s="1"/>
      <c r="M329" s="1"/>
      <c r="N329" s="1"/>
      <c r="O329" s="1"/>
      <c r="P329" s="1"/>
      <c r="Q329" s="1"/>
      <c r="R329" s="1"/>
      <c r="S329" s="1"/>
      <c r="T329" s="1"/>
      <c r="U329" s="1"/>
    </row>
    <row r="330" spans="1:21" ht="9.75" customHeight="1">
      <c r="A330" s="1"/>
      <c r="B330" s="1"/>
      <c r="C330" s="1"/>
      <c r="D330" s="1"/>
      <c r="E330" s="1"/>
      <c r="F330" s="1"/>
      <c r="G330" s="1"/>
      <c r="H330" s="1"/>
      <c r="I330" s="1"/>
      <c r="J330" s="1"/>
      <c r="K330" s="1"/>
      <c r="L330" s="1"/>
      <c r="M330" s="1"/>
      <c r="N330" s="1"/>
      <c r="O330" s="1"/>
      <c r="P330" s="1"/>
      <c r="Q330" s="1"/>
      <c r="R330" s="1"/>
      <c r="S330" s="1"/>
      <c r="T330" s="1"/>
      <c r="U330" s="1"/>
    </row>
    <row r="331" spans="1:21" ht="9.75" customHeight="1">
      <c r="A331" s="1"/>
      <c r="B331" s="1"/>
      <c r="C331" s="1"/>
      <c r="D331" s="1"/>
      <c r="E331" s="1"/>
      <c r="F331" s="1"/>
      <c r="G331" s="1"/>
      <c r="H331" s="1"/>
      <c r="I331" s="1"/>
      <c r="J331" s="1"/>
      <c r="K331" s="1"/>
      <c r="L331" s="1"/>
      <c r="M331" s="1"/>
      <c r="N331" s="1"/>
      <c r="O331" s="1"/>
      <c r="P331" s="1"/>
      <c r="Q331" s="1"/>
      <c r="R331" s="1"/>
      <c r="S331" s="1"/>
      <c r="T331" s="1"/>
      <c r="U331" s="1"/>
    </row>
    <row r="332" spans="1:21" ht="9.75" customHeight="1">
      <c r="A332" s="1"/>
      <c r="B332" s="1"/>
      <c r="C332" s="1"/>
      <c r="D332" s="1"/>
      <c r="E332" s="1"/>
      <c r="F332" s="1"/>
      <c r="G332" s="1"/>
      <c r="H332" s="1"/>
      <c r="I332" s="1"/>
      <c r="J332" s="1"/>
      <c r="K332" s="1"/>
      <c r="L332" s="1"/>
      <c r="M332" s="1"/>
      <c r="N332" s="1"/>
      <c r="O332" s="1"/>
      <c r="P332" s="1"/>
      <c r="Q332" s="1"/>
      <c r="R332" s="1"/>
      <c r="S332" s="1"/>
      <c r="T332" s="1"/>
      <c r="U332" s="1"/>
    </row>
    <row r="333" spans="1:21" ht="9.75" customHeight="1">
      <c r="A333" s="1"/>
      <c r="B333" s="1"/>
      <c r="C333" s="1"/>
      <c r="D333" s="1"/>
      <c r="E333" s="1"/>
      <c r="F333" s="1"/>
      <c r="G333" s="1"/>
      <c r="H333" s="1"/>
      <c r="I333" s="1"/>
      <c r="J333" s="1"/>
      <c r="K333" s="1"/>
      <c r="L333" s="1"/>
      <c r="M333" s="1"/>
      <c r="N333" s="1"/>
      <c r="O333" s="1"/>
      <c r="P333" s="1"/>
      <c r="Q333" s="1"/>
      <c r="R333" s="1"/>
      <c r="S333" s="1"/>
      <c r="T333" s="1"/>
      <c r="U333" s="1"/>
    </row>
    <row r="334" spans="1:21" ht="9.75" customHeight="1">
      <c r="A334" s="1"/>
      <c r="B334" s="1"/>
      <c r="C334" s="1"/>
      <c r="D334" s="1"/>
      <c r="E334" s="1"/>
      <c r="F334" s="1"/>
      <c r="G334" s="1"/>
      <c r="H334" s="1"/>
      <c r="I334" s="1"/>
      <c r="J334" s="1"/>
      <c r="K334" s="1"/>
      <c r="L334" s="1"/>
      <c r="M334" s="1"/>
      <c r="N334" s="1"/>
      <c r="O334" s="1"/>
      <c r="P334" s="1"/>
      <c r="Q334" s="1"/>
      <c r="R334" s="1"/>
      <c r="S334" s="1"/>
      <c r="T334" s="1"/>
      <c r="U334" s="1"/>
    </row>
    <row r="335" spans="1:21" ht="9.75" customHeight="1">
      <c r="A335" s="1"/>
      <c r="B335" s="1"/>
      <c r="C335" s="1"/>
      <c r="D335" s="1"/>
      <c r="E335" s="1"/>
      <c r="F335" s="1"/>
      <c r="G335" s="1"/>
      <c r="H335" s="1"/>
      <c r="I335" s="1"/>
      <c r="J335" s="1"/>
      <c r="K335" s="1"/>
      <c r="L335" s="1"/>
      <c r="M335" s="1"/>
      <c r="N335" s="1"/>
      <c r="O335" s="1"/>
      <c r="P335" s="1"/>
      <c r="Q335" s="1"/>
      <c r="R335" s="1"/>
      <c r="S335" s="1"/>
      <c r="T335" s="1"/>
      <c r="U335" s="1"/>
    </row>
    <row r="336" spans="1:21" ht="9.75" customHeight="1">
      <c r="A336" s="1"/>
      <c r="B336" s="1"/>
      <c r="C336" s="1"/>
      <c r="D336" s="1"/>
      <c r="E336" s="1"/>
      <c r="F336" s="1"/>
      <c r="G336" s="1"/>
      <c r="H336" s="1"/>
      <c r="I336" s="1"/>
      <c r="J336" s="1"/>
      <c r="K336" s="1"/>
      <c r="L336" s="1"/>
      <c r="M336" s="1"/>
      <c r="N336" s="1"/>
      <c r="O336" s="1"/>
      <c r="P336" s="1"/>
      <c r="Q336" s="1"/>
      <c r="R336" s="1"/>
      <c r="S336" s="1"/>
      <c r="T336" s="1"/>
      <c r="U336" s="1"/>
    </row>
    <row r="337" spans="1:21" ht="9.75" customHeight="1">
      <c r="A337" s="1"/>
      <c r="B337" s="1"/>
      <c r="C337" s="1"/>
      <c r="D337" s="1"/>
      <c r="E337" s="1"/>
      <c r="F337" s="1"/>
      <c r="G337" s="1"/>
      <c r="H337" s="1"/>
      <c r="I337" s="1"/>
      <c r="J337" s="1"/>
      <c r="K337" s="1"/>
      <c r="L337" s="1"/>
      <c r="M337" s="1"/>
      <c r="N337" s="1"/>
      <c r="O337" s="1"/>
      <c r="P337" s="1"/>
      <c r="Q337" s="1"/>
      <c r="R337" s="1"/>
      <c r="S337" s="1"/>
      <c r="T337" s="1"/>
      <c r="U337" s="1"/>
    </row>
    <row r="338" spans="1:21" ht="9.75" customHeight="1">
      <c r="A338" s="1"/>
      <c r="B338" s="1"/>
      <c r="C338" s="1"/>
      <c r="D338" s="1"/>
      <c r="E338" s="1"/>
      <c r="F338" s="1"/>
      <c r="G338" s="1"/>
      <c r="H338" s="1"/>
      <c r="I338" s="1"/>
      <c r="J338" s="1"/>
      <c r="K338" s="1"/>
      <c r="L338" s="1"/>
      <c r="M338" s="1"/>
      <c r="N338" s="1"/>
      <c r="O338" s="1"/>
      <c r="P338" s="1"/>
      <c r="Q338" s="1"/>
      <c r="R338" s="1"/>
      <c r="S338" s="1"/>
      <c r="T338" s="1"/>
      <c r="U338" s="1"/>
    </row>
    <row r="339" spans="1:21" ht="9.75" customHeight="1">
      <c r="A339" s="1"/>
      <c r="B339" s="1"/>
      <c r="C339" s="1"/>
      <c r="D339" s="1"/>
      <c r="E339" s="1"/>
      <c r="F339" s="1"/>
      <c r="G339" s="1"/>
      <c r="H339" s="1"/>
      <c r="I339" s="1"/>
      <c r="J339" s="1"/>
      <c r="K339" s="1"/>
      <c r="L339" s="1"/>
      <c r="M339" s="1"/>
      <c r="N339" s="1"/>
      <c r="O339" s="1"/>
      <c r="P339" s="1"/>
      <c r="Q339" s="1"/>
      <c r="R339" s="1"/>
      <c r="S339" s="1"/>
      <c r="T339" s="1"/>
      <c r="U339" s="1"/>
    </row>
    <row r="340" spans="1:21" ht="9.75" customHeight="1">
      <c r="A340" s="1"/>
      <c r="B340" s="1"/>
      <c r="C340" s="1"/>
      <c r="D340" s="1"/>
      <c r="E340" s="1"/>
      <c r="F340" s="1"/>
      <c r="G340" s="1"/>
      <c r="H340" s="1"/>
      <c r="I340" s="1"/>
      <c r="J340" s="1"/>
      <c r="K340" s="1"/>
      <c r="L340" s="1"/>
      <c r="M340" s="1"/>
      <c r="N340" s="1"/>
      <c r="O340" s="1"/>
      <c r="P340" s="1"/>
      <c r="Q340" s="1"/>
      <c r="R340" s="1"/>
      <c r="S340" s="1"/>
      <c r="T340" s="1"/>
      <c r="U340" s="1"/>
    </row>
    <row r="341" spans="1:21" ht="9.75" customHeight="1">
      <c r="A341" s="1"/>
      <c r="B341" s="1"/>
      <c r="C341" s="1"/>
      <c r="D341" s="1"/>
      <c r="E341" s="1"/>
      <c r="F341" s="1"/>
      <c r="G341" s="1"/>
      <c r="H341" s="1"/>
      <c r="I341" s="1"/>
      <c r="J341" s="1"/>
      <c r="K341" s="1"/>
      <c r="L341" s="1"/>
      <c r="M341" s="1"/>
      <c r="N341" s="1"/>
      <c r="O341" s="1"/>
      <c r="P341" s="1"/>
      <c r="Q341" s="1"/>
      <c r="R341" s="1"/>
      <c r="S341" s="1"/>
      <c r="T341" s="1"/>
      <c r="U341" s="1"/>
    </row>
    <row r="342" spans="1:21" ht="9.75" customHeight="1">
      <c r="A342" s="1"/>
      <c r="B342" s="1"/>
      <c r="C342" s="1"/>
      <c r="D342" s="1"/>
      <c r="E342" s="1"/>
      <c r="F342" s="1"/>
      <c r="G342" s="1"/>
      <c r="H342" s="1"/>
      <c r="I342" s="1"/>
      <c r="J342" s="1"/>
      <c r="K342" s="1"/>
      <c r="L342" s="1"/>
      <c r="M342" s="1"/>
      <c r="N342" s="1"/>
      <c r="O342" s="1"/>
      <c r="P342" s="1"/>
      <c r="Q342" s="1"/>
      <c r="R342" s="1"/>
      <c r="S342" s="1"/>
      <c r="T342" s="1"/>
      <c r="U342" s="1"/>
    </row>
    <row r="343" spans="1:21" ht="9.75" customHeight="1">
      <c r="A343" s="1"/>
      <c r="B343" s="1"/>
      <c r="C343" s="1"/>
      <c r="D343" s="1"/>
      <c r="E343" s="1"/>
      <c r="F343" s="1"/>
      <c r="G343" s="1"/>
      <c r="H343" s="1"/>
      <c r="I343" s="1"/>
      <c r="J343" s="1"/>
      <c r="K343" s="1"/>
      <c r="L343" s="1"/>
      <c r="M343" s="1"/>
      <c r="N343" s="1"/>
      <c r="O343" s="1"/>
      <c r="P343" s="1"/>
      <c r="Q343" s="1"/>
      <c r="R343" s="1"/>
      <c r="S343" s="1"/>
      <c r="T343" s="1"/>
      <c r="U343" s="1"/>
    </row>
    <row r="344" spans="1:21" ht="9.75" customHeight="1">
      <c r="A344" s="1"/>
      <c r="B344" s="1"/>
      <c r="C344" s="1"/>
      <c r="D344" s="1"/>
      <c r="E344" s="1"/>
      <c r="F344" s="1"/>
      <c r="G344" s="1"/>
      <c r="H344" s="1"/>
      <c r="I344" s="1"/>
      <c r="J344" s="1"/>
      <c r="K344" s="1"/>
      <c r="L344" s="1"/>
      <c r="M344" s="1"/>
      <c r="N344" s="1"/>
      <c r="O344" s="1"/>
      <c r="P344" s="1"/>
      <c r="Q344" s="1"/>
      <c r="R344" s="1"/>
      <c r="S344" s="1"/>
      <c r="T344" s="1"/>
      <c r="U344" s="1"/>
    </row>
    <row r="345" spans="1:21" ht="9.75" customHeight="1">
      <c r="A345" s="1"/>
      <c r="B345" s="1"/>
      <c r="C345" s="1"/>
      <c r="D345" s="1"/>
      <c r="E345" s="1"/>
      <c r="F345" s="1"/>
      <c r="G345" s="1"/>
      <c r="H345" s="1"/>
      <c r="I345" s="1"/>
      <c r="J345" s="1"/>
      <c r="K345" s="1"/>
      <c r="L345" s="1"/>
      <c r="M345" s="1"/>
      <c r="N345" s="1"/>
      <c r="O345" s="1"/>
      <c r="P345" s="1"/>
      <c r="Q345" s="1"/>
      <c r="R345" s="1"/>
      <c r="S345" s="1"/>
      <c r="T345" s="1"/>
      <c r="U345" s="1"/>
    </row>
    <row r="346" spans="1:21" ht="9.75" customHeight="1">
      <c r="A346" s="1"/>
      <c r="B346" s="1"/>
      <c r="C346" s="1"/>
      <c r="D346" s="1"/>
      <c r="E346" s="1"/>
      <c r="F346" s="1"/>
      <c r="G346" s="1"/>
      <c r="H346" s="1"/>
      <c r="I346" s="1"/>
      <c r="J346" s="1"/>
      <c r="K346" s="1"/>
      <c r="L346" s="1"/>
      <c r="M346" s="1"/>
      <c r="N346" s="1"/>
      <c r="O346" s="1"/>
      <c r="P346" s="1"/>
      <c r="Q346" s="1"/>
      <c r="R346" s="1"/>
      <c r="S346" s="1"/>
      <c r="T346" s="1"/>
      <c r="U346" s="1"/>
    </row>
    <row r="347" spans="1:21" ht="9.75" customHeight="1">
      <c r="A347" s="1"/>
      <c r="B347" s="1"/>
      <c r="C347" s="1"/>
      <c r="D347" s="1"/>
      <c r="E347" s="1"/>
      <c r="F347" s="1"/>
      <c r="G347" s="1"/>
      <c r="H347" s="1"/>
      <c r="I347" s="1"/>
      <c r="J347" s="1"/>
      <c r="K347" s="1"/>
      <c r="L347" s="1"/>
      <c r="M347" s="1"/>
      <c r="N347" s="1"/>
      <c r="O347" s="1"/>
      <c r="P347" s="1"/>
      <c r="Q347" s="1"/>
      <c r="R347" s="1"/>
      <c r="S347" s="1"/>
      <c r="T347" s="1"/>
      <c r="U347" s="1"/>
    </row>
    <row r="348" spans="1:21" ht="9.75" customHeight="1">
      <c r="A348" s="1"/>
      <c r="B348" s="1"/>
      <c r="C348" s="1"/>
      <c r="D348" s="1"/>
      <c r="E348" s="1"/>
      <c r="F348" s="1"/>
      <c r="G348" s="1"/>
      <c r="H348" s="1"/>
      <c r="I348" s="1"/>
      <c r="J348" s="1"/>
      <c r="K348" s="1"/>
      <c r="L348" s="1"/>
      <c r="M348" s="1"/>
      <c r="N348" s="1"/>
      <c r="O348" s="1"/>
      <c r="P348" s="1"/>
      <c r="Q348" s="1"/>
      <c r="R348" s="1"/>
      <c r="S348" s="1"/>
      <c r="T348" s="1"/>
      <c r="U348" s="1"/>
    </row>
    <row r="349" spans="1:21" ht="9.75" customHeight="1">
      <c r="A349" s="1"/>
      <c r="B349" s="1"/>
      <c r="C349" s="1"/>
      <c r="D349" s="1"/>
      <c r="E349" s="1"/>
      <c r="F349" s="1"/>
      <c r="G349" s="1"/>
      <c r="H349" s="1"/>
      <c r="I349" s="1"/>
      <c r="J349" s="1"/>
      <c r="K349" s="1"/>
      <c r="L349" s="1"/>
      <c r="M349" s="1"/>
      <c r="N349" s="1"/>
      <c r="O349" s="1"/>
      <c r="P349" s="1"/>
      <c r="Q349" s="1"/>
      <c r="R349" s="1"/>
      <c r="S349" s="1"/>
      <c r="T349" s="1"/>
      <c r="U349" s="1"/>
    </row>
    <row r="350" spans="1:21" ht="9.75" customHeight="1">
      <c r="A350" s="1"/>
      <c r="B350" s="1"/>
      <c r="C350" s="1"/>
      <c r="D350" s="1"/>
      <c r="E350" s="1"/>
      <c r="F350" s="1"/>
      <c r="G350" s="1"/>
      <c r="H350" s="1"/>
      <c r="I350" s="1"/>
      <c r="J350" s="1"/>
      <c r="K350" s="1"/>
      <c r="L350" s="1"/>
      <c r="M350" s="1"/>
      <c r="N350" s="1"/>
      <c r="O350" s="1"/>
      <c r="P350" s="1"/>
      <c r="Q350" s="1"/>
      <c r="R350" s="1"/>
      <c r="S350" s="1"/>
      <c r="T350" s="1"/>
      <c r="U350" s="1"/>
    </row>
    <row r="351" spans="1:21" ht="9.75" customHeight="1">
      <c r="A351" s="1"/>
      <c r="B351" s="1"/>
      <c r="C351" s="1"/>
      <c r="D351" s="1"/>
      <c r="E351" s="1"/>
      <c r="F351" s="1"/>
      <c r="G351" s="1"/>
      <c r="H351" s="1"/>
      <c r="I351" s="1"/>
      <c r="J351" s="1"/>
      <c r="K351" s="1"/>
      <c r="L351" s="1"/>
      <c r="M351" s="1"/>
      <c r="N351" s="1"/>
      <c r="O351" s="1"/>
      <c r="P351" s="1"/>
      <c r="Q351" s="1"/>
      <c r="R351" s="1"/>
      <c r="S351" s="1"/>
      <c r="T351" s="1"/>
      <c r="U351" s="1"/>
    </row>
    <row r="352" spans="1:21" ht="9.75" customHeight="1">
      <c r="A352" s="1"/>
      <c r="B352" s="1"/>
      <c r="C352" s="1"/>
      <c r="D352" s="1"/>
      <c r="E352" s="1"/>
      <c r="F352" s="1"/>
      <c r="G352" s="1"/>
      <c r="H352" s="1"/>
      <c r="I352" s="1"/>
      <c r="J352" s="1"/>
      <c r="K352" s="1"/>
      <c r="L352" s="1"/>
      <c r="M352" s="1"/>
      <c r="N352" s="1"/>
      <c r="O352" s="1"/>
      <c r="P352" s="1"/>
      <c r="Q352" s="1"/>
      <c r="R352" s="1"/>
      <c r="S352" s="1"/>
      <c r="T352" s="1"/>
      <c r="U352" s="1"/>
    </row>
    <row r="353" spans="1:21" ht="9.75" customHeight="1">
      <c r="A353" s="1"/>
      <c r="B353" s="1"/>
      <c r="C353" s="1"/>
      <c r="D353" s="1"/>
      <c r="E353" s="1"/>
      <c r="F353" s="1"/>
      <c r="G353" s="1"/>
      <c r="H353" s="1"/>
      <c r="I353" s="1"/>
      <c r="J353" s="1"/>
      <c r="K353" s="1"/>
      <c r="L353" s="1"/>
      <c r="M353" s="1"/>
      <c r="N353" s="1"/>
      <c r="O353" s="1"/>
      <c r="P353" s="1"/>
      <c r="Q353" s="1"/>
      <c r="R353" s="1"/>
      <c r="S353" s="1"/>
      <c r="T353" s="1"/>
      <c r="U353" s="1"/>
    </row>
    <row r="354" spans="1:21" ht="9.75" customHeight="1">
      <c r="A354" s="1"/>
      <c r="B354" s="1"/>
      <c r="C354" s="1"/>
      <c r="D354" s="1"/>
      <c r="E354" s="1"/>
      <c r="F354" s="1"/>
      <c r="G354" s="1"/>
      <c r="H354" s="1"/>
      <c r="I354" s="1"/>
      <c r="J354" s="1"/>
      <c r="K354" s="1"/>
      <c r="L354" s="1"/>
      <c r="M354" s="1"/>
      <c r="N354" s="1"/>
      <c r="O354" s="1"/>
      <c r="P354" s="1"/>
      <c r="Q354" s="1"/>
      <c r="R354" s="1"/>
      <c r="S354" s="1"/>
      <c r="T354" s="1"/>
      <c r="U354" s="1"/>
    </row>
    <row r="355" spans="1:21" ht="9.75" customHeight="1">
      <c r="A355" s="1"/>
      <c r="B355" s="1"/>
      <c r="C355" s="1"/>
      <c r="D355" s="1"/>
      <c r="E355" s="1"/>
      <c r="F355" s="1"/>
      <c r="G355" s="1"/>
      <c r="H355" s="1"/>
      <c r="I355" s="1"/>
      <c r="J355" s="1"/>
      <c r="K355" s="1"/>
      <c r="L355" s="1"/>
      <c r="M355" s="1"/>
      <c r="N355" s="1"/>
      <c r="O355" s="1"/>
      <c r="P355" s="1"/>
      <c r="Q355" s="1"/>
      <c r="R355" s="1"/>
      <c r="S355" s="1"/>
      <c r="T355" s="1"/>
      <c r="U355" s="1"/>
    </row>
    <row r="356" spans="1:21" ht="9.75" customHeight="1">
      <c r="A356" s="1"/>
      <c r="B356" s="1"/>
      <c r="C356" s="1"/>
      <c r="D356" s="1"/>
      <c r="E356" s="1"/>
      <c r="F356" s="1"/>
      <c r="G356" s="1"/>
      <c r="H356" s="1"/>
      <c r="I356" s="1"/>
      <c r="J356" s="1"/>
      <c r="K356" s="1"/>
      <c r="L356" s="1"/>
      <c r="M356" s="1"/>
      <c r="N356" s="1"/>
      <c r="O356" s="1"/>
      <c r="P356" s="1"/>
      <c r="Q356" s="1"/>
      <c r="R356" s="1"/>
      <c r="S356" s="1"/>
      <c r="T356" s="1"/>
      <c r="U356" s="1"/>
    </row>
    <row r="357" spans="1:21" ht="9.75" customHeight="1">
      <c r="A357" s="1"/>
      <c r="B357" s="1"/>
      <c r="C357" s="1"/>
      <c r="D357" s="1"/>
      <c r="E357" s="1"/>
      <c r="F357" s="1"/>
      <c r="G357" s="1"/>
      <c r="H357" s="1"/>
      <c r="I357" s="1"/>
      <c r="J357" s="1"/>
      <c r="K357" s="1"/>
      <c r="L357" s="1"/>
      <c r="M357" s="1"/>
      <c r="N357" s="1"/>
      <c r="O357" s="1"/>
      <c r="P357" s="1"/>
      <c r="Q357" s="1"/>
      <c r="R357" s="1"/>
      <c r="S357" s="1"/>
      <c r="T357" s="1"/>
      <c r="U357" s="1"/>
    </row>
    <row r="358" spans="1:21" ht="9.75" customHeight="1">
      <c r="A358" s="1"/>
      <c r="B358" s="1"/>
      <c r="C358" s="1"/>
      <c r="D358" s="1"/>
      <c r="E358" s="1"/>
      <c r="F358" s="1"/>
      <c r="G358" s="1"/>
      <c r="H358" s="1"/>
      <c r="I358" s="1"/>
      <c r="J358" s="1"/>
      <c r="K358" s="1"/>
      <c r="L358" s="1"/>
      <c r="M358" s="1"/>
      <c r="N358" s="1"/>
      <c r="O358" s="1"/>
      <c r="P358" s="1"/>
      <c r="Q358" s="1"/>
      <c r="R358" s="1"/>
      <c r="S358" s="1"/>
      <c r="T358" s="1"/>
      <c r="U358" s="1"/>
    </row>
    <row r="359" spans="1:21" ht="9.75" customHeight="1">
      <c r="A359" s="1"/>
      <c r="B359" s="1"/>
      <c r="C359" s="1"/>
      <c r="D359" s="1"/>
      <c r="E359" s="1"/>
      <c r="F359" s="1"/>
      <c r="G359" s="1"/>
      <c r="H359" s="1"/>
      <c r="I359" s="1"/>
      <c r="J359" s="1"/>
      <c r="K359" s="1"/>
      <c r="L359" s="1"/>
      <c r="M359" s="1"/>
      <c r="N359" s="1"/>
      <c r="O359" s="1"/>
      <c r="P359" s="1"/>
      <c r="Q359" s="1"/>
      <c r="R359" s="1"/>
      <c r="S359" s="1"/>
      <c r="T359" s="1"/>
      <c r="U359" s="1"/>
    </row>
    <row r="360" spans="1:21" ht="9.75" customHeight="1">
      <c r="A360" s="1"/>
      <c r="B360" s="1"/>
      <c r="C360" s="1"/>
      <c r="D360" s="1"/>
      <c r="E360" s="1"/>
      <c r="F360" s="1"/>
      <c r="G360" s="1"/>
      <c r="H360" s="1"/>
      <c r="I360" s="1"/>
      <c r="J360" s="1"/>
      <c r="K360" s="1"/>
      <c r="L360" s="1"/>
      <c r="M360" s="1"/>
      <c r="N360" s="1"/>
      <c r="O360" s="1"/>
      <c r="P360" s="1"/>
      <c r="Q360" s="1"/>
      <c r="R360" s="1"/>
      <c r="S360" s="1"/>
      <c r="T360" s="1"/>
      <c r="U360" s="1"/>
    </row>
    <row r="361" spans="1:21" ht="9.75" customHeight="1">
      <c r="A361" s="1"/>
      <c r="B361" s="1"/>
      <c r="C361" s="1"/>
      <c r="D361" s="1"/>
      <c r="E361" s="1"/>
      <c r="F361" s="1"/>
      <c r="G361" s="1"/>
      <c r="H361" s="1"/>
      <c r="I361" s="1"/>
      <c r="J361" s="1"/>
      <c r="K361" s="1"/>
      <c r="L361" s="1"/>
      <c r="M361" s="1"/>
      <c r="N361" s="1"/>
      <c r="O361" s="1"/>
      <c r="P361" s="1"/>
      <c r="Q361" s="1"/>
      <c r="R361" s="1"/>
      <c r="S361" s="1"/>
      <c r="T361" s="1"/>
      <c r="U361" s="1"/>
    </row>
    <row r="362" spans="1:21" ht="9.75" customHeight="1">
      <c r="A362" s="1"/>
      <c r="B362" s="1"/>
      <c r="C362" s="1"/>
      <c r="D362" s="1"/>
      <c r="E362" s="1"/>
      <c r="F362" s="1"/>
      <c r="G362" s="1"/>
      <c r="H362" s="1"/>
      <c r="I362" s="1"/>
      <c r="J362" s="1"/>
      <c r="K362" s="1"/>
      <c r="L362" s="1"/>
      <c r="M362" s="1"/>
      <c r="N362" s="1"/>
      <c r="O362" s="1"/>
      <c r="P362" s="1"/>
      <c r="Q362" s="1"/>
      <c r="R362" s="1"/>
      <c r="S362" s="1"/>
      <c r="T362" s="1"/>
      <c r="U362" s="1"/>
    </row>
    <row r="363" spans="1:21" ht="9.75" customHeight="1">
      <c r="A363" s="1"/>
      <c r="B363" s="1"/>
      <c r="C363" s="1"/>
      <c r="D363" s="1"/>
      <c r="E363" s="1"/>
      <c r="F363" s="1"/>
      <c r="G363" s="1"/>
      <c r="H363" s="1"/>
      <c r="I363" s="1"/>
      <c r="J363" s="1"/>
      <c r="K363" s="1"/>
      <c r="L363" s="1"/>
      <c r="M363" s="1"/>
      <c r="N363" s="1"/>
      <c r="O363" s="1"/>
      <c r="P363" s="1"/>
      <c r="Q363" s="1"/>
      <c r="R363" s="1"/>
      <c r="S363" s="1"/>
      <c r="T363" s="1"/>
      <c r="U363" s="1"/>
    </row>
    <row r="364" spans="1:21" ht="9.75" customHeight="1">
      <c r="A364" s="1"/>
      <c r="B364" s="1"/>
      <c r="C364" s="1"/>
      <c r="D364" s="1"/>
      <c r="E364" s="1"/>
      <c r="F364" s="1"/>
      <c r="G364" s="1"/>
      <c r="H364" s="1"/>
      <c r="I364" s="1"/>
      <c r="J364" s="1"/>
      <c r="K364" s="1"/>
      <c r="L364" s="1"/>
      <c r="M364" s="1"/>
      <c r="N364" s="1"/>
      <c r="O364" s="1"/>
      <c r="P364" s="1"/>
      <c r="Q364" s="1"/>
      <c r="R364" s="1"/>
      <c r="S364" s="1"/>
      <c r="T364" s="1"/>
      <c r="U364" s="1"/>
    </row>
    <row r="365" spans="1:21" ht="9.75" customHeight="1">
      <c r="A365" s="1"/>
      <c r="B365" s="1"/>
      <c r="C365" s="1"/>
      <c r="D365" s="1"/>
      <c r="E365" s="1"/>
      <c r="F365" s="1"/>
      <c r="G365" s="1"/>
      <c r="H365" s="1"/>
      <c r="I365" s="1"/>
      <c r="J365" s="1"/>
      <c r="K365" s="1"/>
      <c r="L365" s="1"/>
      <c r="M365" s="1"/>
      <c r="N365" s="1"/>
      <c r="O365" s="1"/>
      <c r="P365" s="1"/>
      <c r="Q365" s="1"/>
      <c r="R365" s="1"/>
      <c r="S365" s="1"/>
      <c r="T365" s="1"/>
      <c r="U365" s="1"/>
    </row>
    <row r="366" spans="1:21" ht="9.75" customHeight="1">
      <c r="A366" s="1"/>
      <c r="B366" s="1"/>
      <c r="C366" s="1"/>
      <c r="D366" s="1"/>
      <c r="E366" s="1"/>
      <c r="F366" s="1"/>
      <c r="G366" s="1"/>
      <c r="H366" s="1"/>
      <c r="I366" s="1"/>
      <c r="J366" s="1"/>
      <c r="K366" s="1"/>
      <c r="L366" s="1"/>
      <c r="M366" s="1"/>
      <c r="N366" s="1"/>
      <c r="O366" s="1"/>
      <c r="P366" s="1"/>
      <c r="Q366" s="1"/>
      <c r="R366" s="1"/>
      <c r="S366" s="1"/>
      <c r="T366" s="1"/>
      <c r="U366" s="1"/>
    </row>
    <row r="367" spans="1:21" ht="9.75" customHeight="1">
      <c r="A367" s="1"/>
      <c r="B367" s="1"/>
      <c r="C367" s="1"/>
      <c r="D367" s="1"/>
      <c r="E367" s="1"/>
      <c r="F367" s="1"/>
      <c r="G367" s="1"/>
      <c r="H367" s="1"/>
      <c r="I367" s="1"/>
      <c r="J367" s="1"/>
      <c r="K367" s="1"/>
      <c r="L367" s="1"/>
      <c r="M367" s="1"/>
      <c r="N367" s="1"/>
      <c r="O367" s="1"/>
      <c r="P367" s="1"/>
      <c r="Q367" s="1"/>
      <c r="R367" s="1"/>
      <c r="S367" s="1"/>
      <c r="T367" s="1"/>
      <c r="U367" s="1"/>
    </row>
    <row r="368" spans="1:21" ht="9.75" customHeight="1">
      <c r="A368" s="1"/>
      <c r="B368" s="1"/>
      <c r="C368" s="1"/>
      <c r="D368" s="1"/>
      <c r="E368" s="1"/>
      <c r="F368" s="1"/>
      <c r="G368" s="1"/>
      <c r="H368" s="1"/>
      <c r="I368" s="1"/>
      <c r="J368" s="1"/>
      <c r="K368" s="1"/>
      <c r="L368" s="1"/>
      <c r="M368" s="1"/>
      <c r="N368" s="1"/>
      <c r="O368" s="1"/>
      <c r="P368" s="1"/>
      <c r="Q368" s="1"/>
      <c r="R368" s="1"/>
      <c r="S368" s="1"/>
      <c r="T368" s="1"/>
      <c r="U368" s="1"/>
    </row>
    <row r="369" spans="1:21" ht="9.75" customHeight="1">
      <c r="A369" s="1"/>
      <c r="B369" s="1"/>
      <c r="C369" s="1"/>
      <c r="D369" s="1"/>
      <c r="E369" s="1"/>
      <c r="F369" s="1"/>
      <c r="G369" s="1"/>
      <c r="H369" s="1"/>
      <c r="I369" s="1"/>
      <c r="J369" s="1"/>
      <c r="K369" s="1"/>
      <c r="L369" s="1"/>
      <c r="M369" s="1"/>
      <c r="N369" s="1"/>
      <c r="O369" s="1"/>
      <c r="P369" s="1"/>
      <c r="Q369" s="1"/>
      <c r="R369" s="1"/>
      <c r="S369" s="1"/>
      <c r="T369" s="1"/>
      <c r="U369" s="1"/>
    </row>
    <row r="370" spans="1:21" ht="9.75" customHeight="1">
      <c r="A370" s="1"/>
      <c r="B370" s="1"/>
      <c r="C370" s="1"/>
      <c r="D370" s="1"/>
      <c r="E370" s="1"/>
      <c r="F370" s="1"/>
      <c r="G370" s="1"/>
      <c r="H370" s="1"/>
      <c r="I370" s="1"/>
      <c r="J370" s="1"/>
      <c r="K370" s="1"/>
      <c r="L370" s="1"/>
      <c r="M370" s="1"/>
      <c r="N370" s="1"/>
      <c r="O370" s="1"/>
      <c r="P370" s="1"/>
      <c r="Q370" s="1"/>
      <c r="R370" s="1"/>
      <c r="S370" s="1"/>
      <c r="T370" s="1"/>
      <c r="U370" s="1"/>
    </row>
    <row r="371" spans="1:21" ht="9.75" customHeight="1">
      <c r="A371" s="1"/>
      <c r="B371" s="1"/>
      <c r="C371" s="1"/>
      <c r="D371" s="1"/>
      <c r="E371" s="1"/>
      <c r="F371" s="1"/>
      <c r="G371" s="1"/>
      <c r="H371" s="1"/>
      <c r="I371" s="1"/>
      <c r="J371" s="1"/>
      <c r="K371" s="1"/>
      <c r="L371" s="1"/>
      <c r="M371" s="1"/>
      <c r="N371" s="1"/>
      <c r="O371" s="1"/>
      <c r="P371" s="1"/>
      <c r="Q371" s="1"/>
      <c r="R371" s="1"/>
      <c r="S371" s="1"/>
      <c r="T371" s="1"/>
      <c r="U371" s="1"/>
    </row>
    <row r="372" spans="1:21" ht="9.75" customHeight="1">
      <c r="A372" s="1"/>
      <c r="B372" s="1"/>
      <c r="C372" s="1"/>
      <c r="D372" s="1"/>
      <c r="E372" s="1"/>
      <c r="F372" s="1"/>
      <c r="G372" s="1"/>
      <c r="H372" s="1"/>
      <c r="I372" s="1"/>
      <c r="J372" s="1"/>
      <c r="K372" s="1"/>
      <c r="L372" s="1"/>
      <c r="M372" s="1"/>
      <c r="N372" s="1"/>
      <c r="O372" s="1"/>
      <c r="P372" s="1"/>
      <c r="Q372" s="1"/>
      <c r="R372" s="1"/>
      <c r="S372" s="1"/>
      <c r="T372" s="1"/>
      <c r="U372" s="1"/>
    </row>
    <row r="373" spans="1:21" ht="9.75" customHeight="1">
      <c r="A373" s="1"/>
      <c r="B373" s="1"/>
      <c r="C373" s="1"/>
      <c r="D373" s="1"/>
      <c r="E373" s="1"/>
      <c r="F373" s="1"/>
      <c r="G373" s="1"/>
      <c r="H373" s="1"/>
      <c r="I373" s="1"/>
      <c r="J373" s="1"/>
      <c r="K373" s="1"/>
      <c r="L373" s="1"/>
      <c r="M373" s="1"/>
      <c r="N373" s="1"/>
      <c r="O373" s="1"/>
      <c r="P373" s="1"/>
      <c r="Q373" s="1"/>
      <c r="R373" s="1"/>
      <c r="S373" s="1"/>
      <c r="T373" s="1"/>
      <c r="U373" s="1"/>
    </row>
    <row r="374" spans="1:21" ht="9.75" customHeight="1">
      <c r="A374" s="1"/>
      <c r="B374" s="1"/>
      <c r="C374" s="1"/>
      <c r="D374" s="1"/>
      <c r="E374" s="1"/>
      <c r="F374" s="1"/>
      <c r="G374" s="1"/>
      <c r="H374" s="1"/>
      <c r="I374" s="1"/>
      <c r="J374" s="1"/>
      <c r="K374" s="1"/>
      <c r="L374" s="1"/>
      <c r="M374" s="1"/>
      <c r="N374" s="1"/>
      <c r="O374" s="1"/>
      <c r="P374" s="1"/>
      <c r="Q374" s="1"/>
      <c r="R374" s="1"/>
      <c r="S374" s="1"/>
      <c r="T374" s="1"/>
      <c r="U374" s="1"/>
    </row>
    <row r="375" spans="1:21" ht="9.75" customHeight="1">
      <c r="A375" s="1"/>
      <c r="B375" s="1"/>
      <c r="C375" s="1"/>
      <c r="D375" s="1"/>
      <c r="E375" s="1"/>
      <c r="F375" s="1"/>
      <c r="G375" s="1"/>
      <c r="H375" s="1"/>
      <c r="I375" s="1"/>
      <c r="J375" s="1"/>
      <c r="K375" s="1"/>
      <c r="L375" s="1"/>
      <c r="M375" s="1"/>
      <c r="N375" s="1"/>
      <c r="O375" s="1"/>
      <c r="P375" s="1"/>
      <c r="Q375" s="1"/>
      <c r="R375" s="1"/>
      <c r="S375" s="1"/>
      <c r="T375" s="1"/>
      <c r="U375" s="1"/>
    </row>
    <row r="376" spans="1:21" ht="9.75" customHeight="1">
      <c r="A376" s="1"/>
      <c r="B376" s="1"/>
      <c r="C376" s="1"/>
      <c r="D376" s="1"/>
      <c r="E376" s="1"/>
      <c r="F376" s="1"/>
      <c r="G376" s="1"/>
      <c r="H376" s="1"/>
      <c r="I376" s="1"/>
      <c r="J376" s="1"/>
      <c r="K376" s="1"/>
      <c r="L376" s="1"/>
      <c r="M376" s="1"/>
      <c r="N376" s="1"/>
      <c r="O376" s="1"/>
      <c r="P376" s="1"/>
      <c r="Q376" s="1"/>
      <c r="R376" s="1"/>
      <c r="S376" s="1"/>
      <c r="T376" s="1"/>
      <c r="U376" s="1"/>
    </row>
    <row r="377" spans="1:21" ht="9.75" customHeight="1">
      <c r="A377" s="1"/>
      <c r="B377" s="1"/>
      <c r="C377" s="1"/>
      <c r="D377" s="1"/>
      <c r="E377" s="1"/>
      <c r="F377" s="1"/>
      <c r="G377" s="1"/>
      <c r="H377" s="1"/>
      <c r="I377" s="1"/>
      <c r="J377" s="1"/>
      <c r="K377" s="1"/>
      <c r="L377" s="1"/>
      <c r="M377" s="1"/>
      <c r="N377" s="1"/>
      <c r="O377" s="1"/>
      <c r="P377" s="1"/>
      <c r="Q377" s="1"/>
      <c r="R377" s="1"/>
      <c r="S377" s="1"/>
      <c r="T377" s="1"/>
      <c r="U377" s="1"/>
    </row>
    <row r="378" spans="1:21" ht="9.75" customHeight="1">
      <c r="A378" s="1"/>
      <c r="B378" s="1"/>
      <c r="C378" s="1"/>
      <c r="D378" s="1"/>
      <c r="E378" s="1"/>
      <c r="F378" s="1"/>
      <c r="G378" s="1"/>
      <c r="H378" s="1"/>
      <c r="I378" s="1"/>
      <c r="J378" s="1"/>
      <c r="K378" s="1"/>
      <c r="L378" s="1"/>
      <c r="M378" s="1"/>
      <c r="N378" s="1"/>
      <c r="O378" s="1"/>
      <c r="P378" s="1"/>
      <c r="Q378" s="1"/>
      <c r="R378" s="1"/>
      <c r="S378" s="1"/>
      <c r="T378" s="1"/>
      <c r="U378" s="1"/>
    </row>
    <row r="379" spans="1:21" ht="9.75" customHeight="1">
      <c r="A379" s="1"/>
      <c r="B379" s="1"/>
      <c r="C379" s="1"/>
      <c r="D379" s="1"/>
      <c r="E379" s="1"/>
      <c r="F379" s="1"/>
      <c r="G379" s="1"/>
      <c r="H379" s="1"/>
      <c r="I379" s="1"/>
      <c r="J379" s="1"/>
      <c r="K379" s="1"/>
      <c r="L379" s="1"/>
      <c r="M379" s="1"/>
      <c r="N379" s="1"/>
      <c r="O379" s="1"/>
      <c r="P379" s="1"/>
      <c r="Q379" s="1"/>
      <c r="R379" s="1"/>
      <c r="S379" s="1"/>
      <c r="T379" s="1"/>
      <c r="U379" s="1"/>
    </row>
    <row r="380" spans="1:21" ht="9.75" customHeight="1">
      <c r="A380" s="1"/>
      <c r="B380" s="1"/>
      <c r="C380" s="1"/>
      <c r="D380" s="1"/>
      <c r="E380" s="1"/>
      <c r="F380" s="1"/>
      <c r="G380" s="1"/>
      <c r="H380" s="1"/>
      <c r="I380" s="1"/>
      <c r="J380" s="1"/>
      <c r="K380" s="1"/>
      <c r="L380" s="1"/>
      <c r="M380" s="1"/>
      <c r="N380" s="1"/>
      <c r="O380" s="1"/>
      <c r="P380" s="1"/>
      <c r="Q380" s="1"/>
      <c r="R380" s="1"/>
      <c r="S380" s="1"/>
      <c r="T380" s="1"/>
      <c r="U380" s="1"/>
    </row>
    <row r="381" spans="1:21" ht="9.75" customHeight="1">
      <c r="A381" s="1"/>
      <c r="B381" s="1"/>
      <c r="C381" s="1"/>
      <c r="D381" s="1"/>
      <c r="E381" s="1"/>
      <c r="F381" s="1"/>
      <c r="G381" s="1"/>
      <c r="H381" s="1"/>
      <c r="I381" s="1"/>
      <c r="J381" s="1"/>
      <c r="K381" s="1"/>
      <c r="L381" s="1"/>
      <c r="M381" s="1"/>
      <c r="N381" s="1"/>
      <c r="O381" s="1"/>
      <c r="P381" s="1"/>
      <c r="Q381" s="1"/>
      <c r="R381" s="1"/>
      <c r="S381" s="1"/>
      <c r="T381" s="1"/>
      <c r="U381" s="1"/>
    </row>
    <row r="382" spans="1:21" ht="9.75" customHeight="1">
      <c r="A382" s="1"/>
      <c r="B382" s="1"/>
      <c r="C382" s="1"/>
      <c r="D382" s="1"/>
      <c r="E382" s="1"/>
      <c r="F382" s="1"/>
      <c r="G382" s="1"/>
      <c r="H382" s="1"/>
      <c r="I382" s="1"/>
      <c r="J382" s="1"/>
      <c r="K382" s="1"/>
      <c r="L382" s="1"/>
      <c r="M382" s="1"/>
      <c r="N382" s="1"/>
      <c r="O382" s="1"/>
      <c r="P382" s="1"/>
      <c r="Q382" s="1"/>
      <c r="R382" s="1"/>
      <c r="S382" s="1"/>
      <c r="T382" s="1"/>
      <c r="U382" s="1"/>
    </row>
    <row r="383" spans="1:21" ht="9.75" customHeight="1">
      <c r="A383" s="1"/>
      <c r="B383" s="1"/>
      <c r="C383" s="1"/>
      <c r="D383" s="1"/>
      <c r="E383" s="1"/>
      <c r="F383" s="1"/>
      <c r="G383" s="1"/>
      <c r="H383" s="1"/>
      <c r="I383" s="1"/>
      <c r="J383" s="1"/>
      <c r="K383" s="1"/>
      <c r="L383" s="1"/>
      <c r="M383" s="1"/>
      <c r="N383" s="1"/>
      <c r="O383" s="1"/>
      <c r="P383" s="1"/>
      <c r="Q383" s="1"/>
      <c r="R383" s="1"/>
      <c r="S383" s="1"/>
      <c r="T383" s="1"/>
      <c r="U383" s="1"/>
    </row>
    <row r="384" spans="1:21" ht="9.75" customHeight="1">
      <c r="A384" s="1"/>
      <c r="B384" s="1"/>
      <c r="C384" s="1"/>
      <c r="D384" s="1"/>
      <c r="E384" s="1"/>
      <c r="F384" s="1"/>
      <c r="G384" s="1"/>
      <c r="H384" s="1"/>
      <c r="I384" s="1"/>
      <c r="J384" s="1"/>
      <c r="K384" s="1"/>
      <c r="L384" s="1"/>
      <c r="M384" s="1"/>
      <c r="N384" s="1"/>
      <c r="O384" s="1"/>
      <c r="P384" s="1"/>
      <c r="Q384" s="1"/>
      <c r="R384" s="1"/>
      <c r="S384" s="1"/>
      <c r="T384" s="1"/>
      <c r="U384" s="1"/>
    </row>
    <row r="385" spans="1:21" ht="9.75" customHeight="1">
      <c r="A385" s="1"/>
      <c r="B385" s="1"/>
      <c r="C385" s="1"/>
      <c r="D385" s="1"/>
      <c r="E385" s="1"/>
      <c r="F385" s="1"/>
      <c r="G385" s="1"/>
      <c r="H385" s="1"/>
      <c r="I385" s="1"/>
      <c r="J385" s="1"/>
      <c r="K385" s="1"/>
      <c r="L385" s="1"/>
      <c r="M385" s="1"/>
      <c r="N385" s="1"/>
      <c r="O385" s="1"/>
      <c r="P385" s="1"/>
      <c r="Q385" s="1"/>
      <c r="R385" s="1"/>
      <c r="S385" s="1"/>
      <c r="T385" s="1"/>
      <c r="U385" s="1"/>
    </row>
    <row r="386" spans="1:21" ht="9.75" customHeight="1">
      <c r="A386" s="1"/>
      <c r="B386" s="1"/>
      <c r="C386" s="1"/>
      <c r="D386" s="1"/>
      <c r="E386" s="1"/>
      <c r="F386" s="1"/>
      <c r="G386" s="1"/>
      <c r="H386" s="1"/>
      <c r="I386" s="1"/>
      <c r="J386" s="1"/>
      <c r="K386" s="1"/>
      <c r="L386" s="1"/>
      <c r="M386" s="1"/>
      <c r="N386" s="1"/>
      <c r="O386" s="1"/>
      <c r="P386" s="1"/>
      <c r="Q386" s="1"/>
      <c r="R386" s="1"/>
      <c r="S386" s="1"/>
      <c r="T386" s="1"/>
      <c r="U386" s="1"/>
    </row>
    <row r="387" spans="1:21" ht="9.75" customHeight="1">
      <c r="A387" s="1"/>
      <c r="B387" s="1"/>
      <c r="C387" s="1"/>
      <c r="D387" s="1"/>
      <c r="E387" s="1"/>
      <c r="F387" s="1"/>
      <c r="G387" s="1"/>
      <c r="H387" s="1"/>
      <c r="I387" s="1"/>
      <c r="J387" s="1"/>
      <c r="K387" s="1"/>
      <c r="L387" s="1"/>
      <c r="M387" s="1"/>
      <c r="N387" s="1"/>
      <c r="O387" s="1"/>
      <c r="P387" s="1"/>
      <c r="Q387" s="1"/>
      <c r="R387" s="1"/>
      <c r="S387" s="1"/>
      <c r="T387" s="1"/>
      <c r="U387" s="1"/>
    </row>
    <row r="388" spans="1:21" ht="9.75" customHeight="1">
      <c r="A388" s="1"/>
      <c r="B388" s="1"/>
      <c r="C388" s="1"/>
      <c r="D388" s="1"/>
      <c r="E388" s="1"/>
      <c r="F388" s="1"/>
      <c r="G388" s="1"/>
      <c r="H388" s="1"/>
      <c r="I388" s="1"/>
      <c r="J388" s="1"/>
      <c r="K388" s="1"/>
      <c r="L388" s="1"/>
      <c r="M388" s="1"/>
      <c r="N388" s="1"/>
      <c r="O388" s="1"/>
      <c r="P388" s="1"/>
      <c r="Q388" s="1"/>
      <c r="R388" s="1"/>
      <c r="S388" s="1"/>
      <c r="T388" s="1"/>
      <c r="U388" s="1"/>
    </row>
    <row r="389" spans="1:21" ht="9.75" customHeight="1">
      <c r="A389" s="1"/>
      <c r="B389" s="1"/>
      <c r="C389" s="1"/>
      <c r="D389" s="1"/>
      <c r="E389" s="1"/>
      <c r="F389" s="1"/>
      <c r="G389" s="1"/>
      <c r="H389" s="1"/>
      <c r="I389" s="1"/>
      <c r="J389" s="1"/>
      <c r="K389" s="1"/>
      <c r="L389" s="1"/>
      <c r="M389" s="1"/>
      <c r="N389" s="1"/>
      <c r="O389" s="1"/>
      <c r="P389" s="1"/>
      <c r="Q389" s="1"/>
      <c r="R389" s="1"/>
      <c r="S389" s="1"/>
      <c r="T389" s="1"/>
      <c r="U389" s="1"/>
    </row>
    <row r="390" spans="1:21" ht="9.75" customHeight="1">
      <c r="A390" s="1"/>
      <c r="B390" s="1"/>
      <c r="C390" s="1"/>
      <c r="D390" s="1"/>
      <c r="E390" s="1"/>
      <c r="F390" s="1"/>
      <c r="G390" s="1"/>
      <c r="H390" s="1"/>
      <c r="I390" s="1"/>
      <c r="J390" s="1"/>
      <c r="K390" s="1"/>
      <c r="L390" s="1"/>
      <c r="M390" s="1"/>
      <c r="N390" s="1"/>
      <c r="O390" s="1"/>
      <c r="P390" s="1"/>
      <c r="Q390" s="1"/>
      <c r="R390" s="1"/>
      <c r="S390" s="1"/>
      <c r="T390" s="1"/>
      <c r="U390" s="1"/>
    </row>
    <row r="391" spans="1:21" ht="9.75" customHeight="1">
      <c r="A391" s="1"/>
      <c r="B391" s="1"/>
      <c r="C391" s="1"/>
      <c r="D391" s="1"/>
      <c r="E391" s="1"/>
      <c r="F391" s="1"/>
      <c r="G391" s="1"/>
      <c r="H391" s="1"/>
      <c r="I391" s="1"/>
      <c r="J391" s="1"/>
      <c r="K391" s="1"/>
      <c r="L391" s="1"/>
      <c r="M391" s="1"/>
      <c r="N391" s="1"/>
      <c r="O391" s="1"/>
      <c r="P391" s="1"/>
      <c r="Q391" s="1"/>
      <c r="R391" s="1"/>
      <c r="S391" s="1"/>
      <c r="T391" s="1"/>
      <c r="U391" s="1"/>
    </row>
    <row r="392" spans="1:21" ht="9.75" customHeight="1">
      <c r="A392" s="1"/>
      <c r="B392" s="1"/>
      <c r="C392" s="1"/>
      <c r="D392" s="1"/>
      <c r="E392" s="1"/>
      <c r="F392" s="1"/>
      <c r="G392" s="1"/>
      <c r="H392" s="1"/>
      <c r="I392" s="1"/>
      <c r="J392" s="1"/>
      <c r="K392" s="1"/>
      <c r="L392" s="1"/>
      <c r="M392" s="1"/>
      <c r="N392" s="1"/>
      <c r="O392" s="1"/>
      <c r="P392" s="1"/>
      <c r="Q392" s="1"/>
      <c r="R392" s="1"/>
      <c r="S392" s="1"/>
      <c r="T392" s="1"/>
      <c r="U392" s="1"/>
    </row>
    <row r="393" spans="1:21" ht="9.75" customHeight="1">
      <c r="A393" s="1"/>
      <c r="B393" s="1"/>
      <c r="C393" s="1"/>
      <c r="D393" s="1"/>
      <c r="E393" s="1"/>
      <c r="F393" s="1"/>
      <c r="G393" s="1"/>
      <c r="H393" s="1"/>
      <c r="I393" s="1"/>
      <c r="J393" s="1"/>
      <c r="K393" s="1"/>
      <c r="L393" s="1"/>
      <c r="M393" s="1"/>
      <c r="N393" s="1"/>
      <c r="O393" s="1"/>
      <c r="P393" s="1"/>
      <c r="Q393" s="1"/>
      <c r="R393" s="1"/>
      <c r="S393" s="1"/>
      <c r="T393" s="1"/>
      <c r="U393" s="1"/>
    </row>
    <row r="394" spans="1:21" ht="9.75" customHeight="1">
      <c r="A394" s="1"/>
      <c r="B394" s="1"/>
      <c r="C394" s="1"/>
      <c r="D394" s="1"/>
      <c r="E394" s="1"/>
      <c r="F394" s="1"/>
      <c r="G394" s="1"/>
      <c r="H394" s="1"/>
      <c r="I394" s="1"/>
      <c r="J394" s="1"/>
      <c r="K394" s="1"/>
      <c r="L394" s="1"/>
      <c r="M394" s="1"/>
      <c r="N394" s="1"/>
      <c r="O394" s="1"/>
      <c r="P394" s="1"/>
      <c r="Q394" s="1"/>
      <c r="R394" s="1"/>
      <c r="S394" s="1"/>
      <c r="T394" s="1"/>
      <c r="U394" s="1"/>
    </row>
    <row r="395" spans="1:21" ht="9.75" customHeight="1">
      <c r="A395" s="1"/>
      <c r="B395" s="1"/>
      <c r="C395" s="1"/>
      <c r="D395" s="1"/>
      <c r="E395" s="1"/>
      <c r="F395" s="1"/>
      <c r="G395" s="1"/>
      <c r="H395" s="1"/>
      <c r="I395" s="1"/>
      <c r="J395" s="1"/>
      <c r="K395" s="1"/>
      <c r="L395" s="1"/>
      <c r="M395" s="1"/>
      <c r="N395" s="1"/>
      <c r="O395" s="1"/>
      <c r="P395" s="1"/>
      <c r="Q395" s="1"/>
      <c r="R395" s="1"/>
      <c r="S395" s="1"/>
      <c r="T395" s="1"/>
      <c r="U395" s="1"/>
    </row>
    <row r="396" spans="1:21" ht="9.75" customHeight="1">
      <c r="A396" s="1"/>
      <c r="B396" s="1"/>
      <c r="C396" s="1"/>
      <c r="D396" s="1"/>
      <c r="E396" s="1"/>
      <c r="F396" s="1"/>
      <c r="G396" s="1"/>
      <c r="H396" s="1"/>
      <c r="I396" s="1"/>
      <c r="J396" s="1"/>
      <c r="K396" s="1"/>
      <c r="L396" s="1"/>
      <c r="M396" s="1"/>
      <c r="N396" s="1"/>
      <c r="O396" s="1"/>
      <c r="P396" s="1"/>
      <c r="Q396" s="1"/>
      <c r="R396" s="1"/>
      <c r="S396" s="1"/>
      <c r="T396" s="1"/>
      <c r="U396" s="1"/>
    </row>
    <row r="397" spans="1:21" ht="9.75" customHeight="1">
      <c r="A397" s="1"/>
      <c r="B397" s="1"/>
      <c r="C397" s="1"/>
      <c r="D397" s="1"/>
      <c r="E397" s="1"/>
      <c r="F397" s="1"/>
      <c r="G397" s="1"/>
      <c r="H397" s="1"/>
      <c r="I397" s="1"/>
      <c r="J397" s="1"/>
      <c r="K397" s="1"/>
      <c r="L397" s="1"/>
      <c r="M397" s="1"/>
      <c r="N397" s="1"/>
      <c r="O397" s="1"/>
      <c r="P397" s="1"/>
      <c r="Q397" s="1"/>
      <c r="R397" s="1"/>
      <c r="S397" s="1"/>
      <c r="T397" s="1"/>
      <c r="U397" s="1"/>
    </row>
    <row r="398" spans="1:21" ht="9.75" customHeight="1">
      <c r="A398" s="1"/>
      <c r="B398" s="1"/>
      <c r="C398" s="1"/>
      <c r="D398" s="1"/>
      <c r="E398" s="1"/>
      <c r="F398" s="1"/>
      <c r="G398" s="1"/>
      <c r="H398" s="1"/>
      <c r="I398" s="1"/>
      <c r="J398" s="1"/>
      <c r="K398" s="1"/>
      <c r="L398" s="1"/>
      <c r="M398" s="1"/>
      <c r="N398" s="1"/>
      <c r="O398" s="1"/>
      <c r="P398" s="1"/>
      <c r="Q398" s="1"/>
      <c r="R398" s="1"/>
      <c r="S398" s="1"/>
      <c r="T398" s="1"/>
      <c r="U398" s="1"/>
    </row>
    <row r="399" spans="1:21" ht="9.75" customHeight="1">
      <c r="A399" s="1"/>
      <c r="B399" s="1"/>
      <c r="C399" s="1"/>
      <c r="D399" s="1"/>
      <c r="E399" s="1"/>
      <c r="F399" s="1"/>
      <c r="G399" s="1"/>
      <c r="H399" s="1"/>
      <c r="I399" s="1"/>
      <c r="J399" s="1"/>
      <c r="K399" s="1"/>
      <c r="L399" s="1"/>
      <c r="M399" s="1"/>
      <c r="N399" s="1"/>
      <c r="O399" s="1"/>
      <c r="P399" s="1"/>
      <c r="Q399" s="1"/>
      <c r="R399" s="1"/>
      <c r="S399" s="1"/>
      <c r="T399" s="1"/>
      <c r="U399" s="1"/>
    </row>
    <row r="400" spans="1:21" ht="9.75" customHeight="1">
      <c r="A400" s="1"/>
      <c r="B400" s="1"/>
      <c r="C400" s="1"/>
      <c r="D400" s="1"/>
      <c r="E400" s="1"/>
      <c r="F400" s="1"/>
      <c r="G400" s="1"/>
      <c r="H400" s="1"/>
      <c r="I400" s="1"/>
      <c r="J400" s="1"/>
      <c r="K400" s="1"/>
      <c r="L400" s="1"/>
      <c r="M400" s="1"/>
      <c r="N400" s="1"/>
      <c r="O400" s="1"/>
      <c r="P400" s="1"/>
      <c r="Q400" s="1"/>
      <c r="R400" s="1"/>
      <c r="S400" s="1"/>
      <c r="T400" s="1"/>
      <c r="U400" s="1"/>
    </row>
    <row r="401" spans="1:21" ht="9.75" customHeight="1">
      <c r="A401" s="1"/>
      <c r="B401" s="1"/>
      <c r="C401" s="1"/>
      <c r="D401" s="1"/>
      <c r="E401" s="1"/>
      <c r="F401" s="1"/>
      <c r="G401" s="1"/>
      <c r="H401" s="1"/>
      <c r="I401" s="1"/>
      <c r="J401" s="1"/>
      <c r="K401" s="1"/>
      <c r="L401" s="1"/>
      <c r="M401" s="1"/>
      <c r="N401" s="1"/>
      <c r="O401" s="1"/>
      <c r="P401" s="1"/>
      <c r="Q401" s="1"/>
      <c r="R401" s="1"/>
      <c r="S401" s="1"/>
      <c r="T401" s="1"/>
      <c r="U401" s="1"/>
    </row>
    <row r="402" spans="1:21" ht="9.75" customHeight="1">
      <c r="A402" s="1"/>
      <c r="B402" s="1"/>
      <c r="C402" s="1"/>
      <c r="D402" s="1"/>
      <c r="E402" s="1"/>
      <c r="F402" s="1"/>
      <c r="G402" s="1"/>
      <c r="H402" s="1"/>
      <c r="I402" s="1"/>
      <c r="J402" s="1"/>
      <c r="K402" s="1"/>
      <c r="L402" s="1"/>
      <c r="M402" s="1"/>
      <c r="N402" s="1"/>
      <c r="O402" s="1"/>
      <c r="P402" s="1"/>
      <c r="Q402" s="1"/>
      <c r="R402" s="1"/>
      <c r="S402" s="1"/>
      <c r="T402" s="1"/>
      <c r="U402" s="1"/>
    </row>
    <row r="403" spans="1:21" ht="9.75" customHeight="1">
      <c r="A403" s="1"/>
      <c r="B403" s="1"/>
      <c r="C403" s="1"/>
      <c r="D403" s="1"/>
      <c r="E403" s="1"/>
      <c r="F403" s="1"/>
      <c r="G403" s="1"/>
      <c r="H403" s="1"/>
      <c r="I403" s="1"/>
      <c r="J403" s="1"/>
      <c r="K403" s="1"/>
      <c r="L403" s="1"/>
      <c r="M403" s="1"/>
      <c r="N403" s="1"/>
      <c r="O403" s="1"/>
      <c r="P403" s="1"/>
      <c r="Q403" s="1"/>
      <c r="R403" s="1"/>
      <c r="S403" s="1"/>
      <c r="T403" s="1"/>
      <c r="U403" s="1"/>
    </row>
    <row r="404" spans="1:21" ht="9.75" customHeight="1">
      <c r="A404" s="1"/>
      <c r="B404" s="1"/>
      <c r="C404" s="1"/>
      <c r="D404" s="1"/>
      <c r="E404" s="1"/>
      <c r="F404" s="1"/>
      <c r="G404" s="1"/>
      <c r="H404" s="1"/>
      <c r="I404" s="1"/>
      <c r="J404" s="1"/>
      <c r="K404" s="1"/>
      <c r="L404" s="1"/>
      <c r="M404" s="1"/>
      <c r="N404" s="1"/>
      <c r="O404" s="1"/>
      <c r="P404" s="1"/>
      <c r="Q404" s="1"/>
      <c r="R404" s="1"/>
      <c r="S404" s="1"/>
      <c r="T404" s="1"/>
      <c r="U404" s="1"/>
    </row>
    <row r="405" spans="1:21" ht="9.75" customHeight="1">
      <c r="A405" s="1"/>
      <c r="B405" s="1"/>
      <c r="C405" s="1"/>
      <c r="D405" s="1"/>
      <c r="E405" s="1"/>
      <c r="F405" s="1"/>
      <c r="G405" s="1"/>
      <c r="H405" s="1"/>
      <c r="I405" s="1"/>
      <c r="J405" s="1"/>
      <c r="K405" s="1"/>
      <c r="L405" s="1"/>
      <c r="M405" s="1"/>
      <c r="N405" s="1"/>
      <c r="O405" s="1"/>
      <c r="P405" s="1"/>
      <c r="Q405" s="1"/>
      <c r="R405" s="1"/>
      <c r="S405" s="1"/>
      <c r="T405" s="1"/>
      <c r="U405" s="1"/>
    </row>
    <row r="406" spans="1:21" ht="9.75" customHeight="1">
      <c r="A406" s="1"/>
      <c r="B406" s="1"/>
      <c r="C406" s="1"/>
      <c r="D406" s="1"/>
      <c r="E406" s="1"/>
      <c r="F406" s="1"/>
      <c r="G406" s="1"/>
      <c r="H406" s="1"/>
      <c r="I406" s="1"/>
      <c r="J406" s="1"/>
      <c r="K406" s="1"/>
      <c r="L406" s="1"/>
      <c r="M406" s="1"/>
      <c r="N406" s="1"/>
      <c r="O406" s="1"/>
      <c r="P406" s="1"/>
      <c r="Q406" s="1"/>
      <c r="R406" s="1"/>
      <c r="S406" s="1"/>
      <c r="T406" s="1"/>
      <c r="U406" s="1"/>
    </row>
    <row r="407" spans="1:21" ht="9.75" customHeight="1">
      <c r="A407" s="1"/>
      <c r="B407" s="1"/>
      <c r="C407" s="1"/>
      <c r="D407" s="1"/>
      <c r="E407" s="1"/>
      <c r="F407" s="1"/>
      <c r="G407" s="1"/>
      <c r="H407" s="1"/>
      <c r="I407" s="1"/>
      <c r="J407" s="1"/>
      <c r="K407" s="1"/>
      <c r="L407" s="1"/>
      <c r="M407" s="1"/>
      <c r="N407" s="1"/>
      <c r="O407" s="1"/>
      <c r="P407" s="1"/>
      <c r="Q407" s="1"/>
      <c r="R407" s="1"/>
      <c r="S407" s="1"/>
      <c r="T407" s="1"/>
      <c r="U407" s="1"/>
    </row>
    <row r="408" spans="1:21" ht="9.75" customHeight="1">
      <c r="A408" s="1"/>
      <c r="B408" s="1"/>
      <c r="C408" s="1"/>
      <c r="D408" s="1"/>
      <c r="E408" s="1"/>
      <c r="F408" s="1"/>
      <c r="G408" s="1"/>
      <c r="H408" s="1"/>
      <c r="I408" s="1"/>
      <c r="J408" s="1"/>
      <c r="K408" s="1"/>
      <c r="L408" s="1"/>
      <c r="M408" s="1"/>
      <c r="N408" s="1"/>
      <c r="O408" s="1"/>
      <c r="P408" s="1"/>
      <c r="Q408" s="1"/>
      <c r="R408" s="1"/>
      <c r="S408" s="1"/>
      <c r="T408" s="1"/>
      <c r="U408" s="1"/>
    </row>
    <row r="409" spans="1:21" ht="9.75" customHeight="1">
      <c r="A409" s="1"/>
      <c r="B409" s="1"/>
      <c r="C409" s="1"/>
      <c r="D409" s="1"/>
      <c r="E409" s="1"/>
      <c r="F409" s="1"/>
      <c r="G409" s="1"/>
      <c r="H409" s="1"/>
      <c r="I409" s="1"/>
      <c r="J409" s="1"/>
      <c r="K409" s="1"/>
      <c r="L409" s="1"/>
      <c r="M409" s="1"/>
      <c r="N409" s="1"/>
      <c r="O409" s="1"/>
      <c r="P409" s="1"/>
      <c r="Q409" s="1"/>
      <c r="R409" s="1"/>
      <c r="S409" s="1"/>
      <c r="T409" s="1"/>
      <c r="U409" s="1"/>
    </row>
    <row r="410" spans="1:21" ht="9.75" customHeight="1">
      <c r="A410" s="1"/>
      <c r="B410" s="1"/>
      <c r="C410" s="1"/>
      <c r="D410" s="1"/>
      <c r="E410" s="1"/>
      <c r="F410" s="1"/>
      <c r="G410" s="1"/>
      <c r="H410" s="1"/>
      <c r="I410" s="1"/>
      <c r="J410" s="1"/>
      <c r="K410" s="1"/>
      <c r="L410" s="1"/>
      <c r="M410" s="1"/>
      <c r="N410" s="1"/>
      <c r="O410" s="1"/>
      <c r="P410" s="1"/>
      <c r="Q410" s="1"/>
      <c r="R410" s="1"/>
      <c r="S410" s="1"/>
      <c r="T410" s="1"/>
      <c r="U410" s="1"/>
    </row>
    <row r="411" spans="1:21" ht="9.75" customHeight="1">
      <c r="A411" s="1"/>
      <c r="B411" s="1"/>
      <c r="C411" s="1"/>
      <c r="D411" s="1"/>
      <c r="E411" s="1"/>
      <c r="F411" s="1"/>
      <c r="G411" s="1"/>
      <c r="H411" s="1"/>
      <c r="I411" s="1"/>
      <c r="J411" s="1"/>
      <c r="K411" s="1"/>
      <c r="L411" s="1"/>
      <c r="M411" s="1"/>
      <c r="N411" s="1"/>
      <c r="O411" s="1"/>
      <c r="P411" s="1"/>
      <c r="Q411" s="1"/>
      <c r="R411" s="1"/>
      <c r="S411" s="1"/>
      <c r="T411" s="1"/>
      <c r="U411" s="1"/>
    </row>
    <row r="412" spans="1:21" ht="9.75" customHeight="1">
      <c r="A412" s="1"/>
      <c r="B412" s="1"/>
      <c r="C412" s="1"/>
      <c r="D412" s="1"/>
      <c r="E412" s="1"/>
      <c r="F412" s="1"/>
      <c r="G412" s="1"/>
      <c r="H412" s="1"/>
      <c r="I412" s="1"/>
      <c r="J412" s="1"/>
      <c r="K412" s="1"/>
      <c r="L412" s="1"/>
      <c r="M412" s="1"/>
      <c r="N412" s="1"/>
      <c r="O412" s="1"/>
      <c r="P412" s="1"/>
      <c r="Q412" s="1"/>
      <c r="R412" s="1"/>
      <c r="S412" s="1"/>
      <c r="T412" s="1"/>
      <c r="U412" s="1"/>
    </row>
    <row r="413" spans="1:21" ht="9.75" customHeight="1">
      <c r="A413" s="1"/>
      <c r="B413" s="1"/>
      <c r="C413" s="1"/>
      <c r="D413" s="1"/>
      <c r="E413" s="1"/>
      <c r="F413" s="1"/>
      <c r="G413" s="1"/>
      <c r="H413" s="1"/>
      <c r="I413" s="1"/>
      <c r="J413" s="1"/>
      <c r="K413" s="1"/>
      <c r="L413" s="1"/>
      <c r="M413" s="1"/>
      <c r="N413" s="1"/>
      <c r="O413" s="1"/>
      <c r="P413" s="1"/>
      <c r="Q413" s="1"/>
      <c r="R413" s="1"/>
      <c r="S413" s="1"/>
      <c r="T413" s="1"/>
      <c r="U413" s="1"/>
    </row>
    <row r="414" spans="1:21" ht="9.75" customHeight="1">
      <c r="A414" s="1"/>
      <c r="B414" s="1"/>
      <c r="C414" s="1"/>
      <c r="D414" s="1"/>
      <c r="E414" s="1"/>
      <c r="F414" s="1"/>
      <c r="G414" s="1"/>
      <c r="H414" s="1"/>
      <c r="I414" s="1"/>
      <c r="J414" s="1"/>
      <c r="K414" s="1"/>
      <c r="L414" s="1"/>
      <c r="M414" s="1"/>
      <c r="N414" s="1"/>
      <c r="O414" s="1"/>
      <c r="P414" s="1"/>
      <c r="Q414" s="1"/>
      <c r="R414" s="1"/>
      <c r="S414" s="1"/>
      <c r="T414" s="1"/>
      <c r="U414" s="1"/>
    </row>
    <row r="415" spans="1:21" ht="9.75" customHeight="1">
      <c r="A415" s="1"/>
      <c r="B415" s="1"/>
      <c r="C415" s="1"/>
      <c r="D415" s="1"/>
      <c r="E415" s="1"/>
      <c r="F415" s="1"/>
      <c r="G415" s="1"/>
      <c r="H415" s="1"/>
      <c r="I415" s="1"/>
      <c r="J415" s="1"/>
      <c r="K415" s="1"/>
      <c r="L415" s="1"/>
      <c r="M415" s="1"/>
      <c r="N415" s="1"/>
      <c r="O415" s="1"/>
      <c r="P415" s="1"/>
      <c r="Q415" s="1"/>
      <c r="R415" s="1"/>
      <c r="S415" s="1"/>
      <c r="T415" s="1"/>
      <c r="U415" s="1"/>
    </row>
    <row r="416" spans="1:21" ht="9.75" customHeight="1">
      <c r="A416" s="1"/>
      <c r="B416" s="1"/>
      <c r="C416" s="1"/>
      <c r="D416" s="1"/>
      <c r="E416" s="1"/>
      <c r="F416" s="1"/>
      <c r="G416" s="1"/>
      <c r="H416" s="1"/>
      <c r="I416" s="1"/>
      <c r="J416" s="1"/>
      <c r="K416" s="1"/>
      <c r="L416" s="1"/>
      <c r="M416" s="1"/>
      <c r="N416" s="1"/>
      <c r="O416" s="1"/>
      <c r="P416" s="1"/>
      <c r="Q416" s="1"/>
      <c r="R416" s="1"/>
      <c r="S416" s="1"/>
      <c r="T416" s="1"/>
      <c r="U416" s="1"/>
    </row>
    <row r="417" spans="1:21" ht="9.75" customHeight="1">
      <c r="A417" s="1"/>
      <c r="B417" s="1"/>
      <c r="C417" s="1"/>
      <c r="D417" s="1"/>
      <c r="E417" s="1"/>
      <c r="F417" s="1"/>
      <c r="G417" s="1"/>
      <c r="H417" s="1"/>
      <c r="I417" s="1"/>
      <c r="J417" s="1"/>
      <c r="K417" s="1"/>
      <c r="L417" s="1"/>
      <c r="M417" s="1"/>
      <c r="N417" s="1"/>
      <c r="O417" s="1"/>
      <c r="P417" s="1"/>
      <c r="Q417" s="1"/>
      <c r="R417" s="1"/>
      <c r="S417" s="1"/>
      <c r="T417" s="1"/>
      <c r="U417" s="1"/>
    </row>
    <row r="418" spans="1:21" ht="9.75" customHeight="1">
      <c r="A418" s="1"/>
      <c r="B418" s="1"/>
      <c r="C418" s="1"/>
      <c r="D418" s="1"/>
      <c r="E418" s="1"/>
      <c r="F418" s="1"/>
      <c r="G418" s="1"/>
      <c r="H418" s="1"/>
      <c r="I418" s="1"/>
      <c r="J418" s="1"/>
      <c r="K418" s="1"/>
      <c r="L418" s="1"/>
      <c r="M418" s="1"/>
      <c r="N418" s="1"/>
      <c r="O418" s="1"/>
      <c r="P418" s="1"/>
      <c r="Q418" s="1"/>
      <c r="R418" s="1"/>
      <c r="S418" s="1"/>
      <c r="T418" s="1"/>
      <c r="U418" s="1"/>
    </row>
    <row r="419" spans="1:21" ht="9.75" customHeight="1">
      <c r="A419" s="1"/>
      <c r="B419" s="1"/>
      <c r="C419" s="1"/>
      <c r="D419" s="1"/>
      <c r="E419" s="1"/>
      <c r="F419" s="1"/>
      <c r="G419" s="1"/>
      <c r="H419" s="1"/>
      <c r="I419" s="1"/>
      <c r="J419" s="1"/>
      <c r="K419" s="1"/>
      <c r="L419" s="1"/>
      <c r="M419" s="1"/>
      <c r="N419" s="1"/>
      <c r="O419" s="1"/>
      <c r="P419" s="1"/>
      <c r="Q419" s="1"/>
      <c r="R419" s="1"/>
      <c r="S419" s="1"/>
      <c r="T419" s="1"/>
      <c r="U419" s="1"/>
    </row>
    <row r="420" spans="1:21" ht="9.75" customHeight="1">
      <c r="A420" s="1"/>
      <c r="B420" s="1"/>
      <c r="C420" s="1"/>
      <c r="D420" s="1"/>
      <c r="E420" s="1"/>
      <c r="F420" s="1"/>
      <c r="G420" s="1"/>
      <c r="H420" s="1"/>
      <c r="I420" s="1"/>
      <c r="J420" s="1"/>
      <c r="K420" s="1"/>
      <c r="L420" s="1"/>
      <c r="M420" s="1"/>
      <c r="N420" s="1"/>
      <c r="O420" s="1"/>
      <c r="P420" s="1"/>
      <c r="Q420" s="1"/>
      <c r="R420" s="1"/>
      <c r="S420" s="1"/>
      <c r="T420" s="1"/>
      <c r="U420" s="1"/>
    </row>
    <row r="421" spans="1:21" ht="9.75" customHeight="1">
      <c r="A421" s="1"/>
      <c r="B421" s="1"/>
      <c r="C421" s="1"/>
      <c r="D421" s="1"/>
      <c r="E421" s="1"/>
      <c r="F421" s="1"/>
      <c r="G421" s="1"/>
      <c r="H421" s="1"/>
      <c r="I421" s="1"/>
      <c r="J421" s="1"/>
      <c r="K421" s="1"/>
      <c r="L421" s="1"/>
      <c r="M421" s="1"/>
      <c r="N421" s="1"/>
      <c r="O421" s="1"/>
      <c r="P421" s="1"/>
      <c r="Q421" s="1"/>
      <c r="R421" s="1"/>
      <c r="S421" s="1"/>
      <c r="T421" s="1"/>
      <c r="U421" s="1"/>
    </row>
    <row r="422" spans="1:21" ht="9.75" customHeight="1">
      <c r="A422" s="1"/>
      <c r="B422" s="1"/>
      <c r="C422" s="1"/>
      <c r="D422" s="1"/>
      <c r="E422" s="1"/>
      <c r="F422" s="1"/>
      <c r="G422" s="1"/>
      <c r="H422" s="1"/>
      <c r="I422" s="1"/>
      <c r="J422" s="1"/>
      <c r="K422" s="1"/>
      <c r="L422" s="1"/>
      <c r="M422" s="1"/>
      <c r="N422" s="1"/>
      <c r="O422" s="1"/>
      <c r="P422" s="1"/>
      <c r="Q422" s="1"/>
      <c r="R422" s="1"/>
      <c r="S422" s="1"/>
      <c r="T422" s="1"/>
      <c r="U422" s="1"/>
    </row>
    <row r="423" spans="1:21" ht="9.75" customHeight="1">
      <c r="A423" s="1"/>
      <c r="B423" s="1"/>
      <c r="C423" s="1"/>
      <c r="D423" s="1"/>
      <c r="E423" s="1"/>
      <c r="F423" s="1"/>
      <c r="G423" s="1"/>
      <c r="H423" s="1"/>
      <c r="I423" s="1"/>
      <c r="J423" s="1"/>
      <c r="K423" s="1"/>
      <c r="L423" s="1"/>
      <c r="M423" s="1"/>
      <c r="N423" s="1"/>
      <c r="O423" s="1"/>
      <c r="P423" s="1"/>
      <c r="Q423" s="1"/>
      <c r="R423" s="1"/>
      <c r="S423" s="1"/>
      <c r="T423" s="1"/>
      <c r="U423" s="1"/>
    </row>
    <row r="424" spans="1:21" ht="9.75" customHeight="1">
      <c r="A424" s="1"/>
      <c r="B424" s="1"/>
      <c r="C424" s="1"/>
      <c r="D424" s="1"/>
      <c r="E424" s="1"/>
      <c r="F424" s="1"/>
      <c r="G424" s="1"/>
      <c r="H424" s="1"/>
      <c r="I424" s="1"/>
      <c r="J424" s="1"/>
      <c r="K424" s="1"/>
      <c r="L424" s="1"/>
      <c r="M424" s="1"/>
      <c r="N424" s="1"/>
      <c r="O424" s="1"/>
      <c r="P424" s="1"/>
      <c r="Q424" s="1"/>
      <c r="R424" s="1"/>
      <c r="S424" s="1"/>
      <c r="T424" s="1"/>
      <c r="U424" s="1"/>
    </row>
    <row r="425" spans="1:21" ht="9.75" customHeight="1">
      <c r="A425" s="1"/>
      <c r="B425" s="1"/>
      <c r="C425" s="1"/>
      <c r="D425" s="1"/>
      <c r="E425" s="1"/>
      <c r="F425" s="1"/>
      <c r="G425" s="1"/>
      <c r="H425" s="1"/>
      <c r="I425" s="1"/>
      <c r="J425" s="1"/>
      <c r="K425" s="1"/>
      <c r="L425" s="1"/>
      <c r="M425" s="1"/>
      <c r="N425" s="1"/>
      <c r="O425" s="1"/>
      <c r="P425" s="1"/>
      <c r="Q425" s="1"/>
      <c r="R425" s="1"/>
      <c r="S425" s="1"/>
      <c r="T425" s="1"/>
      <c r="U425" s="1"/>
    </row>
    <row r="426" spans="1:21" ht="9.75" customHeight="1">
      <c r="A426" s="1"/>
      <c r="B426" s="1"/>
      <c r="C426" s="1"/>
      <c r="D426" s="1"/>
      <c r="E426" s="1"/>
      <c r="F426" s="1"/>
      <c r="G426" s="1"/>
      <c r="H426" s="1"/>
      <c r="I426" s="1"/>
      <c r="J426" s="1"/>
      <c r="K426" s="1"/>
      <c r="L426" s="1"/>
      <c r="M426" s="1"/>
      <c r="N426" s="1"/>
      <c r="O426" s="1"/>
      <c r="P426" s="1"/>
      <c r="Q426" s="1"/>
      <c r="R426" s="1"/>
      <c r="S426" s="1"/>
      <c r="T426" s="1"/>
      <c r="U426" s="1"/>
    </row>
    <row r="427" spans="1:21" ht="9.75" customHeight="1">
      <c r="A427" s="1"/>
      <c r="B427" s="1"/>
      <c r="C427" s="1"/>
      <c r="D427" s="1"/>
      <c r="E427" s="1"/>
      <c r="F427" s="1"/>
      <c r="G427" s="1"/>
      <c r="H427" s="1"/>
      <c r="I427" s="1"/>
      <c r="J427" s="1"/>
      <c r="K427" s="1"/>
      <c r="L427" s="1"/>
      <c r="M427" s="1"/>
      <c r="N427" s="1"/>
      <c r="O427" s="1"/>
      <c r="P427" s="1"/>
      <c r="Q427" s="1"/>
      <c r="R427" s="1"/>
      <c r="S427" s="1"/>
      <c r="T427" s="1"/>
      <c r="U427" s="1"/>
    </row>
    <row r="428" spans="1:21" ht="9.75" customHeight="1">
      <c r="A428" s="1"/>
      <c r="B428" s="1"/>
      <c r="C428" s="1"/>
      <c r="D428" s="1"/>
      <c r="E428" s="1"/>
      <c r="F428" s="1"/>
      <c r="G428" s="1"/>
      <c r="H428" s="1"/>
      <c r="I428" s="1"/>
      <c r="J428" s="1"/>
      <c r="K428" s="1"/>
      <c r="L428" s="1"/>
      <c r="M428" s="1"/>
      <c r="N428" s="1"/>
      <c r="O428" s="1"/>
      <c r="P428" s="1"/>
      <c r="Q428" s="1"/>
      <c r="R428" s="1"/>
      <c r="S428" s="1"/>
      <c r="T428" s="1"/>
      <c r="U428" s="1"/>
    </row>
    <row r="429" spans="1:21" ht="9.75" customHeight="1">
      <c r="A429" s="1"/>
      <c r="B429" s="1"/>
      <c r="C429" s="1"/>
      <c r="D429" s="1"/>
      <c r="E429" s="1"/>
      <c r="F429" s="1"/>
      <c r="G429" s="1"/>
      <c r="H429" s="1"/>
      <c r="I429" s="1"/>
      <c r="J429" s="1"/>
      <c r="K429" s="1"/>
      <c r="L429" s="1"/>
      <c r="M429" s="1"/>
      <c r="N429" s="1"/>
      <c r="O429" s="1"/>
      <c r="P429" s="1"/>
      <c r="Q429" s="1"/>
      <c r="R429" s="1"/>
      <c r="S429" s="1"/>
      <c r="T429" s="1"/>
      <c r="U429" s="1"/>
    </row>
    <row r="430" spans="1:21" ht="9.75" customHeight="1">
      <c r="A430" s="1"/>
      <c r="B430" s="1"/>
      <c r="C430" s="1"/>
      <c r="D430" s="1"/>
      <c r="E430" s="1"/>
      <c r="F430" s="1"/>
      <c r="G430" s="1"/>
      <c r="H430" s="1"/>
      <c r="I430" s="1"/>
      <c r="J430" s="1"/>
      <c r="K430" s="1"/>
      <c r="L430" s="1"/>
      <c r="M430" s="1"/>
      <c r="N430" s="1"/>
      <c r="O430" s="1"/>
      <c r="P430" s="1"/>
      <c r="Q430" s="1"/>
      <c r="R430" s="1"/>
      <c r="S430" s="1"/>
      <c r="T430" s="1"/>
      <c r="U430" s="1"/>
    </row>
    <row r="431" spans="1:21" ht="9.75" customHeight="1">
      <c r="A431" s="1"/>
      <c r="B431" s="1"/>
      <c r="C431" s="1"/>
      <c r="D431" s="1"/>
      <c r="E431" s="1"/>
      <c r="F431" s="1"/>
      <c r="G431" s="1"/>
      <c r="H431" s="1"/>
      <c r="I431" s="1"/>
      <c r="J431" s="1"/>
      <c r="K431" s="1"/>
      <c r="L431" s="1"/>
      <c r="M431" s="1"/>
      <c r="N431" s="1"/>
      <c r="O431" s="1"/>
      <c r="P431" s="1"/>
      <c r="Q431" s="1"/>
      <c r="R431" s="1"/>
      <c r="S431" s="1"/>
      <c r="T431" s="1"/>
      <c r="U431" s="1"/>
    </row>
    <row r="432" spans="1:21" ht="9.75" customHeight="1">
      <c r="A432" s="1"/>
      <c r="B432" s="1"/>
      <c r="C432" s="1"/>
      <c r="D432" s="1"/>
      <c r="E432" s="1"/>
      <c r="F432" s="1"/>
      <c r="G432" s="1"/>
      <c r="H432" s="1"/>
      <c r="I432" s="1"/>
      <c r="J432" s="1"/>
      <c r="K432" s="1"/>
      <c r="L432" s="1"/>
      <c r="M432" s="1"/>
      <c r="N432" s="1"/>
      <c r="O432" s="1"/>
      <c r="P432" s="1"/>
      <c r="Q432" s="1"/>
      <c r="R432" s="1"/>
      <c r="S432" s="1"/>
      <c r="T432" s="1"/>
      <c r="U432" s="1"/>
    </row>
    <row r="433" spans="1:21" ht="9.75" customHeight="1">
      <c r="A433" s="1"/>
      <c r="B433" s="1"/>
      <c r="C433" s="1"/>
      <c r="D433" s="1"/>
      <c r="E433" s="1"/>
      <c r="F433" s="1"/>
      <c r="G433" s="1"/>
      <c r="H433" s="1"/>
      <c r="I433" s="1"/>
      <c r="J433" s="1"/>
      <c r="K433" s="1"/>
      <c r="L433" s="1"/>
      <c r="M433" s="1"/>
      <c r="N433" s="1"/>
      <c r="O433" s="1"/>
      <c r="P433" s="1"/>
      <c r="Q433" s="1"/>
      <c r="R433" s="1"/>
      <c r="S433" s="1"/>
      <c r="T433" s="1"/>
      <c r="U433" s="1"/>
    </row>
    <row r="434" spans="1:21" ht="9.75" customHeight="1">
      <c r="A434" s="1"/>
      <c r="B434" s="1"/>
      <c r="C434" s="1"/>
      <c r="D434" s="1"/>
      <c r="E434" s="1"/>
      <c r="F434" s="1"/>
      <c r="G434" s="1"/>
      <c r="H434" s="1"/>
      <c r="I434" s="1"/>
      <c r="J434" s="1"/>
      <c r="K434" s="1"/>
      <c r="L434" s="1"/>
      <c r="M434" s="1"/>
      <c r="N434" s="1"/>
      <c r="O434" s="1"/>
      <c r="P434" s="1"/>
      <c r="Q434" s="1"/>
      <c r="R434" s="1"/>
      <c r="S434" s="1"/>
      <c r="T434" s="1"/>
      <c r="U434" s="1"/>
    </row>
    <row r="435" spans="1:21" ht="9.75" customHeight="1">
      <c r="A435" s="1"/>
      <c r="B435" s="1"/>
      <c r="C435" s="1"/>
      <c r="D435" s="1"/>
      <c r="E435" s="1"/>
      <c r="F435" s="1"/>
      <c r="G435" s="1"/>
      <c r="H435" s="1"/>
      <c r="I435" s="1"/>
      <c r="J435" s="1"/>
      <c r="K435" s="1"/>
      <c r="L435" s="1"/>
      <c r="M435" s="1"/>
      <c r="N435" s="1"/>
      <c r="O435" s="1"/>
      <c r="P435" s="1"/>
      <c r="Q435" s="1"/>
      <c r="R435" s="1"/>
      <c r="S435" s="1"/>
      <c r="T435" s="1"/>
      <c r="U435" s="1"/>
    </row>
    <row r="436" spans="1:21" ht="9.75" customHeight="1">
      <c r="A436" s="1"/>
      <c r="B436" s="1"/>
      <c r="C436" s="1"/>
      <c r="D436" s="1"/>
      <c r="E436" s="1"/>
      <c r="F436" s="1"/>
      <c r="G436" s="1"/>
      <c r="H436" s="1"/>
      <c r="I436" s="1"/>
      <c r="J436" s="1"/>
      <c r="K436" s="1"/>
      <c r="L436" s="1"/>
      <c r="M436" s="1"/>
      <c r="N436" s="1"/>
      <c r="O436" s="1"/>
      <c r="P436" s="1"/>
      <c r="Q436" s="1"/>
      <c r="R436" s="1"/>
      <c r="S436" s="1"/>
      <c r="T436" s="1"/>
      <c r="U436" s="1"/>
    </row>
    <row r="437" spans="1:21" ht="9.75" customHeight="1">
      <c r="A437" s="1"/>
      <c r="B437" s="1"/>
      <c r="C437" s="1"/>
      <c r="D437" s="1"/>
      <c r="E437" s="1"/>
      <c r="F437" s="1"/>
      <c r="G437" s="1"/>
      <c r="H437" s="1"/>
      <c r="I437" s="1"/>
      <c r="J437" s="1"/>
      <c r="K437" s="1"/>
      <c r="L437" s="1"/>
      <c r="M437" s="1"/>
      <c r="N437" s="1"/>
      <c r="O437" s="1"/>
      <c r="P437" s="1"/>
      <c r="Q437" s="1"/>
      <c r="R437" s="1"/>
      <c r="S437" s="1"/>
      <c r="T437" s="1"/>
      <c r="U437" s="1"/>
    </row>
    <row r="438" spans="1:21" ht="9.75" customHeight="1">
      <c r="A438" s="1"/>
      <c r="B438" s="1"/>
      <c r="C438" s="1"/>
      <c r="D438" s="1"/>
      <c r="E438" s="1"/>
      <c r="F438" s="1"/>
      <c r="G438" s="1"/>
      <c r="H438" s="1"/>
      <c r="I438" s="1"/>
      <c r="J438" s="1"/>
      <c r="K438" s="1"/>
      <c r="L438" s="1"/>
      <c r="M438" s="1"/>
      <c r="N438" s="1"/>
      <c r="O438" s="1"/>
      <c r="P438" s="1"/>
      <c r="Q438" s="1"/>
      <c r="R438" s="1"/>
      <c r="S438" s="1"/>
      <c r="T438" s="1"/>
      <c r="U438" s="1"/>
    </row>
    <row r="439" spans="1:21" ht="9.75" customHeight="1">
      <c r="A439" s="1"/>
      <c r="B439" s="1"/>
      <c r="C439" s="1"/>
      <c r="D439" s="1"/>
      <c r="E439" s="1"/>
      <c r="F439" s="1"/>
      <c r="G439" s="1"/>
      <c r="H439" s="1"/>
      <c r="I439" s="1"/>
      <c r="J439" s="1"/>
      <c r="K439" s="1"/>
      <c r="L439" s="1"/>
      <c r="M439" s="1"/>
      <c r="N439" s="1"/>
      <c r="O439" s="1"/>
      <c r="P439" s="1"/>
      <c r="Q439" s="1"/>
      <c r="R439" s="1"/>
      <c r="S439" s="1"/>
      <c r="T439" s="1"/>
      <c r="U439" s="1"/>
    </row>
    <row r="440" spans="1:21" ht="9.75" customHeight="1">
      <c r="A440" s="1"/>
      <c r="B440" s="1"/>
      <c r="C440" s="1"/>
      <c r="D440" s="1"/>
      <c r="E440" s="1"/>
      <c r="F440" s="1"/>
      <c r="G440" s="1"/>
      <c r="H440" s="1"/>
      <c r="I440" s="1"/>
      <c r="J440" s="1"/>
      <c r="K440" s="1"/>
      <c r="L440" s="1"/>
      <c r="M440" s="1"/>
      <c r="N440" s="1"/>
      <c r="O440" s="1"/>
      <c r="P440" s="1"/>
      <c r="Q440" s="1"/>
      <c r="R440" s="1"/>
      <c r="S440" s="1"/>
      <c r="T440" s="1"/>
      <c r="U440" s="1"/>
    </row>
    <row r="441" spans="1:21" ht="9.75" customHeight="1">
      <c r="A441" s="1"/>
      <c r="B441" s="1"/>
      <c r="C441" s="1"/>
      <c r="D441" s="1"/>
      <c r="E441" s="1"/>
      <c r="F441" s="1"/>
      <c r="G441" s="1"/>
      <c r="H441" s="1"/>
      <c r="I441" s="1"/>
      <c r="J441" s="1"/>
      <c r="K441" s="1"/>
      <c r="L441" s="1"/>
      <c r="M441" s="1"/>
      <c r="N441" s="1"/>
      <c r="O441" s="1"/>
      <c r="P441" s="1"/>
      <c r="Q441" s="1"/>
      <c r="R441" s="1"/>
      <c r="S441" s="1"/>
      <c r="T441" s="1"/>
      <c r="U441" s="1"/>
    </row>
    <row r="442" spans="1:21" ht="9.75" customHeight="1">
      <c r="A442" s="1"/>
      <c r="B442" s="1"/>
      <c r="C442" s="1"/>
      <c r="D442" s="1"/>
      <c r="E442" s="1"/>
      <c r="F442" s="1"/>
      <c r="G442" s="1"/>
      <c r="H442" s="1"/>
      <c r="I442" s="1"/>
      <c r="J442" s="1"/>
      <c r="K442" s="1"/>
      <c r="L442" s="1"/>
      <c r="M442" s="1"/>
      <c r="N442" s="1"/>
      <c r="O442" s="1"/>
      <c r="P442" s="1"/>
      <c r="Q442" s="1"/>
      <c r="R442" s="1"/>
      <c r="S442" s="1"/>
      <c r="T442" s="1"/>
      <c r="U442" s="1"/>
    </row>
    <row r="443" spans="1:21" ht="9.75" customHeight="1">
      <c r="A443" s="1"/>
      <c r="B443" s="1"/>
      <c r="C443" s="1"/>
      <c r="D443" s="1"/>
      <c r="E443" s="1"/>
      <c r="F443" s="1"/>
      <c r="G443" s="1"/>
      <c r="H443" s="1"/>
      <c r="I443" s="1"/>
      <c r="J443" s="1"/>
      <c r="K443" s="1"/>
      <c r="L443" s="1"/>
      <c r="M443" s="1"/>
      <c r="N443" s="1"/>
      <c r="O443" s="1"/>
      <c r="P443" s="1"/>
      <c r="Q443" s="1"/>
      <c r="R443" s="1"/>
      <c r="S443" s="1"/>
      <c r="T443" s="1"/>
      <c r="U443" s="1"/>
    </row>
    <row r="444" spans="1:21" ht="9.75" customHeight="1">
      <c r="A444" s="1"/>
      <c r="B444" s="1"/>
      <c r="C444" s="1"/>
      <c r="D444" s="1"/>
      <c r="E444" s="1"/>
      <c r="F444" s="1"/>
      <c r="G444" s="1"/>
      <c r="H444" s="1"/>
      <c r="I444" s="1"/>
      <c r="J444" s="1"/>
      <c r="K444" s="1"/>
      <c r="L444" s="1"/>
      <c r="M444" s="1"/>
      <c r="N444" s="1"/>
      <c r="O444" s="1"/>
      <c r="P444" s="1"/>
      <c r="Q444" s="1"/>
      <c r="R444" s="1"/>
      <c r="S444" s="1"/>
      <c r="T444" s="1"/>
      <c r="U444" s="1"/>
    </row>
    <row r="445" spans="1:21" ht="9.75" customHeight="1">
      <c r="A445" s="1"/>
      <c r="B445" s="1"/>
      <c r="C445" s="1"/>
      <c r="D445" s="1"/>
      <c r="E445" s="1"/>
      <c r="F445" s="1"/>
      <c r="G445" s="1"/>
      <c r="H445" s="1"/>
      <c r="I445" s="1"/>
      <c r="J445" s="1"/>
      <c r="K445" s="1"/>
      <c r="L445" s="1"/>
      <c r="M445" s="1"/>
      <c r="N445" s="1"/>
      <c r="O445" s="1"/>
      <c r="P445" s="1"/>
      <c r="Q445" s="1"/>
      <c r="R445" s="1"/>
      <c r="S445" s="1"/>
      <c r="T445" s="1"/>
      <c r="U445" s="1"/>
    </row>
    <row r="446" spans="1:21" ht="9.75" customHeight="1">
      <c r="A446" s="1"/>
      <c r="B446" s="1"/>
      <c r="C446" s="1"/>
      <c r="D446" s="1"/>
      <c r="E446" s="1"/>
      <c r="F446" s="1"/>
      <c r="G446" s="1"/>
      <c r="H446" s="1"/>
      <c r="I446" s="1"/>
      <c r="J446" s="1"/>
      <c r="K446" s="1"/>
      <c r="L446" s="1"/>
      <c r="M446" s="1"/>
      <c r="N446" s="1"/>
      <c r="O446" s="1"/>
      <c r="P446" s="1"/>
      <c r="Q446" s="1"/>
      <c r="R446" s="1"/>
      <c r="S446" s="1"/>
      <c r="T446" s="1"/>
      <c r="U446" s="1"/>
    </row>
    <row r="447" spans="1:21" ht="9.75" customHeight="1">
      <c r="A447" s="1"/>
      <c r="B447" s="1"/>
      <c r="C447" s="1"/>
      <c r="D447" s="1"/>
      <c r="E447" s="1"/>
      <c r="F447" s="1"/>
      <c r="G447" s="1"/>
      <c r="H447" s="1"/>
      <c r="I447" s="1"/>
      <c r="J447" s="1"/>
      <c r="K447" s="1"/>
      <c r="L447" s="1"/>
      <c r="M447" s="1"/>
      <c r="N447" s="1"/>
      <c r="O447" s="1"/>
      <c r="P447" s="1"/>
      <c r="Q447" s="1"/>
      <c r="R447" s="1"/>
      <c r="S447" s="1"/>
      <c r="T447" s="1"/>
      <c r="U447" s="1"/>
    </row>
    <row r="448" spans="1:21" ht="9.75" customHeight="1">
      <c r="A448" s="1"/>
      <c r="B448" s="1"/>
      <c r="C448" s="1"/>
      <c r="D448" s="1"/>
      <c r="E448" s="1"/>
      <c r="F448" s="1"/>
      <c r="G448" s="1"/>
      <c r="H448" s="1"/>
      <c r="I448" s="1"/>
      <c r="J448" s="1"/>
      <c r="K448" s="1"/>
      <c r="L448" s="1"/>
      <c r="M448" s="1"/>
      <c r="N448" s="1"/>
      <c r="O448" s="1"/>
      <c r="P448" s="1"/>
      <c r="Q448" s="1"/>
      <c r="R448" s="1"/>
      <c r="S448" s="1"/>
      <c r="T448" s="1"/>
      <c r="U448" s="1"/>
    </row>
    <row r="449" spans="1:21" ht="9.75" customHeight="1">
      <c r="A449" s="1"/>
      <c r="B449" s="1"/>
      <c r="C449" s="1"/>
      <c r="D449" s="1"/>
      <c r="E449" s="1"/>
      <c r="F449" s="1"/>
      <c r="G449" s="1"/>
      <c r="H449" s="1"/>
      <c r="I449" s="1"/>
      <c r="J449" s="1"/>
      <c r="K449" s="1"/>
      <c r="L449" s="1"/>
      <c r="M449" s="1"/>
      <c r="N449" s="1"/>
      <c r="O449" s="1"/>
      <c r="P449" s="1"/>
      <c r="Q449" s="1"/>
      <c r="R449" s="1"/>
      <c r="S449" s="1"/>
      <c r="T449" s="1"/>
      <c r="U449" s="1"/>
    </row>
    <row r="450" spans="1:21" ht="9.75" customHeight="1">
      <c r="A450" s="1"/>
      <c r="B450" s="1"/>
      <c r="C450" s="1"/>
      <c r="D450" s="1"/>
      <c r="E450" s="1"/>
      <c r="F450" s="1"/>
      <c r="G450" s="1"/>
      <c r="H450" s="1"/>
      <c r="I450" s="1"/>
      <c r="J450" s="1"/>
      <c r="K450" s="1"/>
      <c r="L450" s="1"/>
      <c r="M450" s="1"/>
      <c r="N450" s="1"/>
      <c r="O450" s="1"/>
      <c r="P450" s="1"/>
      <c r="Q450" s="1"/>
      <c r="R450" s="1"/>
      <c r="S450" s="1"/>
      <c r="T450" s="1"/>
      <c r="U450" s="1"/>
    </row>
    <row r="451" spans="1:21" ht="9.75" customHeight="1">
      <c r="A451" s="1"/>
      <c r="B451" s="1"/>
      <c r="C451" s="1"/>
      <c r="D451" s="1"/>
      <c r="E451" s="1"/>
      <c r="F451" s="1"/>
      <c r="G451" s="1"/>
      <c r="H451" s="1"/>
      <c r="I451" s="1"/>
      <c r="J451" s="1"/>
      <c r="K451" s="1"/>
      <c r="L451" s="1"/>
      <c r="M451" s="1"/>
      <c r="N451" s="1"/>
      <c r="O451" s="1"/>
      <c r="P451" s="1"/>
      <c r="Q451" s="1"/>
      <c r="R451" s="1"/>
      <c r="S451" s="1"/>
      <c r="T451" s="1"/>
      <c r="U451" s="1"/>
    </row>
    <row r="452" spans="1:21" ht="9.75" customHeight="1">
      <c r="A452" s="1"/>
      <c r="B452" s="1"/>
      <c r="C452" s="1"/>
      <c r="D452" s="1"/>
      <c r="E452" s="1"/>
      <c r="F452" s="1"/>
      <c r="G452" s="1"/>
      <c r="H452" s="1"/>
      <c r="I452" s="1"/>
      <c r="J452" s="1"/>
      <c r="K452" s="1"/>
      <c r="L452" s="1"/>
      <c r="M452" s="1"/>
      <c r="N452" s="1"/>
      <c r="O452" s="1"/>
      <c r="P452" s="1"/>
      <c r="Q452" s="1"/>
      <c r="R452" s="1"/>
      <c r="S452" s="1"/>
      <c r="T452" s="1"/>
      <c r="U452" s="1"/>
    </row>
    <row r="453" spans="1:21" ht="9.75" customHeight="1">
      <c r="A453" s="1"/>
      <c r="B453" s="1"/>
      <c r="C453" s="1"/>
      <c r="D453" s="1"/>
      <c r="E453" s="1"/>
      <c r="F453" s="1"/>
      <c r="G453" s="1"/>
      <c r="H453" s="1"/>
      <c r="I453" s="1"/>
      <c r="J453" s="1"/>
      <c r="K453" s="1"/>
      <c r="L453" s="1"/>
      <c r="M453" s="1"/>
      <c r="N453" s="1"/>
      <c r="O453" s="1"/>
      <c r="P453" s="1"/>
      <c r="Q453" s="1"/>
      <c r="R453" s="1"/>
      <c r="S453" s="1"/>
      <c r="T453" s="1"/>
      <c r="U453" s="1"/>
    </row>
    <row r="454" spans="1:21" ht="9.75" customHeight="1">
      <c r="A454" s="1"/>
      <c r="B454" s="1"/>
      <c r="C454" s="1"/>
      <c r="D454" s="1"/>
      <c r="E454" s="1"/>
      <c r="F454" s="1"/>
      <c r="G454" s="1"/>
      <c r="H454" s="1"/>
      <c r="I454" s="1"/>
      <c r="J454" s="1"/>
      <c r="K454" s="1"/>
      <c r="L454" s="1"/>
      <c r="M454" s="1"/>
      <c r="N454" s="1"/>
      <c r="O454" s="1"/>
      <c r="P454" s="1"/>
      <c r="Q454" s="1"/>
      <c r="R454" s="1"/>
      <c r="S454" s="1"/>
      <c r="T454" s="1"/>
      <c r="U454" s="1"/>
    </row>
    <row r="455" spans="1:21" ht="9.75" customHeight="1">
      <c r="A455" s="1"/>
      <c r="B455" s="1"/>
      <c r="C455" s="1"/>
      <c r="D455" s="1"/>
      <c r="E455" s="1"/>
      <c r="F455" s="1"/>
      <c r="G455" s="1"/>
      <c r="H455" s="1"/>
      <c r="I455" s="1"/>
      <c r="J455" s="1"/>
      <c r="K455" s="1"/>
      <c r="L455" s="1"/>
      <c r="M455" s="1"/>
      <c r="N455" s="1"/>
      <c r="O455" s="1"/>
      <c r="P455" s="1"/>
      <c r="Q455" s="1"/>
      <c r="R455" s="1"/>
      <c r="S455" s="1"/>
      <c r="T455" s="1"/>
      <c r="U455" s="1"/>
    </row>
    <row r="456" spans="1:21" ht="9.75" customHeight="1">
      <c r="A456" s="1"/>
      <c r="B456" s="1"/>
      <c r="C456" s="1"/>
      <c r="D456" s="1"/>
      <c r="E456" s="1"/>
      <c r="F456" s="1"/>
      <c r="G456" s="1"/>
      <c r="H456" s="1"/>
      <c r="I456" s="1"/>
      <c r="J456" s="1"/>
      <c r="K456" s="1"/>
      <c r="L456" s="1"/>
      <c r="M456" s="1"/>
      <c r="N456" s="1"/>
      <c r="O456" s="1"/>
      <c r="P456" s="1"/>
      <c r="Q456" s="1"/>
      <c r="R456" s="1"/>
      <c r="S456" s="1"/>
      <c r="T456" s="1"/>
      <c r="U456" s="1"/>
    </row>
    <row r="457" spans="1:21" ht="9.75" customHeight="1">
      <c r="A457" s="1"/>
      <c r="B457" s="1"/>
      <c r="C457" s="1"/>
      <c r="D457" s="1"/>
      <c r="E457" s="1"/>
      <c r="F457" s="1"/>
      <c r="G457" s="1"/>
      <c r="H457" s="1"/>
      <c r="I457" s="1"/>
      <c r="J457" s="1"/>
      <c r="K457" s="1"/>
      <c r="L457" s="1"/>
      <c r="M457" s="1"/>
      <c r="N457" s="1"/>
      <c r="O457" s="1"/>
      <c r="P457" s="1"/>
      <c r="Q457" s="1"/>
      <c r="R457" s="1"/>
      <c r="S457" s="1"/>
      <c r="T457" s="1"/>
      <c r="U457" s="1"/>
    </row>
    <row r="458" spans="1:21" ht="9.75" customHeight="1">
      <c r="A458" s="1"/>
      <c r="B458" s="1"/>
      <c r="C458" s="1"/>
      <c r="D458" s="1"/>
      <c r="E458" s="1"/>
      <c r="F458" s="1"/>
      <c r="G458" s="1"/>
      <c r="H458" s="1"/>
      <c r="I458" s="1"/>
      <c r="J458" s="1"/>
      <c r="K458" s="1"/>
      <c r="L458" s="1"/>
      <c r="M458" s="1"/>
      <c r="N458" s="1"/>
      <c r="O458" s="1"/>
      <c r="P458" s="1"/>
      <c r="Q458" s="1"/>
      <c r="R458" s="1"/>
      <c r="S458" s="1"/>
      <c r="T458" s="1"/>
      <c r="U458" s="1"/>
    </row>
    <row r="459" spans="1:21" ht="9.75" customHeight="1">
      <c r="A459" s="1"/>
      <c r="B459" s="1"/>
      <c r="C459" s="1"/>
      <c r="D459" s="1"/>
      <c r="E459" s="1"/>
      <c r="F459" s="1"/>
      <c r="G459" s="1"/>
      <c r="H459" s="1"/>
      <c r="I459" s="1"/>
      <c r="J459" s="1"/>
      <c r="K459" s="1"/>
      <c r="L459" s="1"/>
      <c r="M459" s="1"/>
      <c r="N459" s="1"/>
      <c r="O459" s="1"/>
      <c r="P459" s="1"/>
      <c r="Q459" s="1"/>
      <c r="R459" s="1"/>
      <c r="S459" s="1"/>
      <c r="T459" s="1"/>
      <c r="U459" s="1"/>
    </row>
    <row r="460" spans="1:21" ht="9.75" customHeight="1">
      <c r="A460" s="1"/>
      <c r="B460" s="1"/>
      <c r="C460" s="1"/>
      <c r="D460" s="1"/>
      <c r="E460" s="1"/>
      <c r="F460" s="1"/>
      <c r="G460" s="1"/>
      <c r="H460" s="1"/>
      <c r="I460" s="1"/>
      <c r="J460" s="1"/>
      <c r="K460" s="1"/>
      <c r="L460" s="1"/>
      <c r="M460" s="1"/>
      <c r="N460" s="1"/>
      <c r="O460" s="1"/>
      <c r="P460" s="1"/>
      <c r="Q460" s="1"/>
      <c r="R460" s="1"/>
      <c r="S460" s="1"/>
      <c r="T460" s="1"/>
      <c r="U460" s="1"/>
    </row>
    <row r="461" spans="1:21" ht="9.75" customHeight="1">
      <c r="A461" s="1"/>
      <c r="B461" s="1"/>
      <c r="C461" s="1"/>
      <c r="D461" s="1"/>
      <c r="E461" s="1"/>
      <c r="F461" s="1"/>
      <c r="G461" s="1"/>
      <c r="H461" s="1"/>
      <c r="I461" s="1"/>
      <c r="J461" s="1"/>
      <c r="K461" s="1"/>
      <c r="L461" s="1"/>
      <c r="M461" s="1"/>
      <c r="N461" s="1"/>
      <c r="O461" s="1"/>
      <c r="P461" s="1"/>
      <c r="Q461" s="1"/>
      <c r="R461" s="1"/>
      <c r="S461" s="1"/>
      <c r="T461" s="1"/>
      <c r="U461" s="1"/>
    </row>
    <row r="462" spans="1:21" ht="9.75" customHeight="1">
      <c r="A462" s="1"/>
      <c r="B462" s="1"/>
      <c r="C462" s="1"/>
      <c r="D462" s="1"/>
      <c r="E462" s="1"/>
      <c r="F462" s="1"/>
      <c r="G462" s="1"/>
      <c r="H462" s="1"/>
      <c r="I462" s="1"/>
      <c r="J462" s="1"/>
      <c r="K462" s="1"/>
      <c r="L462" s="1"/>
      <c r="M462" s="1"/>
      <c r="N462" s="1"/>
      <c r="O462" s="1"/>
      <c r="P462" s="1"/>
      <c r="Q462" s="1"/>
      <c r="R462" s="1"/>
      <c r="S462" s="1"/>
      <c r="T462" s="1"/>
      <c r="U462" s="1"/>
    </row>
    <row r="463" spans="1:21" ht="9.75" customHeight="1">
      <c r="A463" s="1"/>
      <c r="B463" s="1"/>
      <c r="C463" s="1"/>
      <c r="D463" s="1"/>
      <c r="E463" s="1"/>
      <c r="F463" s="1"/>
      <c r="G463" s="1"/>
      <c r="H463" s="1"/>
      <c r="I463" s="1"/>
      <c r="J463" s="1"/>
      <c r="K463" s="1"/>
      <c r="L463" s="1"/>
      <c r="M463" s="1"/>
      <c r="N463" s="1"/>
      <c r="O463" s="1"/>
      <c r="P463" s="1"/>
      <c r="Q463" s="1"/>
      <c r="R463" s="1"/>
      <c r="S463" s="1"/>
      <c r="T463" s="1"/>
      <c r="U463" s="1"/>
    </row>
    <row r="464" spans="1:21" ht="9.75" customHeight="1">
      <c r="A464" s="1"/>
      <c r="B464" s="1"/>
      <c r="C464" s="1"/>
      <c r="D464" s="1"/>
      <c r="E464" s="1"/>
      <c r="F464" s="1"/>
      <c r="G464" s="1"/>
      <c r="H464" s="1"/>
      <c r="I464" s="1"/>
      <c r="J464" s="1"/>
      <c r="K464" s="1"/>
      <c r="L464" s="1"/>
      <c r="M464" s="1"/>
      <c r="N464" s="1"/>
      <c r="O464" s="1"/>
      <c r="P464" s="1"/>
      <c r="Q464" s="1"/>
      <c r="R464" s="1"/>
      <c r="S464" s="1"/>
      <c r="T464" s="1"/>
      <c r="U464" s="1"/>
    </row>
    <row r="465" spans="1:21" ht="9.75" customHeight="1">
      <c r="A465" s="1"/>
      <c r="B465" s="1"/>
      <c r="C465" s="1"/>
      <c r="D465" s="1"/>
      <c r="E465" s="1"/>
      <c r="F465" s="1"/>
      <c r="G465" s="1"/>
      <c r="H465" s="1"/>
      <c r="I465" s="1"/>
      <c r="J465" s="1"/>
      <c r="K465" s="1"/>
      <c r="L465" s="1"/>
      <c r="M465" s="1"/>
      <c r="N465" s="1"/>
      <c r="O465" s="1"/>
      <c r="P465" s="1"/>
      <c r="Q465" s="1"/>
      <c r="R465" s="1"/>
      <c r="S465" s="1"/>
      <c r="T465" s="1"/>
      <c r="U465" s="1"/>
    </row>
    <row r="466" spans="1:21" ht="9.75" customHeight="1">
      <c r="A466" s="1"/>
      <c r="B466" s="1"/>
      <c r="C466" s="1"/>
      <c r="D466" s="1"/>
      <c r="E466" s="1"/>
      <c r="F466" s="1"/>
      <c r="G466" s="1"/>
      <c r="H466" s="1"/>
      <c r="I466" s="1"/>
      <c r="J466" s="1"/>
      <c r="K466" s="1"/>
      <c r="L466" s="1"/>
      <c r="M466" s="1"/>
      <c r="N466" s="1"/>
      <c r="O466" s="1"/>
      <c r="P466" s="1"/>
      <c r="Q466" s="1"/>
      <c r="R466" s="1"/>
      <c r="S466" s="1"/>
      <c r="T466" s="1"/>
      <c r="U466" s="1"/>
    </row>
    <row r="467" spans="1:21" ht="9.75" customHeight="1">
      <c r="A467" s="1"/>
      <c r="B467" s="1"/>
      <c r="C467" s="1"/>
      <c r="D467" s="1"/>
      <c r="E467" s="1"/>
      <c r="F467" s="1"/>
      <c r="G467" s="1"/>
      <c r="H467" s="1"/>
      <c r="I467" s="1"/>
      <c r="J467" s="1"/>
      <c r="K467" s="1"/>
      <c r="L467" s="1"/>
      <c r="M467" s="1"/>
      <c r="N467" s="1"/>
      <c r="O467" s="1"/>
      <c r="P467" s="1"/>
      <c r="Q467" s="1"/>
      <c r="R467" s="1"/>
      <c r="S467" s="1"/>
      <c r="T467" s="1"/>
      <c r="U467" s="1"/>
    </row>
    <row r="468" spans="1:21" ht="9.75" customHeight="1">
      <c r="A468" s="1"/>
      <c r="B468" s="1"/>
      <c r="C468" s="1"/>
      <c r="D468" s="1"/>
      <c r="E468" s="1"/>
      <c r="F468" s="1"/>
      <c r="G468" s="1"/>
      <c r="H468" s="1"/>
      <c r="I468" s="1"/>
      <c r="J468" s="1"/>
      <c r="K468" s="1"/>
      <c r="L468" s="1"/>
      <c r="M468" s="1"/>
      <c r="N468" s="1"/>
      <c r="O468" s="1"/>
      <c r="P468" s="1"/>
      <c r="Q468" s="1"/>
      <c r="R468" s="1"/>
      <c r="S468" s="1"/>
      <c r="T468" s="1"/>
      <c r="U468" s="1"/>
    </row>
    <row r="469" spans="1:21" ht="9.75" customHeight="1">
      <c r="A469" s="1"/>
      <c r="B469" s="1"/>
      <c r="C469" s="1"/>
      <c r="D469" s="1"/>
      <c r="E469" s="1"/>
      <c r="F469" s="1"/>
      <c r="G469" s="1"/>
      <c r="H469" s="1"/>
      <c r="I469" s="1"/>
      <c r="J469" s="1"/>
      <c r="K469" s="1"/>
      <c r="L469" s="1"/>
      <c r="M469" s="1"/>
      <c r="N469" s="1"/>
      <c r="O469" s="1"/>
      <c r="P469" s="1"/>
      <c r="Q469" s="1"/>
      <c r="R469" s="1"/>
      <c r="S469" s="1"/>
      <c r="T469" s="1"/>
      <c r="U469" s="1"/>
    </row>
    <row r="470" spans="1:21" ht="9.75" customHeight="1">
      <c r="A470" s="1"/>
      <c r="B470" s="1"/>
      <c r="C470" s="1"/>
      <c r="D470" s="1"/>
      <c r="E470" s="1"/>
      <c r="F470" s="1"/>
      <c r="G470" s="1"/>
      <c r="H470" s="1"/>
      <c r="I470" s="1"/>
      <c r="J470" s="1"/>
      <c r="K470" s="1"/>
      <c r="L470" s="1"/>
      <c r="M470" s="1"/>
      <c r="N470" s="1"/>
      <c r="O470" s="1"/>
      <c r="P470" s="1"/>
      <c r="Q470" s="1"/>
      <c r="R470" s="1"/>
      <c r="S470" s="1"/>
      <c r="T470" s="1"/>
      <c r="U470" s="1"/>
    </row>
    <row r="471" spans="1:21" ht="9.75" customHeight="1">
      <c r="A471" s="1"/>
      <c r="B471" s="1"/>
      <c r="C471" s="1"/>
      <c r="D471" s="1"/>
      <c r="E471" s="1"/>
      <c r="F471" s="1"/>
      <c r="G471" s="1"/>
      <c r="H471" s="1"/>
      <c r="I471" s="1"/>
      <c r="J471" s="1"/>
      <c r="K471" s="1"/>
      <c r="L471" s="1"/>
      <c r="M471" s="1"/>
      <c r="N471" s="1"/>
      <c r="O471" s="1"/>
      <c r="P471" s="1"/>
      <c r="Q471" s="1"/>
      <c r="R471" s="1"/>
      <c r="S471" s="1"/>
      <c r="T471" s="1"/>
      <c r="U471" s="1"/>
    </row>
    <row r="472" spans="1:21" ht="9.75" customHeight="1">
      <c r="A472" s="1"/>
      <c r="B472" s="1"/>
      <c r="C472" s="1"/>
      <c r="D472" s="1"/>
      <c r="E472" s="1"/>
      <c r="F472" s="1"/>
      <c r="G472" s="1"/>
      <c r="H472" s="1"/>
      <c r="I472" s="1"/>
      <c r="J472" s="1"/>
      <c r="K472" s="1"/>
      <c r="L472" s="1"/>
      <c r="M472" s="1"/>
      <c r="N472" s="1"/>
      <c r="O472" s="1"/>
      <c r="P472" s="1"/>
      <c r="Q472" s="1"/>
      <c r="R472" s="1"/>
      <c r="S472" s="1"/>
      <c r="T472" s="1"/>
      <c r="U472" s="1"/>
    </row>
    <row r="473" spans="1:21" ht="9.75" customHeight="1">
      <c r="A473" s="1"/>
      <c r="B473" s="1"/>
      <c r="C473" s="1"/>
      <c r="D473" s="1"/>
      <c r="E473" s="1"/>
      <c r="F473" s="1"/>
      <c r="G473" s="1"/>
      <c r="H473" s="1"/>
      <c r="I473" s="1"/>
      <c r="J473" s="1"/>
      <c r="K473" s="1"/>
      <c r="L473" s="1"/>
      <c r="M473" s="1"/>
      <c r="N473" s="1"/>
      <c r="O473" s="1"/>
      <c r="P473" s="1"/>
      <c r="Q473" s="1"/>
      <c r="R473" s="1"/>
      <c r="S473" s="1"/>
      <c r="T473" s="1"/>
      <c r="U473" s="1"/>
    </row>
    <row r="474" spans="1:21" ht="9.75" customHeight="1">
      <c r="A474" s="1"/>
      <c r="B474" s="1"/>
      <c r="C474" s="1"/>
      <c r="D474" s="1"/>
      <c r="E474" s="1"/>
      <c r="F474" s="1"/>
      <c r="G474" s="1"/>
      <c r="H474" s="1"/>
      <c r="I474" s="1"/>
      <c r="J474" s="1"/>
      <c r="K474" s="1"/>
      <c r="L474" s="1"/>
      <c r="M474" s="1"/>
      <c r="N474" s="1"/>
      <c r="O474" s="1"/>
      <c r="P474" s="1"/>
      <c r="Q474" s="1"/>
      <c r="R474" s="1"/>
      <c r="S474" s="1"/>
      <c r="T474" s="1"/>
      <c r="U474" s="1"/>
    </row>
    <row r="475" spans="1:21" ht="9.75" customHeight="1">
      <c r="A475" s="1"/>
      <c r="B475" s="1"/>
      <c r="C475" s="1"/>
      <c r="D475" s="1"/>
      <c r="E475" s="1"/>
      <c r="F475" s="1"/>
      <c r="G475" s="1"/>
      <c r="H475" s="1"/>
      <c r="I475" s="1"/>
      <c r="J475" s="1"/>
      <c r="K475" s="1"/>
      <c r="L475" s="1"/>
      <c r="M475" s="1"/>
      <c r="N475" s="1"/>
      <c r="O475" s="1"/>
      <c r="P475" s="1"/>
      <c r="Q475" s="1"/>
      <c r="R475" s="1"/>
      <c r="S475" s="1"/>
      <c r="T475" s="1"/>
      <c r="U475" s="1"/>
    </row>
    <row r="476" spans="1:21" ht="9.75" customHeight="1">
      <c r="A476" s="1"/>
      <c r="B476" s="1"/>
      <c r="C476" s="1"/>
      <c r="D476" s="1"/>
      <c r="E476" s="1"/>
      <c r="F476" s="1"/>
      <c r="G476" s="1"/>
      <c r="H476" s="1"/>
      <c r="I476" s="1"/>
      <c r="J476" s="1"/>
      <c r="K476" s="1"/>
      <c r="L476" s="1"/>
      <c r="M476" s="1"/>
      <c r="N476" s="1"/>
      <c r="O476" s="1"/>
      <c r="P476" s="1"/>
      <c r="Q476" s="1"/>
      <c r="R476" s="1"/>
      <c r="S476" s="1"/>
      <c r="T476" s="1"/>
      <c r="U476" s="1"/>
    </row>
    <row r="477" spans="1:21" ht="9.75" customHeight="1">
      <c r="A477" s="1"/>
      <c r="B477" s="1"/>
      <c r="C477" s="1"/>
      <c r="D477" s="1"/>
      <c r="E477" s="1"/>
      <c r="F477" s="1"/>
      <c r="G477" s="1"/>
      <c r="H477" s="1"/>
      <c r="I477" s="1"/>
      <c r="J477" s="1"/>
      <c r="K477" s="1"/>
      <c r="L477" s="1"/>
      <c r="M477" s="1"/>
      <c r="N477" s="1"/>
      <c r="O477" s="1"/>
      <c r="P477" s="1"/>
      <c r="Q477" s="1"/>
      <c r="R477" s="1"/>
      <c r="S477" s="1"/>
      <c r="T477" s="1"/>
      <c r="U477" s="1"/>
    </row>
    <row r="478" spans="1:21" ht="9.75" customHeight="1">
      <c r="A478" s="1"/>
      <c r="B478" s="1"/>
      <c r="C478" s="1"/>
      <c r="D478" s="1"/>
      <c r="E478" s="1"/>
      <c r="F478" s="1"/>
      <c r="G478" s="1"/>
      <c r="H478" s="1"/>
      <c r="I478" s="1"/>
      <c r="J478" s="1"/>
      <c r="K478" s="1"/>
      <c r="L478" s="1"/>
      <c r="M478" s="1"/>
      <c r="N478" s="1"/>
      <c r="O478" s="1"/>
      <c r="P478" s="1"/>
      <c r="Q478" s="1"/>
      <c r="R478" s="1"/>
      <c r="S478" s="1"/>
      <c r="T478" s="1"/>
      <c r="U478" s="1"/>
    </row>
    <row r="479" spans="1:21" ht="9.75" customHeight="1">
      <c r="A479" s="1"/>
      <c r="B479" s="1"/>
      <c r="C479" s="1"/>
      <c r="D479" s="1"/>
      <c r="E479" s="1"/>
      <c r="F479" s="1"/>
      <c r="G479" s="1"/>
      <c r="H479" s="1"/>
      <c r="I479" s="1"/>
      <c r="J479" s="1"/>
      <c r="K479" s="1"/>
      <c r="L479" s="1"/>
      <c r="M479" s="1"/>
      <c r="N479" s="1"/>
      <c r="O479" s="1"/>
      <c r="P479" s="1"/>
      <c r="Q479" s="1"/>
      <c r="R479" s="1"/>
      <c r="S479" s="1"/>
      <c r="T479" s="1"/>
      <c r="U479" s="1"/>
    </row>
    <row r="480" spans="1:21" ht="9.75" customHeight="1">
      <c r="A480" s="1"/>
      <c r="B480" s="1"/>
      <c r="C480" s="1"/>
      <c r="D480" s="1"/>
      <c r="E480" s="1"/>
      <c r="F480" s="1"/>
      <c r="G480" s="1"/>
      <c r="H480" s="1"/>
      <c r="I480" s="1"/>
      <c r="J480" s="1"/>
      <c r="K480" s="1"/>
      <c r="L480" s="1"/>
      <c r="M480" s="1"/>
      <c r="N480" s="1"/>
      <c r="O480" s="1"/>
      <c r="P480" s="1"/>
      <c r="Q480" s="1"/>
      <c r="R480" s="1"/>
      <c r="S480" s="1"/>
      <c r="T480" s="1"/>
      <c r="U480" s="1"/>
    </row>
    <row r="481" spans="1:21" ht="9.75" customHeight="1">
      <c r="A481" s="1"/>
      <c r="B481" s="1"/>
      <c r="C481" s="1"/>
      <c r="D481" s="1"/>
      <c r="E481" s="1"/>
      <c r="F481" s="1"/>
      <c r="G481" s="1"/>
      <c r="H481" s="1"/>
      <c r="I481" s="1"/>
      <c r="J481" s="1"/>
      <c r="K481" s="1"/>
      <c r="L481" s="1"/>
      <c r="M481" s="1"/>
      <c r="N481" s="1"/>
      <c r="O481" s="1"/>
      <c r="P481" s="1"/>
      <c r="Q481" s="1"/>
      <c r="R481" s="1"/>
      <c r="S481" s="1"/>
      <c r="T481" s="1"/>
      <c r="U481" s="1"/>
    </row>
    <row r="482" spans="1:21" ht="9.75" customHeight="1">
      <c r="A482" s="1"/>
      <c r="B482" s="1"/>
      <c r="C482" s="1"/>
      <c r="D482" s="1"/>
      <c r="E482" s="1"/>
      <c r="F482" s="1"/>
      <c r="G482" s="1"/>
      <c r="H482" s="1"/>
      <c r="I482" s="1"/>
      <c r="J482" s="1"/>
      <c r="K482" s="1"/>
      <c r="L482" s="1"/>
      <c r="M482" s="1"/>
      <c r="N482" s="1"/>
      <c r="O482" s="1"/>
      <c r="P482" s="1"/>
      <c r="Q482" s="1"/>
      <c r="R482" s="1"/>
      <c r="S482" s="1"/>
      <c r="T482" s="1"/>
      <c r="U482" s="1"/>
    </row>
    <row r="483" spans="1:21" ht="9.75" customHeight="1">
      <c r="A483" s="1"/>
      <c r="B483" s="1"/>
      <c r="C483" s="1"/>
      <c r="D483" s="1"/>
      <c r="E483" s="1"/>
      <c r="F483" s="1"/>
      <c r="G483" s="1"/>
      <c r="H483" s="1"/>
      <c r="I483" s="1"/>
      <c r="J483" s="1"/>
      <c r="K483" s="1"/>
      <c r="L483" s="1"/>
      <c r="M483" s="1"/>
      <c r="N483" s="1"/>
      <c r="O483" s="1"/>
      <c r="P483" s="1"/>
      <c r="Q483" s="1"/>
      <c r="R483" s="1"/>
      <c r="S483" s="1"/>
      <c r="T483" s="1"/>
      <c r="U483" s="1"/>
    </row>
    <row r="484" spans="1:21" ht="9.75" customHeight="1">
      <c r="A484" s="1"/>
      <c r="B484" s="1"/>
      <c r="C484" s="1"/>
      <c r="D484" s="1"/>
      <c r="E484" s="1"/>
      <c r="F484" s="1"/>
      <c r="G484" s="1"/>
      <c r="H484" s="1"/>
      <c r="I484" s="1"/>
      <c r="J484" s="1"/>
      <c r="K484" s="1"/>
      <c r="L484" s="1"/>
      <c r="M484" s="1"/>
      <c r="N484" s="1"/>
      <c r="O484" s="1"/>
      <c r="P484" s="1"/>
      <c r="Q484" s="1"/>
      <c r="R484" s="1"/>
      <c r="S484" s="1"/>
      <c r="T484" s="1"/>
      <c r="U484" s="1"/>
    </row>
    <row r="485" spans="1:21" ht="9.75" customHeight="1">
      <c r="A485" s="1"/>
      <c r="B485" s="1"/>
      <c r="C485" s="1"/>
      <c r="D485" s="1"/>
      <c r="E485" s="1"/>
      <c r="F485" s="1"/>
      <c r="G485" s="1"/>
      <c r="H485" s="1"/>
      <c r="I485" s="1"/>
      <c r="J485" s="1"/>
      <c r="K485" s="1"/>
      <c r="L485" s="1"/>
      <c r="M485" s="1"/>
      <c r="N485" s="1"/>
      <c r="O485" s="1"/>
      <c r="P485" s="1"/>
      <c r="Q485" s="1"/>
      <c r="R485" s="1"/>
      <c r="S485" s="1"/>
      <c r="T485" s="1"/>
      <c r="U485" s="1"/>
    </row>
    <row r="486" spans="1:21" ht="9.75" customHeight="1">
      <c r="A486" s="1"/>
      <c r="B486" s="1"/>
      <c r="C486" s="1"/>
      <c r="D486" s="1"/>
      <c r="E486" s="1"/>
      <c r="F486" s="1"/>
      <c r="G486" s="1"/>
      <c r="H486" s="1"/>
      <c r="I486" s="1"/>
      <c r="J486" s="1"/>
      <c r="K486" s="1"/>
      <c r="L486" s="1"/>
      <c r="M486" s="1"/>
      <c r="N486" s="1"/>
      <c r="O486" s="1"/>
      <c r="P486" s="1"/>
      <c r="Q486" s="1"/>
      <c r="R486" s="1"/>
      <c r="S486" s="1"/>
      <c r="T486" s="1"/>
      <c r="U486" s="1"/>
    </row>
    <row r="487" spans="1:21" ht="9.75" customHeight="1">
      <c r="A487" s="1"/>
      <c r="B487" s="1"/>
      <c r="C487" s="1"/>
      <c r="D487" s="1"/>
      <c r="E487" s="1"/>
      <c r="F487" s="1"/>
      <c r="G487" s="1"/>
      <c r="H487" s="1"/>
      <c r="I487" s="1"/>
      <c r="J487" s="1"/>
      <c r="K487" s="1"/>
      <c r="L487" s="1"/>
      <c r="M487" s="1"/>
      <c r="N487" s="1"/>
      <c r="O487" s="1"/>
      <c r="P487" s="1"/>
      <c r="Q487" s="1"/>
      <c r="R487" s="1"/>
      <c r="S487" s="1"/>
      <c r="T487" s="1"/>
      <c r="U487" s="1"/>
    </row>
    <row r="488" spans="1:21" ht="9.75" customHeight="1">
      <c r="A488" s="1"/>
      <c r="B488" s="1"/>
      <c r="C488" s="1"/>
      <c r="D488" s="1"/>
      <c r="E488" s="1"/>
      <c r="F488" s="1"/>
      <c r="G488" s="1"/>
      <c r="H488" s="1"/>
      <c r="I488" s="1"/>
      <c r="J488" s="1"/>
      <c r="K488" s="1"/>
      <c r="L488" s="1"/>
      <c r="M488" s="1"/>
      <c r="N488" s="1"/>
      <c r="O488" s="1"/>
      <c r="P488" s="1"/>
      <c r="Q488" s="1"/>
      <c r="R488" s="1"/>
      <c r="S488" s="1"/>
      <c r="T488" s="1"/>
      <c r="U488" s="1"/>
    </row>
    <row r="489" spans="1:21" ht="9.75" customHeight="1">
      <c r="A489" s="1"/>
      <c r="B489" s="1"/>
      <c r="C489" s="1"/>
      <c r="D489" s="1"/>
      <c r="E489" s="1"/>
      <c r="F489" s="1"/>
      <c r="G489" s="1"/>
      <c r="H489" s="1"/>
      <c r="I489" s="1"/>
      <c r="J489" s="1"/>
      <c r="K489" s="1"/>
      <c r="L489" s="1"/>
      <c r="M489" s="1"/>
      <c r="N489" s="1"/>
      <c r="O489" s="1"/>
      <c r="P489" s="1"/>
      <c r="Q489" s="1"/>
      <c r="R489" s="1"/>
      <c r="S489" s="1"/>
      <c r="T489" s="1"/>
      <c r="U489" s="1"/>
    </row>
    <row r="490" spans="1:21" ht="9.75" customHeight="1">
      <c r="A490" s="1"/>
      <c r="B490" s="1"/>
      <c r="C490" s="1"/>
      <c r="D490" s="1"/>
      <c r="E490" s="1"/>
      <c r="F490" s="1"/>
      <c r="G490" s="1"/>
      <c r="H490" s="1"/>
      <c r="I490" s="1"/>
      <c r="J490" s="1"/>
      <c r="K490" s="1"/>
      <c r="L490" s="1"/>
      <c r="M490" s="1"/>
      <c r="N490" s="1"/>
      <c r="O490" s="1"/>
      <c r="P490" s="1"/>
      <c r="Q490" s="1"/>
      <c r="R490" s="1"/>
      <c r="S490" s="1"/>
      <c r="T490" s="1"/>
      <c r="U490" s="1"/>
    </row>
    <row r="491" spans="1:21" ht="9.75" customHeight="1">
      <c r="A491" s="1"/>
      <c r="B491" s="1"/>
      <c r="C491" s="1"/>
      <c r="D491" s="1"/>
      <c r="E491" s="1"/>
      <c r="F491" s="1"/>
      <c r="G491" s="1"/>
      <c r="H491" s="1"/>
      <c r="I491" s="1"/>
      <c r="J491" s="1"/>
      <c r="K491" s="1"/>
      <c r="L491" s="1"/>
      <c r="M491" s="1"/>
      <c r="N491" s="1"/>
      <c r="O491" s="1"/>
      <c r="P491" s="1"/>
      <c r="Q491" s="1"/>
      <c r="R491" s="1"/>
      <c r="S491" s="1"/>
      <c r="T491" s="1"/>
      <c r="U491" s="1"/>
    </row>
    <row r="492" spans="1:21" ht="9.75" customHeight="1">
      <c r="A492" s="1"/>
      <c r="B492" s="1"/>
      <c r="C492" s="1"/>
      <c r="D492" s="1"/>
      <c r="E492" s="1"/>
      <c r="F492" s="1"/>
      <c r="G492" s="1"/>
      <c r="H492" s="1"/>
      <c r="I492" s="1"/>
      <c r="J492" s="1"/>
      <c r="K492" s="1"/>
      <c r="L492" s="1"/>
      <c r="M492" s="1"/>
      <c r="N492" s="1"/>
      <c r="O492" s="1"/>
      <c r="P492" s="1"/>
      <c r="Q492" s="1"/>
      <c r="R492" s="1"/>
      <c r="S492" s="1"/>
      <c r="T492" s="1"/>
      <c r="U492" s="1"/>
    </row>
    <row r="493" spans="1:21" ht="9.75" customHeight="1">
      <c r="A493" s="1"/>
      <c r="B493" s="1"/>
      <c r="C493" s="1"/>
      <c r="D493" s="1"/>
      <c r="E493" s="1"/>
      <c r="F493" s="1"/>
      <c r="G493" s="1"/>
      <c r="H493" s="1"/>
      <c r="I493" s="1"/>
      <c r="J493" s="1"/>
      <c r="K493" s="1"/>
      <c r="L493" s="1"/>
      <c r="M493" s="1"/>
      <c r="N493" s="1"/>
      <c r="O493" s="1"/>
      <c r="P493" s="1"/>
      <c r="Q493" s="1"/>
      <c r="R493" s="1"/>
      <c r="S493" s="1"/>
      <c r="T493" s="1"/>
      <c r="U493" s="1"/>
    </row>
    <row r="494" spans="1:21" ht="9.75" customHeight="1">
      <c r="A494" s="1"/>
      <c r="B494" s="1"/>
      <c r="C494" s="1"/>
      <c r="D494" s="1"/>
      <c r="E494" s="1"/>
      <c r="F494" s="1"/>
      <c r="G494" s="1"/>
      <c r="H494" s="1"/>
      <c r="I494" s="1"/>
      <c r="J494" s="1"/>
      <c r="K494" s="1"/>
      <c r="L494" s="1"/>
      <c r="M494" s="1"/>
      <c r="N494" s="1"/>
      <c r="O494" s="1"/>
      <c r="P494" s="1"/>
      <c r="Q494" s="1"/>
      <c r="R494" s="1"/>
      <c r="S494" s="1"/>
      <c r="T494" s="1"/>
      <c r="U494" s="1"/>
    </row>
    <row r="495" spans="1:21" ht="9.75" customHeight="1">
      <c r="A495" s="1"/>
      <c r="B495" s="1"/>
      <c r="C495" s="1"/>
      <c r="D495" s="1"/>
      <c r="E495" s="1"/>
      <c r="F495" s="1"/>
      <c r="G495" s="1"/>
      <c r="H495" s="1"/>
      <c r="I495" s="1"/>
      <c r="J495" s="1"/>
      <c r="K495" s="1"/>
      <c r="L495" s="1"/>
      <c r="M495" s="1"/>
      <c r="N495" s="1"/>
      <c r="O495" s="1"/>
      <c r="P495" s="1"/>
      <c r="Q495" s="1"/>
      <c r="R495" s="1"/>
      <c r="S495" s="1"/>
      <c r="T495" s="1"/>
      <c r="U495" s="1"/>
    </row>
    <row r="496" spans="1:21" ht="9.75" customHeight="1">
      <c r="A496" s="1"/>
      <c r="B496" s="1"/>
      <c r="C496" s="1"/>
      <c r="D496" s="1"/>
      <c r="E496" s="1"/>
      <c r="F496" s="1"/>
      <c r="G496" s="1"/>
      <c r="H496" s="1"/>
      <c r="I496" s="1"/>
      <c r="J496" s="1"/>
      <c r="K496" s="1"/>
      <c r="L496" s="1"/>
      <c r="M496" s="1"/>
      <c r="N496" s="1"/>
      <c r="O496" s="1"/>
      <c r="P496" s="1"/>
      <c r="Q496" s="1"/>
      <c r="R496" s="1"/>
      <c r="S496" s="1"/>
      <c r="T496" s="1"/>
      <c r="U496" s="1"/>
    </row>
    <row r="497" spans="1:21" ht="9.75" customHeight="1">
      <c r="A497" s="1"/>
      <c r="B497" s="1"/>
      <c r="C497" s="1"/>
      <c r="D497" s="1"/>
      <c r="E497" s="1"/>
      <c r="F497" s="1"/>
      <c r="G497" s="1"/>
      <c r="H497" s="1"/>
      <c r="I497" s="1"/>
      <c r="J497" s="1"/>
      <c r="K497" s="1"/>
      <c r="L497" s="1"/>
      <c r="M497" s="1"/>
      <c r="N497" s="1"/>
      <c r="O497" s="1"/>
      <c r="P497" s="1"/>
      <c r="Q497" s="1"/>
      <c r="R497" s="1"/>
      <c r="S497" s="1"/>
      <c r="T497" s="1"/>
      <c r="U497" s="1"/>
    </row>
    <row r="498" spans="1:21" ht="9.75" customHeight="1">
      <c r="A498" s="1"/>
      <c r="B498" s="1"/>
      <c r="C498" s="1"/>
      <c r="D498" s="1"/>
      <c r="E498" s="1"/>
      <c r="F498" s="1"/>
      <c r="G498" s="1"/>
      <c r="H498" s="1"/>
      <c r="I498" s="1"/>
      <c r="J498" s="1"/>
      <c r="K498" s="1"/>
      <c r="L498" s="1"/>
      <c r="M498" s="1"/>
      <c r="N498" s="1"/>
      <c r="O498" s="1"/>
      <c r="P498" s="1"/>
      <c r="Q498" s="1"/>
      <c r="R498" s="1"/>
      <c r="S498" s="1"/>
      <c r="T498" s="1"/>
      <c r="U498" s="1"/>
    </row>
    <row r="499" spans="1:21" ht="9.75" customHeight="1">
      <c r="A499" s="1"/>
      <c r="B499" s="1"/>
      <c r="C499" s="1"/>
      <c r="D499" s="1"/>
      <c r="E499" s="1"/>
      <c r="F499" s="1"/>
      <c r="G499" s="1"/>
      <c r="H499" s="1"/>
      <c r="I499" s="1"/>
      <c r="J499" s="1"/>
      <c r="K499" s="1"/>
      <c r="L499" s="1"/>
      <c r="M499" s="1"/>
      <c r="N499" s="1"/>
      <c r="O499" s="1"/>
      <c r="P499" s="1"/>
      <c r="Q499" s="1"/>
      <c r="R499" s="1"/>
      <c r="S499" s="1"/>
      <c r="T499" s="1"/>
      <c r="U499" s="1"/>
    </row>
    <row r="500" spans="1:21" ht="9.75" customHeight="1">
      <c r="A500" s="1"/>
      <c r="B500" s="1"/>
      <c r="C500" s="1"/>
      <c r="D500" s="1"/>
      <c r="E500" s="1"/>
      <c r="F500" s="1"/>
      <c r="G500" s="1"/>
      <c r="H500" s="1"/>
      <c r="I500" s="1"/>
      <c r="J500" s="1"/>
      <c r="K500" s="1"/>
      <c r="L500" s="1"/>
      <c r="M500" s="1"/>
      <c r="N500" s="1"/>
      <c r="O500" s="1"/>
      <c r="P500" s="1"/>
      <c r="Q500" s="1"/>
      <c r="R500" s="1"/>
      <c r="S500" s="1"/>
      <c r="T500" s="1"/>
      <c r="U500" s="1"/>
    </row>
    <row r="501" spans="1:21" ht="9.75" customHeight="1">
      <c r="A501" s="1"/>
      <c r="B501" s="1"/>
      <c r="C501" s="1"/>
      <c r="D501" s="1"/>
      <c r="E501" s="1"/>
      <c r="F501" s="1"/>
      <c r="G501" s="1"/>
      <c r="H501" s="1"/>
      <c r="I501" s="1"/>
      <c r="J501" s="1"/>
      <c r="K501" s="1"/>
      <c r="L501" s="1"/>
      <c r="M501" s="1"/>
      <c r="N501" s="1"/>
      <c r="O501" s="1"/>
      <c r="P501" s="1"/>
      <c r="Q501" s="1"/>
      <c r="R501" s="1"/>
      <c r="S501" s="1"/>
      <c r="T501" s="1"/>
      <c r="U501" s="1"/>
    </row>
    <row r="502" spans="1:21" ht="9.75" customHeight="1">
      <c r="A502" s="1"/>
      <c r="B502" s="1"/>
      <c r="C502" s="1"/>
      <c r="D502" s="1"/>
      <c r="E502" s="1"/>
      <c r="F502" s="1"/>
      <c r="G502" s="1"/>
      <c r="H502" s="1"/>
      <c r="I502" s="1"/>
      <c r="J502" s="1"/>
      <c r="K502" s="1"/>
      <c r="L502" s="1"/>
      <c r="M502" s="1"/>
      <c r="N502" s="1"/>
      <c r="O502" s="1"/>
      <c r="P502" s="1"/>
      <c r="Q502" s="1"/>
      <c r="R502" s="1"/>
      <c r="S502" s="1"/>
      <c r="T502" s="1"/>
      <c r="U502" s="1"/>
    </row>
    <row r="503" spans="1:21" ht="9.75" customHeight="1">
      <c r="A503" s="1"/>
      <c r="B503" s="1"/>
      <c r="C503" s="1"/>
      <c r="D503" s="1"/>
      <c r="E503" s="1"/>
      <c r="F503" s="1"/>
      <c r="G503" s="1"/>
      <c r="H503" s="1"/>
      <c r="I503" s="1"/>
      <c r="J503" s="1"/>
      <c r="K503" s="1"/>
      <c r="L503" s="1"/>
      <c r="M503" s="1"/>
      <c r="N503" s="1"/>
      <c r="O503" s="1"/>
      <c r="P503" s="1"/>
      <c r="Q503" s="1"/>
      <c r="R503" s="1"/>
      <c r="S503" s="1"/>
      <c r="T503" s="1"/>
      <c r="U503" s="1"/>
    </row>
    <row r="504" spans="1:21" ht="9.75" customHeight="1">
      <c r="A504" s="1"/>
      <c r="B504" s="1"/>
      <c r="C504" s="1"/>
      <c r="D504" s="1"/>
      <c r="E504" s="1"/>
      <c r="F504" s="1"/>
      <c r="G504" s="1"/>
      <c r="H504" s="1"/>
      <c r="I504" s="1"/>
      <c r="J504" s="1"/>
      <c r="K504" s="1"/>
      <c r="L504" s="1"/>
      <c r="M504" s="1"/>
      <c r="N504" s="1"/>
      <c r="O504" s="1"/>
      <c r="P504" s="1"/>
      <c r="Q504" s="1"/>
      <c r="R504" s="1"/>
      <c r="S504" s="1"/>
      <c r="T504" s="1"/>
      <c r="U504" s="1"/>
    </row>
    <row r="505" spans="1:21" ht="9.75" customHeight="1">
      <c r="A505" s="1"/>
      <c r="B505" s="1"/>
      <c r="C505" s="1"/>
      <c r="D505" s="1"/>
      <c r="E505" s="1"/>
      <c r="F505" s="1"/>
      <c r="G505" s="1"/>
      <c r="H505" s="1"/>
      <c r="I505" s="1"/>
      <c r="J505" s="1"/>
      <c r="K505" s="1"/>
      <c r="L505" s="1"/>
      <c r="M505" s="1"/>
      <c r="N505" s="1"/>
      <c r="O505" s="1"/>
      <c r="P505" s="1"/>
      <c r="Q505" s="1"/>
      <c r="R505" s="1"/>
      <c r="S505" s="1"/>
      <c r="T505" s="1"/>
      <c r="U505" s="1"/>
    </row>
    <row r="506" spans="1:21" ht="9.75" customHeight="1">
      <c r="A506" s="1"/>
      <c r="B506" s="1"/>
      <c r="C506" s="1"/>
      <c r="D506" s="1"/>
      <c r="E506" s="1"/>
      <c r="F506" s="1"/>
      <c r="G506" s="1"/>
      <c r="H506" s="1"/>
      <c r="I506" s="1"/>
      <c r="J506" s="1"/>
      <c r="K506" s="1"/>
      <c r="L506" s="1"/>
      <c r="M506" s="1"/>
      <c r="N506" s="1"/>
      <c r="O506" s="1"/>
      <c r="P506" s="1"/>
      <c r="Q506" s="1"/>
      <c r="R506" s="1"/>
      <c r="S506" s="1"/>
      <c r="T506" s="1"/>
      <c r="U506" s="1"/>
    </row>
    <row r="507" spans="1:21" ht="9.75" customHeight="1">
      <c r="A507" s="1"/>
      <c r="B507" s="1"/>
      <c r="C507" s="1"/>
      <c r="D507" s="1"/>
      <c r="E507" s="1"/>
      <c r="F507" s="1"/>
      <c r="G507" s="1"/>
      <c r="H507" s="1"/>
      <c r="I507" s="1"/>
      <c r="J507" s="1"/>
      <c r="K507" s="1"/>
      <c r="L507" s="1"/>
      <c r="M507" s="1"/>
      <c r="N507" s="1"/>
      <c r="O507" s="1"/>
      <c r="P507" s="1"/>
      <c r="Q507" s="1"/>
      <c r="R507" s="1"/>
      <c r="S507" s="1"/>
      <c r="T507" s="1"/>
      <c r="U507" s="1"/>
    </row>
    <row r="508" spans="1:21" ht="9.75" customHeight="1">
      <c r="A508" s="1"/>
      <c r="B508" s="1"/>
      <c r="C508" s="1"/>
      <c r="D508" s="1"/>
      <c r="E508" s="1"/>
      <c r="F508" s="1"/>
      <c r="G508" s="1"/>
      <c r="H508" s="1"/>
      <c r="I508" s="1"/>
      <c r="J508" s="1"/>
      <c r="K508" s="1"/>
      <c r="L508" s="1"/>
      <c r="M508" s="1"/>
      <c r="N508" s="1"/>
      <c r="O508" s="1"/>
      <c r="P508" s="1"/>
      <c r="Q508" s="1"/>
      <c r="R508" s="1"/>
      <c r="S508" s="1"/>
      <c r="T508" s="1"/>
      <c r="U508" s="1"/>
    </row>
    <row r="509" spans="1:21" ht="9.75" customHeight="1">
      <c r="A509" s="1"/>
      <c r="B509" s="1"/>
      <c r="C509" s="1"/>
      <c r="D509" s="1"/>
      <c r="E509" s="1"/>
      <c r="F509" s="1"/>
      <c r="G509" s="1"/>
      <c r="H509" s="1"/>
      <c r="I509" s="1"/>
      <c r="J509" s="1"/>
      <c r="K509" s="1"/>
      <c r="L509" s="1"/>
      <c r="M509" s="1"/>
      <c r="N509" s="1"/>
      <c r="O509" s="1"/>
      <c r="P509" s="1"/>
      <c r="Q509" s="1"/>
      <c r="R509" s="1"/>
      <c r="S509" s="1"/>
      <c r="T509" s="1"/>
      <c r="U509" s="1"/>
    </row>
    <row r="510" spans="1:21" ht="9.75" customHeight="1">
      <c r="A510" s="1"/>
      <c r="B510" s="1"/>
      <c r="C510" s="1"/>
      <c r="D510" s="1"/>
      <c r="E510" s="1"/>
      <c r="F510" s="1"/>
      <c r="G510" s="1"/>
      <c r="H510" s="1"/>
      <c r="I510" s="1"/>
      <c r="J510" s="1"/>
      <c r="K510" s="1"/>
      <c r="L510" s="1"/>
      <c r="M510" s="1"/>
      <c r="N510" s="1"/>
      <c r="O510" s="1"/>
      <c r="P510" s="1"/>
      <c r="Q510" s="1"/>
      <c r="R510" s="1"/>
      <c r="S510" s="1"/>
      <c r="T510" s="1"/>
      <c r="U510" s="1"/>
    </row>
    <row r="511" spans="1:21" ht="9.75" customHeight="1">
      <c r="A511" s="1"/>
      <c r="B511" s="1"/>
      <c r="C511" s="1"/>
      <c r="D511" s="1"/>
      <c r="E511" s="1"/>
      <c r="F511" s="1"/>
      <c r="G511" s="1"/>
      <c r="H511" s="1"/>
      <c r="I511" s="1"/>
      <c r="J511" s="1"/>
      <c r="K511" s="1"/>
      <c r="L511" s="1"/>
      <c r="M511" s="1"/>
      <c r="N511" s="1"/>
      <c r="O511" s="1"/>
      <c r="P511" s="1"/>
      <c r="Q511" s="1"/>
      <c r="R511" s="1"/>
      <c r="S511" s="1"/>
      <c r="T511" s="1"/>
      <c r="U511" s="1"/>
    </row>
    <row r="512" spans="1:21" ht="9.75" customHeight="1">
      <c r="A512" s="1"/>
      <c r="B512" s="1"/>
      <c r="C512" s="1"/>
      <c r="D512" s="1"/>
      <c r="E512" s="1"/>
      <c r="F512" s="1"/>
      <c r="G512" s="1"/>
      <c r="H512" s="1"/>
      <c r="I512" s="1"/>
      <c r="J512" s="1"/>
      <c r="K512" s="1"/>
      <c r="L512" s="1"/>
      <c r="M512" s="1"/>
      <c r="N512" s="1"/>
      <c r="O512" s="1"/>
      <c r="P512" s="1"/>
      <c r="Q512" s="1"/>
      <c r="R512" s="1"/>
      <c r="S512" s="1"/>
      <c r="T512" s="1"/>
      <c r="U512" s="1"/>
    </row>
    <row r="513" spans="1:21" ht="9.75" customHeight="1">
      <c r="A513" s="1"/>
      <c r="B513" s="1"/>
      <c r="C513" s="1"/>
      <c r="D513" s="1"/>
      <c r="E513" s="1"/>
      <c r="F513" s="1"/>
      <c r="G513" s="1"/>
      <c r="H513" s="1"/>
      <c r="I513" s="1"/>
      <c r="J513" s="1"/>
      <c r="K513" s="1"/>
      <c r="L513" s="1"/>
      <c r="M513" s="1"/>
      <c r="N513" s="1"/>
      <c r="O513" s="1"/>
      <c r="P513" s="1"/>
      <c r="Q513" s="1"/>
      <c r="R513" s="1"/>
      <c r="S513" s="1"/>
      <c r="T513" s="1"/>
      <c r="U513" s="1"/>
    </row>
    <row r="514" spans="1:21" ht="9.75" customHeight="1">
      <c r="A514" s="1"/>
      <c r="B514" s="1"/>
      <c r="C514" s="1"/>
      <c r="D514" s="1"/>
      <c r="E514" s="1"/>
      <c r="F514" s="1"/>
      <c r="G514" s="1"/>
      <c r="H514" s="1"/>
      <c r="I514" s="1"/>
      <c r="J514" s="1"/>
      <c r="K514" s="1"/>
      <c r="L514" s="1"/>
      <c r="M514" s="1"/>
      <c r="N514" s="1"/>
      <c r="O514" s="1"/>
      <c r="P514" s="1"/>
      <c r="Q514" s="1"/>
      <c r="R514" s="1"/>
      <c r="S514" s="1"/>
      <c r="T514" s="1"/>
      <c r="U514" s="1"/>
    </row>
    <row r="515" spans="1:21" ht="9.75" customHeight="1">
      <c r="A515" s="1"/>
      <c r="B515" s="1"/>
      <c r="C515" s="1"/>
      <c r="D515" s="1"/>
      <c r="E515" s="1"/>
      <c r="F515" s="1"/>
      <c r="G515" s="1"/>
      <c r="H515" s="1"/>
      <c r="I515" s="1"/>
      <c r="J515" s="1"/>
      <c r="K515" s="1"/>
      <c r="L515" s="1"/>
      <c r="M515" s="1"/>
      <c r="N515" s="1"/>
      <c r="O515" s="1"/>
      <c r="P515" s="1"/>
      <c r="Q515" s="1"/>
      <c r="R515" s="1"/>
      <c r="S515" s="1"/>
      <c r="T515" s="1"/>
      <c r="U515" s="1"/>
    </row>
    <row r="516" spans="1:21" ht="9.75" customHeight="1">
      <c r="A516" s="1"/>
      <c r="B516" s="1"/>
      <c r="C516" s="1"/>
      <c r="D516" s="1"/>
      <c r="E516" s="1"/>
      <c r="F516" s="1"/>
      <c r="G516" s="1"/>
      <c r="H516" s="1"/>
      <c r="I516" s="1"/>
      <c r="J516" s="1"/>
      <c r="K516" s="1"/>
      <c r="L516" s="1"/>
      <c r="M516" s="1"/>
      <c r="N516" s="1"/>
      <c r="O516" s="1"/>
      <c r="P516" s="1"/>
      <c r="Q516" s="1"/>
      <c r="R516" s="1"/>
      <c r="S516" s="1"/>
      <c r="T516" s="1"/>
      <c r="U516" s="1"/>
    </row>
    <row r="517" spans="1:21" ht="9.75" customHeight="1">
      <c r="A517" s="1"/>
      <c r="B517" s="1"/>
      <c r="C517" s="1"/>
      <c r="D517" s="1"/>
      <c r="E517" s="1"/>
      <c r="F517" s="1"/>
      <c r="G517" s="1"/>
      <c r="H517" s="1"/>
      <c r="I517" s="1"/>
      <c r="J517" s="1"/>
      <c r="K517" s="1"/>
      <c r="L517" s="1"/>
      <c r="M517" s="1"/>
      <c r="N517" s="1"/>
      <c r="O517" s="1"/>
      <c r="P517" s="1"/>
      <c r="Q517" s="1"/>
      <c r="R517" s="1"/>
      <c r="S517" s="1"/>
      <c r="T517" s="1"/>
      <c r="U517" s="1"/>
    </row>
    <row r="518" spans="1:21" ht="9.75" customHeight="1">
      <c r="A518" s="1"/>
      <c r="B518" s="1"/>
      <c r="C518" s="1"/>
      <c r="D518" s="1"/>
      <c r="E518" s="1"/>
      <c r="F518" s="1"/>
      <c r="G518" s="1"/>
      <c r="H518" s="1"/>
      <c r="I518" s="1"/>
      <c r="J518" s="1"/>
      <c r="K518" s="1"/>
      <c r="L518" s="1"/>
      <c r="M518" s="1"/>
      <c r="N518" s="1"/>
      <c r="O518" s="1"/>
      <c r="P518" s="1"/>
      <c r="Q518" s="1"/>
      <c r="R518" s="1"/>
      <c r="S518" s="1"/>
      <c r="T518" s="1"/>
      <c r="U518" s="1"/>
    </row>
    <row r="519" spans="1:21" ht="9.75" customHeight="1">
      <c r="A519" s="1"/>
      <c r="B519" s="1"/>
      <c r="C519" s="1"/>
      <c r="D519" s="1"/>
      <c r="E519" s="1"/>
      <c r="F519" s="1"/>
      <c r="G519" s="1"/>
      <c r="H519" s="1"/>
      <c r="I519" s="1"/>
      <c r="J519" s="1"/>
      <c r="K519" s="1"/>
      <c r="L519" s="1"/>
      <c r="M519" s="1"/>
      <c r="N519" s="1"/>
      <c r="O519" s="1"/>
      <c r="P519" s="1"/>
      <c r="Q519" s="1"/>
      <c r="R519" s="1"/>
      <c r="S519" s="1"/>
      <c r="T519" s="1"/>
      <c r="U519" s="1"/>
    </row>
    <row r="520" spans="1:21" ht="9.75" customHeight="1">
      <c r="A520" s="1"/>
      <c r="B520" s="1"/>
      <c r="C520" s="1"/>
      <c r="D520" s="1"/>
      <c r="E520" s="1"/>
      <c r="F520" s="1"/>
      <c r="G520" s="1"/>
      <c r="H520" s="1"/>
      <c r="I520" s="1"/>
      <c r="J520" s="1"/>
      <c r="K520" s="1"/>
      <c r="L520" s="1"/>
      <c r="M520" s="1"/>
      <c r="N520" s="1"/>
      <c r="O520" s="1"/>
      <c r="P520" s="1"/>
      <c r="Q520" s="1"/>
      <c r="R520" s="1"/>
      <c r="S520" s="1"/>
      <c r="T520" s="1"/>
      <c r="U520" s="1"/>
    </row>
    <row r="521" spans="1:21" ht="9.75" customHeight="1">
      <c r="A521" s="1"/>
      <c r="B521" s="1"/>
      <c r="C521" s="1"/>
      <c r="D521" s="1"/>
      <c r="E521" s="1"/>
      <c r="F521" s="1"/>
      <c r="G521" s="1"/>
      <c r="H521" s="1"/>
      <c r="I521" s="1"/>
      <c r="J521" s="1"/>
      <c r="K521" s="1"/>
      <c r="L521" s="1"/>
      <c r="M521" s="1"/>
      <c r="N521" s="1"/>
      <c r="O521" s="1"/>
      <c r="P521" s="1"/>
      <c r="Q521" s="1"/>
      <c r="R521" s="1"/>
      <c r="S521" s="1"/>
      <c r="T521" s="1"/>
      <c r="U521" s="1"/>
    </row>
    <row r="522" spans="1:21" ht="9.75" customHeight="1">
      <c r="A522" s="1"/>
      <c r="B522" s="1"/>
      <c r="C522" s="1"/>
      <c r="D522" s="1"/>
      <c r="E522" s="1"/>
      <c r="F522" s="1"/>
      <c r="G522" s="1"/>
      <c r="H522" s="1"/>
      <c r="I522" s="1"/>
      <c r="J522" s="1"/>
      <c r="K522" s="1"/>
      <c r="L522" s="1"/>
      <c r="M522" s="1"/>
      <c r="N522" s="1"/>
      <c r="O522" s="1"/>
      <c r="P522" s="1"/>
      <c r="Q522" s="1"/>
      <c r="R522" s="1"/>
      <c r="S522" s="1"/>
      <c r="T522" s="1"/>
      <c r="U522" s="1"/>
    </row>
    <row r="523" spans="1:21" ht="9.75" customHeight="1">
      <c r="A523" s="1"/>
      <c r="B523" s="1"/>
      <c r="C523" s="1"/>
      <c r="D523" s="1"/>
      <c r="E523" s="1"/>
      <c r="F523" s="1"/>
      <c r="G523" s="1"/>
      <c r="H523" s="1"/>
      <c r="I523" s="1"/>
      <c r="J523" s="1"/>
      <c r="K523" s="1"/>
      <c r="L523" s="1"/>
      <c r="M523" s="1"/>
      <c r="N523" s="1"/>
      <c r="O523" s="1"/>
      <c r="P523" s="1"/>
      <c r="Q523" s="1"/>
      <c r="R523" s="1"/>
      <c r="S523" s="1"/>
      <c r="T523" s="1"/>
      <c r="U523" s="1"/>
    </row>
    <row r="524" spans="1:21" ht="9.75" customHeight="1">
      <c r="A524" s="1"/>
      <c r="B524" s="1"/>
      <c r="C524" s="1"/>
      <c r="D524" s="1"/>
      <c r="E524" s="1"/>
      <c r="F524" s="1"/>
      <c r="G524" s="1"/>
      <c r="H524" s="1"/>
      <c r="I524" s="1"/>
      <c r="J524" s="1"/>
      <c r="K524" s="1"/>
      <c r="L524" s="1"/>
      <c r="M524" s="1"/>
      <c r="N524" s="1"/>
      <c r="O524" s="1"/>
      <c r="P524" s="1"/>
      <c r="Q524" s="1"/>
      <c r="R524" s="1"/>
      <c r="S524" s="1"/>
      <c r="T524" s="1"/>
      <c r="U524" s="1"/>
    </row>
    <row r="525" spans="1:21" ht="9.75" customHeight="1">
      <c r="A525" s="1"/>
      <c r="B525" s="1"/>
      <c r="C525" s="1"/>
      <c r="D525" s="1"/>
      <c r="E525" s="1"/>
      <c r="F525" s="1"/>
      <c r="G525" s="1"/>
      <c r="H525" s="1"/>
      <c r="I525" s="1"/>
      <c r="J525" s="1"/>
      <c r="K525" s="1"/>
      <c r="L525" s="1"/>
      <c r="M525" s="1"/>
      <c r="N525" s="1"/>
      <c r="O525" s="1"/>
      <c r="P525" s="1"/>
      <c r="Q525" s="1"/>
      <c r="R525" s="1"/>
      <c r="S525" s="1"/>
      <c r="T525" s="1"/>
      <c r="U525" s="1"/>
    </row>
    <row r="526" spans="1:21" ht="9.75" customHeight="1">
      <c r="A526" s="1"/>
      <c r="B526" s="1"/>
      <c r="C526" s="1"/>
      <c r="D526" s="1"/>
      <c r="E526" s="1"/>
      <c r="F526" s="1"/>
      <c r="G526" s="1"/>
      <c r="H526" s="1"/>
      <c r="I526" s="1"/>
      <c r="J526" s="1"/>
      <c r="K526" s="1"/>
      <c r="L526" s="1"/>
      <c r="M526" s="1"/>
      <c r="N526" s="1"/>
      <c r="O526" s="1"/>
      <c r="P526" s="1"/>
      <c r="Q526" s="1"/>
      <c r="R526" s="1"/>
      <c r="S526" s="1"/>
      <c r="T526" s="1"/>
      <c r="U526" s="1"/>
    </row>
    <row r="527" spans="1:21" ht="9.75" customHeight="1">
      <c r="A527" s="1"/>
      <c r="B527" s="1"/>
      <c r="C527" s="1"/>
      <c r="D527" s="1"/>
      <c r="E527" s="1"/>
      <c r="F527" s="1"/>
      <c r="G527" s="1"/>
      <c r="H527" s="1"/>
      <c r="I527" s="1"/>
      <c r="J527" s="1"/>
      <c r="K527" s="1"/>
      <c r="L527" s="1"/>
      <c r="M527" s="1"/>
      <c r="N527" s="1"/>
      <c r="O527" s="1"/>
      <c r="P527" s="1"/>
      <c r="Q527" s="1"/>
      <c r="R527" s="1"/>
      <c r="S527" s="1"/>
      <c r="T527" s="1"/>
      <c r="U527" s="1"/>
    </row>
    <row r="528" spans="1:21" ht="9.75" customHeight="1">
      <c r="A528" s="1"/>
      <c r="B528" s="1"/>
      <c r="C528" s="1"/>
      <c r="D528" s="1"/>
      <c r="E528" s="1"/>
      <c r="F528" s="1"/>
      <c r="G528" s="1"/>
      <c r="H528" s="1"/>
      <c r="I528" s="1"/>
      <c r="J528" s="1"/>
      <c r="K528" s="1"/>
      <c r="L528" s="1"/>
      <c r="M528" s="1"/>
      <c r="N528" s="1"/>
      <c r="O528" s="1"/>
      <c r="P528" s="1"/>
      <c r="Q528" s="1"/>
      <c r="R528" s="1"/>
      <c r="S528" s="1"/>
      <c r="T528" s="1"/>
      <c r="U528" s="1"/>
    </row>
    <row r="529" spans="1:21" ht="9.75" customHeight="1">
      <c r="A529" s="1"/>
      <c r="B529" s="1"/>
      <c r="C529" s="1"/>
      <c r="D529" s="1"/>
      <c r="E529" s="1"/>
      <c r="F529" s="1"/>
      <c r="G529" s="1"/>
      <c r="H529" s="1"/>
      <c r="I529" s="1"/>
      <c r="J529" s="1"/>
      <c r="K529" s="1"/>
      <c r="L529" s="1"/>
      <c r="M529" s="1"/>
      <c r="N529" s="1"/>
      <c r="O529" s="1"/>
      <c r="P529" s="1"/>
      <c r="Q529" s="1"/>
      <c r="R529" s="1"/>
      <c r="S529" s="1"/>
      <c r="T529" s="1"/>
      <c r="U529" s="1"/>
    </row>
    <row r="530" spans="1:21" ht="9.75" customHeight="1">
      <c r="A530" s="1"/>
      <c r="B530" s="1"/>
      <c r="C530" s="1"/>
      <c r="D530" s="1"/>
      <c r="E530" s="1"/>
      <c r="F530" s="1"/>
      <c r="G530" s="1"/>
      <c r="H530" s="1"/>
      <c r="I530" s="1"/>
      <c r="J530" s="1"/>
      <c r="K530" s="1"/>
      <c r="L530" s="1"/>
      <c r="M530" s="1"/>
      <c r="N530" s="1"/>
      <c r="O530" s="1"/>
      <c r="P530" s="1"/>
      <c r="Q530" s="1"/>
      <c r="R530" s="1"/>
      <c r="S530" s="1"/>
      <c r="T530" s="1"/>
      <c r="U530" s="1"/>
    </row>
    <row r="531" spans="1:21" ht="9.75" customHeight="1">
      <c r="A531" s="1"/>
      <c r="B531" s="1"/>
      <c r="C531" s="1"/>
      <c r="D531" s="1"/>
      <c r="E531" s="1"/>
      <c r="F531" s="1"/>
      <c r="G531" s="1"/>
      <c r="H531" s="1"/>
      <c r="I531" s="1"/>
      <c r="J531" s="1"/>
      <c r="K531" s="1"/>
      <c r="L531" s="1"/>
      <c r="M531" s="1"/>
      <c r="N531" s="1"/>
      <c r="O531" s="1"/>
      <c r="P531" s="1"/>
      <c r="Q531" s="1"/>
      <c r="R531" s="1"/>
      <c r="S531" s="1"/>
      <c r="T531" s="1"/>
      <c r="U531" s="1"/>
    </row>
    <row r="532" spans="1:21" ht="9.75" customHeight="1">
      <c r="A532" s="1"/>
      <c r="B532" s="1"/>
      <c r="C532" s="1"/>
      <c r="D532" s="1"/>
      <c r="E532" s="1"/>
      <c r="F532" s="1"/>
      <c r="G532" s="1"/>
      <c r="H532" s="1"/>
      <c r="I532" s="1"/>
      <c r="J532" s="1"/>
      <c r="K532" s="1"/>
      <c r="L532" s="1"/>
      <c r="M532" s="1"/>
      <c r="N532" s="1"/>
      <c r="O532" s="1"/>
      <c r="P532" s="1"/>
      <c r="Q532" s="1"/>
      <c r="R532" s="1"/>
      <c r="S532" s="1"/>
      <c r="T532" s="1"/>
      <c r="U532" s="1"/>
    </row>
    <row r="533" spans="1:21" ht="9.75" customHeight="1">
      <c r="A533" s="1"/>
      <c r="B533" s="1"/>
      <c r="C533" s="1"/>
      <c r="D533" s="1"/>
      <c r="E533" s="1"/>
      <c r="F533" s="1"/>
      <c r="G533" s="1"/>
      <c r="H533" s="1"/>
      <c r="I533" s="1"/>
      <c r="J533" s="1"/>
      <c r="K533" s="1"/>
      <c r="L533" s="1"/>
      <c r="M533" s="1"/>
      <c r="N533" s="1"/>
      <c r="O533" s="1"/>
      <c r="P533" s="1"/>
      <c r="Q533" s="1"/>
      <c r="R533" s="1"/>
      <c r="S533" s="1"/>
      <c r="T533" s="1"/>
      <c r="U533" s="1"/>
    </row>
    <row r="534" spans="1:21" ht="9.75" customHeight="1">
      <c r="A534" s="1"/>
      <c r="B534" s="1"/>
      <c r="C534" s="1"/>
      <c r="D534" s="1"/>
      <c r="E534" s="1"/>
      <c r="F534" s="1"/>
      <c r="G534" s="1"/>
      <c r="H534" s="1"/>
      <c r="I534" s="1"/>
      <c r="J534" s="1"/>
      <c r="K534" s="1"/>
      <c r="L534" s="1"/>
      <c r="M534" s="1"/>
      <c r="N534" s="1"/>
      <c r="O534" s="1"/>
      <c r="P534" s="1"/>
      <c r="Q534" s="1"/>
      <c r="R534" s="1"/>
      <c r="S534" s="1"/>
      <c r="T534" s="1"/>
      <c r="U534" s="1"/>
    </row>
    <row r="535" spans="1:21" ht="9.75" customHeight="1">
      <c r="A535" s="1"/>
      <c r="B535" s="1"/>
      <c r="C535" s="1"/>
      <c r="D535" s="1"/>
      <c r="E535" s="1"/>
      <c r="F535" s="1"/>
      <c r="G535" s="1"/>
      <c r="H535" s="1"/>
      <c r="I535" s="1"/>
      <c r="J535" s="1"/>
      <c r="K535" s="1"/>
      <c r="L535" s="1"/>
      <c r="M535" s="1"/>
      <c r="N535" s="1"/>
      <c r="O535" s="1"/>
      <c r="P535" s="1"/>
      <c r="Q535" s="1"/>
      <c r="R535" s="1"/>
      <c r="S535" s="1"/>
      <c r="T535" s="1"/>
      <c r="U535" s="1"/>
    </row>
    <row r="536" spans="1:21" ht="9.75" customHeight="1">
      <c r="A536" s="1"/>
      <c r="B536" s="1"/>
      <c r="C536" s="1"/>
      <c r="D536" s="1"/>
      <c r="E536" s="1"/>
      <c r="F536" s="1"/>
      <c r="G536" s="1"/>
      <c r="H536" s="1"/>
      <c r="I536" s="1"/>
      <c r="J536" s="1"/>
      <c r="K536" s="1"/>
      <c r="L536" s="1"/>
      <c r="M536" s="1"/>
      <c r="N536" s="1"/>
      <c r="O536" s="1"/>
      <c r="P536" s="1"/>
      <c r="Q536" s="1"/>
      <c r="R536" s="1"/>
      <c r="S536" s="1"/>
      <c r="T536" s="1"/>
      <c r="U536" s="1"/>
    </row>
    <row r="537" spans="1:21" ht="9.75" customHeight="1">
      <c r="A537" s="1"/>
      <c r="B537" s="1"/>
      <c r="C537" s="1"/>
      <c r="D537" s="1"/>
      <c r="E537" s="1"/>
      <c r="F537" s="1"/>
      <c r="G537" s="1"/>
      <c r="H537" s="1"/>
      <c r="I537" s="1"/>
      <c r="J537" s="1"/>
      <c r="K537" s="1"/>
      <c r="L537" s="1"/>
      <c r="M537" s="1"/>
      <c r="N537" s="1"/>
      <c r="O537" s="1"/>
      <c r="P537" s="1"/>
      <c r="Q537" s="1"/>
      <c r="R537" s="1"/>
      <c r="S537" s="1"/>
      <c r="T537" s="1"/>
      <c r="U537" s="1"/>
    </row>
    <row r="538" spans="1:21" ht="9.75" customHeight="1">
      <c r="A538" s="1"/>
      <c r="B538" s="1"/>
      <c r="C538" s="1"/>
      <c r="D538" s="1"/>
      <c r="E538" s="1"/>
      <c r="F538" s="1"/>
      <c r="G538" s="1"/>
      <c r="H538" s="1"/>
      <c r="I538" s="1"/>
      <c r="J538" s="1"/>
      <c r="K538" s="1"/>
      <c r="L538" s="1"/>
      <c r="M538" s="1"/>
      <c r="N538" s="1"/>
      <c r="O538" s="1"/>
      <c r="P538" s="1"/>
      <c r="Q538" s="1"/>
      <c r="R538" s="1"/>
      <c r="S538" s="1"/>
      <c r="T538" s="1"/>
      <c r="U538" s="1"/>
    </row>
    <row r="539" spans="1:21" ht="9.75" customHeight="1">
      <c r="A539" s="1"/>
      <c r="B539" s="1"/>
      <c r="C539" s="1"/>
      <c r="D539" s="1"/>
      <c r="E539" s="1"/>
      <c r="F539" s="1"/>
      <c r="G539" s="1"/>
      <c r="H539" s="1"/>
      <c r="I539" s="1"/>
      <c r="J539" s="1"/>
      <c r="K539" s="1"/>
      <c r="L539" s="1"/>
      <c r="M539" s="1"/>
      <c r="N539" s="1"/>
      <c r="O539" s="1"/>
      <c r="P539" s="1"/>
      <c r="Q539" s="1"/>
      <c r="R539" s="1"/>
      <c r="S539" s="1"/>
      <c r="T539" s="1"/>
      <c r="U539" s="1"/>
    </row>
    <row r="540" spans="1:21" ht="9.75" customHeight="1">
      <c r="A540" s="1"/>
      <c r="B540" s="1"/>
      <c r="C540" s="1"/>
      <c r="D540" s="1"/>
      <c r="E540" s="1"/>
      <c r="F540" s="1"/>
      <c r="G540" s="1"/>
      <c r="H540" s="1"/>
      <c r="I540" s="1"/>
      <c r="J540" s="1"/>
      <c r="K540" s="1"/>
      <c r="L540" s="1"/>
      <c r="M540" s="1"/>
      <c r="N540" s="1"/>
      <c r="O540" s="1"/>
      <c r="P540" s="1"/>
      <c r="Q540" s="1"/>
      <c r="R540" s="1"/>
      <c r="S540" s="1"/>
      <c r="T540" s="1"/>
      <c r="U540" s="1"/>
    </row>
    <row r="541" spans="1:21" ht="9.75" customHeight="1">
      <c r="A541" s="1"/>
      <c r="B541" s="1"/>
      <c r="C541" s="1"/>
      <c r="D541" s="1"/>
      <c r="E541" s="1"/>
      <c r="F541" s="1"/>
      <c r="G541" s="1"/>
      <c r="H541" s="1"/>
      <c r="I541" s="1"/>
      <c r="J541" s="1"/>
      <c r="K541" s="1"/>
      <c r="L541" s="1"/>
      <c r="M541" s="1"/>
      <c r="N541" s="1"/>
      <c r="O541" s="1"/>
      <c r="P541" s="1"/>
      <c r="Q541" s="1"/>
      <c r="R541" s="1"/>
      <c r="S541" s="1"/>
      <c r="T541" s="1"/>
      <c r="U541" s="1"/>
    </row>
    <row r="542" spans="1:21" ht="9.75" customHeight="1">
      <c r="A542" s="1"/>
      <c r="B542" s="1"/>
      <c r="C542" s="1"/>
      <c r="D542" s="1"/>
      <c r="E542" s="1"/>
      <c r="F542" s="1"/>
      <c r="G542" s="1"/>
      <c r="H542" s="1"/>
      <c r="I542" s="1"/>
      <c r="J542" s="1"/>
      <c r="K542" s="1"/>
      <c r="L542" s="1"/>
      <c r="M542" s="1"/>
      <c r="N542" s="1"/>
      <c r="O542" s="1"/>
      <c r="P542" s="1"/>
      <c r="Q542" s="1"/>
      <c r="R542" s="1"/>
      <c r="S542" s="1"/>
      <c r="T542" s="1"/>
      <c r="U542" s="1"/>
    </row>
    <row r="543" spans="1:21" ht="9.75" customHeight="1">
      <c r="A543" s="1"/>
      <c r="B543" s="1"/>
      <c r="C543" s="1"/>
      <c r="D543" s="1"/>
      <c r="E543" s="1"/>
      <c r="F543" s="1"/>
      <c r="G543" s="1"/>
      <c r="H543" s="1"/>
      <c r="I543" s="1"/>
      <c r="J543" s="1"/>
      <c r="K543" s="1"/>
      <c r="L543" s="1"/>
      <c r="M543" s="1"/>
      <c r="N543" s="1"/>
      <c r="O543" s="1"/>
      <c r="P543" s="1"/>
      <c r="Q543" s="1"/>
      <c r="R543" s="1"/>
      <c r="S543" s="1"/>
      <c r="T543" s="1"/>
      <c r="U543" s="1"/>
    </row>
    <row r="544" spans="1:21" ht="9.75" customHeight="1">
      <c r="A544" s="1"/>
      <c r="B544" s="1"/>
      <c r="C544" s="1"/>
      <c r="D544" s="1"/>
      <c r="E544" s="1"/>
      <c r="F544" s="1"/>
      <c r="G544" s="1"/>
      <c r="H544" s="1"/>
      <c r="I544" s="1"/>
      <c r="J544" s="1"/>
      <c r="K544" s="1"/>
      <c r="L544" s="1"/>
      <c r="M544" s="1"/>
      <c r="N544" s="1"/>
      <c r="O544" s="1"/>
      <c r="P544" s="1"/>
      <c r="Q544" s="1"/>
      <c r="R544" s="1"/>
      <c r="S544" s="1"/>
      <c r="T544" s="1"/>
      <c r="U544" s="1"/>
    </row>
    <row r="545" spans="1:21" ht="9.75" customHeight="1">
      <c r="A545" s="1"/>
      <c r="B545" s="1"/>
      <c r="C545" s="1"/>
      <c r="D545" s="1"/>
      <c r="E545" s="1"/>
      <c r="F545" s="1"/>
      <c r="G545" s="1"/>
      <c r="H545" s="1"/>
      <c r="I545" s="1"/>
      <c r="J545" s="1"/>
      <c r="K545" s="1"/>
      <c r="L545" s="1"/>
      <c r="M545" s="1"/>
      <c r="N545" s="1"/>
      <c r="O545" s="1"/>
      <c r="P545" s="1"/>
      <c r="Q545" s="1"/>
      <c r="R545" s="1"/>
      <c r="S545" s="1"/>
      <c r="T545" s="1"/>
      <c r="U545" s="1"/>
    </row>
    <row r="546" spans="1:21" ht="9.75" customHeight="1">
      <c r="A546" s="1"/>
      <c r="B546" s="1"/>
      <c r="C546" s="1"/>
      <c r="D546" s="1"/>
      <c r="E546" s="1"/>
      <c r="F546" s="1"/>
      <c r="G546" s="1"/>
      <c r="H546" s="1"/>
      <c r="I546" s="1"/>
      <c r="J546" s="1"/>
      <c r="K546" s="1"/>
      <c r="L546" s="1"/>
      <c r="M546" s="1"/>
      <c r="N546" s="1"/>
      <c r="O546" s="1"/>
      <c r="P546" s="1"/>
      <c r="Q546" s="1"/>
      <c r="R546" s="1"/>
      <c r="S546" s="1"/>
      <c r="T546" s="1"/>
      <c r="U546" s="1"/>
    </row>
    <row r="547" spans="1:21" ht="9.75" customHeight="1">
      <c r="A547" s="1"/>
      <c r="B547" s="1"/>
      <c r="C547" s="1"/>
      <c r="D547" s="1"/>
      <c r="E547" s="1"/>
      <c r="F547" s="1"/>
      <c r="G547" s="1"/>
      <c r="H547" s="1"/>
      <c r="I547" s="1"/>
      <c r="J547" s="1"/>
      <c r="K547" s="1"/>
      <c r="L547" s="1"/>
      <c r="M547" s="1"/>
      <c r="N547" s="1"/>
      <c r="O547" s="1"/>
      <c r="P547" s="1"/>
      <c r="Q547" s="1"/>
      <c r="R547" s="1"/>
      <c r="S547" s="1"/>
      <c r="T547" s="1"/>
      <c r="U547" s="1"/>
    </row>
    <row r="548" spans="1:21" ht="9.75" customHeight="1">
      <c r="A548" s="1"/>
      <c r="B548" s="1"/>
      <c r="C548" s="1"/>
      <c r="D548" s="1"/>
      <c r="E548" s="1"/>
      <c r="F548" s="1"/>
      <c r="G548" s="1"/>
      <c r="H548" s="1"/>
      <c r="I548" s="1"/>
      <c r="J548" s="1"/>
      <c r="K548" s="1"/>
      <c r="L548" s="1"/>
      <c r="M548" s="1"/>
      <c r="N548" s="1"/>
      <c r="O548" s="1"/>
      <c r="P548" s="1"/>
      <c r="Q548" s="1"/>
      <c r="R548" s="1"/>
      <c r="S548" s="1"/>
      <c r="T548" s="1"/>
      <c r="U548" s="1"/>
    </row>
    <row r="549" spans="1:21" ht="9.75" customHeight="1">
      <c r="A549" s="1"/>
      <c r="B549" s="1"/>
      <c r="C549" s="1"/>
      <c r="D549" s="1"/>
      <c r="E549" s="1"/>
      <c r="F549" s="1"/>
      <c r="G549" s="1"/>
      <c r="H549" s="1"/>
      <c r="I549" s="1"/>
      <c r="J549" s="1"/>
      <c r="K549" s="1"/>
      <c r="L549" s="1"/>
      <c r="M549" s="1"/>
      <c r="N549" s="1"/>
      <c r="O549" s="1"/>
      <c r="P549" s="1"/>
      <c r="Q549" s="1"/>
      <c r="R549" s="1"/>
      <c r="S549" s="1"/>
      <c r="T549" s="1"/>
      <c r="U549" s="1"/>
    </row>
    <row r="550" spans="1:21" ht="9.75" customHeight="1">
      <c r="A550" s="1"/>
      <c r="B550" s="1"/>
      <c r="C550" s="1"/>
      <c r="D550" s="1"/>
      <c r="E550" s="1"/>
      <c r="F550" s="1"/>
      <c r="G550" s="1"/>
      <c r="H550" s="1"/>
      <c r="I550" s="1"/>
      <c r="J550" s="1"/>
      <c r="K550" s="1"/>
      <c r="L550" s="1"/>
      <c r="M550" s="1"/>
      <c r="N550" s="1"/>
      <c r="O550" s="1"/>
      <c r="P550" s="1"/>
      <c r="Q550" s="1"/>
      <c r="R550" s="1"/>
      <c r="S550" s="1"/>
      <c r="T550" s="1"/>
      <c r="U550" s="1"/>
    </row>
    <row r="551" spans="1:21" ht="9.75" customHeight="1">
      <c r="A551" s="1"/>
      <c r="B551" s="1"/>
      <c r="C551" s="1"/>
      <c r="D551" s="1"/>
      <c r="E551" s="1"/>
      <c r="F551" s="1"/>
      <c r="G551" s="1"/>
      <c r="H551" s="1"/>
      <c r="I551" s="1"/>
      <c r="J551" s="1"/>
      <c r="K551" s="1"/>
      <c r="L551" s="1"/>
      <c r="M551" s="1"/>
      <c r="N551" s="1"/>
      <c r="O551" s="1"/>
      <c r="P551" s="1"/>
      <c r="Q551" s="1"/>
      <c r="R551" s="1"/>
      <c r="S551" s="1"/>
      <c r="T551" s="1"/>
      <c r="U551" s="1"/>
    </row>
    <row r="552" spans="1:21" ht="9.75" customHeight="1">
      <c r="A552" s="1"/>
      <c r="B552" s="1"/>
      <c r="C552" s="1"/>
      <c r="D552" s="1"/>
      <c r="E552" s="1"/>
      <c r="F552" s="1"/>
      <c r="G552" s="1"/>
      <c r="H552" s="1"/>
      <c r="I552" s="1"/>
      <c r="J552" s="1"/>
      <c r="K552" s="1"/>
      <c r="L552" s="1"/>
      <c r="M552" s="1"/>
      <c r="N552" s="1"/>
      <c r="O552" s="1"/>
      <c r="P552" s="1"/>
      <c r="Q552" s="1"/>
      <c r="R552" s="1"/>
      <c r="S552" s="1"/>
      <c r="T552" s="1"/>
      <c r="U552" s="1"/>
    </row>
    <row r="553" spans="1:21" ht="9.75" customHeight="1">
      <c r="A553" s="1"/>
      <c r="B553" s="1"/>
      <c r="C553" s="1"/>
      <c r="D553" s="1"/>
      <c r="E553" s="1"/>
      <c r="F553" s="1"/>
      <c r="G553" s="1"/>
      <c r="H553" s="1"/>
      <c r="I553" s="1"/>
      <c r="J553" s="1"/>
      <c r="K553" s="1"/>
      <c r="L553" s="1"/>
      <c r="M553" s="1"/>
      <c r="N553" s="1"/>
      <c r="O553" s="1"/>
      <c r="P553" s="1"/>
      <c r="Q553" s="1"/>
      <c r="R553" s="1"/>
      <c r="S553" s="1"/>
      <c r="T553" s="1"/>
      <c r="U553" s="1"/>
    </row>
    <row r="554" spans="1:21" ht="9.75" customHeight="1">
      <c r="A554" s="1"/>
      <c r="B554" s="1"/>
      <c r="C554" s="1"/>
      <c r="D554" s="1"/>
      <c r="E554" s="1"/>
      <c r="F554" s="1"/>
      <c r="G554" s="1"/>
      <c r="H554" s="1"/>
      <c r="I554" s="1"/>
      <c r="J554" s="1"/>
      <c r="K554" s="1"/>
      <c r="L554" s="1"/>
      <c r="M554" s="1"/>
      <c r="N554" s="1"/>
      <c r="O554" s="1"/>
      <c r="P554" s="1"/>
      <c r="Q554" s="1"/>
      <c r="R554" s="1"/>
      <c r="S554" s="1"/>
      <c r="T554" s="1"/>
      <c r="U554" s="1"/>
    </row>
    <row r="555" spans="1:21" ht="9.75" customHeight="1">
      <c r="A555" s="1"/>
      <c r="B555" s="1"/>
      <c r="C555" s="1"/>
      <c r="D555" s="1"/>
      <c r="E555" s="1"/>
      <c r="F555" s="1"/>
      <c r="G555" s="1"/>
      <c r="H555" s="1"/>
      <c r="I555" s="1"/>
      <c r="J555" s="1"/>
      <c r="K555" s="1"/>
      <c r="L555" s="1"/>
      <c r="M555" s="1"/>
      <c r="N555" s="1"/>
      <c r="O555" s="1"/>
      <c r="P555" s="1"/>
      <c r="Q555" s="1"/>
      <c r="R555" s="1"/>
      <c r="S555" s="1"/>
      <c r="T555" s="1"/>
      <c r="U555" s="1"/>
    </row>
    <row r="556" spans="1:21" ht="9.75" customHeight="1">
      <c r="A556" s="1"/>
      <c r="B556" s="1"/>
      <c r="C556" s="1"/>
      <c r="D556" s="1"/>
      <c r="E556" s="1"/>
      <c r="F556" s="1"/>
      <c r="G556" s="1"/>
      <c r="H556" s="1"/>
      <c r="I556" s="1"/>
      <c r="J556" s="1"/>
      <c r="K556" s="1"/>
      <c r="L556" s="1"/>
      <c r="M556" s="1"/>
      <c r="N556" s="1"/>
      <c r="O556" s="1"/>
      <c r="P556" s="1"/>
      <c r="Q556" s="1"/>
      <c r="R556" s="1"/>
      <c r="S556" s="1"/>
      <c r="T556" s="1"/>
      <c r="U556" s="1"/>
    </row>
    <row r="557" spans="1:21" ht="9.75" customHeight="1">
      <c r="A557" s="1"/>
      <c r="B557" s="1"/>
      <c r="C557" s="1"/>
      <c r="D557" s="1"/>
      <c r="E557" s="1"/>
      <c r="F557" s="1"/>
      <c r="G557" s="1"/>
      <c r="H557" s="1"/>
      <c r="I557" s="1"/>
      <c r="J557" s="1"/>
      <c r="K557" s="1"/>
      <c r="L557" s="1"/>
      <c r="M557" s="1"/>
      <c r="N557" s="1"/>
      <c r="O557" s="1"/>
      <c r="P557" s="1"/>
      <c r="Q557" s="1"/>
      <c r="R557" s="1"/>
      <c r="S557" s="1"/>
      <c r="T557" s="1"/>
      <c r="U557" s="1"/>
    </row>
    <row r="558" spans="1:21" ht="9.75" customHeight="1">
      <c r="A558" s="1"/>
      <c r="B558" s="1"/>
      <c r="C558" s="1"/>
      <c r="D558" s="1"/>
      <c r="E558" s="1"/>
      <c r="F558" s="1"/>
      <c r="G558" s="1"/>
      <c r="H558" s="1"/>
      <c r="I558" s="1"/>
      <c r="J558" s="1"/>
      <c r="K558" s="1"/>
      <c r="L558" s="1"/>
      <c r="M558" s="1"/>
      <c r="N558" s="1"/>
      <c r="O558" s="1"/>
      <c r="P558" s="1"/>
      <c r="Q558" s="1"/>
      <c r="R558" s="1"/>
      <c r="S558" s="1"/>
      <c r="T558" s="1"/>
      <c r="U558" s="1"/>
    </row>
    <row r="559" spans="1:21" ht="9.75" customHeight="1">
      <c r="A559" s="1"/>
      <c r="B559" s="1"/>
      <c r="C559" s="1"/>
      <c r="D559" s="1"/>
      <c r="E559" s="1"/>
      <c r="F559" s="1"/>
      <c r="G559" s="1"/>
      <c r="H559" s="1"/>
      <c r="I559" s="1"/>
      <c r="J559" s="1"/>
      <c r="K559" s="1"/>
      <c r="L559" s="1"/>
      <c r="M559" s="1"/>
      <c r="N559" s="1"/>
      <c r="O559" s="1"/>
      <c r="P559" s="1"/>
      <c r="Q559" s="1"/>
      <c r="R559" s="1"/>
      <c r="S559" s="1"/>
      <c r="T559" s="1"/>
      <c r="U559" s="1"/>
    </row>
    <row r="560" spans="1:21" ht="9.75" customHeight="1">
      <c r="A560" s="1"/>
      <c r="B560" s="1"/>
      <c r="C560" s="1"/>
      <c r="D560" s="1"/>
      <c r="E560" s="1"/>
      <c r="F560" s="1"/>
      <c r="G560" s="1"/>
      <c r="H560" s="1"/>
      <c r="I560" s="1"/>
      <c r="J560" s="1"/>
      <c r="K560" s="1"/>
      <c r="L560" s="1"/>
      <c r="M560" s="1"/>
      <c r="N560" s="1"/>
      <c r="O560" s="1"/>
      <c r="P560" s="1"/>
      <c r="Q560" s="1"/>
      <c r="R560" s="1"/>
      <c r="S560" s="1"/>
      <c r="T560" s="1"/>
      <c r="U560" s="1"/>
    </row>
    <row r="561" spans="1:21" ht="9.75" customHeight="1">
      <c r="A561" s="1"/>
      <c r="B561" s="1"/>
      <c r="C561" s="1"/>
      <c r="D561" s="1"/>
      <c r="E561" s="1"/>
      <c r="F561" s="1"/>
      <c r="G561" s="1"/>
      <c r="H561" s="1"/>
      <c r="I561" s="1"/>
      <c r="J561" s="1"/>
      <c r="K561" s="1"/>
      <c r="L561" s="1"/>
      <c r="M561" s="1"/>
      <c r="N561" s="1"/>
      <c r="O561" s="1"/>
      <c r="P561" s="1"/>
      <c r="Q561" s="1"/>
      <c r="R561" s="1"/>
      <c r="S561" s="1"/>
      <c r="T561" s="1"/>
      <c r="U561" s="1"/>
    </row>
    <row r="562" spans="1:21" ht="9.75" customHeight="1">
      <c r="A562" s="1"/>
      <c r="B562" s="1"/>
      <c r="C562" s="1"/>
      <c r="D562" s="1"/>
      <c r="E562" s="1"/>
      <c r="F562" s="1"/>
      <c r="G562" s="1"/>
      <c r="H562" s="1"/>
      <c r="I562" s="1"/>
      <c r="J562" s="1"/>
      <c r="K562" s="1"/>
      <c r="L562" s="1"/>
      <c r="M562" s="1"/>
      <c r="N562" s="1"/>
      <c r="O562" s="1"/>
      <c r="P562" s="1"/>
      <c r="Q562" s="1"/>
      <c r="R562" s="1"/>
      <c r="S562" s="1"/>
      <c r="T562" s="1"/>
      <c r="U562" s="1"/>
    </row>
    <row r="563" spans="1:21" ht="9.75" customHeight="1">
      <c r="A563" s="1"/>
      <c r="B563" s="1"/>
      <c r="C563" s="1"/>
      <c r="D563" s="1"/>
      <c r="E563" s="1"/>
      <c r="F563" s="1"/>
      <c r="G563" s="1"/>
      <c r="H563" s="1"/>
      <c r="I563" s="1"/>
      <c r="J563" s="1"/>
      <c r="K563" s="1"/>
      <c r="L563" s="1"/>
      <c r="M563" s="1"/>
      <c r="N563" s="1"/>
      <c r="O563" s="1"/>
      <c r="P563" s="1"/>
      <c r="Q563" s="1"/>
      <c r="R563" s="1"/>
      <c r="S563" s="1"/>
      <c r="T563" s="1"/>
      <c r="U563" s="1"/>
    </row>
    <row r="564" spans="1:21" ht="9.75" customHeight="1">
      <c r="A564" s="1"/>
      <c r="B564" s="1"/>
      <c r="C564" s="1"/>
      <c r="D564" s="1"/>
      <c r="E564" s="1"/>
      <c r="F564" s="1"/>
      <c r="G564" s="1"/>
      <c r="H564" s="1"/>
      <c r="I564" s="1"/>
      <c r="J564" s="1"/>
      <c r="K564" s="1"/>
      <c r="L564" s="1"/>
      <c r="M564" s="1"/>
      <c r="N564" s="1"/>
      <c r="O564" s="1"/>
      <c r="P564" s="1"/>
      <c r="Q564" s="1"/>
      <c r="R564" s="1"/>
      <c r="S564" s="1"/>
      <c r="T564" s="1"/>
      <c r="U564" s="1"/>
    </row>
    <row r="565" spans="1:21" ht="9.75" customHeight="1">
      <c r="A565" s="1"/>
      <c r="B565" s="1"/>
      <c r="C565" s="1"/>
      <c r="D565" s="1"/>
      <c r="E565" s="1"/>
      <c r="F565" s="1"/>
      <c r="G565" s="1"/>
      <c r="H565" s="1"/>
      <c r="I565" s="1"/>
      <c r="J565" s="1"/>
      <c r="K565" s="1"/>
      <c r="L565" s="1"/>
      <c r="M565" s="1"/>
      <c r="N565" s="1"/>
      <c r="O565" s="1"/>
      <c r="P565" s="1"/>
      <c r="Q565" s="1"/>
      <c r="R565" s="1"/>
      <c r="S565" s="1"/>
      <c r="T565" s="1"/>
      <c r="U565" s="1"/>
    </row>
    <row r="566" spans="1:21" ht="9.75" customHeight="1">
      <c r="A566" s="1"/>
      <c r="B566" s="1"/>
      <c r="C566" s="1"/>
      <c r="D566" s="1"/>
      <c r="E566" s="1"/>
      <c r="F566" s="1"/>
      <c r="G566" s="1"/>
      <c r="H566" s="1"/>
      <c r="I566" s="1"/>
      <c r="J566" s="1"/>
      <c r="K566" s="1"/>
      <c r="L566" s="1"/>
      <c r="M566" s="1"/>
      <c r="N566" s="1"/>
      <c r="O566" s="1"/>
      <c r="P566" s="1"/>
      <c r="Q566" s="1"/>
      <c r="R566" s="1"/>
      <c r="S566" s="1"/>
      <c r="T566" s="1"/>
      <c r="U566" s="1"/>
    </row>
    <row r="567" spans="1:21" ht="9.75" customHeight="1">
      <c r="A567" s="1"/>
      <c r="B567" s="1"/>
      <c r="C567" s="1"/>
      <c r="D567" s="1"/>
      <c r="E567" s="1"/>
      <c r="F567" s="1"/>
      <c r="G567" s="1"/>
      <c r="H567" s="1"/>
      <c r="I567" s="1"/>
      <c r="J567" s="1"/>
      <c r="K567" s="1"/>
      <c r="L567" s="1"/>
      <c r="M567" s="1"/>
      <c r="N567" s="1"/>
      <c r="O567" s="1"/>
      <c r="P567" s="1"/>
      <c r="Q567" s="1"/>
      <c r="R567" s="1"/>
      <c r="S567" s="1"/>
      <c r="T567" s="1"/>
      <c r="U567" s="1"/>
    </row>
    <row r="568" spans="1:21" ht="9.75" customHeight="1">
      <c r="A568" s="1"/>
      <c r="B568" s="1"/>
      <c r="C568" s="1"/>
      <c r="D568" s="1"/>
      <c r="E568" s="1"/>
      <c r="F568" s="1"/>
      <c r="G568" s="1"/>
      <c r="H568" s="1"/>
      <c r="I568" s="1"/>
      <c r="J568" s="1"/>
      <c r="K568" s="1"/>
      <c r="L568" s="1"/>
      <c r="M568" s="1"/>
      <c r="N568" s="1"/>
      <c r="O568" s="1"/>
      <c r="P568" s="1"/>
      <c r="Q568" s="1"/>
      <c r="R568" s="1"/>
      <c r="S568" s="1"/>
      <c r="T568" s="1"/>
      <c r="U568" s="1"/>
    </row>
    <row r="569" spans="1:21" ht="9.75" customHeight="1">
      <c r="A569" s="1"/>
      <c r="B569" s="1"/>
      <c r="C569" s="1"/>
      <c r="D569" s="1"/>
      <c r="E569" s="1"/>
      <c r="F569" s="1"/>
      <c r="G569" s="1"/>
      <c r="H569" s="1"/>
      <c r="I569" s="1"/>
      <c r="J569" s="1"/>
      <c r="K569" s="1"/>
      <c r="L569" s="1"/>
      <c r="M569" s="1"/>
      <c r="N569" s="1"/>
      <c r="O569" s="1"/>
      <c r="P569" s="1"/>
      <c r="Q569" s="1"/>
      <c r="R569" s="1"/>
      <c r="S569" s="1"/>
      <c r="T569" s="1"/>
      <c r="U569" s="1"/>
    </row>
    <row r="570" spans="1:21" ht="9.75" customHeight="1">
      <c r="A570" s="1"/>
      <c r="B570" s="1"/>
      <c r="C570" s="1"/>
      <c r="D570" s="1"/>
      <c r="E570" s="1"/>
      <c r="F570" s="1"/>
      <c r="G570" s="1"/>
      <c r="H570" s="1"/>
      <c r="I570" s="1"/>
      <c r="J570" s="1"/>
      <c r="K570" s="1"/>
      <c r="L570" s="1"/>
      <c r="M570" s="1"/>
      <c r="N570" s="1"/>
      <c r="O570" s="1"/>
      <c r="P570" s="1"/>
      <c r="Q570" s="1"/>
      <c r="R570" s="1"/>
      <c r="S570" s="1"/>
      <c r="T570" s="1"/>
      <c r="U570" s="1"/>
    </row>
    <row r="571" spans="1:21" ht="9.75" customHeight="1">
      <c r="A571" s="1"/>
      <c r="B571" s="1"/>
      <c r="C571" s="1"/>
      <c r="D571" s="1"/>
      <c r="E571" s="1"/>
      <c r="F571" s="1"/>
      <c r="G571" s="1"/>
      <c r="H571" s="1"/>
      <c r="I571" s="1"/>
      <c r="J571" s="1"/>
      <c r="K571" s="1"/>
      <c r="L571" s="1"/>
      <c r="M571" s="1"/>
      <c r="N571" s="1"/>
      <c r="O571" s="1"/>
      <c r="P571" s="1"/>
      <c r="Q571" s="1"/>
      <c r="R571" s="1"/>
      <c r="S571" s="1"/>
      <c r="T571" s="1"/>
      <c r="U571" s="1"/>
    </row>
    <row r="572" spans="1:21" ht="9.75" customHeight="1">
      <c r="A572" s="1"/>
      <c r="B572" s="1"/>
      <c r="C572" s="1"/>
      <c r="D572" s="1"/>
      <c r="E572" s="1"/>
      <c r="F572" s="1"/>
      <c r="G572" s="1"/>
      <c r="H572" s="1"/>
      <c r="I572" s="1"/>
      <c r="J572" s="1"/>
      <c r="K572" s="1"/>
      <c r="L572" s="1"/>
      <c r="M572" s="1"/>
      <c r="N572" s="1"/>
      <c r="O572" s="1"/>
      <c r="P572" s="1"/>
      <c r="Q572" s="1"/>
      <c r="R572" s="1"/>
      <c r="S572" s="1"/>
      <c r="T572" s="1"/>
      <c r="U572" s="1"/>
    </row>
    <row r="573" spans="1:21" ht="9.75" customHeight="1">
      <c r="A573" s="1"/>
      <c r="B573" s="1"/>
      <c r="C573" s="1"/>
      <c r="D573" s="1"/>
      <c r="E573" s="1"/>
      <c r="F573" s="1"/>
      <c r="G573" s="1"/>
      <c r="H573" s="1"/>
      <c r="I573" s="1"/>
      <c r="J573" s="1"/>
      <c r="K573" s="1"/>
      <c r="L573" s="1"/>
      <c r="M573" s="1"/>
      <c r="N573" s="1"/>
      <c r="O573" s="1"/>
      <c r="P573" s="1"/>
      <c r="Q573" s="1"/>
      <c r="R573" s="1"/>
      <c r="S573" s="1"/>
      <c r="T573" s="1"/>
      <c r="U573" s="1"/>
    </row>
    <row r="574" spans="1:21" ht="9.75" customHeight="1">
      <c r="A574" s="1"/>
      <c r="B574" s="1"/>
      <c r="C574" s="1"/>
      <c r="D574" s="1"/>
      <c r="E574" s="1"/>
      <c r="F574" s="1"/>
      <c r="G574" s="1"/>
      <c r="H574" s="1"/>
      <c r="I574" s="1"/>
      <c r="J574" s="1"/>
      <c r="K574" s="1"/>
      <c r="L574" s="1"/>
      <c r="M574" s="1"/>
      <c r="N574" s="1"/>
      <c r="O574" s="1"/>
      <c r="P574" s="1"/>
      <c r="Q574" s="1"/>
      <c r="R574" s="1"/>
      <c r="S574" s="1"/>
      <c r="T574" s="1"/>
      <c r="U574" s="1"/>
    </row>
    <row r="575" spans="1:21" ht="9.75" customHeight="1">
      <c r="A575" s="1"/>
      <c r="B575" s="1"/>
      <c r="C575" s="1"/>
      <c r="D575" s="1"/>
      <c r="E575" s="1"/>
      <c r="F575" s="1"/>
      <c r="G575" s="1"/>
      <c r="H575" s="1"/>
      <c r="I575" s="1"/>
      <c r="J575" s="1"/>
      <c r="K575" s="1"/>
      <c r="L575" s="1"/>
      <c r="M575" s="1"/>
      <c r="N575" s="1"/>
      <c r="O575" s="1"/>
      <c r="P575" s="1"/>
      <c r="Q575" s="1"/>
      <c r="R575" s="1"/>
      <c r="S575" s="1"/>
      <c r="T575" s="1"/>
      <c r="U575" s="1"/>
    </row>
    <row r="576" spans="1:21" ht="9.75" customHeight="1">
      <c r="A576" s="1"/>
      <c r="B576" s="1"/>
      <c r="C576" s="1"/>
      <c r="D576" s="1"/>
      <c r="E576" s="1"/>
      <c r="F576" s="1"/>
      <c r="G576" s="1"/>
      <c r="H576" s="1"/>
      <c r="I576" s="1"/>
      <c r="J576" s="1"/>
      <c r="K576" s="1"/>
      <c r="L576" s="1"/>
      <c r="M576" s="1"/>
      <c r="N576" s="1"/>
      <c r="O576" s="1"/>
      <c r="P576" s="1"/>
      <c r="Q576" s="1"/>
      <c r="R576" s="1"/>
      <c r="S576" s="1"/>
      <c r="T576" s="1"/>
      <c r="U576" s="1"/>
    </row>
    <row r="577" spans="1:21" ht="9.75" customHeight="1">
      <c r="A577" s="1"/>
      <c r="B577" s="1"/>
      <c r="C577" s="1"/>
      <c r="D577" s="1"/>
      <c r="E577" s="1"/>
      <c r="F577" s="1"/>
      <c r="G577" s="1"/>
      <c r="H577" s="1"/>
      <c r="I577" s="1"/>
      <c r="J577" s="1"/>
      <c r="K577" s="1"/>
      <c r="L577" s="1"/>
      <c r="M577" s="1"/>
      <c r="N577" s="1"/>
      <c r="O577" s="1"/>
      <c r="P577" s="1"/>
      <c r="Q577" s="1"/>
      <c r="R577" s="1"/>
      <c r="S577" s="1"/>
      <c r="T577" s="1"/>
      <c r="U577" s="1"/>
    </row>
    <row r="578" spans="1:21" ht="9.75" customHeight="1">
      <c r="A578" s="1"/>
      <c r="B578" s="1"/>
      <c r="C578" s="1"/>
      <c r="D578" s="1"/>
      <c r="E578" s="1"/>
      <c r="F578" s="1"/>
      <c r="G578" s="1"/>
      <c r="H578" s="1"/>
      <c r="I578" s="1"/>
      <c r="J578" s="1"/>
      <c r="K578" s="1"/>
      <c r="L578" s="1"/>
      <c r="M578" s="1"/>
      <c r="N578" s="1"/>
      <c r="O578" s="1"/>
      <c r="P578" s="1"/>
      <c r="Q578" s="1"/>
      <c r="R578" s="1"/>
      <c r="S578" s="1"/>
      <c r="T578" s="1"/>
      <c r="U578" s="1"/>
    </row>
    <row r="579" spans="1:21" ht="9.75" customHeight="1">
      <c r="A579" s="1"/>
      <c r="B579" s="1"/>
      <c r="C579" s="1"/>
      <c r="D579" s="1"/>
      <c r="E579" s="1"/>
      <c r="F579" s="1"/>
      <c r="G579" s="1"/>
      <c r="H579" s="1"/>
      <c r="I579" s="1"/>
      <c r="J579" s="1"/>
      <c r="K579" s="1"/>
      <c r="L579" s="1"/>
      <c r="M579" s="1"/>
      <c r="N579" s="1"/>
      <c r="O579" s="1"/>
      <c r="P579" s="1"/>
      <c r="Q579" s="1"/>
      <c r="R579" s="1"/>
      <c r="S579" s="1"/>
      <c r="T579" s="1"/>
      <c r="U579" s="1"/>
    </row>
    <row r="580" spans="1:21" ht="9.75" customHeight="1">
      <c r="A580" s="1"/>
      <c r="B580" s="1"/>
      <c r="C580" s="1"/>
      <c r="D580" s="1"/>
      <c r="E580" s="1"/>
      <c r="F580" s="1"/>
      <c r="G580" s="1"/>
      <c r="H580" s="1"/>
      <c r="I580" s="1"/>
      <c r="J580" s="1"/>
      <c r="K580" s="1"/>
      <c r="L580" s="1"/>
      <c r="M580" s="1"/>
      <c r="N580" s="1"/>
      <c r="O580" s="1"/>
      <c r="P580" s="1"/>
      <c r="Q580" s="1"/>
      <c r="R580" s="1"/>
      <c r="S580" s="1"/>
      <c r="T580" s="1"/>
      <c r="U580" s="1"/>
    </row>
    <row r="581" spans="1:21" ht="9.75" customHeight="1">
      <c r="A581" s="1"/>
      <c r="B581" s="1"/>
      <c r="C581" s="1"/>
      <c r="D581" s="1"/>
      <c r="E581" s="1"/>
      <c r="F581" s="1"/>
      <c r="G581" s="1"/>
      <c r="H581" s="1"/>
      <c r="I581" s="1"/>
      <c r="J581" s="1"/>
      <c r="K581" s="1"/>
      <c r="L581" s="1"/>
      <c r="M581" s="1"/>
      <c r="N581" s="1"/>
      <c r="O581" s="1"/>
      <c r="P581" s="1"/>
      <c r="Q581" s="1"/>
      <c r="R581" s="1"/>
      <c r="S581" s="1"/>
      <c r="T581" s="1"/>
      <c r="U581" s="1"/>
    </row>
    <row r="582" spans="1:21" ht="9.75" customHeight="1">
      <c r="A582" s="1"/>
      <c r="B582" s="1"/>
      <c r="C582" s="1"/>
      <c r="D582" s="1"/>
      <c r="E582" s="1"/>
      <c r="F582" s="1"/>
      <c r="G582" s="1"/>
      <c r="H582" s="1"/>
      <c r="I582" s="1"/>
      <c r="J582" s="1"/>
      <c r="K582" s="1"/>
      <c r="L582" s="1"/>
      <c r="M582" s="1"/>
      <c r="N582" s="1"/>
      <c r="O582" s="1"/>
      <c r="P582" s="1"/>
      <c r="Q582" s="1"/>
      <c r="R582" s="1"/>
      <c r="S582" s="1"/>
      <c r="T582" s="1"/>
      <c r="U582" s="1"/>
    </row>
    <row r="583" spans="1:21" ht="9.75" customHeight="1">
      <c r="A583" s="1"/>
      <c r="B583" s="1"/>
      <c r="C583" s="1"/>
      <c r="D583" s="1"/>
      <c r="E583" s="1"/>
      <c r="F583" s="1"/>
      <c r="G583" s="1"/>
      <c r="H583" s="1"/>
      <c r="I583" s="1"/>
      <c r="J583" s="1"/>
      <c r="K583" s="1"/>
      <c r="L583" s="1"/>
      <c r="M583" s="1"/>
      <c r="N583" s="1"/>
      <c r="O583" s="1"/>
      <c r="P583" s="1"/>
      <c r="Q583" s="1"/>
      <c r="R583" s="1"/>
      <c r="S583" s="1"/>
      <c r="T583" s="1"/>
      <c r="U583" s="1"/>
    </row>
    <row r="584" spans="1:21" ht="9.75" customHeight="1">
      <c r="A584" s="1"/>
      <c r="B584" s="1"/>
      <c r="C584" s="1"/>
      <c r="D584" s="1"/>
      <c r="E584" s="1"/>
      <c r="F584" s="1"/>
      <c r="G584" s="1"/>
      <c r="H584" s="1"/>
      <c r="I584" s="1"/>
      <c r="J584" s="1"/>
      <c r="K584" s="1"/>
      <c r="L584" s="1"/>
      <c r="M584" s="1"/>
      <c r="N584" s="1"/>
      <c r="O584" s="1"/>
      <c r="P584" s="1"/>
      <c r="Q584" s="1"/>
      <c r="R584" s="1"/>
      <c r="S584" s="1"/>
      <c r="T584" s="1"/>
      <c r="U584" s="1"/>
    </row>
    <row r="585" spans="1:21" ht="9.75" customHeight="1">
      <c r="A585" s="1"/>
      <c r="B585" s="1"/>
      <c r="C585" s="1"/>
      <c r="D585" s="1"/>
      <c r="E585" s="1"/>
      <c r="F585" s="1"/>
      <c r="G585" s="1"/>
      <c r="H585" s="1"/>
      <c r="I585" s="1"/>
      <c r="J585" s="1"/>
      <c r="K585" s="1"/>
      <c r="L585" s="1"/>
      <c r="M585" s="1"/>
      <c r="N585" s="1"/>
      <c r="O585" s="1"/>
      <c r="P585" s="1"/>
      <c r="Q585" s="1"/>
      <c r="R585" s="1"/>
      <c r="S585" s="1"/>
      <c r="T585" s="1"/>
      <c r="U585" s="1"/>
    </row>
    <row r="586" spans="1:21" ht="9.75" customHeight="1">
      <c r="A586" s="1"/>
      <c r="B586" s="1"/>
      <c r="C586" s="1"/>
      <c r="D586" s="1"/>
      <c r="E586" s="1"/>
      <c r="F586" s="1"/>
      <c r="G586" s="1"/>
      <c r="H586" s="1"/>
      <c r="I586" s="1"/>
      <c r="J586" s="1"/>
      <c r="K586" s="1"/>
      <c r="L586" s="1"/>
      <c r="M586" s="1"/>
      <c r="N586" s="1"/>
      <c r="O586" s="1"/>
      <c r="P586" s="1"/>
      <c r="Q586" s="1"/>
      <c r="R586" s="1"/>
      <c r="S586" s="1"/>
      <c r="T586" s="1"/>
      <c r="U586" s="1"/>
    </row>
    <row r="587" spans="1:21" ht="9.75" customHeight="1">
      <c r="A587" s="1"/>
      <c r="B587" s="1"/>
      <c r="C587" s="1"/>
      <c r="D587" s="1"/>
      <c r="E587" s="1"/>
      <c r="F587" s="1"/>
      <c r="G587" s="1"/>
      <c r="H587" s="1"/>
      <c r="I587" s="1"/>
      <c r="J587" s="1"/>
      <c r="K587" s="1"/>
      <c r="L587" s="1"/>
      <c r="M587" s="1"/>
      <c r="N587" s="1"/>
      <c r="O587" s="1"/>
      <c r="P587" s="1"/>
      <c r="Q587" s="1"/>
      <c r="R587" s="1"/>
      <c r="S587" s="1"/>
      <c r="T587" s="1"/>
      <c r="U587" s="1"/>
    </row>
    <row r="588" spans="1:21" ht="9.75" customHeight="1">
      <c r="A588" s="1"/>
      <c r="B588" s="1"/>
      <c r="C588" s="1"/>
      <c r="D588" s="1"/>
      <c r="E588" s="1"/>
      <c r="F588" s="1"/>
      <c r="G588" s="1"/>
      <c r="H588" s="1"/>
      <c r="I588" s="1"/>
      <c r="J588" s="1"/>
      <c r="K588" s="1"/>
      <c r="L588" s="1"/>
      <c r="M588" s="1"/>
      <c r="N588" s="1"/>
      <c r="O588" s="1"/>
      <c r="P588" s="1"/>
      <c r="Q588" s="1"/>
      <c r="R588" s="1"/>
      <c r="S588" s="1"/>
      <c r="T588" s="1"/>
      <c r="U588" s="1"/>
    </row>
    <row r="589" spans="1:21" ht="9.75" customHeight="1">
      <c r="A589" s="1"/>
      <c r="B589" s="1"/>
      <c r="C589" s="1"/>
      <c r="D589" s="1"/>
      <c r="E589" s="1"/>
      <c r="F589" s="1"/>
      <c r="G589" s="1"/>
      <c r="H589" s="1"/>
      <c r="I589" s="1"/>
      <c r="J589" s="1"/>
      <c r="K589" s="1"/>
      <c r="L589" s="1"/>
      <c r="M589" s="1"/>
      <c r="N589" s="1"/>
      <c r="O589" s="1"/>
      <c r="P589" s="1"/>
      <c r="Q589" s="1"/>
      <c r="R589" s="1"/>
      <c r="S589" s="1"/>
      <c r="T589" s="1"/>
      <c r="U589" s="1"/>
    </row>
    <row r="590" spans="1:21" ht="9.75" customHeight="1">
      <c r="A590" s="1"/>
      <c r="B590" s="1"/>
      <c r="C590" s="1"/>
      <c r="D590" s="1"/>
      <c r="E590" s="1"/>
      <c r="F590" s="1"/>
      <c r="G590" s="1"/>
      <c r="H590" s="1"/>
      <c r="I590" s="1"/>
      <c r="J590" s="1"/>
      <c r="K590" s="1"/>
      <c r="L590" s="1"/>
      <c r="M590" s="1"/>
      <c r="N590" s="1"/>
      <c r="O590" s="1"/>
      <c r="P590" s="1"/>
      <c r="Q590" s="1"/>
      <c r="R590" s="1"/>
      <c r="S590" s="1"/>
      <c r="T590" s="1"/>
      <c r="U590" s="1"/>
    </row>
    <row r="591" spans="1:21" ht="9.75" customHeight="1">
      <c r="A591" s="1"/>
      <c r="B591" s="1"/>
      <c r="C591" s="1"/>
      <c r="D591" s="1"/>
      <c r="E591" s="1"/>
      <c r="F591" s="1"/>
      <c r="G591" s="1"/>
      <c r="H591" s="1"/>
      <c r="I591" s="1"/>
      <c r="J591" s="1"/>
      <c r="K591" s="1"/>
      <c r="L591" s="1"/>
      <c r="M591" s="1"/>
      <c r="N591" s="1"/>
      <c r="O591" s="1"/>
      <c r="P591" s="1"/>
      <c r="Q591" s="1"/>
      <c r="R591" s="1"/>
      <c r="S591" s="1"/>
      <c r="T591" s="1"/>
      <c r="U591" s="1"/>
    </row>
    <row r="592" spans="1:21" ht="9.75" customHeight="1">
      <c r="A592" s="1"/>
      <c r="B592" s="1"/>
      <c r="C592" s="1"/>
      <c r="D592" s="1"/>
      <c r="E592" s="1"/>
      <c r="F592" s="1"/>
      <c r="G592" s="1"/>
      <c r="H592" s="1"/>
      <c r="I592" s="1"/>
      <c r="J592" s="1"/>
      <c r="K592" s="1"/>
      <c r="L592" s="1"/>
      <c r="M592" s="1"/>
      <c r="N592" s="1"/>
      <c r="O592" s="1"/>
      <c r="P592" s="1"/>
      <c r="Q592" s="1"/>
      <c r="R592" s="1"/>
      <c r="S592" s="1"/>
      <c r="T592" s="1"/>
      <c r="U592" s="1"/>
    </row>
    <row r="593" spans="1:21" ht="9.75" customHeight="1">
      <c r="A593" s="1"/>
      <c r="B593" s="1"/>
      <c r="C593" s="1"/>
      <c r="D593" s="1"/>
      <c r="E593" s="1"/>
      <c r="F593" s="1"/>
      <c r="G593" s="1"/>
      <c r="H593" s="1"/>
      <c r="I593" s="1"/>
      <c r="J593" s="1"/>
      <c r="K593" s="1"/>
      <c r="L593" s="1"/>
      <c r="M593" s="1"/>
      <c r="N593" s="1"/>
      <c r="O593" s="1"/>
      <c r="P593" s="1"/>
      <c r="Q593" s="1"/>
      <c r="R593" s="1"/>
      <c r="S593" s="1"/>
      <c r="T593" s="1"/>
      <c r="U593" s="1"/>
    </row>
    <row r="594" spans="1:21" ht="9.75" customHeight="1">
      <c r="A594" s="1"/>
      <c r="B594" s="1"/>
      <c r="C594" s="1"/>
      <c r="D594" s="1"/>
      <c r="E594" s="1"/>
      <c r="F594" s="1"/>
      <c r="G594" s="1"/>
      <c r="H594" s="1"/>
      <c r="I594" s="1"/>
      <c r="J594" s="1"/>
      <c r="K594" s="1"/>
      <c r="L594" s="1"/>
      <c r="M594" s="1"/>
      <c r="N594" s="1"/>
      <c r="O594" s="1"/>
      <c r="P594" s="1"/>
      <c r="Q594" s="1"/>
      <c r="R594" s="1"/>
      <c r="S594" s="1"/>
      <c r="T594" s="1"/>
      <c r="U594" s="1"/>
    </row>
    <row r="595" spans="1:21" ht="9.75" customHeight="1">
      <c r="A595" s="1"/>
      <c r="B595" s="1"/>
      <c r="C595" s="1"/>
      <c r="D595" s="1"/>
      <c r="E595" s="1"/>
      <c r="F595" s="1"/>
      <c r="G595" s="1"/>
      <c r="H595" s="1"/>
      <c r="I595" s="1"/>
      <c r="J595" s="1"/>
      <c r="K595" s="1"/>
      <c r="L595" s="1"/>
      <c r="M595" s="1"/>
      <c r="N595" s="1"/>
      <c r="O595" s="1"/>
      <c r="P595" s="1"/>
      <c r="Q595" s="1"/>
      <c r="R595" s="1"/>
      <c r="S595" s="1"/>
      <c r="T595" s="1"/>
      <c r="U595" s="1"/>
    </row>
    <row r="596" spans="1:21" ht="9.75" customHeight="1">
      <c r="A596" s="1"/>
      <c r="B596" s="1"/>
      <c r="C596" s="1"/>
      <c r="D596" s="1"/>
      <c r="E596" s="1"/>
      <c r="F596" s="1"/>
      <c r="G596" s="1"/>
      <c r="H596" s="1"/>
      <c r="I596" s="1"/>
      <c r="J596" s="1"/>
      <c r="K596" s="1"/>
      <c r="L596" s="1"/>
      <c r="M596" s="1"/>
      <c r="N596" s="1"/>
      <c r="O596" s="1"/>
      <c r="P596" s="1"/>
      <c r="Q596" s="1"/>
      <c r="R596" s="1"/>
      <c r="S596" s="1"/>
      <c r="T596" s="1"/>
      <c r="U596" s="1"/>
    </row>
    <row r="597" spans="1:21" ht="9.75" customHeight="1">
      <c r="A597" s="1"/>
      <c r="B597" s="1"/>
      <c r="C597" s="1"/>
      <c r="D597" s="1"/>
      <c r="E597" s="1"/>
      <c r="F597" s="1"/>
      <c r="G597" s="1"/>
      <c r="H597" s="1"/>
      <c r="I597" s="1"/>
      <c r="J597" s="1"/>
      <c r="K597" s="1"/>
      <c r="L597" s="1"/>
      <c r="M597" s="1"/>
      <c r="N597" s="1"/>
      <c r="O597" s="1"/>
      <c r="P597" s="1"/>
      <c r="Q597" s="1"/>
      <c r="R597" s="1"/>
      <c r="S597" s="1"/>
      <c r="T597" s="1"/>
      <c r="U597" s="1"/>
    </row>
    <row r="598" spans="1:21" ht="9.75" customHeight="1">
      <c r="A598" s="1"/>
      <c r="B598" s="1"/>
      <c r="C598" s="1"/>
      <c r="D598" s="1"/>
      <c r="E598" s="1"/>
      <c r="F598" s="1"/>
      <c r="G598" s="1"/>
      <c r="H598" s="1"/>
      <c r="I598" s="1"/>
      <c r="J598" s="1"/>
      <c r="K598" s="1"/>
      <c r="L598" s="1"/>
      <c r="M598" s="1"/>
      <c r="N598" s="1"/>
      <c r="O598" s="1"/>
      <c r="P598" s="1"/>
      <c r="Q598" s="1"/>
      <c r="R598" s="1"/>
      <c r="S598" s="1"/>
      <c r="T598" s="1"/>
      <c r="U598" s="1"/>
    </row>
    <row r="599" spans="1:21" ht="9.75" customHeight="1">
      <c r="A599" s="1"/>
      <c r="B599" s="1"/>
      <c r="C599" s="1"/>
      <c r="D599" s="1"/>
      <c r="E599" s="1"/>
      <c r="F599" s="1"/>
      <c r="G599" s="1"/>
      <c r="H599" s="1"/>
      <c r="I599" s="1"/>
      <c r="J599" s="1"/>
      <c r="K599" s="1"/>
      <c r="L599" s="1"/>
      <c r="M599" s="1"/>
      <c r="N599" s="1"/>
      <c r="O599" s="1"/>
      <c r="P599" s="1"/>
      <c r="Q599" s="1"/>
      <c r="R599" s="1"/>
      <c r="S599" s="1"/>
      <c r="T599" s="1"/>
      <c r="U599" s="1"/>
    </row>
    <row r="600" spans="1:21" ht="9.75" customHeight="1">
      <c r="A600" s="1"/>
      <c r="B600" s="1"/>
      <c r="C600" s="1"/>
      <c r="D600" s="1"/>
      <c r="E600" s="1"/>
      <c r="F600" s="1"/>
      <c r="G600" s="1"/>
      <c r="H600" s="1"/>
      <c r="I600" s="1"/>
      <c r="J600" s="1"/>
      <c r="K600" s="1"/>
      <c r="L600" s="1"/>
      <c r="M600" s="1"/>
      <c r="N600" s="1"/>
      <c r="O600" s="1"/>
      <c r="P600" s="1"/>
      <c r="Q600" s="1"/>
      <c r="R600" s="1"/>
      <c r="S600" s="1"/>
      <c r="T600" s="1"/>
      <c r="U600" s="1"/>
    </row>
    <row r="601" spans="1:21" ht="9.75" customHeight="1">
      <c r="A601" s="1"/>
      <c r="B601" s="1"/>
      <c r="C601" s="1"/>
      <c r="D601" s="1"/>
      <c r="E601" s="1"/>
      <c r="F601" s="1"/>
      <c r="G601" s="1"/>
      <c r="H601" s="1"/>
      <c r="I601" s="1"/>
      <c r="J601" s="1"/>
      <c r="K601" s="1"/>
      <c r="L601" s="1"/>
      <c r="M601" s="1"/>
      <c r="N601" s="1"/>
      <c r="O601" s="1"/>
      <c r="P601" s="1"/>
      <c r="Q601" s="1"/>
      <c r="R601" s="1"/>
      <c r="S601" s="1"/>
      <c r="T601" s="1"/>
      <c r="U601" s="1"/>
    </row>
    <row r="602" spans="1:21" ht="9.75" customHeight="1">
      <c r="A602" s="1"/>
      <c r="B602" s="1"/>
      <c r="C602" s="1"/>
      <c r="D602" s="1"/>
      <c r="E602" s="1"/>
      <c r="F602" s="1"/>
      <c r="G602" s="1"/>
      <c r="H602" s="1"/>
      <c r="I602" s="1"/>
      <c r="J602" s="1"/>
      <c r="K602" s="1"/>
      <c r="L602" s="1"/>
      <c r="M602" s="1"/>
      <c r="N602" s="1"/>
      <c r="O602" s="1"/>
      <c r="P602" s="1"/>
      <c r="Q602" s="1"/>
      <c r="R602" s="1"/>
      <c r="S602" s="1"/>
      <c r="T602" s="1"/>
      <c r="U602" s="1"/>
    </row>
    <row r="603" spans="1:21" ht="9.75" customHeight="1">
      <c r="A603" s="1"/>
      <c r="B603" s="1"/>
      <c r="C603" s="1"/>
      <c r="D603" s="1"/>
      <c r="E603" s="1"/>
      <c r="F603" s="1"/>
      <c r="G603" s="1"/>
      <c r="H603" s="1"/>
      <c r="I603" s="1"/>
      <c r="J603" s="1"/>
      <c r="K603" s="1"/>
      <c r="L603" s="1"/>
      <c r="M603" s="1"/>
      <c r="N603" s="1"/>
      <c r="O603" s="1"/>
      <c r="P603" s="1"/>
      <c r="Q603" s="1"/>
      <c r="R603" s="1"/>
      <c r="S603" s="1"/>
      <c r="T603" s="1"/>
      <c r="U603" s="1"/>
    </row>
    <row r="604" spans="1:21" ht="9.75" customHeight="1">
      <c r="A604" s="1"/>
      <c r="B604" s="1"/>
      <c r="C604" s="1"/>
      <c r="D604" s="1"/>
      <c r="E604" s="1"/>
      <c r="F604" s="1"/>
      <c r="G604" s="1"/>
      <c r="H604" s="1"/>
      <c r="I604" s="1"/>
      <c r="J604" s="1"/>
      <c r="K604" s="1"/>
      <c r="L604" s="1"/>
      <c r="M604" s="1"/>
      <c r="N604" s="1"/>
      <c r="O604" s="1"/>
      <c r="P604" s="1"/>
      <c r="Q604" s="1"/>
      <c r="R604" s="1"/>
      <c r="S604" s="1"/>
      <c r="T604" s="1"/>
      <c r="U604" s="1"/>
    </row>
    <row r="605" spans="1:21" ht="9.75" customHeight="1">
      <c r="A605" s="1"/>
      <c r="B605" s="1"/>
      <c r="C605" s="1"/>
      <c r="D605" s="1"/>
      <c r="E605" s="1"/>
      <c r="F605" s="1"/>
      <c r="G605" s="1"/>
      <c r="H605" s="1"/>
      <c r="I605" s="1"/>
      <c r="J605" s="1"/>
      <c r="K605" s="1"/>
      <c r="L605" s="1"/>
      <c r="M605" s="1"/>
      <c r="N605" s="1"/>
      <c r="O605" s="1"/>
      <c r="P605" s="1"/>
      <c r="Q605" s="1"/>
      <c r="R605" s="1"/>
      <c r="S605" s="1"/>
      <c r="T605" s="1"/>
      <c r="U605" s="1"/>
    </row>
    <row r="606" spans="1:21" ht="9.75" customHeight="1">
      <c r="A606" s="1"/>
      <c r="B606" s="1"/>
      <c r="C606" s="1"/>
      <c r="D606" s="1"/>
      <c r="E606" s="1"/>
      <c r="F606" s="1"/>
      <c r="G606" s="1"/>
      <c r="H606" s="1"/>
      <c r="I606" s="1"/>
      <c r="J606" s="1"/>
      <c r="K606" s="1"/>
      <c r="L606" s="1"/>
      <c r="M606" s="1"/>
      <c r="N606" s="1"/>
      <c r="O606" s="1"/>
      <c r="P606" s="1"/>
      <c r="Q606" s="1"/>
      <c r="R606" s="1"/>
      <c r="S606" s="1"/>
      <c r="T606" s="1"/>
      <c r="U606" s="1"/>
    </row>
    <row r="607" spans="1:21" ht="9.75" customHeight="1">
      <c r="A607" s="1"/>
      <c r="B607" s="1"/>
      <c r="C607" s="1"/>
      <c r="D607" s="1"/>
      <c r="E607" s="1"/>
      <c r="F607" s="1"/>
      <c r="G607" s="1"/>
      <c r="H607" s="1"/>
      <c r="I607" s="1"/>
      <c r="J607" s="1"/>
      <c r="K607" s="1"/>
      <c r="L607" s="1"/>
      <c r="M607" s="1"/>
      <c r="N607" s="1"/>
      <c r="O607" s="1"/>
      <c r="P607" s="1"/>
      <c r="Q607" s="1"/>
      <c r="R607" s="1"/>
      <c r="S607" s="1"/>
      <c r="T607" s="1"/>
      <c r="U607" s="1"/>
    </row>
    <row r="608" spans="1:21" ht="9.75" customHeight="1">
      <c r="A608" s="1"/>
      <c r="B608" s="1"/>
      <c r="C608" s="1"/>
      <c r="D608" s="1"/>
      <c r="E608" s="1"/>
      <c r="F608" s="1"/>
      <c r="G608" s="1"/>
      <c r="H608" s="1"/>
      <c r="I608" s="1"/>
      <c r="J608" s="1"/>
      <c r="K608" s="1"/>
      <c r="L608" s="1"/>
      <c r="M608" s="1"/>
      <c r="N608" s="1"/>
      <c r="O608" s="1"/>
      <c r="P608" s="1"/>
      <c r="Q608" s="1"/>
      <c r="R608" s="1"/>
      <c r="S608" s="1"/>
      <c r="T608" s="1"/>
      <c r="U608" s="1"/>
    </row>
    <row r="609" spans="1:21" ht="9.75" customHeight="1">
      <c r="A609" s="1"/>
      <c r="B609" s="1"/>
      <c r="C609" s="1"/>
      <c r="D609" s="1"/>
      <c r="E609" s="1"/>
      <c r="F609" s="1"/>
      <c r="G609" s="1"/>
      <c r="H609" s="1"/>
      <c r="I609" s="1"/>
      <c r="J609" s="1"/>
      <c r="K609" s="1"/>
      <c r="L609" s="1"/>
      <c r="M609" s="1"/>
      <c r="N609" s="1"/>
      <c r="O609" s="1"/>
      <c r="P609" s="1"/>
      <c r="Q609" s="1"/>
      <c r="R609" s="1"/>
      <c r="S609" s="1"/>
      <c r="T609" s="1"/>
      <c r="U609" s="1"/>
    </row>
    <row r="610" spans="1:21" ht="9.75" customHeight="1">
      <c r="A610" s="1"/>
      <c r="B610" s="1"/>
      <c r="C610" s="1"/>
      <c r="D610" s="1"/>
      <c r="E610" s="1"/>
      <c r="F610" s="1"/>
      <c r="G610" s="1"/>
      <c r="H610" s="1"/>
      <c r="I610" s="1"/>
      <c r="J610" s="1"/>
      <c r="K610" s="1"/>
      <c r="L610" s="1"/>
      <c r="M610" s="1"/>
      <c r="N610" s="1"/>
      <c r="O610" s="1"/>
      <c r="P610" s="1"/>
      <c r="Q610" s="1"/>
      <c r="R610" s="1"/>
      <c r="S610" s="1"/>
      <c r="T610" s="1"/>
      <c r="U610" s="1"/>
    </row>
    <row r="611" spans="1:21" ht="9.75" customHeight="1">
      <c r="A611" s="1"/>
      <c r="B611" s="1"/>
      <c r="C611" s="1"/>
      <c r="D611" s="1"/>
      <c r="E611" s="1"/>
      <c r="F611" s="1"/>
      <c r="G611" s="1"/>
      <c r="H611" s="1"/>
      <c r="I611" s="1"/>
      <c r="J611" s="1"/>
      <c r="K611" s="1"/>
      <c r="L611" s="1"/>
      <c r="M611" s="1"/>
      <c r="N611" s="1"/>
      <c r="O611" s="1"/>
      <c r="P611" s="1"/>
      <c r="Q611" s="1"/>
      <c r="R611" s="1"/>
      <c r="S611" s="1"/>
      <c r="T611" s="1"/>
      <c r="U611" s="1"/>
    </row>
    <row r="612" spans="1:21" ht="9.75" customHeight="1">
      <c r="A612" s="1"/>
      <c r="B612" s="1"/>
      <c r="C612" s="1"/>
      <c r="D612" s="1"/>
      <c r="E612" s="1"/>
      <c r="F612" s="1"/>
      <c r="G612" s="1"/>
      <c r="H612" s="1"/>
      <c r="I612" s="1"/>
      <c r="J612" s="1"/>
      <c r="K612" s="1"/>
      <c r="L612" s="1"/>
      <c r="M612" s="1"/>
      <c r="N612" s="1"/>
      <c r="O612" s="1"/>
      <c r="P612" s="1"/>
      <c r="Q612" s="1"/>
      <c r="R612" s="1"/>
      <c r="S612" s="1"/>
      <c r="T612" s="1"/>
      <c r="U612" s="1"/>
    </row>
    <row r="613" spans="1:21" ht="9.75" customHeight="1">
      <c r="A613" s="1"/>
      <c r="B613" s="1"/>
      <c r="C613" s="1"/>
      <c r="D613" s="1"/>
      <c r="E613" s="1"/>
      <c r="F613" s="1"/>
      <c r="G613" s="1"/>
      <c r="H613" s="1"/>
      <c r="I613" s="1"/>
      <c r="J613" s="1"/>
      <c r="K613" s="1"/>
      <c r="L613" s="1"/>
      <c r="M613" s="1"/>
      <c r="N613" s="1"/>
      <c r="O613" s="1"/>
      <c r="P613" s="1"/>
      <c r="Q613" s="1"/>
      <c r="R613" s="1"/>
      <c r="S613" s="1"/>
      <c r="T613" s="1"/>
      <c r="U613" s="1"/>
    </row>
    <row r="614" spans="1:21" ht="9.75" customHeight="1">
      <c r="A614" s="1"/>
      <c r="B614" s="1"/>
      <c r="C614" s="1"/>
      <c r="D614" s="1"/>
      <c r="E614" s="1"/>
      <c r="F614" s="1"/>
      <c r="G614" s="1"/>
      <c r="H614" s="1"/>
      <c r="I614" s="1"/>
      <c r="J614" s="1"/>
      <c r="K614" s="1"/>
      <c r="L614" s="1"/>
      <c r="M614" s="1"/>
      <c r="N614" s="1"/>
      <c r="O614" s="1"/>
      <c r="P614" s="1"/>
      <c r="Q614" s="1"/>
      <c r="R614" s="1"/>
      <c r="S614" s="1"/>
      <c r="T614" s="1"/>
      <c r="U614" s="1"/>
    </row>
    <row r="615" spans="1:21" ht="9.75" customHeight="1">
      <c r="A615" s="1"/>
      <c r="B615" s="1"/>
      <c r="C615" s="1"/>
      <c r="D615" s="1"/>
      <c r="E615" s="1"/>
      <c r="F615" s="1"/>
      <c r="G615" s="1"/>
      <c r="H615" s="1"/>
      <c r="I615" s="1"/>
      <c r="J615" s="1"/>
      <c r="K615" s="1"/>
      <c r="L615" s="1"/>
      <c r="M615" s="1"/>
      <c r="N615" s="1"/>
      <c r="O615" s="1"/>
      <c r="P615" s="1"/>
      <c r="Q615" s="1"/>
      <c r="R615" s="1"/>
      <c r="S615" s="1"/>
      <c r="T615" s="1"/>
      <c r="U615" s="1"/>
    </row>
    <row r="616" spans="1:21" ht="9.75" customHeight="1">
      <c r="A616" s="1"/>
      <c r="B616" s="1"/>
      <c r="C616" s="1"/>
      <c r="D616" s="1"/>
      <c r="E616" s="1"/>
      <c r="F616" s="1"/>
      <c r="G616" s="1"/>
      <c r="H616" s="1"/>
      <c r="I616" s="1"/>
      <c r="J616" s="1"/>
      <c r="K616" s="1"/>
      <c r="L616" s="1"/>
      <c r="M616" s="1"/>
      <c r="N616" s="1"/>
      <c r="O616" s="1"/>
      <c r="P616" s="1"/>
      <c r="Q616" s="1"/>
      <c r="R616" s="1"/>
      <c r="S616" s="1"/>
      <c r="T616" s="1"/>
      <c r="U616" s="1"/>
    </row>
    <row r="617" spans="1:21" ht="9.75" customHeight="1">
      <c r="A617" s="1"/>
      <c r="B617" s="1"/>
      <c r="C617" s="1"/>
      <c r="D617" s="1"/>
      <c r="E617" s="1"/>
      <c r="F617" s="1"/>
      <c r="G617" s="1"/>
      <c r="H617" s="1"/>
      <c r="I617" s="1"/>
      <c r="J617" s="1"/>
      <c r="K617" s="1"/>
      <c r="L617" s="1"/>
      <c r="M617" s="1"/>
      <c r="N617" s="1"/>
      <c r="O617" s="1"/>
      <c r="P617" s="1"/>
      <c r="Q617" s="1"/>
      <c r="R617" s="1"/>
      <c r="S617" s="1"/>
      <c r="T617" s="1"/>
      <c r="U617" s="1"/>
    </row>
    <row r="618" spans="1:21" ht="9.75" customHeight="1">
      <c r="A618" s="1"/>
      <c r="B618" s="1"/>
      <c r="C618" s="1"/>
      <c r="D618" s="1"/>
      <c r="E618" s="1"/>
      <c r="F618" s="1"/>
      <c r="G618" s="1"/>
      <c r="H618" s="1"/>
      <c r="I618" s="1"/>
      <c r="J618" s="1"/>
      <c r="K618" s="1"/>
      <c r="L618" s="1"/>
      <c r="M618" s="1"/>
      <c r="N618" s="1"/>
      <c r="O618" s="1"/>
      <c r="P618" s="1"/>
      <c r="Q618" s="1"/>
      <c r="R618" s="1"/>
      <c r="S618" s="1"/>
      <c r="T618" s="1"/>
      <c r="U618" s="1"/>
    </row>
    <row r="619" spans="1:21" ht="9.75" customHeight="1">
      <c r="A619" s="1"/>
      <c r="B619" s="1"/>
      <c r="C619" s="1"/>
      <c r="D619" s="1"/>
      <c r="E619" s="1"/>
      <c r="F619" s="1"/>
      <c r="G619" s="1"/>
      <c r="H619" s="1"/>
      <c r="I619" s="1"/>
      <c r="J619" s="1"/>
      <c r="K619" s="1"/>
      <c r="L619" s="1"/>
      <c r="M619" s="1"/>
      <c r="N619" s="1"/>
      <c r="O619" s="1"/>
      <c r="P619" s="1"/>
      <c r="Q619" s="1"/>
      <c r="R619" s="1"/>
      <c r="S619" s="1"/>
      <c r="T619" s="1"/>
      <c r="U619" s="1"/>
    </row>
    <row r="620" spans="1:21" ht="9.75" customHeight="1">
      <c r="A620" s="1"/>
      <c r="B620" s="1"/>
      <c r="C620" s="1"/>
      <c r="D620" s="1"/>
      <c r="E620" s="1"/>
      <c r="F620" s="1"/>
      <c r="G620" s="1"/>
      <c r="H620" s="1"/>
      <c r="I620" s="1"/>
      <c r="J620" s="1"/>
      <c r="K620" s="1"/>
      <c r="L620" s="1"/>
      <c r="M620" s="1"/>
      <c r="N620" s="1"/>
      <c r="O620" s="1"/>
      <c r="P620" s="1"/>
      <c r="Q620" s="1"/>
      <c r="R620" s="1"/>
      <c r="S620" s="1"/>
      <c r="T620" s="1"/>
      <c r="U620" s="1"/>
    </row>
    <row r="621" spans="1:21" ht="9.75" customHeight="1">
      <c r="A621" s="1"/>
      <c r="B621" s="1"/>
      <c r="C621" s="1"/>
      <c r="D621" s="1"/>
      <c r="E621" s="1"/>
      <c r="F621" s="1"/>
      <c r="G621" s="1"/>
      <c r="H621" s="1"/>
      <c r="I621" s="1"/>
      <c r="J621" s="1"/>
      <c r="K621" s="1"/>
      <c r="L621" s="1"/>
      <c r="M621" s="1"/>
      <c r="N621" s="1"/>
      <c r="O621" s="1"/>
      <c r="P621" s="1"/>
      <c r="Q621" s="1"/>
      <c r="R621" s="1"/>
      <c r="S621" s="1"/>
      <c r="T621" s="1"/>
      <c r="U621" s="1"/>
    </row>
    <row r="622" spans="1:21" ht="9.75" customHeight="1">
      <c r="A622" s="1"/>
      <c r="B622" s="1"/>
      <c r="C622" s="1"/>
      <c r="D622" s="1"/>
      <c r="E622" s="1"/>
      <c r="F622" s="1"/>
      <c r="G622" s="1"/>
      <c r="H622" s="1"/>
      <c r="I622" s="1"/>
      <c r="J622" s="1"/>
      <c r="K622" s="1"/>
      <c r="L622" s="1"/>
      <c r="M622" s="1"/>
      <c r="N622" s="1"/>
      <c r="O622" s="1"/>
      <c r="P622" s="1"/>
      <c r="Q622" s="1"/>
      <c r="R622" s="1"/>
      <c r="S622" s="1"/>
      <c r="T622" s="1"/>
      <c r="U622" s="1"/>
    </row>
    <row r="623" spans="1:21" ht="9.75" customHeight="1">
      <c r="A623" s="1"/>
      <c r="B623" s="1"/>
      <c r="C623" s="1"/>
      <c r="D623" s="1"/>
      <c r="E623" s="1"/>
      <c r="F623" s="1"/>
      <c r="G623" s="1"/>
      <c r="H623" s="1"/>
      <c r="I623" s="1"/>
      <c r="J623" s="1"/>
      <c r="K623" s="1"/>
      <c r="L623" s="1"/>
      <c r="M623" s="1"/>
      <c r="N623" s="1"/>
      <c r="O623" s="1"/>
      <c r="P623" s="1"/>
      <c r="Q623" s="1"/>
      <c r="R623" s="1"/>
      <c r="S623" s="1"/>
      <c r="T623" s="1"/>
      <c r="U623" s="1"/>
    </row>
    <row r="624" spans="1:21" ht="9.75" customHeight="1">
      <c r="A624" s="1"/>
      <c r="B624" s="1"/>
      <c r="C624" s="1"/>
      <c r="D624" s="1"/>
      <c r="E624" s="1"/>
      <c r="F624" s="1"/>
      <c r="G624" s="1"/>
      <c r="H624" s="1"/>
      <c r="I624" s="1"/>
      <c r="J624" s="1"/>
      <c r="K624" s="1"/>
      <c r="L624" s="1"/>
      <c r="M624" s="1"/>
      <c r="N624" s="1"/>
      <c r="O624" s="1"/>
      <c r="P624" s="1"/>
      <c r="Q624" s="1"/>
      <c r="R624" s="1"/>
      <c r="S624" s="1"/>
      <c r="T624" s="1"/>
      <c r="U624" s="1"/>
    </row>
    <row r="625" spans="1:21" ht="9.75" customHeight="1">
      <c r="A625" s="1"/>
      <c r="B625" s="1"/>
      <c r="C625" s="1"/>
      <c r="D625" s="1"/>
      <c r="E625" s="1"/>
      <c r="F625" s="1"/>
      <c r="G625" s="1"/>
      <c r="H625" s="1"/>
      <c r="I625" s="1"/>
      <c r="J625" s="1"/>
      <c r="K625" s="1"/>
      <c r="L625" s="1"/>
      <c r="M625" s="1"/>
      <c r="N625" s="1"/>
      <c r="O625" s="1"/>
      <c r="P625" s="1"/>
      <c r="Q625" s="1"/>
      <c r="R625" s="1"/>
      <c r="S625" s="1"/>
      <c r="T625" s="1"/>
      <c r="U625" s="1"/>
    </row>
    <row r="626" spans="1:21" ht="9.75" customHeight="1">
      <c r="A626" s="1"/>
      <c r="B626" s="1"/>
      <c r="C626" s="1"/>
      <c r="D626" s="1"/>
      <c r="E626" s="1"/>
      <c r="F626" s="1"/>
      <c r="G626" s="1"/>
      <c r="H626" s="1"/>
      <c r="I626" s="1"/>
      <c r="J626" s="1"/>
      <c r="K626" s="1"/>
      <c r="L626" s="1"/>
      <c r="M626" s="1"/>
      <c r="N626" s="1"/>
      <c r="O626" s="1"/>
      <c r="P626" s="1"/>
      <c r="Q626" s="1"/>
      <c r="R626" s="1"/>
      <c r="S626" s="1"/>
      <c r="T626" s="1"/>
      <c r="U626" s="1"/>
    </row>
    <row r="627" spans="1:21" ht="9.75" customHeight="1">
      <c r="A627" s="1"/>
      <c r="B627" s="1"/>
      <c r="C627" s="1"/>
      <c r="D627" s="1"/>
      <c r="E627" s="1"/>
      <c r="F627" s="1"/>
      <c r="G627" s="1"/>
      <c r="H627" s="1"/>
      <c r="I627" s="1"/>
      <c r="J627" s="1"/>
      <c r="K627" s="1"/>
      <c r="L627" s="1"/>
      <c r="M627" s="1"/>
      <c r="N627" s="1"/>
      <c r="O627" s="1"/>
      <c r="P627" s="1"/>
      <c r="Q627" s="1"/>
      <c r="R627" s="1"/>
      <c r="S627" s="1"/>
      <c r="T627" s="1"/>
      <c r="U627" s="1"/>
    </row>
    <row r="628" spans="1:21" ht="9.75" customHeight="1">
      <c r="A628" s="1"/>
      <c r="B628" s="1"/>
      <c r="C628" s="1"/>
      <c r="D628" s="1"/>
      <c r="E628" s="1"/>
      <c r="F628" s="1"/>
      <c r="G628" s="1"/>
      <c r="H628" s="1"/>
      <c r="I628" s="1"/>
      <c r="J628" s="1"/>
      <c r="K628" s="1"/>
      <c r="L628" s="1"/>
      <c r="M628" s="1"/>
      <c r="N628" s="1"/>
      <c r="O628" s="1"/>
      <c r="P628" s="1"/>
      <c r="Q628" s="1"/>
      <c r="R628" s="1"/>
      <c r="S628" s="1"/>
      <c r="T628" s="1"/>
      <c r="U628" s="1"/>
    </row>
    <row r="629" spans="1:21" ht="9.75" customHeight="1">
      <c r="A629" s="1"/>
      <c r="B629" s="1"/>
      <c r="C629" s="1"/>
      <c r="D629" s="1"/>
      <c r="E629" s="1"/>
      <c r="F629" s="1"/>
      <c r="G629" s="1"/>
      <c r="H629" s="1"/>
      <c r="I629" s="1"/>
      <c r="J629" s="1"/>
      <c r="K629" s="1"/>
      <c r="L629" s="1"/>
      <c r="M629" s="1"/>
      <c r="N629" s="1"/>
      <c r="O629" s="1"/>
      <c r="P629" s="1"/>
      <c r="Q629" s="1"/>
      <c r="R629" s="1"/>
      <c r="S629" s="1"/>
      <c r="T629" s="1"/>
      <c r="U629" s="1"/>
    </row>
    <row r="630" spans="1:21" ht="9.75" customHeight="1">
      <c r="A630" s="1"/>
      <c r="B630" s="1"/>
      <c r="C630" s="1"/>
      <c r="D630" s="1"/>
      <c r="E630" s="1"/>
      <c r="F630" s="1"/>
      <c r="G630" s="1"/>
      <c r="H630" s="1"/>
      <c r="I630" s="1"/>
      <c r="J630" s="1"/>
      <c r="K630" s="1"/>
      <c r="L630" s="1"/>
      <c r="M630" s="1"/>
      <c r="N630" s="1"/>
      <c r="O630" s="1"/>
      <c r="P630" s="1"/>
      <c r="Q630" s="1"/>
      <c r="R630" s="1"/>
      <c r="S630" s="1"/>
      <c r="T630" s="1"/>
      <c r="U630" s="1"/>
    </row>
    <row r="631" spans="1:21" ht="9.75" customHeight="1">
      <c r="A631" s="1"/>
      <c r="B631" s="1"/>
      <c r="C631" s="1"/>
      <c r="D631" s="1"/>
      <c r="E631" s="1"/>
      <c r="F631" s="1"/>
      <c r="G631" s="1"/>
      <c r="H631" s="1"/>
      <c r="I631" s="1"/>
      <c r="J631" s="1"/>
      <c r="K631" s="1"/>
      <c r="L631" s="1"/>
      <c r="M631" s="1"/>
      <c r="N631" s="1"/>
      <c r="O631" s="1"/>
      <c r="P631" s="1"/>
      <c r="Q631" s="1"/>
      <c r="R631" s="1"/>
      <c r="S631" s="1"/>
      <c r="T631" s="1"/>
      <c r="U631" s="1"/>
    </row>
    <row r="632" spans="1:21" ht="9.75" customHeight="1">
      <c r="A632" s="1"/>
      <c r="B632" s="1"/>
      <c r="C632" s="1"/>
      <c r="D632" s="1"/>
      <c r="E632" s="1"/>
      <c r="F632" s="1"/>
      <c r="G632" s="1"/>
      <c r="H632" s="1"/>
      <c r="I632" s="1"/>
      <c r="J632" s="1"/>
      <c r="K632" s="1"/>
      <c r="L632" s="1"/>
      <c r="M632" s="1"/>
      <c r="N632" s="1"/>
      <c r="O632" s="1"/>
      <c r="P632" s="1"/>
      <c r="Q632" s="1"/>
      <c r="R632" s="1"/>
      <c r="S632" s="1"/>
      <c r="T632" s="1"/>
      <c r="U632" s="1"/>
    </row>
    <row r="633" spans="1:21" ht="9.75" customHeight="1">
      <c r="A633" s="1"/>
      <c r="B633" s="1"/>
      <c r="C633" s="1"/>
      <c r="D633" s="1"/>
      <c r="E633" s="1"/>
      <c r="F633" s="1"/>
      <c r="G633" s="1"/>
      <c r="H633" s="1"/>
      <c r="I633" s="1"/>
      <c r="J633" s="1"/>
      <c r="K633" s="1"/>
      <c r="L633" s="1"/>
      <c r="M633" s="1"/>
      <c r="N633" s="1"/>
      <c r="O633" s="1"/>
      <c r="P633" s="1"/>
      <c r="Q633" s="1"/>
      <c r="R633" s="1"/>
      <c r="S633" s="1"/>
      <c r="T633" s="1"/>
      <c r="U633" s="1"/>
    </row>
    <row r="634" spans="1:21" ht="9.75" customHeight="1">
      <c r="A634" s="1"/>
      <c r="B634" s="1"/>
      <c r="C634" s="1"/>
      <c r="D634" s="1"/>
      <c r="E634" s="1"/>
      <c r="F634" s="1"/>
      <c r="G634" s="1"/>
      <c r="H634" s="1"/>
      <c r="I634" s="1"/>
      <c r="J634" s="1"/>
      <c r="K634" s="1"/>
      <c r="L634" s="1"/>
      <c r="M634" s="1"/>
      <c r="N634" s="1"/>
      <c r="O634" s="1"/>
      <c r="P634" s="1"/>
      <c r="Q634" s="1"/>
      <c r="R634" s="1"/>
      <c r="S634" s="1"/>
      <c r="T634" s="1"/>
      <c r="U634" s="1"/>
    </row>
    <row r="635" spans="1:21" ht="9.75" customHeight="1">
      <c r="A635" s="1"/>
      <c r="B635" s="1"/>
      <c r="C635" s="1"/>
      <c r="D635" s="1"/>
      <c r="E635" s="1"/>
      <c r="F635" s="1"/>
      <c r="G635" s="1"/>
      <c r="H635" s="1"/>
      <c r="I635" s="1"/>
      <c r="J635" s="1"/>
      <c r="K635" s="1"/>
      <c r="L635" s="1"/>
      <c r="M635" s="1"/>
      <c r="N635" s="1"/>
      <c r="O635" s="1"/>
      <c r="P635" s="1"/>
      <c r="Q635" s="1"/>
      <c r="R635" s="1"/>
      <c r="S635" s="1"/>
      <c r="T635" s="1"/>
      <c r="U635" s="1"/>
    </row>
    <row r="636" spans="1:21" ht="9.75" customHeight="1">
      <c r="A636" s="1"/>
      <c r="B636" s="1"/>
      <c r="C636" s="1"/>
      <c r="D636" s="1"/>
      <c r="E636" s="1"/>
      <c r="F636" s="1"/>
      <c r="G636" s="1"/>
      <c r="H636" s="1"/>
      <c r="I636" s="1"/>
      <c r="J636" s="1"/>
      <c r="K636" s="1"/>
      <c r="L636" s="1"/>
      <c r="M636" s="1"/>
      <c r="N636" s="1"/>
      <c r="O636" s="1"/>
      <c r="P636" s="1"/>
      <c r="Q636" s="1"/>
      <c r="R636" s="1"/>
      <c r="S636" s="1"/>
      <c r="T636" s="1"/>
      <c r="U636" s="1"/>
    </row>
    <row r="637" spans="1:21" ht="9.75" customHeight="1">
      <c r="A637" s="1"/>
      <c r="B637" s="1"/>
      <c r="C637" s="1"/>
      <c r="D637" s="1"/>
      <c r="E637" s="1"/>
      <c r="F637" s="1"/>
      <c r="G637" s="1"/>
      <c r="H637" s="1"/>
      <c r="I637" s="1"/>
      <c r="J637" s="1"/>
      <c r="K637" s="1"/>
      <c r="L637" s="1"/>
      <c r="M637" s="1"/>
      <c r="N637" s="1"/>
      <c r="O637" s="1"/>
      <c r="P637" s="1"/>
      <c r="Q637" s="1"/>
      <c r="R637" s="1"/>
      <c r="S637" s="1"/>
      <c r="T637" s="1"/>
      <c r="U637" s="1"/>
    </row>
    <row r="638" spans="1:21" ht="9.75" customHeight="1">
      <c r="A638" s="1"/>
      <c r="B638" s="1"/>
      <c r="C638" s="1"/>
      <c r="D638" s="1"/>
      <c r="E638" s="1"/>
      <c r="F638" s="1"/>
      <c r="G638" s="1"/>
      <c r="H638" s="1"/>
      <c r="I638" s="1"/>
      <c r="J638" s="1"/>
      <c r="K638" s="1"/>
      <c r="L638" s="1"/>
      <c r="M638" s="1"/>
      <c r="N638" s="1"/>
      <c r="O638" s="1"/>
      <c r="P638" s="1"/>
      <c r="Q638" s="1"/>
      <c r="R638" s="1"/>
      <c r="S638" s="1"/>
      <c r="T638" s="1"/>
      <c r="U638" s="1"/>
    </row>
    <row r="639" spans="1:21" ht="9.75" customHeight="1">
      <c r="A639" s="1"/>
      <c r="B639" s="1"/>
      <c r="C639" s="1"/>
      <c r="D639" s="1"/>
      <c r="E639" s="1"/>
      <c r="F639" s="1"/>
      <c r="G639" s="1"/>
      <c r="H639" s="1"/>
      <c r="I639" s="1"/>
      <c r="J639" s="1"/>
      <c r="K639" s="1"/>
      <c r="L639" s="1"/>
      <c r="M639" s="1"/>
      <c r="N639" s="1"/>
      <c r="O639" s="1"/>
      <c r="P639" s="1"/>
      <c r="Q639" s="1"/>
      <c r="R639" s="1"/>
      <c r="S639" s="1"/>
      <c r="T639" s="1"/>
      <c r="U639" s="1"/>
    </row>
    <row r="640" spans="1:21" ht="9.75" customHeight="1">
      <c r="A640" s="1"/>
      <c r="B640" s="1"/>
      <c r="C640" s="1"/>
      <c r="D640" s="1"/>
      <c r="E640" s="1"/>
      <c r="F640" s="1"/>
      <c r="G640" s="1"/>
      <c r="H640" s="1"/>
      <c r="I640" s="1"/>
      <c r="J640" s="1"/>
      <c r="K640" s="1"/>
      <c r="L640" s="1"/>
      <c r="M640" s="1"/>
      <c r="N640" s="1"/>
      <c r="O640" s="1"/>
      <c r="P640" s="1"/>
      <c r="Q640" s="1"/>
      <c r="R640" s="1"/>
      <c r="S640" s="1"/>
      <c r="T640" s="1"/>
      <c r="U640" s="1"/>
    </row>
    <row r="641" spans="1:21" ht="9.75" customHeight="1">
      <c r="A641" s="1"/>
      <c r="B641" s="1"/>
      <c r="C641" s="1"/>
      <c r="D641" s="1"/>
      <c r="E641" s="1"/>
      <c r="F641" s="1"/>
      <c r="G641" s="1"/>
      <c r="H641" s="1"/>
      <c r="I641" s="1"/>
      <c r="J641" s="1"/>
      <c r="K641" s="1"/>
      <c r="L641" s="1"/>
      <c r="M641" s="1"/>
      <c r="N641" s="1"/>
      <c r="O641" s="1"/>
      <c r="P641" s="1"/>
      <c r="Q641" s="1"/>
      <c r="R641" s="1"/>
      <c r="S641" s="1"/>
      <c r="T641" s="1"/>
      <c r="U641" s="1"/>
    </row>
    <row r="642" spans="1:21" ht="9.75" customHeight="1">
      <c r="A642" s="1"/>
      <c r="B642" s="1"/>
      <c r="C642" s="1"/>
      <c r="D642" s="1"/>
      <c r="E642" s="1"/>
      <c r="F642" s="1"/>
      <c r="G642" s="1"/>
      <c r="H642" s="1"/>
      <c r="I642" s="1"/>
      <c r="J642" s="1"/>
      <c r="K642" s="1"/>
      <c r="L642" s="1"/>
      <c r="M642" s="1"/>
      <c r="N642" s="1"/>
      <c r="O642" s="1"/>
      <c r="P642" s="1"/>
      <c r="Q642" s="1"/>
      <c r="R642" s="1"/>
      <c r="S642" s="1"/>
      <c r="T642" s="1"/>
      <c r="U642" s="1"/>
    </row>
    <row r="643" spans="1:21" ht="9.75" customHeight="1">
      <c r="A643" s="1"/>
      <c r="B643" s="1"/>
      <c r="C643" s="1"/>
      <c r="D643" s="1"/>
      <c r="E643" s="1"/>
      <c r="F643" s="1"/>
      <c r="G643" s="1"/>
      <c r="H643" s="1"/>
      <c r="I643" s="1"/>
      <c r="J643" s="1"/>
      <c r="K643" s="1"/>
      <c r="L643" s="1"/>
      <c r="M643" s="1"/>
      <c r="N643" s="1"/>
      <c r="O643" s="1"/>
      <c r="P643" s="1"/>
      <c r="Q643" s="1"/>
      <c r="R643" s="1"/>
      <c r="S643" s="1"/>
      <c r="T643" s="1"/>
      <c r="U643" s="1"/>
    </row>
    <row r="644" spans="1:21" ht="9.75" customHeight="1">
      <c r="A644" s="1"/>
      <c r="B644" s="1"/>
      <c r="C644" s="1"/>
      <c r="D644" s="1"/>
      <c r="E644" s="1"/>
      <c r="F644" s="1"/>
      <c r="G644" s="1"/>
      <c r="H644" s="1"/>
      <c r="I644" s="1"/>
      <c r="J644" s="1"/>
      <c r="K644" s="1"/>
      <c r="L644" s="1"/>
      <c r="M644" s="1"/>
      <c r="N644" s="1"/>
      <c r="O644" s="1"/>
      <c r="P644" s="1"/>
      <c r="Q644" s="1"/>
      <c r="R644" s="1"/>
      <c r="S644" s="1"/>
      <c r="T644" s="1"/>
      <c r="U644" s="1"/>
    </row>
    <row r="645" spans="1:21" ht="9.75" customHeight="1">
      <c r="A645" s="1"/>
      <c r="B645" s="1"/>
      <c r="C645" s="1"/>
      <c r="D645" s="1"/>
      <c r="E645" s="1"/>
      <c r="F645" s="1"/>
      <c r="G645" s="1"/>
      <c r="H645" s="1"/>
      <c r="I645" s="1"/>
      <c r="J645" s="1"/>
      <c r="K645" s="1"/>
      <c r="L645" s="1"/>
      <c r="M645" s="1"/>
      <c r="N645" s="1"/>
      <c r="O645" s="1"/>
      <c r="P645" s="1"/>
      <c r="Q645" s="1"/>
      <c r="R645" s="1"/>
      <c r="S645" s="1"/>
      <c r="T645" s="1"/>
      <c r="U645" s="1"/>
    </row>
    <row r="646" spans="1:21" ht="9.75" customHeight="1">
      <c r="A646" s="1"/>
      <c r="B646" s="1"/>
      <c r="C646" s="1"/>
      <c r="D646" s="1"/>
      <c r="E646" s="1"/>
      <c r="F646" s="1"/>
      <c r="G646" s="1"/>
      <c r="H646" s="1"/>
      <c r="I646" s="1"/>
      <c r="J646" s="1"/>
      <c r="K646" s="1"/>
      <c r="L646" s="1"/>
      <c r="M646" s="1"/>
      <c r="N646" s="1"/>
      <c r="O646" s="1"/>
      <c r="P646" s="1"/>
      <c r="Q646" s="1"/>
      <c r="R646" s="1"/>
      <c r="S646" s="1"/>
      <c r="T646" s="1"/>
      <c r="U646" s="1"/>
    </row>
    <row r="647" spans="1:21" ht="9.75" customHeight="1">
      <c r="A647" s="1"/>
      <c r="B647" s="1"/>
      <c r="C647" s="1"/>
      <c r="D647" s="1"/>
      <c r="E647" s="1"/>
      <c r="F647" s="1"/>
      <c r="G647" s="1"/>
      <c r="H647" s="1"/>
      <c r="I647" s="1"/>
      <c r="J647" s="1"/>
      <c r="K647" s="1"/>
      <c r="L647" s="1"/>
      <c r="M647" s="1"/>
      <c r="N647" s="1"/>
      <c r="O647" s="1"/>
      <c r="P647" s="1"/>
      <c r="Q647" s="1"/>
      <c r="R647" s="1"/>
      <c r="S647" s="1"/>
      <c r="T647" s="1"/>
      <c r="U647" s="1"/>
    </row>
    <row r="648" spans="1:21" ht="9.75" customHeight="1">
      <c r="A648" s="1"/>
      <c r="B648" s="1"/>
      <c r="C648" s="1"/>
      <c r="D648" s="1"/>
      <c r="E648" s="1"/>
      <c r="F648" s="1"/>
      <c r="G648" s="1"/>
      <c r="H648" s="1"/>
      <c r="I648" s="1"/>
      <c r="J648" s="1"/>
      <c r="K648" s="1"/>
      <c r="L648" s="1"/>
      <c r="M648" s="1"/>
      <c r="N648" s="1"/>
      <c r="O648" s="1"/>
      <c r="P648" s="1"/>
      <c r="Q648" s="1"/>
      <c r="R648" s="1"/>
      <c r="S648" s="1"/>
      <c r="T648" s="1"/>
      <c r="U648" s="1"/>
    </row>
    <row r="649" spans="1:21" ht="9.75" customHeight="1">
      <c r="A649" s="1"/>
      <c r="B649" s="1"/>
      <c r="C649" s="1"/>
      <c r="D649" s="1"/>
      <c r="E649" s="1"/>
      <c r="F649" s="1"/>
      <c r="G649" s="1"/>
      <c r="H649" s="1"/>
      <c r="I649" s="1"/>
      <c r="J649" s="1"/>
      <c r="K649" s="1"/>
      <c r="L649" s="1"/>
      <c r="M649" s="1"/>
      <c r="N649" s="1"/>
      <c r="O649" s="1"/>
      <c r="P649" s="1"/>
      <c r="Q649" s="1"/>
      <c r="R649" s="1"/>
      <c r="S649" s="1"/>
      <c r="T649" s="1"/>
      <c r="U649" s="1"/>
    </row>
    <row r="650" spans="1:21" ht="9.75" customHeight="1">
      <c r="A650" s="1"/>
      <c r="B650" s="1"/>
      <c r="C650" s="1"/>
      <c r="D650" s="1"/>
      <c r="E650" s="1"/>
      <c r="F650" s="1"/>
      <c r="G650" s="1"/>
      <c r="H650" s="1"/>
      <c r="I650" s="1"/>
      <c r="J650" s="1"/>
      <c r="K650" s="1"/>
      <c r="L650" s="1"/>
      <c r="M650" s="1"/>
      <c r="N650" s="1"/>
      <c r="O650" s="1"/>
      <c r="P650" s="1"/>
      <c r="Q650" s="1"/>
      <c r="R650" s="1"/>
      <c r="S650" s="1"/>
      <c r="T650" s="1"/>
      <c r="U650" s="1"/>
    </row>
    <row r="651" spans="1:21" ht="9.75" customHeight="1">
      <c r="A651" s="1"/>
      <c r="B651" s="1"/>
      <c r="C651" s="1"/>
      <c r="D651" s="1"/>
      <c r="E651" s="1"/>
      <c r="F651" s="1"/>
      <c r="G651" s="1"/>
      <c r="H651" s="1"/>
      <c r="I651" s="1"/>
      <c r="J651" s="1"/>
      <c r="K651" s="1"/>
      <c r="L651" s="1"/>
      <c r="M651" s="1"/>
      <c r="N651" s="1"/>
      <c r="O651" s="1"/>
      <c r="P651" s="1"/>
      <c r="Q651" s="1"/>
      <c r="R651" s="1"/>
      <c r="S651" s="1"/>
      <c r="T651" s="1"/>
      <c r="U651" s="1"/>
    </row>
    <row r="652" spans="1:21" ht="9.75" customHeight="1">
      <c r="A652" s="1"/>
      <c r="B652" s="1"/>
      <c r="C652" s="1"/>
      <c r="D652" s="1"/>
      <c r="E652" s="1"/>
      <c r="F652" s="1"/>
      <c r="G652" s="1"/>
      <c r="H652" s="1"/>
      <c r="I652" s="1"/>
      <c r="J652" s="1"/>
      <c r="K652" s="1"/>
      <c r="L652" s="1"/>
      <c r="M652" s="1"/>
      <c r="N652" s="1"/>
      <c r="O652" s="1"/>
      <c r="P652" s="1"/>
      <c r="Q652" s="1"/>
      <c r="R652" s="1"/>
      <c r="S652" s="1"/>
      <c r="T652" s="1"/>
      <c r="U652" s="1"/>
    </row>
    <row r="653" spans="1:21" ht="9.75" customHeight="1">
      <c r="A653" s="1"/>
      <c r="B653" s="1"/>
      <c r="C653" s="1"/>
      <c r="D653" s="1"/>
      <c r="E653" s="1"/>
      <c r="F653" s="1"/>
      <c r="G653" s="1"/>
      <c r="H653" s="1"/>
      <c r="I653" s="1"/>
      <c r="J653" s="1"/>
      <c r="K653" s="1"/>
      <c r="L653" s="1"/>
      <c r="M653" s="1"/>
      <c r="N653" s="1"/>
      <c r="O653" s="1"/>
      <c r="P653" s="1"/>
      <c r="Q653" s="1"/>
      <c r="R653" s="1"/>
      <c r="S653" s="1"/>
      <c r="T653" s="1"/>
      <c r="U653" s="1"/>
    </row>
    <row r="654" spans="1:21" ht="9.75" customHeight="1">
      <c r="A654" s="1"/>
      <c r="B654" s="1"/>
      <c r="C654" s="1"/>
      <c r="D654" s="1"/>
      <c r="E654" s="1"/>
      <c r="F654" s="1"/>
      <c r="G654" s="1"/>
      <c r="H654" s="1"/>
      <c r="I654" s="1"/>
      <c r="J654" s="1"/>
      <c r="K654" s="1"/>
      <c r="L654" s="1"/>
      <c r="M654" s="1"/>
      <c r="N654" s="1"/>
      <c r="O654" s="1"/>
      <c r="P654" s="1"/>
      <c r="Q654" s="1"/>
      <c r="R654" s="1"/>
      <c r="S654" s="1"/>
      <c r="T654" s="1"/>
      <c r="U654" s="1"/>
    </row>
    <row r="655" spans="1:21" ht="9.75" customHeight="1">
      <c r="A655" s="1"/>
      <c r="B655" s="1"/>
      <c r="C655" s="1"/>
      <c r="D655" s="1"/>
      <c r="E655" s="1"/>
      <c r="F655" s="1"/>
      <c r="G655" s="1"/>
      <c r="H655" s="1"/>
      <c r="I655" s="1"/>
      <c r="J655" s="1"/>
      <c r="K655" s="1"/>
      <c r="L655" s="1"/>
      <c r="M655" s="1"/>
      <c r="N655" s="1"/>
      <c r="O655" s="1"/>
      <c r="P655" s="1"/>
      <c r="Q655" s="1"/>
      <c r="R655" s="1"/>
      <c r="S655" s="1"/>
      <c r="T655" s="1"/>
      <c r="U655" s="1"/>
    </row>
    <row r="656" spans="1:21" ht="9.75" customHeight="1">
      <c r="A656" s="1"/>
      <c r="B656" s="1"/>
      <c r="C656" s="1"/>
      <c r="D656" s="1"/>
      <c r="E656" s="1"/>
      <c r="F656" s="1"/>
      <c r="G656" s="1"/>
      <c r="H656" s="1"/>
      <c r="I656" s="1"/>
      <c r="J656" s="1"/>
      <c r="K656" s="1"/>
      <c r="L656" s="1"/>
      <c r="M656" s="1"/>
      <c r="N656" s="1"/>
      <c r="O656" s="1"/>
      <c r="P656" s="1"/>
      <c r="Q656" s="1"/>
      <c r="R656" s="1"/>
      <c r="S656" s="1"/>
      <c r="T656" s="1"/>
      <c r="U656" s="1"/>
    </row>
    <row r="657" spans="1:21" ht="9.75" customHeight="1">
      <c r="A657" s="1"/>
      <c r="B657" s="1"/>
      <c r="C657" s="1"/>
      <c r="D657" s="1"/>
      <c r="E657" s="1"/>
      <c r="F657" s="1"/>
      <c r="G657" s="1"/>
      <c r="H657" s="1"/>
      <c r="I657" s="1"/>
      <c r="J657" s="1"/>
      <c r="K657" s="1"/>
      <c r="L657" s="1"/>
      <c r="M657" s="1"/>
      <c r="N657" s="1"/>
      <c r="O657" s="1"/>
      <c r="P657" s="1"/>
      <c r="Q657" s="1"/>
      <c r="R657" s="1"/>
      <c r="S657" s="1"/>
      <c r="T657" s="1"/>
      <c r="U657" s="1"/>
    </row>
    <row r="658" spans="1:21" ht="9.75" customHeight="1">
      <c r="A658" s="1"/>
      <c r="B658" s="1"/>
      <c r="C658" s="1"/>
      <c r="D658" s="1"/>
      <c r="E658" s="1"/>
      <c r="F658" s="1"/>
      <c r="G658" s="1"/>
      <c r="H658" s="1"/>
      <c r="I658" s="1"/>
      <c r="J658" s="1"/>
      <c r="K658" s="1"/>
      <c r="L658" s="1"/>
      <c r="M658" s="1"/>
      <c r="N658" s="1"/>
      <c r="O658" s="1"/>
      <c r="P658" s="1"/>
      <c r="Q658" s="1"/>
      <c r="R658" s="1"/>
      <c r="S658" s="1"/>
      <c r="T658" s="1"/>
      <c r="U658" s="1"/>
    </row>
    <row r="659" spans="1:21" ht="9.75" customHeight="1">
      <c r="A659" s="1"/>
      <c r="B659" s="1"/>
      <c r="C659" s="1"/>
      <c r="D659" s="1"/>
      <c r="E659" s="1"/>
      <c r="F659" s="1"/>
      <c r="G659" s="1"/>
      <c r="H659" s="1"/>
      <c r="I659" s="1"/>
      <c r="J659" s="1"/>
      <c r="K659" s="1"/>
      <c r="L659" s="1"/>
      <c r="M659" s="1"/>
      <c r="N659" s="1"/>
      <c r="O659" s="1"/>
      <c r="P659" s="1"/>
      <c r="Q659" s="1"/>
      <c r="R659" s="1"/>
      <c r="S659" s="1"/>
      <c r="T659" s="1"/>
      <c r="U659" s="1"/>
    </row>
    <row r="660" spans="1:21" ht="9.75" customHeight="1">
      <c r="A660" s="1"/>
      <c r="B660" s="1"/>
      <c r="C660" s="1"/>
      <c r="D660" s="1"/>
      <c r="E660" s="1"/>
      <c r="F660" s="1"/>
      <c r="G660" s="1"/>
      <c r="H660" s="1"/>
      <c r="I660" s="1"/>
      <c r="J660" s="1"/>
      <c r="K660" s="1"/>
      <c r="L660" s="1"/>
      <c r="M660" s="1"/>
      <c r="N660" s="1"/>
      <c r="O660" s="1"/>
      <c r="P660" s="1"/>
      <c r="Q660" s="1"/>
      <c r="R660" s="1"/>
      <c r="S660" s="1"/>
      <c r="T660" s="1"/>
      <c r="U660" s="1"/>
    </row>
    <row r="661" spans="1:21" ht="9.75" customHeight="1">
      <c r="A661" s="1"/>
      <c r="B661" s="1"/>
      <c r="C661" s="1"/>
      <c r="D661" s="1"/>
      <c r="E661" s="1"/>
      <c r="F661" s="1"/>
      <c r="G661" s="1"/>
      <c r="H661" s="1"/>
      <c r="I661" s="1"/>
      <c r="J661" s="1"/>
      <c r="K661" s="1"/>
      <c r="L661" s="1"/>
      <c r="M661" s="1"/>
      <c r="N661" s="1"/>
      <c r="O661" s="1"/>
      <c r="P661" s="1"/>
      <c r="Q661" s="1"/>
      <c r="R661" s="1"/>
      <c r="S661" s="1"/>
      <c r="T661" s="1"/>
      <c r="U661" s="1"/>
    </row>
    <row r="662" spans="1:21" ht="9.75" customHeight="1">
      <c r="A662" s="1"/>
      <c r="B662" s="1"/>
      <c r="C662" s="1"/>
      <c r="D662" s="1"/>
      <c r="E662" s="1"/>
      <c r="F662" s="1"/>
      <c r="G662" s="1"/>
      <c r="H662" s="1"/>
      <c r="I662" s="1"/>
      <c r="J662" s="1"/>
      <c r="K662" s="1"/>
      <c r="L662" s="1"/>
      <c r="M662" s="1"/>
      <c r="N662" s="1"/>
      <c r="O662" s="1"/>
      <c r="P662" s="1"/>
      <c r="Q662" s="1"/>
      <c r="R662" s="1"/>
      <c r="S662" s="1"/>
      <c r="T662" s="1"/>
      <c r="U662" s="1"/>
    </row>
    <row r="663" spans="1:21" ht="9.75" customHeight="1">
      <c r="A663" s="1"/>
      <c r="B663" s="1"/>
      <c r="C663" s="1"/>
      <c r="D663" s="1"/>
      <c r="E663" s="1"/>
      <c r="F663" s="1"/>
      <c r="G663" s="1"/>
      <c r="H663" s="1"/>
      <c r="I663" s="1"/>
      <c r="J663" s="1"/>
      <c r="K663" s="1"/>
      <c r="L663" s="1"/>
      <c r="M663" s="1"/>
      <c r="N663" s="1"/>
      <c r="O663" s="1"/>
      <c r="P663" s="1"/>
      <c r="Q663" s="1"/>
      <c r="R663" s="1"/>
      <c r="S663" s="1"/>
      <c r="T663" s="1"/>
      <c r="U663" s="1"/>
    </row>
    <row r="664" spans="1:21" ht="9.75" customHeight="1">
      <c r="A664" s="1"/>
      <c r="B664" s="1"/>
      <c r="C664" s="1"/>
      <c r="D664" s="1"/>
      <c r="E664" s="1"/>
      <c r="F664" s="1"/>
      <c r="G664" s="1"/>
      <c r="H664" s="1"/>
      <c r="I664" s="1"/>
      <c r="J664" s="1"/>
      <c r="K664" s="1"/>
      <c r="L664" s="1"/>
      <c r="M664" s="1"/>
      <c r="N664" s="1"/>
      <c r="O664" s="1"/>
      <c r="P664" s="1"/>
      <c r="Q664" s="1"/>
      <c r="R664" s="1"/>
      <c r="S664" s="1"/>
      <c r="T664" s="1"/>
      <c r="U664" s="1"/>
    </row>
    <row r="665" spans="1:21" ht="9.75" customHeight="1">
      <c r="A665" s="1"/>
      <c r="B665" s="1"/>
      <c r="C665" s="1"/>
      <c r="D665" s="1"/>
      <c r="E665" s="1"/>
      <c r="F665" s="1"/>
      <c r="G665" s="1"/>
      <c r="H665" s="1"/>
      <c r="I665" s="1"/>
      <c r="J665" s="1"/>
      <c r="K665" s="1"/>
      <c r="L665" s="1"/>
      <c r="M665" s="1"/>
      <c r="N665" s="1"/>
      <c r="O665" s="1"/>
      <c r="P665" s="1"/>
      <c r="Q665" s="1"/>
      <c r="R665" s="1"/>
      <c r="S665" s="1"/>
      <c r="T665" s="1"/>
      <c r="U665" s="1"/>
    </row>
    <row r="666" spans="1:21" ht="9.75" customHeight="1">
      <c r="A666" s="1"/>
      <c r="B666" s="1"/>
      <c r="C666" s="1"/>
      <c r="D666" s="1"/>
      <c r="E666" s="1"/>
      <c r="F666" s="1"/>
      <c r="G666" s="1"/>
      <c r="H666" s="1"/>
      <c r="I666" s="1"/>
      <c r="J666" s="1"/>
      <c r="K666" s="1"/>
      <c r="L666" s="1"/>
      <c r="M666" s="1"/>
      <c r="N666" s="1"/>
      <c r="O666" s="1"/>
      <c r="P666" s="1"/>
      <c r="Q666" s="1"/>
      <c r="R666" s="1"/>
      <c r="S666" s="1"/>
      <c r="T666" s="1"/>
      <c r="U666" s="1"/>
    </row>
    <row r="667" spans="1:21" ht="9.75" customHeight="1">
      <c r="A667" s="1"/>
      <c r="B667" s="1"/>
      <c r="C667" s="1"/>
      <c r="D667" s="1"/>
      <c r="E667" s="1"/>
      <c r="F667" s="1"/>
      <c r="G667" s="1"/>
      <c r="H667" s="1"/>
      <c r="I667" s="1"/>
      <c r="J667" s="1"/>
      <c r="K667" s="1"/>
      <c r="L667" s="1"/>
      <c r="M667" s="1"/>
      <c r="N667" s="1"/>
      <c r="O667" s="1"/>
      <c r="P667" s="1"/>
      <c r="Q667" s="1"/>
      <c r="R667" s="1"/>
      <c r="S667" s="1"/>
      <c r="T667" s="1"/>
      <c r="U667" s="1"/>
    </row>
    <row r="668" spans="1:21" ht="9.75" customHeight="1">
      <c r="A668" s="1"/>
      <c r="B668" s="1"/>
      <c r="C668" s="1"/>
      <c r="D668" s="1"/>
      <c r="E668" s="1"/>
      <c r="F668" s="1"/>
      <c r="G668" s="1"/>
      <c r="H668" s="1"/>
      <c r="I668" s="1"/>
      <c r="J668" s="1"/>
      <c r="K668" s="1"/>
      <c r="L668" s="1"/>
      <c r="M668" s="1"/>
      <c r="N668" s="1"/>
      <c r="O668" s="1"/>
      <c r="P668" s="1"/>
      <c r="Q668" s="1"/>
      <c r="R668" s="1"/>
      <c r="S668" s="1"/>
      <c r="T668" s="1"/>
      <c r="U668" s="1"/>
    </row>
    <row r="669" spans="1:21" ht="9.75" customHeight="1">
      <c r="A669" s="1"/>
      <c r="B669" s="1"/>
      <c r="C669" s="1"/>
      <c r="D669" s="1"/>
      <c r="E669" s="1"/>
      <c r="F669" s="1"/>
      <c r="G669" s="1"/>
      <c r="H669" s="1"/>
      <c r="I669" s="1"/>
      <c r="J669" s="1"/>
      <c r="K669" s="1"/>
      <c r="L669" s="1"/>
      <c r="M669" s="1"/>
      <c r="N669" s="1"/>
      <c r="O669" s="1"/>
      <c r="P669" s="1"/>
      <c r="Q669" s="1"/>
      <c r="R669" s="1"/>
      <c r="S669" s="1"/>
      <c r="T669" s="1"/>
      <c r="U669" s="1"/>
    </row>
    <row r="670" spans="1:21" ht="9.75" customHeight="1">
      <c r="A670" s="1"/>
      <c r="B670" s="1"/>
      <c r="C670" s="1"/>
      <c r="D670" s="1"/>
      <c r="E670" s="1"/>
      <c r="F670" s="1"/>
      <c r="G670" s="1"/>
      <c r="H670" s="1"/>
      <c r="I670" s="1"/>
      <c r="J670" s="1"/>
      <c r="K670" s="1"/>
      <c r="L670" s="1"/>
      <c r="M670" s="1"/>
      <c r="N670" s="1"/>
      <c r="O670" s="1"/>
      <c r="P670" s="1"/>
      <c r="Q670" s="1"/>
      <c r="R670" s="1"/>
      <c r="S670" s="1"/>
      <c r="T670" s="1"/>
      <c r="U670" s="1"/>
    </row>
    <row r="671" spans="1:21" ht="9.75" customHeight="1">
      <c r="A671" s="1"/>
      <c r="B671" s="1"/>
      <c r="C671" s="1"/>
      <c r="D671" s="1"/>
      <c r="E671" s="1"/>
      <c r="F671" s="1"/>
      <c r="G671" s="1"/>
      <c r="H671" s="1"/>
      <c r="I671" s="1"/>
      <c r="J671" s="1"/>
      <c r="K671" s="1"/>
      <c r="L671" s="1"/>
      <c r="M671" s="1"/>
      <c r="N671" s="1"/>
      <c r="O671" s="1"/>
      <c r="P671" s="1"/>
      <c r="Q671" s="1"/>
      <c r="R671" s="1"/>
      <c r="S671" s="1"/>
      <c r="T671" s="1"/>
      <c r="U671" s="1"/>
    </row>
    <row r="672" spans="1:21" ht="9.75" customHeight="1">
      <c r="A672" s="1"/>
      <c r="B672" s="1"/>
      <c r="C672" s="1"/>
      <c r="D672" s="1"/>
      <c r="E672" s="1"/>
      <c r="F672" s="1"/>
      <c r="G672" s="1"/>
      <c r="H672" s="1"/>
      <c r="I672" s="1"/>
      <c r="J672" s="1"/>
      <c r="K672" s="1"/>
      <c r="L672" s="1"/>
      <c r="M672" s="1"/>
      <c r="N672" s="1"/>
      <c r="O672" s="1"/>
      <c r="P672" s="1"/>
      <c r="Q672" s="1"/>
      <c r="R672" s="1"/>
      <c r="S672" s="1"/>
      <c r="T672" s="1"/>
      <c r="U672" s="1"/>
    </row>
    <row r="673" spans="1:21" ht="9.75" customHeight="1">
      <c r="A673" s="1"/>
      <c r="B673" s="1"/>
      <c r="C673" s="1"/>
      <c r="D673" s="1"/>
      <c r="E673" s="1"/>
      <c r="F673" s="1"/>
      <c r="G673" s="1"/>
      <c r="H673" s="1"/>
      <c r="I673" s="1"/>
      <c r="J673" s="1"/>
      <c r="K673" s="1"/>
      <c r="L673" s="1"/>
      <c r="M673" s="1"/>
      <c r="N673" s="1"/>
      <c r="O673" s="1"/>
      <c r="P673" s="1"/>
      <c r="Q673" s="1"/>
      <c r="R673" s="1"/>
      <c r="S673" s="1"/>
      <c r="T673" s="1"/>
      <c r="U673" s="1"/>
    </row>
    <row r="674" spans="1:21" ht="9.75" customHeight="1">
      <c r="A674" s="1"/>
      <c r="B674" s="1"/>
      <c r="C674" s="1"/>
      <c r="D674" s="1"/>
      <c r="E674" s="1"/>
      <c r="F674" s="1"/>
      <c r="G674" s="1"/>
      <c r="H674" s="1"/>
      <c r="I674" s="1"/>
      <c r="J674" s="1"/>
      <c r="K674" s="1"/>
      <c r="L674" s="1"/>
      <c r="M674" s="1"/>
      <c r="N674" s="1"/>
      <c r="O674" s="1"/>
      <c r="P674" s="1"/>
      <c r="Q674" s="1"/>
      <c r="R674" s="1"/>
      <c r="S674" s="1"/>
      <c r="T674" s="1"/>
      <c r="U674" s="1"/>
    </row>
    <row r="675" spans="1:21" ht="9.75" customHeight="1">
      <c r="A675" s="1"/>
      <c r="B675" s="1"/>
      <c r="C675" s="1"/>
      <c r="D675" s="1"/>
      <c r="E675" s="1"/>
      <c r="F675" s="1"/>
      <c r="G675" s="1"/>
      <c r="H675" s="1"/>
      <c r="I675" s="1"/>
      <c r="J675" s="1"/>
      <c r="K675" s="1"/>
      <c r="L675" s="1"/>
      <c r="M675" s="1"/>
      <c r="N675" s="1"/>
      <c r="O675" s="1"/>
      <c r="P675" s="1"/>
      <c r="Q675" s="1"/>
      <c r="R675" s="1"/>
      <c r="S675" s="1"/>
      <c r="T675" s="1"/>
      <c r="U675" s="1"/>
    </row>
    <row r="676" spans="1:21" ht="9.75" customHeight="1">
      <c r="A676" s="1"/>
      <c r="B676" s="1"/>
      <c r="C676" s="1"/>
      <c r="D676" s="1"/>
      <c r="E676" s="1"/>
      <c r="F676" s="1"/>
      <c r="G676" s="1"/>
      <c r="H676" s="1"/>
      <c r="I676" s="1"/>
      <c r="J676" s="1"/>
      <c r="K676" s="1"/>
      <c r="L676" s="1"/>
      <c r="M676" s="1"/>
      <c r="N676" s="1"/>
      <c r="O676" s="1"/>
      <c r="P676" s="1"/>
      <c r="Q676" s="1"/>
      <c r="R676" s="1"/>
      <c r="S676" s="1"/>
      <c r="T676" s="1"/>
      <c r="U676" s="1"/>
    </row>
    <row r="677" spans="1:21" ht="9.75" customHeight="1">
      <c r="A677" s="1"/>
      <c r="B677" s="1"/>
      <c r="C677" s="1"/>
      <c r="D677" s="1"/>
      <c r="E677" s="1"/>
      <c r="F677" s="1"/>
      <c r="G677" s="1"/>
      <c r="H677" s="1"/>
      <c r="I677" s="1"/>
      <c r="J677" s="1"/>
      <c r="K677" s="1"/>
      <c r="L677" s="1"/>
      <c r="M677" s="1"/>
      <c r="N677" s="1"/>
      <c r="O677" s="1"/>
      <c r="P677" s="1"/>
      <c r="Q677" s="1"/>
      <c r="R677" s="1"/>
      <c r="S677" s="1"/>
      <c r="T677" s="1"/>
      <c r="U677" s="1"/>
    </row>
    <row r="678" spans="1:21" ht="9.75" customHeight="1">
      <c r="A678" s="1"/>
      <c r="B678" s="1"/>
      <c r="C678" s="1"/>
      <c r="D678" s="1"/>
      <c r="E678" s="1"/>
      <c r="F678" s="1"/>
      <c r="G678" s="1"/>
      <c r="H678" s="1"/>
      <c r="I678" s="1"/>
      <c r="J678" s="1"/>
      <c r="K678" s="1"/>
      <c r="L678" s="1"/>
      <c r="M678" s="1"/>
      <c r="N678" s="1"/>
      <c r="O678" s="1"/>
      <c r="P678" s="1"/>
      <c r="Q678" s="1"/>
      <c r="R678" s="1"/>
      <c r="S678" s="1"/>
      <c r="T678" s="1"/>
      <c r="U678" s="1"/>
    </row>
    <row r="679" spans="1:21" ht="9.75" customHeight="1">
      <c r="A679" s="1"/>
      <c r="B679" s="1"/>
      <c r="C679" s="1"/>
      <c r="D679" s="1"/>
      <c r="E679" s="1"/>
      <c r="F679" s="1"/>
      <c r="G679" s="1"/>
      <c r="H679" s="1"/>
      <c r="I679" s="1"/>
      <c r="J679" s="1"/>
      <c r="K679" s="1"/>
      <c r="L679" s="1"/>
      <c r="M679" s="1"/>
      <c r="N679" s="1"/>
      <c r="O679" s="1"/>
      <c r="P679" s="1"/>
      <c r="Q679" s="1"/>
      <c r="R679" s="1"/>
      <c r="S679" s="1"/>
      <c r="T679" s="1"/>
      <c r="U679" s="1"/>
    </row>
    <row r="680" spans="1:21" ht="9.75" customHeight="1">
      <c r="A680" s="1"/>
      <c r="B680" s="1"/>
      <c r="C680" s="1"/>
      <c r="D680" s="1"/>
      <c r="E680" s="1"/>
      <c r="F680" s="1"/>
      <c r="G680" s="1"/>
      <c r="H680" s="1"/>
      <c r="I680" s="1"/>
      <c r="J680" s="1"/>
      <c r="K680" s="1"/>
      <c r="L680" s="1"/>
      <c r="M680" s="1"/>
      <c r="N680" s="1"/>
      <c r="O680" s="1"/>
      <c r="P680" s="1"/>
      <c r="Q680" s="1"/>
      <c r="R680" s="1"/>
      <c r="S680" s="1"/>
      <c r="T680" s="1"/>
      <c r="U680" s="1"/>
    </row>
    <row r="681" spans="1:21" ht="9.75" customHeight="1">
      <c r="A681" s="1"/>
      <c r="B681" s="1"/>
      <c r="C681" s="1"/>
      <c r="D681" s="1"/>
      <c r="E681" s="1"/>
      <c r="F681" s="1"/>
      <c r="G681" s="1"/>
      <c r="H681" s="1"/>
      <c r="I681" s="1"/>
      <c r="J681" s="1"/>
      <c r="K681" s="1"/>
      <c r="L681" s="1"/>
      <c r="M681" s="1"/>
      <c r="N681" s="1"/>
      <c r="O681" s="1"/>
      <c r="P681" s="1"/>
      <c r="Q681" s="1"/>
      <c r="R681" s="1"/>
      <c r="S681" s="1"/>
      <c r="T681" s="1"/>
      <c r="U681" s="1"/>
    </row>
    <row r="682" spans="1:21" ht="9.75" customHeight="1">
      <c r="A682" s="1"/>
      <c r="B682" s="1"/>
      <c r="C682" s="1"/>
      <c r="D682" s="1"/>
      <c r="E682" s="1"/>
      <c r="F682" s="1"/>
      <c r="G682" s="1"/>
      <c r="H682" s="1"/>
      <c r="I682" s="1"/>
      <c r="J682" s="1"/>
      <c r="K682" s="1"/>
      <c r="L682" s="1"/>
      <c r="M682" s="1"/>
      <c r="N682" s="1"/>
      <c r="O682" s="1"/>
      <c r="P682" s="1"/>
      <c r="Q682" s="1"/>
      <c r="R682" s="1"/>
      <c r="S682" s="1"/>
      <c r="T682" s="1"/>
      <c r="U682" s="1"/>
    </row>
    <row r="683" spans="1:21" ht="9.75" customHeight="1">
      <c r="A683" s="1"/>
      <c r="B683" s="1"/>
      <c r="C683" s="1"/>
      <c r="D683" s="1"/>
      <c r="E683" s="1"/>
      <c r="F683" s="1"/>
      <c r="G683" s="1"/>
      <c r="H683" s="1"/>
      <c r="I683" s="1"/>
      <c r="J683" s="1"/>
      <c r="K683" s="1"/>
      <c r="L683" s="1"/>
      <c r="M683" s="1"/>
      <c r="N683" s="1"/>
      <c r="O683" s="1"/>
      <c r="P683" s="1"/>
      <c r="Q683" s="1"/>
      <c r="R683" s="1"/>
      <c r="S683" s="1"/>
      <c r="T683" s="1"/>
      <c r="U683" s="1"/>
    </row>
    <row r="684" spans="1:21" ht="9.75" customHeight="1">
      <c r="A684" s="1"/>
      <c r="B684" s="1"/>
      <c r="C684" s="1"/>
      <c r="D684" s="1"/>
      <c r="E684" s="1"/>
      <c r="F684" s="1"/>
      <c r="G684" s="1"/>
      <c r="H684" s="1"/>
      <c r="I684" s="1"/>
      <c r="J684" s="1"/>
      <c r="K684" s="1"/>
      <c r="L684" s="1"/>
      <c r="M684" s="1"/>
      <c r="N684" s="1"/>
      <c r="O684" s="1"/>
      <c r="P684" s="1"/>
      <c r="Q684" s="1"/>
      <c r="R684" s="1"/>
      <c r="S684" s="1"/>
      <c r="T684" s="1"/>
      <c r="U684" s="1"/>
    </row>
    <row r="685" spans="1:21" ht="9.75" customHeight="1">
      <c r="A685" s="1"/>
      <c r="B685" s="1"/>
      <c r="C685" s="1"/>
      <c r="D685" s="1"/>
      <c r="E685" s="1"/>
      <c r="F685" s="1"/>
      <c r="G685" s="1"/>
      <c r="H685" s="1"/>
      <c r="I685" s="1"/>
      <c r="J685" s="1"/>
      <c r="K685" s="1"/>
      <c r="L685" s="1"/>
      <c r="M685" s="1"/>
      <c r="N685" s="1"/>
      <c r="O685" s="1"/>
      <c r="P685" s="1"/>
      <c r="Q685" s="1"/>
      <c r="R685" s="1"/>
      <c r="S685" s="1"/>
      <c r="T685" s="1"/>
      <c r="U685" s="1"/>
    </row>
    <row r="686" spans="1:21" ht="9.75" customHeight="1">
      <c r="A686" s="1"/>
      <c r="B686" s="1"/>
      <c r="C686" s="1"/>
      <c r="D686" s="1"/>
      <c r="E686" s="1"/>
      <c r="F686" s="1"/>
      <c r="G686" s="1"/>
      <c r="H686" s="1"/>
      <c r="I686" s="1"/>
      <c r="J686" s="1"/>
      <c r="K686" s="1"/>
      <c r="L686" s="1"/>
      <c r="M686" s="1"/>
      <c r="N686" s="1"/>
      <c r="O686" s="1"/>
      <c r="P686" s="1"/>
      <c r="Q686" s="1"/>
      <c r="R686" s="1"/>
      <c r="S686" s="1"/>
      <c r="T686" s="1"/>
      <c r="U686" s="1"/>
    </row>
    <row r="687" spans="1:21" ht="9.75" customHeight="1">
      <c r="A687" s="1"/>
      <c r="B687" s="1"/>
      <c r="C687" s="1"/>
      <c r="D687" s="1"/>
      <c r="E687" s="1"/>
      <c r="F687" s="1"/>
      <c r="G687" s="1"/>
      <c r="H687" s="1"/>
      <c r="I687" s="1"/>
      <c r="J687" s="1"/>
      <c r="K687" s="1"/>
      <c r="L687" s="1"/>
      <c r="M687" s="1"/>
      <c r="N687" s="1"/>
      <c r="O687" s="1"/>
      <c r="P687" s="1"/>
      <c r="Q687" s="1"/>
      <c r="R687" s="1"/>
      <c r="S687" s="1"/>
      <c r="T687" s="1"/>
      <c r="U687" s="1"/>
    </row>
    <row r="688" spans="1:21" ht="9.75" customHeight="1">
      <c r="A688" s="1"/>
      <c r="B688" s="1"/>
      <c r="C688" s="1"/>
      <c r="D688" s="1"/>
      <c r="E688" s="1"/>
      <c r="F688" s="1"/>
      <c r="G688" s="1"/>
      <c r="H688" s="1"/>
      <c r="I688" s="1"/>
      <c r="J688" s="1"/>
      <c r="K688" s="1"/>
      <c r="L688" s="1"/>
      <c r="M688" s="1"/>
      <c r="N688" s="1"/>
      <c r="O688" s="1"/>
      <c r="P688" s="1"/>
      <c r="Q688" s="1"/>
      <c r="R688" s="1"/>
      <c r="S688" s="1"/>
      <c r="T688" s="1"/>
      <c r="U688" s="1"/>
    </row>
    <row r="689" spans="1:21" ht="9.75" customHeight="1">
      <c r="A689" s="1"/>
      <c r="B689" s="1"/>
      <c r="C689" s="1"/>
      <c r="D689" s="1"/>
      <c r="E689" s="1"/>
      <c r="F689" s="1"/>
      <c r="G689" s="1"/>
      <c r="H689" s="1"/>
      <c r="I689" s="1"/>
      <c r="J689" s="1"/>
      <c r="K689" s="1"/>
      <c r="L689" s="1"/>
      <c r="M689" s="1"/>
      <c r="N689" s="1"/>
      <c r="O689" s="1"/>
      <c r="P689" s="1"/>
      <c r="Q689" s="1"/>
      <c r="R689" s="1"/>
      <c r="S689" s="1"/>
      <c r="T689" s="1"/>
      <c r="U689" s="1"/>
    </row>
    <row r="690" spans="1:21" ht="9.75" customHeight="1">
      <c r="A690" s="1"/>
      <c r="B690" s="1"/>
      <c r="C690" s="1"/>
      <c r="D690" s="1"/>
      <c r="E690" s="1"/>
      <c r="F690" s="1"/>
      <c r="G690" s="1"/>
      <c r="H690" s="1"/>
      <c r="I690" s="1"/>
      <c r="J690" s="1"/>
      <c r="K690" s="1"/>
      <c r="L690" s="1"/>
      <c r="M690" s="1"/>
      <c r="N690" s="1"/>
      <c r="O690" s="1"/>
      <c r="P690" s="1"/>
      <c r="Q690" s="1"/>
      <c r="R690" s="1"/>
      <c r="S690" s="1"/>
      <c r="T690" s="1"/>
      <c r="U690" s="1"/>
    </row>
    <row r="691" spans="1:21" ht="9.75" customHeight="1">
      <c r="A691" s="1"/>
      <c r="B691" s="1"/>
      <c r="C691" s="1"/>
      <c r="D691" s="1"/>
      <c r="E691" s="1"/>
      <c r="F691" s="1"/>
      <c r="G691" s="1"/>
      <c r="H691" s="1"/>
      <c r="I691" s="1"/>
      <c r="J691" s="1"/>
      <c r="K691" s="1"/>
      <c r="L691" s="1"/>
      <c r="M691" s="1"/>
      <c r="N691" s="1"/>
      <c r="O691" s="1"/>
      <c r="P691" s="1"/>
      <c r="Q691" s="1"/>
      <c r="R691" s="1"/>
      <c r="S691" s="1"/>
      <c r="T691" s="1"/>
      <c r="U691" s="1"/>
    </row>
    <row r="692" spans="1:21" ht="9.75" customHeight="1">
      <c r="A692" s="1"/>
      <c r="B692" s="1"/>
      <c r="C692" s="1"/>
      <c r="D692" s="1"/>
      <c r="E692" s="1"/>
      <c r="F692" s="1"/>
      <c r="G692" s="1"/>
      <c r="H692" s="1"/>
      <c r="I692" s="1"/>
      <c r="J692" s="1"/>
      <c r="K692" s="1"/>
      <c r="L692" s="1"/>
      <c r="M692" s="1"/>
      <c r="N692" s="1"/>
      <c r="O692" s="1"/>
      <c r="P692" s="1"/>
      <c r="Q692" s="1"/>
      <c r="R692" s="1"/>
      <c r="S692" s="1"/>
      <c r="T692" s="1"/>
      <c r="U692" s="1"/>
    </row>
    <row r="693" spans="1:21" ht="9.75" customHeight="1">
      <c r="A693" s="1"/>
      <c r="B693" s="1"/>
      <c r="C693" s="1"/>
      <c r="D693" s="1"/>
      <c r="E693" s="1"/>
      <c r="F693" s="1"/>
      <c r="G693" s="1"/>
      <c r="H693" s="1"/>
      <c r="I693" s="1"/>
      <c r="J693" s="1"/>
      <c r="K693" s="1"/>
      <c r="L693" s="1"/>
      <c r="M693" s="1"/>
      <c r="N693" s="1"/>
      <c r="O693" s="1"/>
      <c r="P693" s="1"/>
      <c r="Q693" s="1"/>
      <c r="R693" s="1"/>
      <c r="S693" s="1"/>
      <c r="T693" s="1"/>
      <c r="U693" s="1"/>
    </row>
    <row r="694" spans="1:21" ht="9.75" customHeight="1">
      <c r="A694" s="1"/>
      <c r="B694" s="1"/>
      <c r="C694" s="1"/>
      <c r="D694" s="1"/>
      <c r="E694" s="1"/>
      <c r="F694" s="1"/>
      <c r="G694" s="1"/>
      <c r="H694" s="1"/>
      <c r="I694" s="1"/>
      <c r="J694" s="1"/>
      <c r="K694" s="1"/>
      <c r="L694" s="1"/>
      <c r="M694" s="1"/>
      <c r="N694" s="1"/>
      <c r="O694" s="1"/>
      <c r="P694" s="1"/>
      <c r="Q694" s="1"/>
      <c r="R694" s="1"/>
      <c r="S694" s="1"/>
      <c r="T694" s="1"/>
      <c r="U694" s="1"/>
    </row>
    <row r="695" spans="1:21" ht="9.75" customHeight="1">
      <c r="A695" s="1"/>
      <c r="B695" s="1"/>
      <c r="C695" s="1"/>
      <c r="D695" s="1"/>
      <c r="E695" s="1"/>
      <c r="F695" s="1"/>
      <c r="G695" s="1"/>
      <c r="H695" s="1"/>
      <c r="I695" s="1"/>
      <c r="J695" s="1"/>
      <c r="K695" s="1"/>
      <c r="L695" s="1"/>
      <c r="M695" s="1"/>
      <c r="N695" s="1"/>
      <c r="O695" s="1"/>
      <c r="P695" s="1"/>
      <c r="Q695" s="1"/>
      <c r="R695" s="1"/>
      <c r="S695" s="1"/>
      <c r="T695" s="1"/>
      <c r="U695" s="1"/>
    </row>
    <row r="696" spans="1:21" ht="9.75" customHeight="1">
      <c r="A696" s="1"/>
      <c r="B696" s="1"/>
      <c r="C696" s="1"/>
      <c r="D696" s="1"/>
      <c r="E696" s="1"/>
      <c r="F696" s="1"/>
      <c r="G696" s="1"/>
      <c r="H696" s="1"/>
      <c r="I696" s="1"/>
      <c r="J696" s="1"/>
      <c r="K696" s="1"/>
      <c r="L696" s="1"/>
      <c r="M696" s="1"/>
      <c r="N696" s="1"/>
      <c r="O696" s="1"/>
      <c r="P696" s="1"/>
      <c r="Q696" s="1"/>
      <c r="R696" s="1"/>
      <c r="S696" s="1"/>
      <c r="T696" s="1"/>
      <c r="U696" s="1"/>
    </row>
    <row r="697" spans="1:21" ht="9.75" customHeight="1">
      <c r="A697" s="1"/>
      <c r="B697" s="1"/>
      <c r="C697" s="1"/>
      <c r="D697" s="1"/>
      <c r="E697" s="1"/>
      <c r="F697" s="1"/>
      <c r="G697" s="1"/>
      <c r="H697" s="1"/>
      <c r="I697" s="1"/>
      <c r="J697" s="1"/>
      <c r="K697" s="1"/>
      <c r="L697" s="1"/>
      <c r="M697" s="1"/>
      <c r="N697" s="1"/>
      <c r="O697" s="1"/>
      <c r="P697" s="1"/>
      <c r="Q697" s="1"/>
      <c r="R697" s="1"/>
      <c r="S697" s="1"/>
      <c r="T697" s="1"/>
      <c r="U697" s="1"/>
    </row>
    <row r="698" spans="1:21" ht="9.75" customHeight="1">
      <c r="A698" s="1"/>
      <c r="B698" s="1"/>
      <c r="C698" s="1"/>
      <c r="D698" s="1"/>
      <c r="E698" s="1"/>
      <c r="F698" s="1"/>
      <c r="G698" s="1"/>
      <c r="H698" s="1"/>
      <c r="I698" s="1"/>
      <c r="J698" s="1"/>
      <c r="K698" s="1"/>
      <c r="L698" s="1"/>
      <c r="M698" s="1"/>
      <c r="N698" s="1"/>
      <c r="O698" s="1"/>
      <c r="P698" s="1"/>
      <c r="Q698" s="1"/>
      <c r="R698" s="1"/>
      <c r="S698" s="1"/>
      <c r="T698" s="1"/>
      <c r="U698" s="1"/>
    </row>
    <row r="699" spans="1:21" ht="9.75" customHeight="1">
      <c r="A699" s="1"/>
      <c r="B699" s="1"/>
      <c r="C699" s="1"/>
      <c r="D699" s="1"/>
      <c r="E699" s="1"/>
      <c r="F699" s="1"/>
      <c r="G699" s="1"/>
      <c r="H699" s="1"/>
      <c r="I699" s="1"/>
      <c r="J699" s="1"/>
      <c r="K699" s="1"/>
      <c r="L699" s="1"/>
      <c r="M699" s="1"/>
      <c r="N699" s="1"/>
      <c r="O699" s="1"/>
      <c r="P699" s="1"/>
      <c r="Q699" s="1"/>
      <c r="R699" s="1"/>
      <c r="S699" s="1"/>
      <c r="T699" s="1"/>
      <c r="U699" s="1"/>
    </row>
    <row r="700" spans="1:21" ht="9.75" customHeight="1">
      <c r="A700" s="1"/>
      <c r="B700" s="1"/>
      <c r="C700" s="1"/>
      <c r="D700" s="1"/>
      <c r="E700" s="1"/>
      <c r="F700" s="1"/>
      <c r="G700" s="1"/>
      <c r="H700" s="1"/>
      <c r="I700" s="1"/>
      <c r="J700" s="1"/>
      <c r="K700" s="1"/>
      <c r="L700" s="1"/>
      <c r="M700" s="1"/>
      <c r="N700" s="1"/>
      <c r="O700" s="1"/>
      <c r="P700" s="1"/>
      <c r="Q700" s="1"/>
      <c r="R700" s="1"/>
      <c r="S700" s="1"/>
      <c r="T700" s="1"/>
      <c r="U700" s="1"/>
    </row>
    <row r="701" spans="1:21" ht="9.75" customHeight="1">
      <c r="A701" s="1"/>
      <c r="B701" s="1"/>
      <c r="C701" s="1"/>
      <c r="D701" s="1"/>
      <c r="E701" s="1"/>
      <c r="F701" s="1"/>
      <c r="G701" s="1"/>
      <c r="H701" s="1"/>
      <c r="I701" s="1"/>
      <c r="J701" s="1"/>
      <c r="K701" s="1"/>
      <c r="L701" s="1"/>
      <c r="M701" s="1"/>
      <c r="N701" s="1"/>
      <c r="O701" s="1"/>
      <c r="P701" s="1"/>
      <c r="Q701" s="1"/>
      <c r="R701" s="1"/>
      <c r="S701" s="1"/>
      <c r="T701" s="1"/>
      <c r="U701" s="1"/>
    </row>
    <row r="702" spans="1:21" ht="9.75" customHeight="1">
      <c r="A702" s="1"/>
      <c r="B702" s="1"/>
      <c r="C702" s="1"/>
      <c r="D702" s="1"/>
      <c r="E702" s="1"/>
      <c r="F702" s="1"/>
      <c r="G702" s="1"/>
      <c r="H702" s="1"/>
      <c r="I702" s="1"/>
      <c r="J702" s="1"/>
      <c r="K702" s="1"/>
      <c r="L702" s="1"/>
      <c r="M702" s="1"/>
      <c r="N702" s="1"/>
      <c r="O702" s="1"/>
      <c r="P702" s="1"/>
      <c r="Q702" s="1"/>
      <c r="R702" s="1"/>
      <c r="S702" s="1"/>
      <c r="T702" s="1"/>
      <c r="U702" s="1"/>
    </row>
    <row r="703" spans="1:21" ht="9.75" customHeight="1">
      <c r="A703" s="1"/>
      <c r="B703" s="1"/>
      <c r="C703" s="1"/>
      <c r="D703" s="1"/>
      <c r="E703" s="1"/>
      <c r="F703" s="1"/>
      <c r="G703" s="1"/>
      <c r="H703" s="1"/>
      <c r="I703" s="1"/>
      <c r="J703" s="1"/>
      <c r="K703" s="1"/>
      <c r="L703" s="1"/>
      <c r="M703" s="1"/>
      <c r="N703" s="1"/>
      <c r="O703" s="1"/>
      <c r="P703" s="1"/>
      <c r="Q703" s="1"/>
      <c r="R703" s="1"/>
      <c r="S703" s="1"/>
      <c r="T703" s="1"/>
      <c r="U703" s="1"/>
    </row>
    <row r="704" spans="1:21" ht="9.75" customHeight="1">
      <c r="A704" s="1"/>
      <c r="B704" s="1"/>
      <c r="C704" s="1"/>
      <c r="D704" s="1"/>
      <c r="E704" s="1"/>
      <c r="F704" s="1"/>
      <c r="G704" s="1"/>
      <c r="H704" s="1"/>
      <c r="I704" s="1"/>
      <c r="J704" s="1"/>
      <c r="K704" s="1"/>
      <c r="L704" s="1"/>
      <c r="M704" s="1"/>
      <c r="N704" s="1"/>
      <c r="O704" s="1"/>
      <c r="P704" s="1"/>
      <c r="Q704" s="1"/>
      <c r="R704" s="1"/>
      <c r="S704" s="1"/>
      <c r="T704" s="1"/>
      <c r="U704" s="1"/>
    </row>
    <row r="705" spans="1:21" ht="9.75" customHeight="1">
      <c r="A705" s="1"/>
      <c r="B705" s="1"/>
      <c r="C705" s="1"/>
      <c r="D705" s="1"/>
      <c r="E705" s="1"/>
      <c r="F705" s="1"/>
      <c r="G705" s="1"/>
      <c r="H705" s="1"/>
      <c r="I705" s="1"/>
      <c r="J705" s="1"/>
      <c r="K705" s="1"/>
      <c r="L705" s="1"/>
      <c r="M705" s="1"/>
      <c r="N705" s="1"/>
      <c r="O705" s="1"/>
      <c r="P705" s="1"/>
      <c r="Q705" s="1"/>
      <c r="R705" s="1"/>
      <c r="S705" s="1"/>
      <c r="T705" s="1"/>
      <c r="U705" s="1"/>
    </row>
    <row r="706" spans="1:21" ht="9.75" customHeight="1">
      <c r="A706" s="1"/>
      <c r="B706" s="1"/>
      <c r="C706" s="1"/>
      <c r="D706" s="1"/>
      <c r="E706" s="1"/>
      <c r="F706" s="1"/>
      <c r="G706" s="1"/>
      <c r="H706" s="1"/>
      <c r="I706" s="1"/>
      <c r="J706" s="1"/>
      <c r="K706" s="1"/>
      <c r="L706" s="1"/>
      <c r="M706" s="1"/>
      <c r="N706" s="1"/>
      <c r="O706" s="1"/>
      <c r="P706" s="1"/>
      <c r="Q706" s="1"/>
      <c r="R706" s="1"/>
      <c r="S706" s="1"/>
      <c r="T706" s="1"/>
      <c r="U706" s="1"/>
    </row>
    <row r="707" spans="1:21" ht="9.75" customHeight="1">
      <c r="A707" s="1"/>
      <c r="B707" s="1"/>
      <c r="C707" s="1"/>
      <c r="D707" s="1"/>
      <c r="E707" s="1"/>
      <c r="F707" s="1"/>
      <c r="G707" s="1"/>
      <c r="H707" s="1"/>
      <c r="I707" s="1"/>
      <c r="J707" s="1"/>
      <c r="K707" s="1"/>
      <c r="L707" s="1"/>
      <c r="M707" s="1"/>
      <c r="N707" s="1"/>
      <c r="O707" s="1"/>
      <c r="P707" s="1"/>
      <c r="Q707" s="1"/>
      <c r="R707" s="1"/>
      <c r="S707" s="1"/>
      <c r="T707" s="1"/>
      <c r="U707" s="1"/>
    </row>
    <row r="708" spans="1:21" ht="9.75" customHeight="1">
      <c r="A708" s="1"/>
      <c r="B708" s="1"/>
      <c r="C708" s="1"/>
      <c r="D708" s="1"/>
      <c r="E708" s="1"/>
      <c r="F708" s="1"/>
      <c r="G708" s="1"/>
      <c r="H708" s="1"/>
      <c r="I708" s="1"/>
      <c r="J708" s="1"/>
      <c r="K708" s="1"/>
      <c r="L708" s="1"/>
      <c r="M708" s="1"/>
      <c r="N708" s="1"/>
      <c r="O708" s="1"/>
      <c r="P708" s="1"/>
      <c r="Q708" s="1"/>
      <c r="R708" s="1"/>
      <c r="S708" s="1"/>
      <c r="T708" s="1"/>
      <c r="U708" s="1"/>
    </row>
    <row r="709" spans="1:21" ht="9.75" customHeight="1">
      <c r="A709" s="1"/>
      <c r="B709" s="1"/>
      <c r="C709" s="1"/>
      <c r="D709" s="1"/>
      <c r="E709" s="1"/>
      <c r="F709" s="1"/>
      <c r="G709" s="1"/>
      <c r="H709" s="1"/>
      <c r="I709" s="1"/>
      <c r="J709" s="1"/>
      <c r="K709" s="1"/>
      <c r="L709" s="1"/>
      <c r="M709" s="1"/>
      <c r="N709" s="1"/>
      <c r="O709" s="1"/>
      <c r="P709" s="1"/>
      <c r="Q709" s="1"/>
      <c r="R709" s="1"/>
      <c r="S709" s="1"/>
      <c r="T709" s="1"/>
      <c r="U709" s="1"/>
    </row>
    <row r="710" spans="1:21" ht="9.75" customHeight="1">
      <c r="A710" s="1"/>
      <c r="B710" s="1"/>
      <c r="C710" s="1"/>
      <c r="D710" s="1"/>
      <c r="E710" s="1"/>
      <c r="F710" s="1"/>
      <c r="G710" s="1"/>
      <c r="H710" s="1"/>
      <c r="I710" s="1"/>
      <c r="J710" s="1"/>
      <c r="K710" s="1"/>
      <c r="L710" s="1"/>
      <c r="M710" s="1"/>
      <c r="N710" s="1"/>
      <c r="O710" s="1"/>
      <c r="P710" s="1"/>
      <c r="Q710" s="1"/>
      <c r="R710" s="1"/>
      <c r="S710" s="1"/>
      <c r="T710" s="1"/>
      <c r="U710" s="1"/>
    </row>
    <row r="711" spans="1:21" ht="9.75" customHeight="1">
      <c r="A711" s="1"/>
      <c r="B711" s="1"/>
      <c r="C711" s="1"/>
      <c r="D711" s="1"/>
      <c r="E711" s="1"/>
      <c r="F711" s="1"/>
      <c r="G711" s="1"/>
      <c r="H711" s="1"/>
      <c r="I711" s="1"/>
      <c r="J711" s="1"/>
      <c r="K711" s="1"/>
      <c r="L711" s="1"/>
      <c r="M711" s="1"/>
      <c r="N711" s="1"/>
      <c r="O711" s="1"/>
      <c r="P711" s="1"/>
      <c r="Q711" s="1"/>
      <c r="R711" s="1"/>
      <c r="S711" s="1"/>
      <c r="T711" s="1"/>
      <c r="U711" s="1"/>
    </row>
    <row r="712" spans="1:21" ht="9.75" customHeight="1">
      <c r="A712" s="1"/>
      <c r="B712" s="1"/>
      <c r="C712" s="1"/>
      <c r="D712" s="1"/>
      <c r="E712" s="1"/>
      <c r="F712" s="1"/>
      <c r="G712" s="1"/>
      <c r="H712" s="1"/>
      <c r="I712" s="1"/>
      <c r="J712" s="1"/>
      <c r="K712" s="1"/>
      <c r="L712" s="1"/>
      <c r="M712" s="1"/>
      <c r="N712" s="1"/>
      <c r="O712" s="1"/>
      <c r="P712" s="1"/>
      <c r="Q712" s="1"/>
      <c r="R712" s="1"/>
      <c r="S712" s="1"/>
      <c r="T712" s="1"/>
      <c r="U712" s="1"/>
    </row>
    <row r="713" spans="1:21" ht="9.75" customHeight="1">
      <c r="A713" s="1"/>
      <c r="B713" s="1"/>
      <c r="C713" s="1"/>
      <c r="D713" s="1"/>
      <c r="E713" s="1"/>
      <c r="F713" s="1"/>
      <c r="G713" s="1"/>
      <c r="H713" s="1"/>
      <c r="I713" s="1"/>
      <c r="J713" s="1"/>
      <c r="K713" s="1"/>
      <c r="L713" s="1"/>
      <c r="M713" s="1"/>
      <c r="N713" s="1"/>
      <c r="O713" s="1"/>
      <c r="P713" s="1"/>
      <c r="Q713" s="1"/>
      <c r="R713" s="1"/>
      <c r="S713" s="1"/>
      <c r="T713" s="1"/>
      <c r="U713" s="1"/>
    </row>
    <row r="714" spans="1:21" ht="9.75" customHeight="1">
      <c r="A714" s="1"/>
      <c r="B714" s="1"/>
      <c r="C714" s="1"/>
      <c r="D714" s="1"/>
      <c r="E714" s="1"/>
      <c r="F714" s="1"/>
      <c r="G714" s="1"/>
      <c r="H714" s="1"/>
      <c r="I714" s="1"/>
      <c r="J714" s="1"/>
      <c r="K714" s="1"/>
      <c r="L714" s="1"/>
      <c r="M714" s="1"/>
      <c r="N714" s="1"/>
      <c r="O714" s="1"/>
      <c r="P714" s="1"/>
      <c r="Q714" s="1"/>
      <c r="R714" s="1"/>
      <c r="S714" s="1"/>
      <c r="T714" s="1"/>
      <c r="U714" s="1"/>
    </row>
    <row r="715" spans="1:21" ht="9.75" customHeight="1">
      <c r="A715" s="1"/>
      <c r="B715" s="1"/>
      <c r="C715" s="1"/>
      <c r="D715" s="1"/>
      <c r="E715" s="1"/>
      <c r="F715" s="1"/>
      <c r="G715" s="1"/>
      <c r="H715" s="1"/>
      <c r="I715" s="1"/>
      <c r="J715" s="1"/>
      <c r="K715" s="1"/>
      <c r="L715" s="1"/>
      <c r="M715" s="1"/>
      <c r="N715" s="1"/>
      <c r="O715" s="1"/>
      <c r="P715" s="1"/>
      <c r="Q715" s="1"/>
      <c r="R715" s="1"/>
      <c r="S715" s="1"/>
      <c r="T715" s="1"/>
      <c r="U715" s="1"/>
    </row>
    <row r="716" spans="1:21" ht="9.75" customHeight="1">
      <c r="A716" s="1"/>
      <c r="B716" s="1"/>
      <c r="C716" s="1"/>
      <c r="D716" s="1"/>
      <c r="E716" s="1"/>
      <c r="F716" s="1"/>
      <c r="G716" s="1"/>
      <c r="H716" s="1"/>
      <c r="I716" s="1"/>
      <c r="J716" s="1"/>
      <c r="K716" s="1"/>
      <c r="L716" s="1"/>
      <c r="M716" s="1"/>
      <c r="N716" s="1"/>
      <c r="O716" s="1"/>
      <c r="P716" s="1"/>
      <c r="Q716" s="1"/>
      <c r="R716" s="1"/>
      <c r="S716" s="1"/>
      <c r="T716" s="1"/>
      <c r="U716" s="1"/>
    </row>
    <row r="717" spans="1:21" ht="9.75" customHeight="1">
      <c r="A717" s="1"/>
      <c r="B717" s="1"/>
      <c r="C717" s="1"/>
      <c r="D717" s="1"/>
      <c r="E717" s="1"/>
      <c r="F717" s="1"/>
      <c r="G717" s="1"/>
      <c r="H717" s="1"/>
      <c r="I717" s="1"/>
      <c r="J717" s="1"/>
      <c r="K717" s="1"/>
      <c r="L717" s="1"/>
      <c r="M717" s="1"/>
      <c r="N717" s="1"/>
      <c r="O717" s="1"/>
      <c r="P717" s="1"/>
      <c r="Q717" s="1"/>
      <c r="R717" s="1"/>
      <c r="S717" s="1"/>
      <c r="T717" s="1"/>
      <c r="U717" s="1"/>
    </row>
    <row r="718" spans="1:21" ht="9.75" customHeight="1">
      <c r="A718" s="1"/>
      <c r="B718" s="1"/>
      <c r="C718" s="1"/>
      <c r="D718" s="1"/>
      <c r="E718" s="1"/>
      <c r="F718" s="1"/>
      <c r="G718" s="1"/>
      <c r="H718" s="1"/>
      <c r="I718" s="1"/>
      <c r="J718" s="1"/>
      <c r="K718" s="1"/>
      <c r="L718" s="1"/>
      <c r="M718" s="1"/>
      <c r="N718" s="1"/>
      <c r="O718" s="1"/>
      <c r="P718" s="1"/>
      <c r="Q718" s="1"/>
      <c r="R718" s="1"/>
      <c r="S718" s="1"/>
      <c r="T718" s="1"/>
      <c r="U718" s="1"/>
    </row>
    <row r="719" spans="1:21" ht="9.75" customHeight="1">
      <c r="A719" s="1"/>
      <c r="B719" s="1"/>
      <c r="C719" s="1"/>
      <c r="D719" s="1"/>
      <c r="E719" s="1"/>
      <c r="F719" s="1"/>
      <c r="G719" s="1"/>
      <c r="H719" s="1"/>
      <c r="I719" s="1"/>
      <c r="J719" s="1"/>
      <c r="K719" s="1"/>
      <c r="L719" s="1"/>
      <c r="M719" s="1"/>
      <c r="N719" s="1"/>
      <c r="O719" s="1"/>
      <c r="P719" s="1"/>
      <c r="Q719" s="1"/>
      <c r="R719" s="1"/>
      <c r="S719" s="1"/>
      <c r="T719" s="1"/>
      <c r="U719" s="1"/>
    </row>
    <row r="720" spans="1:21" ht="9.75" customHeight="1">
      <c r="A720" s="1"/>
      <c r="B720" s="1"/>
      <c r="C720" s="1"/>
      <c r="D720" s="1"/>
      <c r="E720" s="1"/>
      <c r="F720" s="1"/>
      <c r="G720" s="1"/>
      <c r="H720" s="1"/>
      <c r="I720" s="1"/>
      <c r="J720" s="1"/>
      <c r="K720" s="1"/>
      <c r="L720" s="1"/>
      <c r="M720" s="1"/>
      <c r="N720" s="1"/>
      <c r="O720" s="1"/>
      <c r="P720" s="1"/>
      <c r="Q720" s="1"/>
      <c r="R720" s="1"/>
      <c r="S720" s="1"/>
      <c r="T720" s="1"/>
      <c r="U720" s="1"/>
    </row>
    <row r="721" spans="1:21" ht="9.75" customHeight="1">
      <c r="A721" s="1"/>
      <c r="B721" s="1"/>
      <c r="C721" s="1"/>
      <c r="D721" s="1"/>
      <c r="E721" s="1"/>
      <c r="F721" s="1"/>
      <c r="G721" s="1"/>
      <c r="H721" s="1"/>
      <c r="I721" s="1"/>
      <c r="J721" s="1"/>
      <c r="K721" s="1"/>
      <c r="L721" s="1"/>
      <c r="M721" s="1"/>
      <c r="N721" s="1"/>
      <c r="O721" s="1"/>
      <c r="P721" s="1"/>
      <c r="Q721" s="1"/>
      <c r="R721" s="1"/>
      <c r="S721" s="1"/>
      <c r="T721" s="1"/>
      <c r="U721" s="1"/>
    </row>
    <row r="722" spans="1:21" ht="9.75" customHeight="1">
      <c r="A722" s="1"/>
      <c r="B722" s="1"/>
      <c r="C722" s="1"/>
      <c r="D722" s="1"/>
      <c r="E722" s="1"/>
      <c r="F722" s="1"/>
      <c r="G722" s="1"/>
      <c r="H722" s="1"/>
      <c r="I722" s="1"/>
      <c r="J722" s="1"/>
      <c r="K722" s="1"/>
      <c r="L722" s="1"/>
      <c r="M722" s="1"/>
      <c r="N722" s="1"/>
      <c r="O722" s="1"/>
      <c r="P722" s="1"/>
      <c r="Q722" s="1"/>
      <c r="R722" s="1"/>
      <c r="S722" s="1"/>
      <c r="T722" s="1"/>
      <c r="U722" s="1"/>
    </row>
    <row r="723" spans="1:21" ht="9.75" customHeight="1">
      <c r="A723" s="1"/>
      <c r="B723" s="1"/>
      <c r="C723" s="1"/>
      <c r="D723" s="1"/>
      <c r="E723" s="1"/>
      <c r="F723" s="1"/>
      <c r="G723" s="1"/>
      <c r="H723" s="1"/>
      <c r="I723" s="1"/>
      <c r="J723" s="1"/>
      <c r="K723" s="1"/>
      <c r="L723" s="1"/>
      <c r="M723" s="1"/>
      <c r="N723" s="1"/>
      <c r="O723" s="1"/>
      <c r="P723" s="1"/>
      <c r="Q723" s="1"/>
      <c r="R723" s="1"/>
      <c r="S723" s="1"/>
      <c r="T723" s="1"/>
      <c r="U723" s="1"/>
    </row>
    <row r="724" spans="1:21" ht="9.75" customHeight="1">
      <c r="A724" s="1"/>
      <c r="B724" s="1"/>
      <c r="C724" s="1"/>
      <c r="D724" s="1"/>
      <c r="E724" s="1"/>
      <c r="F724" s="1"/>
      <c r="G724" s="1"/>
      <c r="H724" s="1"/>
      <c r="I724" s="1"/>
      <c r="J724" s="1"/>
      <c r="K724" s="1"/>
      <c r="L724" s="1"/>
      <c r="M724" s="1"/>
      <c r="N724" s="1"/>
      <c r="O724" s="1"/>
      <c r="P724" s="1"/>
      <c r="Q724" s="1"/>
      <c r="R724" s="1"/>
      <c r="S724" s="1"/>
      <c r="T724" s="1"/>
      <c r="U724" s="1"/>
    </row>
    <row r="725" spans="1:21" ht="9.75" customHeight="1">
      <c r="A725" s="1"/>
      <c r="B725" s="1"/>
      <c r="C725" s="1"/>
      <c r="D725" s="1"/>
      <c r="E725" s="1"/>
      <c r="F725" s="1"/>
      <c r="G725" s="1"/>
      <c r="H725" s="1"/>
      <c r="I725" s="1"/>
      <c r="J725" s="1"/>
      <c r="K725" s="1"/>
      <c r="L725" s="1"/>
      <c r="M725" s="1"/>
      <c r="N725" s="1"/>
      <c r="O725" s="1"/>
      <c r="P725" s="1"/>
      <c r="Q725" s="1"/>
      <c r="R725" s="1"/>
      <c r="S725" s="1"/>
      <c r="T725" s="1"/>
      <c r="U725" s="1"/>
    </row>
    <row r="726" spans="1:21" ht="9.75" customHeight="1">
      <c r="A726" s="1"/>
      <c r="B726" s="1"/>
      <c r="C726" s="1"/>
      <c r="D726" s="1"/>
      <c r="E726" s="1"/>
      <c r="F726" s="1"/>
      <c r="G726" s="1"/>
      <c r="H726" s="1"/>
      <c r="I726" s="1"/>
      <c r="J726" s="1"/>
      <c r="K726" s="1"/>
      <c r="L726" s="1"/>
      <c r="M726" s="1"/>
      <c r="N726" s="1"/>
      <c r="O726" s="1"/>
      <c r="P726" s="1"/>
      <c r="Q726" s="1"/>
      <c r="R726" s="1"/>
      <c r="S726" s="1"/>
      <c r="T726" s="1"/>
      <c r="U726" s="1"/>
    </row>
    <row r="727" spans="1:21" ht="9.75" customHeight="1">
      <c r="A727" s="1"/>
      <c r="B727" s="1"/>
      <c r="C727" s="1"/>
      <c r="D727" s="1"/>
      <c r="E727" s="1"/>
      <c r="F727" s="1"/>
      <c r="G727" s="1"/>
      <c r="H727" s="1"/>
      <c r="I727" s="1"/>
      <c r="J727" s="1"/>
      <c r="K727" s="1"/>
      <c r="L727" s="1"/>
      <c r="M727" s="1"/>
      <c r="N727" s="1"/>
      <c r="O727" s="1"/>
      <c r="P727" s="1"/>
      <c r="Q727" s="1"/>
      <c r="R727" s="1"/>
      <c r="S727" s="1"/>
      <c r="T727" s="1"/>
      <c r="U727" s="1"/>
    </row>
    <row r="728" spans="1:21" ht="9.75" customHeight="1">
      <c r="A728" s="1"/>
      <c r="B728" s="1"/>
      <c r="C728" s="1"/>
      <c r="D728" s="1"/>
      <c r="E728" s="1"/>
      <c r="F728" s="1"/>
      <c r="G728" s="1"/>
      <c r="H728" s="1"/>
      <c r="I728" s="1"/>
      <c r="J728" s="1"/>
      <c r="K728" s="1"/>
      <c r="L728" s="1"/>
      <c r="M728" s="1"/>
      <c r="N728" s="1"/>
      <c r="O728" s="1"/>
      <c r="P728" s="1"/>
      <c r="Q728" s="1"/>
      <c r="R728" s="1"/>
      <c r="S728" s="1"/>
      <c r="T728" s="1"/>
      <c r="U728" s="1"/>
    </row>
    <row r="729" spans="1:21" ht="9.75" customHeight="1">
      <c r="A729" s="1"/>
      <c r="B729" s="1"/>
      <c r="C729" s="1"/>
      <c r="D729" s="1"/>
      <c r="E729" s="1"/>
      <c r="F729" s="1"/>
      <c r="G729" s="1"/>
      <c r="H729" s="1"/>
      <c r="I729" s="1"/>
      <c r="J729" s="1"/>
      <c r="K729" s="1"/>
      <c r="L729" s="1"/>
      <c r="M729" s="1"/>
      <c r="N729" s="1"/>
      <c r="O729" s="1"/>
      <c r="P729" s="1"/>
      <c r="Q729" s="1"/>
      <c r="R729" s="1"/>
      <c r="S729" s="1"/>
      <c r="T729" s="1"/>
      <c r="U729" s="1"/>
    </row>
    <row r="730" spans="1:21" ht="9.75" customHeight="1">
      <c r="A730" s="1"/>
      <c r="B730" s="1"/>
      <c r="C730" s="1"/>
      <c r="D730" s="1"/>
      <c r="E730" s="1"/>
      <c r="F730" s="1"/>
      <c r="G730" s="1"/>
      <c r="H730" s="1"/>
      <c r="I730" s="1"/>
      <c r="J730" s="1"/>
      <c r="K730" s="1"/>
      <c r="L730" s="1"/>
      <c r="M730" s="1"/>
      <c r="N730" s="1"/>
      <c r="O730" s="1"/>
      <c r="P730" s="1"/>
      <c r="Q730" s="1"/>
      <c r="R730" s="1"/>
      <c r="S730" s="1"/>
      <c r="T730" s="1"/>
      <c r="U730" s="1"/>
    </row>
    <row r="731" spans="1:21" ht="9.75" customHeight="1">
      <c r="A731" s="1"/>
      <c r="B731" s="1"/>
      <c r="C731" s="1"/>
      <c r="D731" s="1"/>
      <c r="E731" s="1"/>
      <c r="F731" s="1"/>
      <c r="G731" s="1"/>
      <c r="H731" s="1"/>
      <c r="I731" s="1"/>
      <c r="J731" s="1"/>
      <c r="K731" s="1"/>
      <c r="L731" s="1"/>
      <c r="M731" s="1"/>
      <c r="N731" s="1"/>
      <c r="O731" s="1"/>
      <c r="P731" s="1"/>
      <c r="Q731" s="1"/>
      <c r="R731" s="1"/>
      <c r="S731" s="1"/>
      <c r="T731" s="1"/>
      <c r="U731" s="1"/>
    </row>
    <row r="732" spans="1:21" ht="9.75" customHeight="1">
      <c r="A732" s="1"/>
      <c r="B732" s="1"/>
      <c r="C732" s="1"/>
      <c r="D732" s="1"/>
      <c r="E732" s="1"/>
      <c r="F732" s="1"/>
      <c r="G732" s="1"/>
      <c r="H732" s="1"/>
      <c r="I732" s="1"/>
      <c r="J732" s="1"/>
      <c r="K732" s="1"/>
      <c r="L732" s="1"/>
      <c r="M732" s="1"/>
      <c r="N732" s="1"/>
      <c r="O732" s="1"/>
      <c r="P732" s="1"/>
      <c r="Q732" s="1"/>
      <c r="R732" s="1"/>
      <c r="S732" s="1"/>
      <c r="T732" s="1"/>
      <c r="U732" s="1"/>
    </row>
    <row r="733" spans="1:21" ht="9.75" customHeight="1">
      <c r="A733" s="1"/>
      <c r="B733" s="1"/>
      <c r="C733" s="1"/>
      <c r="D733" s="1"/>
      <c r="E733" s="1"/>
      <c r="F733" s="1"/>
      <c r="G733" s="1"/>
      <c r="H733" s="1"/>
      <c r="I733" s="1"/>
      <c r="J733" s="1"/>
      <c r="K733" s="1"/>
      <c r="L733" s="1"/>
      <c r="M733" s="1"/>
      <c r="N733" s="1"/>
      <c r="O733" s="1"/>
      <c r="P733" s="1"/>
      <c r="Q733" s="1"/>
      <c r="R733" s="1"/>
      <c r="S733" s="1"/>
      <c r="T733" s="1"/>
      <c r="U733" s="1"/>
    </row>
    <row r="734" spans="1:21" ht="9.75" customHeight="1">
      <c r="A734" s="1"/>
      <c r="B734" s="1"/>
      <c r="C734" s="1"/>
      <c r="D734" s="1"/>
      <c r="E734" s="1"/>
      <c r="F734" s="1"/>
      <c r="G734" s="1"/>
      <c r="H734" s="1"/>
      <c r="I734" s="1"/>
      <c r="J734" s="1"/>
      <c r="K734" s="1"/>
      <c r="L734" s="1"/>
      <c r="M734" s="1"/>
      <c r="N734" s="1"/>
      <c r="O734" s="1"/>
      <c r="P734" s="1"/>
      <c r="Q734" s="1"/>
      <c r="R734" s="1"/>
      <c r="S734" s="1"/>
      <c r="T734" s="1"/>
      <c r="U734" s="1"/>
    </row>
    <row r="735" spans="1:21" ht="9.75" customHeight="1">
      <c r="A735" s="1"/>
      <c r="B735" s="1"/>
      <c r="C735" s="1"/>
      <c r="D735" s="1"/>
      <c r="E735" s="1"/>
      <c r="F735" s="1"/>
      <c r="G735" s="1"/>
      <c r="H735" s="1"/>
      <c r="I735" s="1"/>
      <c r="J735" s="1"/>
      <c r="K735" s="1"/>
      <c r="L735" s="1"/>
      <c r="M735" s="1"/>
      <c r="N735" s="1"/>
      <c r="O735" s="1"/>
      <c r="P735" s="1"/>
      <c r="Q735" s="1"/>
      <c r="R735" s="1"/>
      <c r="S735" s="1"/>
      <c r="T735" s="1"/>
      <c r="U735" s="1"/>
    </row>
    <row r="736" spans="1:21" ht="9.75" customHeight="1">
      <c r="A736" s="1"/>
      <c r="B736" s="1"/>
      <c r="C736" s="1"/>
      <c r="D736" s="1"/>
      <c r="E736" s="1"/>
      <c r="F736" s="1"/>
      <c r="G736" s="1"/>
      <c r="H736" s="1"/>
      <c r="I736" s="1"/>
      <c r="J736" s="1"/>
      <c r="K736" s="1"/>
      <c r="L736" s="1"/>
      <c r="M736" s="1"/>
      <c r="N736" s="1"/>
      <c r="O736" s="1"/>
      <c r="P736" s="1"/>
      <c r="Q736" s="1"/>
      <c r="R736" s="1"/>
      <c r="S736" s="1"/>
      <c r="T736" s="1"/>
      <c r="U736" s="1"/>
    </row>
    <row r="737" spans="1:21" ht="9.75" customHeight="1">
      <c r="A737" s="1"/>
      <c r="B737" s="1"/>
      <c r="C737" s="1"/>
      <c r="D737" s="1"/>
      <c r="E737" s="1"/>
      <c r="F737" s="1"/>
      <c r="G737" s="1"/>
      <c r="H737" s="1"/>
      <c r="I737" s="1"/>
      <c r="J737" s="1"/>
      <c r="K737" s="1"/>
      <c r="L737" s="1"/>
      <c r="M737" s="1"/>
      <c r="N737" s="1"/>
      <c r="O737" s="1"/>
      <c r="P737" s="1"/>
      <c r="Q737" s="1"/>
      <c r="R737" s="1"/>
      <c r="S737" s="1"/>
      <c r="T737" s="1"/>
      <c r="U737" s="1"/>
    </row>
    <row r="738" spans="1:21" ht="9.75" customHeight="1">
      <c r="A738" s="1"/>
      <c r="B738" s="1"/>
      <c r="C738" s="1"/>
      <c r="D738" s="1"/>
      <c r="E738" s="1"/>
      <c r="F738" s="1"/>
      <c r="G738" s="1"/>
      <c r="H738" s="1"/>
      <c r="I738" s="1"/>
      <c r="J738" s="1"/>
      <c r="K738" s="1"/>
      <c r="L738" s="1"/>
      <c r="M738" s="1"/>
      <c r="N738" s="1"/>
      <c r="O738" s="1"/>
      <c r="P738" s="1"/>
      <c r="Q738" s="1"/>
      <c r="R738" s="1"/>
      <c r="S738" s="1"/>
      <c r="T738" s="1"/>
      <c r="U738" s="1"/>
    </row>
    <row r="739" spans="1:21" ht="9.75" customHeight="1">
      <c r="A739" s="1"/>
      <c r="B739" s="1"/>
      <c r="C739" s="1"/>
      <c r="D739" s="1"/>
      <c r="E739" s="1"/>
      <c r="F739" s="1"/>
      <c r="G739" s="1"/>
      <c r="H739" s="1"/>
      <c r="I739" s="1"/>
      <c r="J739" s="1"/>
      <c r="K739" s="1"/>
      <c r="L739" s="1"/>
      <c r="M739" s="1"/>
      <c r="N739" s="1"/>
      <c r="O739" s="1"/>
      <c r="P739" s="1"/>
      <c r="Q739" s="1"/>
      <c r="R739" s="1"/>
      <c r="S739" s="1"/>
      <c r="T739" s="1"/>
      <c r="U739" s="1"/>
    </row>
    <row r="740" spans="1:21" ht="9.75" customHeight="1">
      <c r="A740" s="1"/>
      <c r="B740" s="1"/>
      <c r="C740" s="1"/>
      <c r="D740" s="1"/>
      <c r="E740" s="1"/>
      <c r="F740" s="1"/>
      <c r="G740" s="1"/>
      <c r="H740" s="1"/>
      <c r="I740" s="1"/>
      <c r="J740" s="1"/>
      <c r="K740" s="1"/>
      <c r="L740" s="1"/>
      <c r="M740" s="1"/>
      <c r="N740" s="1"/>
      <c r="O740" s="1"/>
      <c r="P740" s="1"/>
      <c r="Q740" s="1"/>
      <c r="R740" s="1"/>
      <c r="S740" s="1"/>
      <c r="T740" s="1"/>
      <c r="U740" s="1"/>
    </row>
    <row r="741" spans="1:21" ht="9.75" customHeight="1">
      <c r="A741" s="1"/>
      <c r="B741" s="1"/>
      <c r="C741" s="1"/>
      <c r="D741" s="1"/>
      <c r="E741" s="1"/>
      <c r="F741" s="1"/>
      <c r="G741" s="1"/>
      <c r="H741" s="1"/>
      <c r="I741" s="1"/>
      <c r="J741" s="1"/>
      <c r="K741" s="1"/>
      <c r="L741" s="1"/>
      <c r="M741" s="1"/>
      <c r="N741" s="1"/>
      <c r="O741" s="1"/>
      <c r="P741" s="1"/>
      <c r="Q741" s="1"/>
      <c r="R741" s="1"/>
      <c r="S741" s="1"/>
      <c r="T741" s="1"/>
      <c r="U741" s="1"/>
    </row>
    <row r="742" spans="1:21" ht="9.75" customHeight="1">
      <c r="A742" s="1"/>
      <c r="B742" s="1"/>
      <c r="C742" s="1"/>
      <c r="D742" s="1"/>
      <c r="E742" s="1"/>
      <c r="F742" s="1"/>
      <c r="G742" s="1"/>
      <c r="H742" s="1"/>
      <c r="I742" s="1"/>
      <c r="J742" s="1"/>
      <c r="K742" s="1"/>
      <c r="L742" s="1"/>
      <c r="M742" s="1"/>
      <c r="N742" s="1"/>
      <c r="O742" s="1"/>
      <c r="P742" s="1"/>
      <c r="Q742" s="1"/>
      <c r="R742" s="1"/>
      <c r="S742" s="1"/>
      <c r="T742" s="1"/>
      <c r="U742" s="1"/>
    </row>
    <row r="743" spans="1:21" ht="9.75" customHeight="1">
      <c r="A743" s="1"/>
      <c r="B743" s="1"/>
      <c r="C743" s="1"/>
      <c r="D743" s="1"/>
      <c r="E743" s="1"/>
      <c r="F743" s="1"/>
      <c r="G743" s="1"/>
      <c r="H743" s="1"/>
      <c r="I743" s="1"/>
      <c r="J743" s="1"/>
      <c r="K743" s="1"/>
      <c r="L743" s="1"/>
      <c r="M743" s="1"/>
      <c r="N743" s="1"/>
      <c r="O743" s="1"/>
      <c r="P743" s="1"/>
      <c r="Q743" s="1"/>
      <c r="R743" s="1"/>
      <c r="S743" s="1"/>
      <c r="T743" s="1"/>
      <c r="U743" s="1"/>
    </row>
    <row r="744" spans="1:21" ht="9.75" customHeight="1">
      <c r="A744" s="1"/>
      <c r="B744" s="1"/>
      <c r="C744" s="1"/>
      <c r="D744" s="1"/>
      <c r="E744" s="1"/>
      <c r="F744" s="1"/>
      <c r="G744" s="1"/>
      <c r="H744" s="1"/>
      <c r="I744" s="1"/>
      <c r="J744" s="1"/>
      <c r="K744" s="1"/>
      <c r="L744" s="1"/>
      <c r="M744" s="1"/>
      <c r="N744" s="1"/>
      <c r="O744" s="1"/>
      <c r="P744" s="1"/>
      <c r="Q744" s="1"/>
      <c r="R744" s="1"/>
      <c r="S744" s="1"/>
      <c r="T744" s="1"/>
      <c r="U744" s="1"/>
    </row>
    <row r="745" spans="1:21" ht="9.75" customHeight="1">
      <c r="A745" s="1"/>
      <c r="B745" s="1"/>
      <c r="C745" s="1"/>
      <c r="D745" s="1"/>
      <c r="E745" s="1"/>
      <c r="F745" s="1"/>
      <c r="G745" s="1"/>
      <c r="H745" s="1"/>
      <c r="I745" s="1"/>
      <c r="J745" s="1"/>
      <c r="K745" s="1"/>
      <c r="L745" s="1"/>
      <c r="M745" s="1"/>
      <c r="N745" s="1"/>
      <c r="O745" s="1"/>
      <c r="P745" s="1"/>
      <c r="Q745" s="1"/>
      <c r="R745" s="1"/>
      <c r="S745" s="1"/>
      <c r="T745" s="1"/>
      <c r="U745" s="1"/>
    </row>
    <row r="746" spans="1:21" ht="9.75" customHeight="1">
      <c r="A746" s="1"/>
      <c r="B746" s="1"/>
      <c r="C746" s="1"/>
      <c r="D746" s="1"/>
      <c r="E746" s="1"/>
      <c r="F746" s="1"/>
      <c r="G746" s="1"/>
      <c r="H746" s="1"/>
      <c r="I746" s="1"/>
      <c r="J746" s="1"/>
      <c r="K746" s="1"/>
      <c r="L746" s="1"/>
      <c r="M746" s="1"/>
      <c r="N746" s="1"/>
      <c r="O746" s="1"/>
      <c r="P746" s="1"/>
      <c r="Q746" s="1"/>
      <c r="R746" s="1"/>
      <c r="S746" s="1"/>
      <c r="T746" s="1"/>
      <c r="U746" s="1"/>
    </row>
    <row r="747" spans="1:21" ht="9.75" customHeight="1">
      <c r="A747" s="1"/>
      <c r="B747" s="1"/>
      <c r="C747" s="1"/>
      <c r="D747" s="1"/>
      <c r="E747" s="1"/>
      <c r="F747" s="1"/>
      <c r="G747" s="1"/>
      <c r="H747" s="1"/>
      <c r="I747" s="1"/>
      <c r="J747" s="1"/>
      <c r="K747" s="1"/>
      <c r="L747" s="1"/>
      <c r="M747" s="1"/>
      <c r="N747" s="1"/>
      <c r="O747" s="1"/>
      <c r="P747" s="1"/>
      <c r="Q747" s="1"/>
      <c r="R747" s="1"/>
      <c r="S747" s="1"/>
      <c r="T747" s="1"/>
      <c r="U747" s="1"/>
    </row>
    <row r="748" spans="1:21" ht="9.75" customHeight="1">
      <c r="A748" s="1"/>
      <c r="B748" s="1"/>
      <c r="C748" s="1"/>
      <c r="D748" s="1"/>
      <c r="E748" s="1"/>
      <c r="F748" s="1"/>
      <c r="G748" s="1"/>
      <c r="H748" s="1"/>
      <c r="I748" s="1"/>
      <c r="J748" s="1"/>
      <c r="K748" s="1"/>
      <c r="L748" s="1"/>
      <c r="M748" s="1"/>
      <c r="N748" s="1"/>
      <c r="O748" s="1"/>
      <c r="P748" s="1"/>
      <c r="Q748" s="1"/>
      <c r="R748" s="1"/>
      <c r="S748" s="1"/>
      <c r="T748" s="1"/>
      <c r="U748" s="1"/>
    </row>
    <row r="749" spans="1:21" ht="9.75" customHeight="1">
      <c r="A749" s="1"/>
      <c r="B749" s="1"/>
      <c r="C749" s="1"/>
      <c r="D749" s="1"/>
      <c r="E749" s="1"/>
      <c r="F749" s="1"/>
      <c r="G749" s="1"/>
      <c r="H749" s="1"/>
      <c r="I749" s="1"/>
      <c r="J749" s="1"/>
      <c r="K749" s="1"/>
      <c r="L749" s="1"/>
      <c r="M749" s="1"/>
      <c r="N749" s="1"/>
      <c r="O749" s="1"/>
      <c r="P749" s="1"/>
      <c r="Q749" s="1"/>
      <c r="R749" s="1"/>
      <c r="S749" s="1"/>
      <c r="T749" s="1"/>
      <c r="U749" s="1"/>
    </row>
    <row r="750" spans="1:21" ht="9.75" customHeight="1">
      <c r="A750" s="1"/>
      <c r="B750" s="1"/>
      <c r="C750" s="1"/>
      <c r="D750" s="1"/>
      <c r="E750" s="1"/>
      <c r="F750" s="1"/>
      <c r="G750" s="1"/>
      <c r="H750" s="1"/>
      <c r="I750" s="1"/>
      <c r="J750" s="1"/>
      <c r="K750" s="1"/>
      <c r="L750" s="1"/>
      <c r="M750" s="1"/>
      <c r="N750" s="1"/>
      <c r="O750" s="1"/>
      <c r="P750" s="1"/>
      <c r="Q750" s="1"/>
      <c r="R750" s="1"/>
      <c r="S750" s="1"/>
      <c r="T750" s="1"/>
      <c r="U750" s="1"/>
    </row>
    <row r="751" spans="1:21" ht="9.75" customHeight="1">
      <c r="A751" s="1"/>
      <c r="B751" s="1"/>
      <c r="C751" s="1"/>
      <c r="D751" s="1"/>
      <c r="E751" s="1"/>
      <c r="F751" s="1"/>
      <c r="G751" s="1"/>
      <c r="H751" s="1"/>
      <c r="I751" s="1"/>
      <c r="J751" s="1"/>
      <c r="K751" s="1"/>
      <c r="L751" s="1"/>
      <c r="M751" s="1"/>
      <c r="N751" s="1"/>
      <c r="O751" s="1"/>
      <c r="P751" s="1"/>
      <c r="Q751" s="1"/>
      <c r="R751" s="1"/>
      <c r="S751" s="1"/>
      <c r="T751" s="1"/>
      <c r="U751" s="1"/>
    </row>
    <row r="752" spans="1:21" ht="9.75" customHeight="1">
      <c r="A752" s="1"/>
      <c r="B752" s="1"/>
      <c r="C752" s="1"/>
      <c r="D752" s="1"/>
      <c r="E752" s="1"/>
      <c r="F752" s="1"/>
      <c r="G752" s="1"/>
      <c r="H752" s="1"/>
      <c r="I752" s="1"/>
      <c r="J752" s="1"/>
      <c r="K752" s="1"/>
      <c r="L752" s="1"/>
      <c r="M752" s="1"/>
      <c r="N752" s="1"/>
      <c r="O752" s="1"/>
      <c r="P752" s="1"/>
      <c r="Q752" s="1"/>
      <c r="R752" s="1"/>
      <c r="S752" s="1"/>
      <c r="T752" s="1"/>
      <c r="U752" s="1"/>
    </row>
    <row r="753" spans="1:21" ht="9.75" customHeight="1">
      <c r="A753" s="1"/>
      <c r="B753" s="1"/>
      <c r="C753" s="1"/>
      <c r="D753" s="1"/>
      <c r="E753" s="1"/>
      <c r="F753" s="1"/>
      <c r="G753" s="1"/>
      <c r="H753" s="1"/>
      <c r="I753" s="1"/>
      <c r="J753" s="1"/>
      <c r="K753" s="1"/>
      <c r="L753" s="1"/>
      <c r="M753" s="1"/>
      <c r="N753" s="1"/>
      <c r="O753" s="1"/>
      <c r="P753" s="1"/>
      <c r="Q753" s="1"/>
      <c r="R753" s="1"/>
      <c r="S753" s="1"/>
      <c r="T753" s="1"/>
      <c r="U753" s="1"/>
    </row>
    <row r="754" spans="1:21" ht="9.75" customHeight="1">
      <c r="A754" s="1"/>
      <c r="B754" s="1"/>
      <c r="C754" s="1"/>
      <c r="D754" s="1"/>
      <c r="E754" s="1"/>
      <c r="F754" s="1"/>
      <c r="G754" s="1"/>
      <c r="H754" s="1"/>
      <c r="I754" s="1"/>
      <c r="J754" s="1"/>
      <c r="K754" s="1"/>
      <c r="L754" s="1"/>
      <c r="M754" s="1"/>
      <c r="N754" s="1"/>
      <c r="O754" s="1"/>
      <c r="P754" s="1"/>
      <c r="Q754" s="1"/>
      <c r="R754" s="1"/>
      <c r="S754" s="1"/>
      <c r="T754" s="1"/>
      <c r="U754" s="1"/>
    </row>
    <row r="755" spans="1:21" ht="9.75" customHeight="1">
      <c r="A755" s="1"/>
      <c r="B755" s="1"/>
      <c r="C755" s="1"/>
      <c r="D755" s="1"/>
      <c r="E755" s="1"/>
      <c r="F755" s="1"/>
      <c r="G755" s="1"/>
      <c r="H755" s="1"/>
      <c r="I755" s="1"/>
      <c r="J755" s="1"/>
      <c r="K755" s="1"/>
      <c r="L755" s="1"/>
      <c r="M755" s="1"/>
      <c r="N755" s="1"/>
      <c r="O755" s="1"/>
      <c r="P755" s="1"/>
      <c r="Q755" s="1"/>
      <c r="R755" s="1"/>
      <c r="S755" s="1"/>
      <c r="T755" s="1"/>
      <c r="U755" s="1"/>
    </row>
    <row r="756" spans="1:21" ht="9.75" customHeight="1">
      <c r="A756" s="1"/>
      <c r="B756" s="1"/>
      <c r="C756" s="1"/>
      <c r="D756" s="1"/>
      <c r="E756" s="1"/>
      <c r="F756" s="1"/>
      <c r="G756" s="1"/>
      <c r="H756" s="1"/>
      <c r="I756" s="1"/>
      <c r="J756" s="1"/>
      <c r="K756" s="1"/>
      <c r="L756" s="1"/>
      <c r="M756" s="1"/>
      <c r="N756" s="1"/>
      <c r="O756" s="1"/>
      <c r="P756" s="1"/>
      <c r="Q756" s="1"/>
      <c r="R756" s="1"/>
      <c r="S756" s="1"/>
      <c r="T756" s="1"/>
      <c r="U756" s="1"/>
    </row>
    <row r="757" spans="1:21" ht="9.75" customHeight="1">
      <c r="A757" s="1"/>
      <c r="B757" s="1"/>
      <c r="C757" s="1"/>
      <c r="D757" s="1"/>
      <c r="E757" s="1"/>
      <c r="F757" s="1"/>
      <c r="G757" s="1"/>
      <c r="H757" s="1"/>
      <c r="I757" s="1"/>
      <c r="J757" s="1"/>
      <c r="K757" s="1"/>
      <c r="L757" s="1"/>
      <c r="M757" s="1"/>
      <c r="N757" s="1"/>
      <c r="O757" s="1"/>
      <c r="P757" s="1"/>
      <c r="Q757" s="1"/>
      <c r="R757" s="1"/>
      <c r="S757" s="1"/>
      <c r="T757" s="1"/>
      <c r="U757" s="1"/>
    </row>
    <row r="758" spans="1:21" ht="9.75" customHeight="1">
      <c r="A758" s="1"/>
      <c r="B758" s="1"/>
      <c r="C758" s="1"/>
      <c r="D758" s="1"/>
      <c r="E758" s="1"/>
      <c r="F758" s="1"/>
      <c r="G758" s="1"/>
      <c r="H758" s="1"/>
      <c r="I758" s="1"/>
      <c r="J758" s="1"/>
      <c r="K758" s="1"/>
      <c r="L758" s="1"/>
      <c r="M758" s="1"/>
      <c r="N758" s="1"/>
      <c r="O758" s="1"/>
      <c r="P758" s="1"/>
      <c r="Q758" s="1"/>
      <c r="R758" s="1"/>
      <c r="S758" s="1"/>
      <c r="T758" s="1"/>
      <c r="U758" s="1"/>
    </row>
    <row r="759" spans="1:21" ht="9.75" customHeight="1">
      <c r="A759" s="1"/>
      <c r="B759" s="1"/>
      <c r="C759" s="1"/>
      <c r="D759" s="1"/>
      <c r="E759" s="1"/>
      <c r="F759" s="1"/>
      <c r="G759" s="1"/>
      <c r="H759" s="1"/>
      <c r="I759" s="1"/>
      <c r="J759" s="1"/>
      <c r="K759" s="1"/>
      <c r="L759" s="1"/>
      <c r="M759" s="1"/>
      <c r="N759" s="1"/>
      <c r="O759" s="1"/>
      <c r="P759" s="1"/>
      <c r="Q759" s="1"/>
      <c r="R759" s="1"/>
      <c r="S759" s="1"/>
      <c r="T759" s="1"/>
      <c r="U759" s="1"/>
    </row>
    <row r="760" spans="1:21" ht="9.75" customHeight="1">
      <c r="A760" s="1"/>
      <c r="B760" s="1"/>
      <c r="C760" s="1"/>
      <c r="D760" s="1"/>
      <c r="E760" s="1"/>
      <c r="F760" s="1"/>
      <c r="G760" s="1"/>
      <c r="H760" s="1"/>
      <c r="I760" s="1"/>
      <c r="J760" s="1"/>
      <c r="K760" s="1"/>
      <c r="L760" s="1"/>
      <c r="M760" s="1"/>
      <c r="N760" s="1"/>
      <c r="O760" s="1"/>
      <c r="P760" s="1"/>
      <c r="Q760" s="1"/>
      <c r="R760" s="1"/>
      <c r="S760" s="1"/>
      <c r="T760" s="1"/>
      <c r="U760" s="1"/>
    </row>
    <row r="761" spans="1:21" ht="9.75" customHeight="1">
      <c r="A761" s="1"/>
      <c r="B761" s="1"/>
      <c r="C761" s="1"/>
      <c r="D761" s="1"/>
      <c r="E761" s="1"/>
      <c r="F761" s="1"/>
      <c r="G761" s="1"/>
      <c r="H761" s="1"/>
      <c r="I761" s="1"/>
      <c r="J761" s="1"/>
      <c r="K761" s="1"/>
      <c r="L761" s="1"/>
      <c r="M761" s="1"/>
      <c r="N761" s="1"/>
      <c r="O761" s="1"/>
      <c r="P761" s="1"/>
      <c r="Q761" s="1"/>
      <c r="R761" s="1"/>
      <c r="S761" s="1"/>
      <c r="T761" s="1"/>
      <c r="U761" s="1"/>
    </row>
    <row r="762" spans="1:21" ht="9.75" customHeight="1">
      <c r="A762" s="1"/>
      <c r="B762" s="1"/>
      <c r="C762" s="1"/>
      <c r="D762" s="1"/>
      <c r="E762" s="1"/>
      <c r="F762" s="1"/>
      <c r="G762" s="1"/>
      <c r="H762" s="1"/>
      <c r="I762" s="1"/>
      <c r="J762" s="1"/>
      <c r="K762" s="1"/>
      <c r="L762" s="1"/>
      <c r="M762" s="1"/>
      <c r="N762" s="1"/>
      <c r="O762" s="1"/>
      <c r="P762" s="1"/>
      <c r="Q762" s="1"/>
      <c r="R762" s="1"/>
      <c r="S762" s="1"/>
      <c r="T762" s="1"/>
      <c r="U762" s="1"/>
    </row>
    <row r="763" spans="1:21" ht="9.75" customHeight="1">
      <c r="A763" s="1"/>
      <c r="B763" s="1"/>
      <c r="C763" s="1"/>
      <c r="D763" s="1"/>
      <c r="E763" s="1"/>
      <c r="F763" s="1"/>
      <c r="G763" s="1"/>
      <c r="H763" s="1"/>
      <c r="I763" s="1"/>
      <c r="J763" s="1"/>
      <c r="K763" s="1"/>
      <c r="L763" s="1"/>
      <c r="M763" s="1"/>
      <c r="N763" s="1"/>
      <c r="O763" s="1"/>
      <c r="P763" s="1"/>
      <c r="Q763" s="1"/>
      <c r="R763" s="1"/>
      <c r="S763" s="1"/>
      <c r="T763" s="1"/>
      <c r="U763" s="1"/>
    </row>
    <row r="764" spans="1:21" ht="9.75" customHeight="1">
      <c r="A764" s="1"/>
      <c r="B764" s="1"/>
      <c r="C764" s="1"/>
      <c r="D764" s="1"/>
      <c r="E764" s="1"/>
      <c r="F764" s="1"/>
      <c r="G764" s="1"/>
      <c r="H764" s="1"/>
      <c r="I764" s="1"/>
      <c r="J764" s="1"/>
      <c r="K764" s="1"/>
      <c r="L764" s="1"/>
      <c r="M764" s="1"/>
      <c r="N764" s="1"/>
      <c r="O764" s="1"/>
      <c r="P764" s="1"/>
      <c r="Q764" s="1"/>
      <c r="R764" s="1"/>
      <c r="S764" s="1"/>
      <c r="T764" s="1"/>
      <c r="U764" s="1"/>
    </row>
    <row r="765" spans="1:21" ht="9.75" customHeight="1">
      <c r="A765" s="1"/>
      <c r="B765" s="1"/>
      <c r="C765" s="1"/>
      <c r="D765" s="1"/>
      <c r="E765" s="1"/>
      <c r="F765" s="1"/>
      <c r="G765" s="1"/>
      <c r="H765" s="1"/>
      <c r="I765" s="1"/>
      <c r="J765" s="1"/>
      <c r="K765" s="1"/>
      <c r="L765" s="1"/>
      <c r="M765" s="1"/>
      <c r="N765" s="1"/>
      <c r="O765" s="1"/>
      <c r="P765" s="1"/>
      <c r="Q765" s="1"/>
      <c r="R765" s="1"/>
      <c r="S765" s="1"/>
      <c r="T765" s="1"/>
      <c r="U765" s="1"/>
    </row>
    <row r="766" spans="1:21" ht="9.75" customHeight="1">
      <c r="A766" s="1"/>
      <c r="B766" s="1"/>
      <c r="C766" s="1"/>
      <c r="D766" s="1"/>
      <c r="E766" s="1"/>
      <c r="F766" s="1"/>
      <c r="G766" s="1"/>
      <c r="H766" s="1"/>
      <c r="I766" s="1"/>
      <c r="J766" s="1"/>
      <c r="K766" s="1"/>
      <c r="L766" s="1"/>
      <c r="M766" s="1"/>
      <c r="N766" s="1"/>
      <c r="O766" s="1"/>
      <c r="P766" s="1"/>
      <c r="Q766" s="1"/>
      <c r="R766" s="1"/>
      <c r="S766" s="1"/>
      <c r="T766" s="1"/>
      <c r="U766" s="1"/>
    </row>
    <row r="767" spans="1:21" ht="9.75" customHeight="1">
      <c r="A767" s="1"/>
      <c r="B767" s="1"/>
      <c r="C767" s="1"/>
      <c r="D767" s="1"/>
      <c r="E767" s="1"/>
      <c r="F767" s="1"/>
      <c r="G767" s="1"/>
      <c r="H767" s="1"/>
      <c r="I767" s="1"/>
      <c r="J767" s="1"/>
      <c r="K767" s="1"/>
      <c r="L767" s="1"/>
      <c r="M767" s="1"/>
      <c r="N767" s="1"/>
      <c r="O767" s="1"/>
      <c r="P767" s="1"/>
      <c r="Q767" s="1"/>
      <c r="R767" s="1"/>
      <c r="S767" s="1"/>
      <c r="T767" s="1"/>
      <c r="U767" s="1"/>
    </row>
    <row r="768" spans="1:21" ht="9.75" customHeight="1">
      <c r="A768" s="1"/>
      <c r="B768" s="1"/>
      <c r="C768" s="1"/>
      <c r="D768" s="1"/>
      <c r="E768" s="1"/>
      <c r="F768" s="1"/>
      <c r="G768" s="1"/>
      <c r="H768" s="1"/>
      <c r="I768" s="1"/>
      <c r="J768" s="1"/>
      <c r="K768" s="1"/>
      <c r="L768" s="1"/>
      <c r="M768" s="1"/>
      <c r="N768" s="1"/>
      <c r="O768" s="1"/>
      <c r="P768" s="1"/>
      <c r="Q768" s="1"/>
      <c r="R768" s="1"/>
      <c r="S768" s="1"/>
      <c r="T768" s="1"/>
      <c r="U768" s="1"/>
    </row>
    <row r="769" spans="1:21" ht="9.75" customHeight="1">
      <c r="A769" s="1"/>
      <c r="B769" s="1"/>
      <c r="C769" s="1"/>
      <c r="D769" s="1"/>
      <c r="E769" s="1"/>
      <c r="F769" s="1"/>
      <c r="G769" s="1"/>
      <c r="H769" s="1"/>
      <c r="I769" s="1"/>
      <c r="J769" s="1"/>
      <c r="K769" s="1"/>
      <c r="L769" s="1"/>
      <c r="M769" s="1"/>
      <c r="N769" s="1"/>
      <c r="O769" s="1"/>
      <c r="P769" s="1"/>
      <c r="Q769" s="1"/>
      <c r="R769" s="1"/>
      <c r="S769" s="1"/>
      <c r="T769" s="1"/>
      <c r="U769" s="1"/>
    </row>
    <row r="770" spans="1:21" ht="9.75" customHeight="1">
      <c r="A770" s="1"/>
      <c r="B770" s="1"/>
      <c r="C770" s="1"/>
      <c r="D770" s="1"/>
      <c r="E770" s="1"/>
      <c r="F770" s="1"/>
      <c r="G770" s="1"/>
      <c r="H770" s="1"/>
      <c r="I770" s="1"/>
      <c r="J770" s="1"/>
      <c r="K770" s="1"/>
      <c r="L770" s="1"/>
      <c r="M770" s="1"/>
      <c r="N770" s="1"/>
      <c r="O770" s="1"/>
      <c r="P770" s="1"/>
      <c r="Q770" s="1"/>
      <c r="R770" s="1"/>
      <c r="S770" s="1"/>
      <c r="T770" s="1"/>
      <c r="U770" s="1"/>
    </row>
    <row r="771" spans="1:21" ht="9.75" customHeight="1">
      <c r="A771" s="1"/>
      <c r="B771" s="1"/>
      <c r="C771" s="1"/>
      <c r="D771" s="1"/>
      <c r="E771" s="1"/>
      <c r="F771" s="1"/>
      <c r="G771" s="1"/>
      <c r="H771" s="1"/>
      <c r="I771" s="1"/>
      <c r="J771" s="1"/>
      <c r="K771" s="1"/>
      <c r="L771" s="1"/>
      <c r="M771" s="1"/>
      <c r="N771" s="1"/>
      <c r="O771" s="1"/>
      <c r="P771" s="1"/>
      <c r="Q771" s="1"/>
      <c r="R771" s="1"/>
      <c r="S771" s="1"/>
      <c r="T771" s="1"/>
      <c r="U771" s="1"/>
    </row>
    <row r="772" spans="1:21" ht="9.75" customHeight="1">
      <c r="A772" s="1"/>
      <c r="B772" s="1"/>
      <c r="C772" s="1"/>
      <c r="D772" s="1"/>
      <c r="E772" s="1"/>
      <c r="F772" s="1"/>
      <c r="G772" s="1"/>
      <c r="H772" s="1"/>
      <c r="I772" s="1"/>
      <c r="J772" s="1"/>
      <c r="K772" s="1"/>
      <c r="L772" s="1"/>
      <c r="M772" s="1"/>
      <c r="N772" s="1"/>
      <c r="O772" s="1"/>
      <c r="P772" s="1"/>
      <c r="Q772" s="1"/>
      <c r="R772" s="1"/>
      <c r="S772" s="1"/>
      <c r="T772" s="1"/>
      <c r="U772" s="1"/>
    </row>
    <row r="773" spans="1:21" ht="9.75" customHeight="1">
      <c r="A773" s="1"/>
      <c r="B773" s="1"/>
      <c r="C773" s="1"/>
      <c r="D773" s="1"/>
      <c r="E773" s="1"/>
      <c r="F773" s="1"/>
      <c r="G773" s="1"/>
      <c r="H773" s="1"/>
      <c r="I773" s="1"/>
      <c r="J773" s="1"/>
      <c r="K773" s="1"/>
      <c r="L773" s="1"/>
      <c r="M773" s="1"/>
      <c r="N773" s="1"/>
      <c r="O773" s="1"/>
      <c r="P773" s="1"/>
      <c r="Q773" s="1"/>
      <c r="R773" s="1"/>
      <c r="S773" s="1"/>
      <c r="T773" s="1"/>
      <c r="U773" s="1"/>
    </row>
    <row r="774" spans="1:21" ht="9.75" customHeight="1">
      <c r="A774" s="1"/>
      <c r="B774" s="1"/>
      <c r="C774" s="1"/>
      <c r="D774" s="1"/>
      <c r="E774" s="1"/>
      <c r="F774" s="1"/>
      <c r="G774" s="1"/>
      <c r="H774" s="1"/>
      <c r="I774" s="1"/>
      <c r="J774" s="1"/>
      <c r="K774" s="1"/>
      <c r="L774" s="1"/>
      <c r="M774" s="1"/>
      <c r="N774" s="1"/>
      <c r="O774" s="1"/>
      <c r="P774" s="1"/>
      <c r="Q774" s="1"/>
      <c r="R774" s="1"/>
      <c r="S774" s="1"/>
      <c r="T774" s="1"/>
      <c r="U774" s="1"/>
    </row>
    <row r="775" spans="1:21" ht="9.75" customHeight="1">
      <c r="A775" s="1"/>
      <c r="B775" s="1"/>
      <c r="C775" s="1"/>
      <c r="D775" s="1"/>
      <c r="E775" s="1"/>
      <c r="F775" s="1"/>
      <c r="G775" s="1"/>
      <c r="H775" s="1"/>
      <c r="I775" s="1"/>
      <c r="J775" s="1"/>
      <c r="K775" s="1"/>
      <c r="L775" s="1"/>
      <c r="M775" s="1"/>
      <c r="N775" s="1"/>
      <c r="O775" s="1"/>
      <c r="P775" s="1"/>
      <c r="Q775" s="1"/>
      <c r="R775" s="1"/>
      <c r="S775" s="1"/>
      <c r="T775" s="1"/>
      <c r="U775" s="1"/>
    </row>
    <row r="776" spans="1:21" ht="9.75" customHeight="1">
      <c r="A776" s="1"/>
      <c r="B776" s="1"/>
      <c r="C776" s="1"/>
      <c r="D776" s="1"/>
      <c r="E776" s="1"/>
      <c r="F776" s="1"/>
      <c r="G776" s="1"/>
      <c r="H776" s="1"/>
      <c r="I776" s="1"/>
      <c r="J776" s="1"/>
      <c r="K776" s="1"/>
      <c r="L776" s="1"/>
      <c r="M776" s="1"/>
      <c r="N776" s="1"/>
      <c r="O776" s="1"/>
      <c r="P776" s="1"/>
      <c r="Q776" s="1"/>
      <c r="R776" s="1"/>
      <c r="S776" s="1"/>
      <c r="T776" s="1"/>
      <c r="U776" s="1"/>
    </row>
    <row r="777" spans="1:21" ht="9.75" customHeight="1">
      <c r="A777" s="1"/>
      <c r="B777" s="1"/>
      <c r="C777" s="1"/>
      <c r="D777" s="1"/>
      <c r="E777" s="1"/>
      <c r="F777" s="1"/>
      <c r="G777" s="1"/>
      <c r="H777" s="1"/>
      <c r="I777" s="1"/>
      <c r="J777" s="1"/>
      <c r="K777" s="1"/>
      <c r="L777" s="1"/>
      <c r="M777" s="1"/>
      <c r="N777" s="1"/>
      <c r="O777" s="1"/>
      <c r="P777" s="1"/>
      <c r="Q777" s="1"/>
      <c r="R777" s="1"/>
      <c r="S777" s="1"/>
      <c r="T777" s="1"/>
      <c r="U777" s="1"/>
    </row>
    <row r="778" spans="1:21" ht="9.75" customHeight="1">
      <c r="A778" s="1"/>
      <c r="B778" s="1"/>
      <c r="C778" s="1"/>
      <c r="D778" s="1"/>
      <c r="E778" s="1"/>
      <c r="F778" s="1"/>
      <c r="G778" s="1"/>
      <c r="H778" s="1"/>
      <c r="I778" s="1"/>
      <c r="J778" s="1"/>
      <c r="K778" s="1"/>
      <c r="L778" s="1"/>
      <c r="M778" s="1"/>
      <c r="N778" s="1"/>
      <c r="O778" s="1"/>
      <c r="P778" s="1"/>
      <c r="Q778" s="1"/>
      <c r="R778" s="1"/>
      <c r="S778" s="1"/>
      <c r="T778" s="1"/>
      <c r="U778" s="1"/>
    </row>
    <row r="779" spans="1:21" ht="9.75" customHeight="1">
      <c r="A779" s="1"/>
      <c r="B779" s="1"/>
      <c r="C779" s="1"/>
      <c r="D779" s="1"/>
      <c r="E779" s="1"/>
      <c r="F779" s="1"/>
      <c r="G779" s="1"/>
      <c r="H779" s="1"/>
      <c r="I779" s="1"/>
      <c r="J779" s="1"/>
      <c r="K779" s="1"/>
      <c r="L779" s="1"/>
      <c r="M779" s="1"/>
      <c r="N779" s="1"/>
      <c r="O779" s="1"/>
      <c r="P779" s="1"/>
      <c r="Q779" s="1"/>
      <c r="R779" s="1"/>
      <c r="S779" s="1"/>
      <c r="T779" s="1"/>
      <c r="U779" s="1"/>
    </row>
    <row r="780" spans="1:21" ht="9.75" customHeight="1">
      <c r="A780" s="1"/>
      <c r="B780" s="1"/>
      <c r="C780" s="1"/>
      <c r="D780" s="1"/>
      <c r="E780" s="1"/>
      <c r="F780" s="1"/>
      <c r="G780" s="1"/>
      <c r="H780" s="1"/>
      <c r="I780" s="1"/>
      <c r="J780" s="1"/>
      <c r="K780" s="1"/>
      <c r="L780" s="1"/>
      <c r="M780" s="1"/>
      <c r="N780" s="1"/>
      <c r="O780" s="1"/>
      <c r="P780" s="1"/>
      <c r="Q780" s="1"/>
      <c r="R780" s="1"/>
      <c r="S780" s="1"/>
      <c r="T780" s="1"/>
      <c r="U780" s="1"/>
    </row>
    <row r="781" spans="1:21" ht="9.75" customHeight="1">
      <c r="A781" s="1"/>
      <c r="B781" s="1"/>
      <c r="C781" s="1"/>
      <c r="D781" s="1"/>
      <c r="E781" s="1"/>
      <c r="F781" s="1"/>
      <c r="G781" s="1"/>
      <c r="H781" s="1"/>
      <c r="I781" s="1"/>
      <c r="J781" s="1"/>
      <c r="K781" s="1"/>
      <c r="L781" s="1"/>
      <c r="M781" s="1"/>
      <c r="N781" s="1"/>
      <c r="O781" s="1"/>
      <c r="P781" s="1"/>
      <c r="Q781" s="1"/>
      <c r="R781" s="1"/>
      <c r="S781" s="1"/>
      <c r="T781" s="1"/>
      <c r="U781" s="1"/>
    </row>
    <row r="782" spans="1:21" ht="9.75" customHeight="1">
      <c r="A782" s="1"/>
      <c r="B782" s="1"/>
      <c r="C782" s="1"/>
      <c r="D782" s="1"/>
      <c r="E782" s="1"/>
      <c r="F782" s="1"/>
      <c r="G782" s="1"/>
      <c r="H782" s="1"/>
      <c r="I782" s="1"/>
      <c r="J782" s="1"/>
      <c r="K782" s="1"/>
      <c r="L782" s="1"/>
      <c r="M782" s="1"/>
      <c r="N782" s="1"/>
      <c r="O782" s="1"/>
      <c r="P782" s="1"/>
      <c r="Q782" s="1"/>
      <c r="R782" s="1"/>
      <c r="S782" s="1"/>
      <c r="T782" s="1"/>
      <c r="U782" s="1"/>
    </row>
    <row r="783" spans="1:21" ht="9.75" customHeight="1">
      <c r="A783" s="1"/>
      <c r="B783" s="1"/>
      <c r="C783" s="1"/>
      <c r="D783" s="1"/>
      <c r="E783" s="1"/>
      <c r="F783" s="1"/>
      <c r="G783" s="1"/>
      <c r="H783" s="1"/>
      <c r="I783" s="1"/>
      <c r="J783" s="1"/>
      <c r="K783" s="1"/>
      <c r="L783" s="1"/>
      <c r="M783" s="1"/>
      <c r="N783" s="1"/>
      <c r="O783" s="1"/>
      <c r="P783" s="1"/>
      <c r="Q783" s="1"/>
      <c r="R783" s="1"/>
      <c r="S783" s="1"/>
      <c r="T783" s="1"/>
      <c r="U783" s="1"/>
    </row>
    <row r="784" spans="1:21" ht="9.75" customHeight="1">
      <c r="A784" s="1"/>
      <c r="B784" s="1"/>
      <c r="C784" s="1"/>
      <c r="D784" s="1"/>
      <c r="E784" s="1"/>
      <c r="F784" s="1"/>
      <c r="G784" s="1"/>
      <c r="H784" s="1"/>
      <c r="I784" s="1"/>
      <c r="J784" s="1"/>
      <c r="K784" s="1"/>
      <c r="L784" s="1"/>
      <c r="M784" s="1"/>
      <c r="N784" s="1"/>
      <c r="O784" s="1"/>
      <c r="P784" s="1"/>
      <c r="Q784" s="1"/>
      <c r="R784" s="1"/>
      <c r="S784" s="1"/>
      <c r="T784" s="1"/>
      <c r="U784" s="1"/>
    </row>
    <row r="785" spans="1:21" ht="9.75" customHeight="1">
      <c r="A785" s="1"/>
      <c r="B785" s="1"/>
      <c r="C785" s="1"/>
      <c r="D785" s="1"/>
      <c r="E785" s="1"/>
      <c r="F785" s="1"/>
      <c r="G785" s="1"/>
      <c r="H785" s="1"/>
      <c r="I785" s="1"/>
      <c r="J785" s="1"/>
      <c r="K785" s="1"/>
      <c r="L785" s="1"/>
      <c r="M785" s="1"/>
      <c r="N785" s="1"/>
      <c r="O785" s="1"/>
      <c r="P785" s="1"/>
      <c r="Q785" s="1"/>
      <c r="R785" s="1"/>
      <c r="S785" s="1"/>
      <c r="T785" s="1"/>
      <c r="U785" s="1"/>
    </row>
    <row r="786" spans="1:21" ht="9.75" customHeight="1">
      <c r="A786" s="1"/>
      <c r="B786" s="1"/>
      <c r="C786" s="1"/>
      <c r="D786" s="1"/>
      <c r="E786" s="1"/>
      <c r="F786" s="1"/>
      <c r="G786" s="1"/>
      <c r="H786" s="1"/>
      <c r="I786" s="1"/>
      <c r="J786" s="1"/>
      <c r="K786" s="1"/>
      <c r="L786" s="1"/>
      <c r="M786" s="1"/>
      <c r="N786" s="1"/>
      <c r="O786" s="1"/>
      <c r="P786" s="1"/>
      <c r="Q786" s="1"/>
      <c r="R786" s="1"/>
      <c r="S786" s="1"/>
      <c r="T786" s="1"/>
      <c r="U786" s="1"/>
    </row>
    <row r="787" spans="1:21" ht="9.75" customHeight="1">
      <c r="A787" s="1"/>
      <c r="B787" s="1"/>
      <c r="C787" s="1"/>
      <c r="D787" s="1"/>
      <c r="E787" s="1"/>
      <c r="F787" s="1"/>
      <c r="G787" s="1"/>
      <c r="H787" s="1"/>
      <c r="I787" s="1"/>
      <c r="J787" s="1"/>
      <c r="K787" s="1"/>
      <c r="L787" s="1"/>
      <c r="M787" s="1"/>
      <c r="N787" s="1"/>
      <c r="O787" s="1"/>
      <c r="P787" s="1"/>
      <c r="Q787" s="1"/>
      <c r="R787" s="1"/>
      <c r="S787" s="1"/>
      <c r="T787" s="1"/>
      <c r="U787" s="1"/>
    </row>
    <row r="788" spans="1:21" ht="9.75" customHeight="1">
      <c r="A788" s="1"/>
      <c r="B788" s="1"/>
      <c r="C788" s="1"/>
      <c r="D788" s="1"/>
      <c r="E788" s="1"/>
      <c r="F788" s="1"/>
      <c r="G788" s="1"/>
      <c r="H788" s="1"/>
      <c r="I788" s="1"/>
      <c r="J788" s="1"/>
      <c r="K788" s="1"/>
      <c r="L788" s="1"/>
      <c r="M788" s="1"/>
      <c r="N788" s="1"/>
      <c r="O788" s="1"/>
      <c r="P788" s="1"/>
      <c r="Q788" s="1"/>
      <c r="R788" s="1"/>
      <c r="S788" s="1"/>
      <c r="T788" s="1"/>
      <c r="U788" s="1"/>
    </row>
    <row r="789" spans="1:21" ht="9.75" customHeight="1">
      <c r="A789" s="1"/>
      <c r="B789" s="1"/>
      <c r="C789" s="1"/>
      <c r="D789" s="1"/>
      <c r="E789" s="1"/>
      <c r="F789" s="1"/>
      <c r="G789" s="1"/>
      <c r="H789" s="1"/>
      <c r="I789" s="1"/>
      <c r="J789" s="1"/>
      <c r="K789" s="1"/>
      <c r="L789" s="1"/>
      <c r="M789" s="1"/>
      <c r="N789" s="1"/>
      <c r="O789" s="1"/>
      <c r="P789" s="1"/>
      <c r="Q789" s="1"/>
      <c r="R789" s="1"/>
      <c r="S789" s="1"/>
      <c r="T789" s="1"/>
      <c r="U789" s="1"/>
    </row>
    <row r="790" spans="1:21" ht="9.75" customHeight="1">
      <c r="A790" s="1"/>
      <c r="B790" s="1"/>
      <c r="C790" s="1"/>
      <c r="D790" s="1"/>
      <c r="E790" s="1"/>
      <c r="F790" s="1"/>
      <c r="G790" s="1"/>
      <c r="H790" s="1"/>
      <c r="I790" s="1"/>
      <c r="J790" s="1"/>
      <c r="K790" s="1"/>
      <c r="L790" s="1"/>
      <c r="M790" s="1"/>
      <c r="N790" s="1"/>
      <c r="O790" s="1"/>
      <c r="P790" s="1"/>
      <c r="Q790" s="1"/>
      <c r="R790" s="1"/>
      <c r="S790" s="1"/>
      <c r="T790" s="1"/>
      <c r="U790" s="1"/>
    </row>
    <row r="791" spans="1:21" ht="9.75" customHeight="1">
      <c r="A791" s="1"/>
      <c r="B791" s="1"/>
      <c r="C791" s="1"/>
      <c r="D791" s="1"/>
      <c r="E791" s="1"/>
      <c r="F791" s="1"/>
      <c r="G791" s="1"/>
      <c r="H791" s="1"/>
      <c r="I791" s="1"/>
      <c r="J791" s="1"/>
      <c r="K791" s="1"/>
      <c r="L791" s="1"/>
      <c r="M791" s="1"/>
      <c r="N791" s="1"/>
      <c r="O791" s="1"/>
      <c r="P791" s="1"/>
      <c r="Q791" s="1"/>
      <c r="R791" s="1"/>
      <c r="S791" s="1"/>
      <c r="T791" s="1"/>
      <c r="U791" s="1"/>
    </row>
    <row r="792" spans="1:21" ht="9.75" customHeight="1">
      <c r="A792" s="1"/>
      <c r="B792" s="1"/>
      <c r="C792" s="1"/>
      <c r="D792" s="1"/>
      <c r="E792" s="1"/>
      <c r="F792" s="1"/>
      <c r="G792" s="1"/>
      <c r="H792" s="1"/>
      <c r="I792" s="1"/>
      <c r="J792" s="1"/>
      <c r="K792" s="1"/>
      <c r="L792" s="1"/>
      <c r="M792" s="1"/>
      <c r="N792" s="1"/>
      <c r="O792" s="1"/>
      <c r="P792" s="1"/>
      <c r="Q792" s="1"/>
      <c r="R792" s="1"/>
      <c r="S792" s="1"/>
      <c r="T792" s="1"/>
      <c r="U792" s="1"/>
    </row>
    <row r="793" spans="1:21" ht="9.75" customHeight="1">
      <c r="A793" s="1"/>
      <c r="B793" s="1"/>
      <c r="C793" s="1"/>
      <c r="D793" s="1"/>
      <c r="E793" s="1"/>
      <c r="F793" s="1"/>
      <c r="G793" s="1"/>
      <c r="H793" s="1"/>
      <c r="I793" s="1"/>
      <c r="J793" s="1"/>
      <c r="K793" s="1"/>
      <c r="L793" s="1"/>
      <c r="M793" s="1"/>
      <c r="N793" s="1"/>
      <c r="O793" s="1"/>
      <c r="P793" s="1"/>
      <c r="Q793" s="1"/>
      <c r="R793" s="1"/>
      <c r="S793" s="1"/>
      <c r="T793" s="1"/>
      <c r="U793" s="1"/>
    </row>
    <row r="794" spans="1:21" ht="9.75" customHeight="1">
      <c r="A794" s="1"/>
      <c r="B794" s="1"/>
      <c r="C794" s="1"/>
      <c r="D794" s="1"/>
      <c r="E794" s="1"/>
      <c r="F794" s="1"/>
      <c r="G794" s="1"/>
      <c r="H794" s="1"/>
      <c r="I794" s="1"/>
      <c r="J794" s="1"/>
      <c r="K794" s="1"/>
      <c r="L794" s="1"/>
      <c r="M794" s="1"/>
      <c r="N794" s="1"/>
      <c r="O794" s="1"/>
      <c r="P794" s="1"/>
      <c r="Q794" s="1"/>
      <c r="R794" s="1"/>
      <c r="S794" s="1"/>
      <c r="T794" s="1"/>
      <c r="U794" s="1"/>
    </row>
    <row r="795" spans="1:21" ht="9.75" customHeight="1">
      <c r="A795" s="1"/>
      <c r="B795" s="1"/>
      <c r="C795" s="1"/>
      <c r="D795" s="1"/>
      <c r="E795" s="1"/>
      <c r="F795" s="1"/>
      <c r="G795" s="1"/>
      <c r="H795" s="1"/>
      <c r="I795" s="1"/>
      <c r="J795" s="1"/>
      <c r="K795" s="1"/>
      <c r="L795" s="1"/>
      <c r="M795" s="1"/>
      <c r="N795" s="1"/>
      <c r="O795" s="1"/>
      <c r="P795" s="1"/>
      <c r="Q795" s="1"/>
      <c r="R795" s="1"/>
      <c r="S795" s="1"/>
      <c r="T795" s="1"/>
      <c r="U795" s="1"/>
    </row>
    <row r="796" spans="1:21" ht="9.75" customHeight="1">
      <c r="A796" s="1"/>
      <c r="B796" s="1"/>
      <c r="C796" s="1"/>
      <c r="D796" s="1"/>
      <c r="E796" s="1"/>
      <c r="F796" s="1"/>
      <c r="G796" s="1"/>
      <c r="H796" s="1"/>
      <c r="I796" s="1"/>
      <c r="J796" s="1"/>
      <c r="K796" s="1"/>
      <c r="L796" s="1"/>
      <c r="M796" s="1"/>
      <c r="N796" s="1"/>
      <c r="O796" s="1"/>
      <c r="P796" s="1"/>
      <c r="Q796" s="1"/>
      <c r="R796" s="1"/>
      <c r="S796" s="1"/>
      <c r="T796" s="1"/>
      <c r="U796" s="1"/>
    </row>
    <row r="797" spans="1:21" ht="9.75" customHeight="1">
      <c r="A797" s="1"/>
      <c r="B797" s="1"/>
      <c r="C797" s="1"/>
      <c r="D797" s="1"/>
      <c r="E797" s="1"/>
      <c r="F797" s="1"/>
      <c r="G797" s="1"/>
      <c r="H797" s="1"/>
      <c r="I797" s="1"/>
      <c r="J797" s="1"/>
      <c r="K797" s="1"/>
      <c r="L797" s="1"/>
      <c r="M797" s="1"/>
      <c r="N797" s="1"/>
      <c r="O797" s="1"/>
      <c r="P797" s="1"/>
      <c r="Q797" s="1"/>
      <c r="R797" s="1"/>
      <c r="S797" s="1"/>
      <c r="T797" s="1"/>
      <c r="U797" s="1"/>
    </row>
    <row r="798" spans="1:21" ht="9.75" customHeight="1">
      <c r="A798" s="1"/>
      <c r="B798" s="1"/>
      <c r="C798" s="1"/>
      <c r="D798" s="1"/>
      <c r="E798" s="1"/>
      <c r="F798" s="1"/>
      <c r="G798" s="1"/>
      <c r="H798" s="1"/>
      <c r="I798" s="1"/>
      <c r="J798" s="1"/>
      <c r="K798" s="1"/>
      <c r="L798" s="1"/>
      <c r="M798" s="1"/>
      <c r="N798" s="1"/>
      <c r="O798" s="1"/>
      <c r="P798" s="1"/>
      <c r="Q798" s="1"/>
      <c r="R798" s="1"/>
      <c r="S798" s="1"/>
      <c r="T798" s="1"/>
      <c r="U798" s="1"/>
    </row>
    <row r="799" spans="1:21" ht="9.75" customHeight="1">
      <c r="A799" s="1"/>
      <c r="B799" s="1"/>
      <c r="C799" s="1"/>
      <c r="D799" s="1"/>
      <c r="E799" s="1"/>
      <c r="F799" s="1"/>
      <c r="G799" s="1"/>
      <c r="H799" s="1"/>
      <c r="I799" s="1"/>
      <c r="J799" s="1"/>
      <c r="K799" s="1"/>
      <c r="L799" s="1"/>
      <c r="M799" s="1"/>
      <c r="N799" s="1"/>
      <c r="O799" s="1"/>
      <c r="P799" s="1"/>
      <c r="Q799" s="1"/>
      <c r="R799" s="1"/>
      <c r="S799" s="1"/>
      <c r="T799" s="1"/>
      <c r="U799" s="1"/>
    </row>
    <row r="800" spans="1:21" ht="9.75" customHeight="1">
      <c r="A800" s="1"/>
      <c r="B800" s="1"/>
      <c r="C800" s="1"/>
      <c r="D800" s="1"/>
      <c r="E800" s="1"/>
      <c r="F800" s="1"/>
      <c r="G800" s="1"/>
      <c r="H800" s="1"/>
      <c r="I800" s="1"/>
      <c r="J800" s="1"/>
      <c r="K800" s="1"/>
      <c r="L800" s="1"/>
      <c r="M800" s="1"/>
      <c r="N800" s="1"/>
      <c r="O800" s="1"/>
      <c r="P800" s="1"/>
      <c r="Q800" s="1"/>
      <c r="R800" s="1"/>
      <c r="S800" s="1"/>
      <c r="T800" s="1"/>
      <c r="U800" s="1"/>
    </row>
    <row r="801" spans="1:21" ht="9.75" customHeight="1">
      <c r="A801" s="1"/>
      <c r="B801" s="1"/>
      <c r="C801" s="1"/>
      <c r="D801" s="1"/>
      <c r="E801" s="1"/>
      <c r="F801" s="1"/>
      <c r="G801" s="1"/>
      <c r="H801" s="1"/>
      <c r="I801" s="1"/>
      <c r="J801" s="1"/>
      <c r="K801" s="1"/>
      <c r="L801" s="1"/>
      <c r="M801" s="1"/>
      <c r="N801" s="1"/>
      <c r="O801" s="1"/>
      <c r="P801" s="1"/>
      <c r="Q801" s="1"/>
      <c r="R801" s="1"/>
      <c r="S801" s="1"/>
      <c r="T801" s="1"/>
      <c r="U801" s="1"/>
    </row>
    <row r="802" spans="1:21" ht="9.75" customHeight="1">
      <c r="A802" s="1"/>
      <c r="B802" s="1"/>
      <c r="C802" s="1"/>
      <c r="D802" s="1"/>
      <c r="E802" s="1"/>
      <c r="F802" s="1"/>
      <c r="G802" s="1"/>
      <c r="H802" s="1"/>
      <c r="I802" s="1"/>
      <c r="J802" s="1"/>
      <c r="K802" s="1"/>
      <c r="L802" s="1"/>
      <c r="M802" s="1"/>
      <c r="N802" s="1"/>
      <c r="O802" s="1"/>
      <c r="P802" s="1"/>
      <c r="Q802" s="1"/>
      <c r="R802" s="1"/>
      <c r="S802" s="1"/>
      <c r="T802" s="1"/>
      <c r="U802" s="1"/>
    </row>
    <row r="803" spans="1:21" ht="9.75" customHeight="1">
      <c r="A803" s="1"/>
      <c r="B803" s="1"/>
      <c r="C803" s="1"/>
      <c r="D803" s="1"/>
      <c r="E803" s="1"/>
      <c r="F803" s="1"/>
      <c r="G803" s="1"/>
      <c r="H803" s="1"/>
      <c r="I803" s="1"/>
      <c r="J803" s="1"/>
      <c r="K803" s="1"/>
      <c r="L803" s="1"/>
      <c r="M803" s="1"/>
      <c r="N803" s="1"/>
      <c r="O803" s="1"/>
      <c r="P803" s="1"/>
      <c r="Q803" s="1"/>
      <c r="R803" s="1"/>
      <c r="S803" s="1"/>
      <c r="T803" s="1"/>
      <c r="U803" s="1"/>
    </row>
    <row r="804" spans="1:21" ht="9.75" customHeight="1">
      <c r="A804" s="1"/>
      <c r="B804" s="1"/>
      <c r="C804" s="1"/>
      <c r="D804" s="1"/>
      <c r="E804" s="1"/>
      <c r="F804" s="1"/>
      <c r="G804" s="1"/>
      <c r="H804" s="1"/>
      <c r="I804" s="1"/>
      <c r="J804" s="1"/>
      <c r="K804" s="1"/>
      <c r="L804" s="1"/>
      <c r="M804" s="1"/>
      <c r="N804" s="1"/>
      <c r="O804" s="1"/>
      <c r="P804" s="1"/>
      <c r="Q804" s="1"/>
      <c r="R804" s="1"/>
      <c r="S804" s="1"/>
      <c r="T804" s="1"/>
      <c r="U804" s="1"/>
    </row>
    <row r="805" spans="1:21" ht="9.75" customHeight="1">
      <c r="A805" s="1"/>
      <c r="B805" s="1"/>
      <c r="C805" s="1"/>
      <c r="D805" s="1"/>
      <c r="E805" s="1"/>
      <c r="F805" s="1"/>
      <c r="G805" s="1"/>
      <c r="H805" s="1"/>
      <c r="I805" s="1"/>
      <c r="J805" s="1"/>
      <c r="K805" s="1"/>
      <c r="L805" s="1"/>
      <c r="M805" s="1"/>
      <c r="N805" s="1"/>
      <c r="O805" s="1"/>
      <c r="P805" s="1"/>
      <c r="Q805" s="1"/>
      <c r="R805" s="1"/>
      <c r="S805" s="1"/>
      <c r="T805" s="1"/>
      <c r="U805" s="1"/>
    </row>
    <row r="806" spans="1:21" ht="9.75" customHeight="1">
      <c r="A806" s="1"/>
      <c r="B806" s="1"/>
      <c r="C806" s="1"/>
      <c r="D806" s="1"/>
      <c r="E806" s="1"/>
      <c r="F806" s="1"/>
      <c r="G806" s="1"/>
      <c r="H806" s="1"/>
      <c r="I806" s="1"/>
      <c r="J806" s="1"/>
      <c r="K806" s="1"/>
      <c r="L806" s="1"/>
      <c r="M806" s="1"/>
      <c r="N806" s="1"/>
      <c r="O806" s="1"/>
      <c r="P806" s="1"/>
      <c r="Q806" s="1"/>
      <c r="R806" s="1"/>
      <c r="S806" s="1"/>
      <c r="T806" s="1"/>
      <c r="U806" s="1"/>
    </row>
    <row r="807" spans="1:21" ht="9.75" customHeight="1">
      <c r="A807" s="1"/>
      <c r="B807" s="1"/>
      <c r="C807" s="1"/>
      <c r="D807" s="1"/>
      <c r="E807" s="1"/>
      <c r="F807" s="1"/>
      <c r="G807" s="1"/>
      <c r="H807" s="1"/>
      <c r="I807" s="1"/>
      <c r="J807" s="1"/>
      <c r="K807" s="1"/>
      <c r="L807" s="1"/>
      <c r="M807" s="1"/>
      <c r="N807" s="1"/>
      <c r="O807" s="1"/>
      <c r="P807" s="1"/>
      <c r="Q807" s="1"/>
      <c r="R807" s="1"/>
      <c r="S807" s="1"/>
      <c r="T807" s="1"/>
      <c r="U807" s="1"/>
    </row>
    <row r="808" spans="1:21" ht="9.75" customHeight="1">
      <c r="A808" s="1"/>
      <c r="B808" s="1"/>
      <c r="C808" s="1"/>
      <c r="D808" s="1"/>
      <c r="E808" s="1"/>
      <c r="F808" s="1"/>
      <c r="G808" s="1"/>
      <c r="H808" s="1"/>
      <c r="I808" s="1"/>
      <c r="J808" s="1"/>
      <c r="K808" s="1"/>
      <c r="L808" s="1"/>
      <c r="M808" s="1"/>
      <c r="N808" s="1"/>
      <c r="O808" s="1"/>
      <c r="P808" s="1"/>
      <c r="Q808" s="1"/>
      <c r="R808" s="1"/>
      <c r="S808" s="1"/>
      <c r="T808" s="1"/>
      <c r="U808" s="1"/>
    </row>
    <row r="809" spans="1:21" ht="9.75" customHeight="1">
      <c r="A809" s="1"/>
      <c r="B809" s="1"/>
      <c r="C809" s="1"/>
      <c r="D809" s="1"/>
      <c r="E809" s="1"/>
      <c r="F809" s="1"/>
      <c r="G809" s="1"/>
      <c r="H809" s="1"/>
      <c r="I809" s="1"/>
      <c r="J809" s="1"/>
      <c r="K809" s="1"/>
      <c r="L809" s="1"/>
      <c r="M809" s="1"/>
      <c r="N809" s="1"/>
      <c r="O809" s="1"/>
      <c r="P809" s="1"/>
      <c r="Q809" s="1"/>
      <c r="R809" s="1"/>
      <c r="S809" s="1"/>
      <c r="T809" s="1"/>
      <c r="U809" s="1"/>
    </row>
    <row r="810" spans="1:21" ht="9.75" customHeight="1">
      <c r="A810" s="1"/>
      <c r="B810" s="1"/>
      <c r="C810" s="1"/>
      <c r="D810" s="1"/>
      <c r="E810" s="1"/>
      <c r="F810" s="1"/>
      <c r="G810" s="1"/>
      <c r="H810" s="1"/>
      <c r="I810" s="1"/>
      <c r="J810" s="1"/>
      <c r="K810" s="1"/>
      <c r="L810" s="1"/>
      <c r="M810" s="1"/>
      <c r="N810" s="1"/>
      <c r="O810" s="1"/>
      <c r="P810" s="1"/>
      <c r="Q810" s="1"/>
      <c r="R810" s="1"/>
      <c r="S810" s="1"/>
      <c r="T810" s="1"/>
      <c r="U810" s="1"/>
    </row>
    <row r="811" spans="1:21" ht="9.75" customHeight="1">
      <c r="A811" s="1"/>
      <c r="B811" s="1"/>
      <c r="C811" s="1"/>
      <c r="D811" s="1"/>
      <c r="E811" s="1"/>
      <c r="F811" s="1"/>
      <c r="G811" s="1"/>
      <c r="H811" s="1"/>
      <c r="I811" s="1"/>
      <c r="J811" s="1"/>
      <c r="K811" s="1"/>
      <c r="L811" s="1"/>
      <c r="M811" s="1"/>
      <c r="N811" s="1"/>
      <c r="O811" s="1"/>
      <c r="P811" s="1"/>
      <c r="Q811" s="1"/>
      <c r="R811" s="1"/>
      <c r="S811" s="1"/>
      <c r="T811" s="1"/>
      <c r="U811" s="1"/>
    </row>
    <row r="812" spans="1:21" ht="9.75" customHeight="1">
      <c r="A812" s="1"/>
      <c r="B812" s="1"/>
      <c r="C812" s="1"/>
      <c r="D812" s="1"/>
      <c r="E812" s="1"/>
      <c r="F812" s="1"/>
      <c r="G812" s="1"/>
      <c r="H812" s="1"/>
      <c r="I812" s="1"/>
      <c r="J812" s="1"/>
      <c r="K812" s="1"/>
      <c r="L812" s="1"/>
      <c r="M812" s="1"/>
      <c r="N812" s="1"/>
      <c r="O812" s="1"/>
      <c r="P812" s="1"/>
      <c r="Q812" s="1"/>
      <c r="R812" s="1"/>
      <c r="S812" s="1"/>
      <c r="T812" s="1"/>
      <c r="U812" s="1"/>
    </row>
    <row r="813" spans="1:21" ht="9.75" customHeight="1">
      <c r="A813" s="1"/>
      <c r="B813" s="1"/>
      <c r="C813" s="1"/>
      <c r="D813" s="1"/>
      <c r="E813" s="1"/>
      <c r="F813" s="1"/>
      <c r="G813" s="1"/>
      <c r="H813" s="1"/>
      <c r="I813" s="1"/>
      <c r="J813" s="1"/>
      <c r="K813" s="1"/>
      <c r="L813" s="1"/>
      <c r="M813" s="1"/>
      <c r="N813" s="1"/>
      <c r="O813" s="1"/>
      <c r="P813" s="1"/>
      <c r="Q813" s="1"/>
      <c r="R813" s="1"/>
      <c r="S813" s="1"/>
      <c r="T813" s="1"/>
      <c r="U813" s="1"/>
    </row>
    <row r="814" spans="1:21" ht="9.75" customHeight="1">
      <c r="A814" s="1"/>
      <c r="B814" s="1"/>
      <c r="C814" s="1"/>
      <c r="D814" s="1"/>
      <c r="E814" s="1"/>
      <c r="F814" s="1"/>
      <c r="G814" s="1"/>
      <c r="H814" s="1"/>
      <c r="I814" s="1"/>
      <c r="J814" s="1"/>
      <c r="K814" s="1"/>
      <c r="L814" s="1"/>
      <c r="M814" s="1"/>
      <c r="N814" s="1"/>
      <c r="O814" s="1"/>
      <c r="P814" s="1"/>
      <c r="Q814" s="1"/>
      <c r="R814" s="1"/>
      <c r="S814" s="1"/>
      <c r="T814" s="1"/>
      <c r="U814" s="1"/>
    </row>
    <row r="815" spans="1:21" ht="9.75" customHeight="1">
      <c r="A815" s="1"/>
      <c r="B815" s="1"/>
      <c r="C815" s="1"/>
      <c r="D815" s="1"/>
      <c r="E815" s="1"/>
      <c r="F815" s="1"/>
      <c r="G815" s="1"/>
      <c r="H815" s="1"/>
      <c r="I815" s="1"/>
      <c r="J815" s="1"/>
      <c r="K815" s="1"/>
      <c r="L815" s="1"/>
      <c r="M815" s="1"/>
      <c r="N815" s="1"/>
      <c r="O815" s="1"/>
      <c r="P815" s="1"/>
      <c r="Q815" s="1"/>
      <c r="R815" s="1"/>
      <c r="S815" s="1"/>
      <c r="T815" s="1"/>
      <c r="U815" s="1"/>
    </row>
    <row r="816" spans="1:21" ht="9.75" customHeight="1">
      <c r="A816" s="1"/>
      <c r="B816" s="1"/>
      <c r="C816" s="1"/>
      <c r="D816" s="1"/>
      <c r="E816" s="1"/>
      <c r="F816" s="1"/>
      <c r="G816" s="1"/>
      <c r="H816" s="1"/>
      <c r="I816" s="1"/>
      <c r="J816" s="1"/>
      <c r="K816" s="1"/>
      <c r="L816" s="1"/>
      <c r="M816" s="1"/>
      <c r="N816" s="1"/>
      <c r="O816" s="1"/>
      <c r="P816" s="1"/>
      <c r="Q816" s="1"/>
      <c r="R816" s="1"/>
      <c r="S816" s="1"/>
      <c r="T816" s="1"/>
      <c r="U816" s="1"/>
    </row>
    <row r="817" spans="1:21" ht="9.75" customHeight="1">
      <c r="A817" s="1"/>
      <c r="B817" s="1"/>
      <c r="C817" s="1"/>
      <c r="D817" s="1"/>
      <c r="E817" s="1"/>
      <c r="F817" s="1"/>
      <c r="G817" s="1"/>
      <c r="H817" s="1"/>
      <c r="I817" s="1"/>
      <c r="J817" s="1"/>
      <c r="K817" s="1"/>
      <c r="L817" s="1"/>
      <c r="M817" s="1"/>
      <c r="N817" s="1"/>
      <c r="O817" s="1"/>
      <c r="P817" s="1"/>
      <c r="Q817" s="1"/>
      <c r="R817" s="1"/>
      <c r="S817" s="1"/>
      <c r="T817" s="1"/>
      <c r="U817" s="1"/>
    </row>
    <row r="818" spans="1:21" ht="9.75" customHeight="1">
      <c r="A818" s="1"/>
      <c r="B818" s="1"/>
      <c r="C818" s="1"/>
      <c r="D818" s="1"/>
      <c r="E818" s="1"/>
      <c r="F818" s="1"/>
      <c r="G818" s="1"/>
      <c r="H818" s="1"/>
      <c r="I818" s="1"/>
      <c r="J818" s="1"/>
      <c r="K818" s="1"/>
      <c r="L818" s="1"/>
      <c r="M818" s="1"/>
      <c r="N818" s="1"/>
      <c r="O818" s="1"/>
      <c r="P818" s="1"/>
      <c r="Q818" s="1"/>
      <c r="R818" s="1"/>
      <c r="S818" s="1"/>
      <c r="T818" s="1"/>
      <c r="U818" s="1"/>
    </row>
    <row r="819" spans="1:21" ht="9.75" customHeight="1">
      <c r="A819" s="1"/>
      <c r="B819" s="1"/>
      <c r="C819" s="1"/>
      <c r="D819" s="1"/>
      <c r="E819" s="1"/>
      <c r="F819" s="1"/>
      <c r="G819" s="1"/>
      <c r="H819" s="1"/>
      <c r="I819" s="1"/>
      <c r="J819" s="1"/>
      <c r="K819" s="1"/>
      <c r="L819" s="1"/>
      <c r="M819" s="1"/>
      <c r="N819" s="1"/>
      <c r="O819" s="1"/>
      <c r="P819" s="1"/>
      <c r="Q819" s="1"/>
      <c r="R819" s="1"/>
      <c r="S819" s="1"/>
      <c r="T819" s="1"/>
      <c r="U819" s="1"/>
    </row>
    <row r="820" spans="1:21" ht="9.75" customHeight="1">
      <c r="A820" s="1"/>
      <c r="B820" s="1"/>
      <c r="C820" s="1"/>
      <c r="D820" s="1"/>
      <c r="E820" s="1"/>
      <c r="F820" s="1"/>
      <c r="G820" s="1"/>
      <c r="H820" s="1"/>
      <c r="I820" s="1"/>
      <c r="J820" s="1"/>
      <c r="K820" s="1"/>
      <c r="L820" s="1"/>
      <c r="M820" s="1"/>
      <c r="N820" s="1"/>
      <c r="O820" s="1"/>
      <c r="P820" s="1"/>
      <c r="Q820" s="1"/>
      <c r="R820" s="1"/>
      <c r="S820" s="1"/>
      <c r="T820" s="1"/>
      <c r="U820" s="1"/>
    </row>
    <row r="821" spans="1:21" ht="9.75" customHeight="1">
      <c r="A821" s="1"/>
      <c r="B821" s="1"/>
      <c r="C821" s="1"/>
      <c r="D821" s="1"/>
      <c r="E821" s="1"/>
      <c r="F821" s="1"/>
      <c r="G821" s="1"/>
      <c r="H821" s="1"/>
      <c r="I821" s="1"/>
      <c r="J821" s="1"/>
      <c r="K821" s="1"/>
      <c r="L821" s="1"/>
      <c r="M821" s="1"/>
      <c r="N821" s="1"/>
      <c r="O821" s="1"/>
      <c r="P821" s="1"/>
      <c r="Q821" s="1"/>
      <c r="R821" s="1"/>
      <c r="S821" s="1"/>
      <c r="T821" s="1"/>
      <c r="U821" s="1"/>
    </row>
    <row r="822" spans="1:21" ht="9.75" customHeight="1">
      <c r="A822" s="1"/>
      <c r="B822" s="1"/>
      <c r="C822" s="1"/>
      <c r="D822" s="1"/>
      <c r="E822" s="1"/>
      <c r="F822" s="1"/>
      <c r="G822" s="1"/>
      <c r="H822" s="1"/>
      <c r="I822" s="1"/>
      <c r="J822" s="1"/>
      <c r="K822" s="1"/>
      <c r="L822" s="1"/>
      <c r="M822" s="1"/>
      <c r="N822" s="1"/>
      <c r="O822" s="1"/>
      <c r="P822" s="1"/>
      <c r="Q822" s="1"/>
      <c r="R822" s="1"/>
      <c r="S822" s="1"/>
      <c r="T822" s="1"/>
      <c r="U822" s="1"/>
    </row>
    <row r="823" spans="1:21" ht="9.75" customHeight="1">
      <c r="A823" s="1"/>
      <c r="B823" s="1"/>
      <c r="C823" s="1"/>
      <c r="D823" s="1"/>
      <c r="E823" s="1"/>
      <c r="F823" s="1"/>
      <c r="G823" s="1"/>
      <c r="H823" s="1"/>
      <c r="I823" s="1"/>
      <c r="J823" s="1"/>
      <c r="K823" s="1"/>
      <c r="L823" s="1"/>
      <c r="M823" s="1"/>
      <c r="N823" s="1"/>
      <c r="O823" s="1"/>
      <c r="P823" s="1"/>
      <c r="Q823" s="1"/>
      <c r="R823" s="1"/>
      <c r="S823" s="1"/>
      <c r="T823" s="1"/>
      <c r="U823" s="1"/>
    </row>
    <row r="824" spans="1:21" ht="9.75" customHeight="1">
      <c r="A824" s="1"/>
      <c r="B824" s="1"/>
      <c r="C824" s="1"/>
      <c r="D824" s="1"/>
      <c r="E824" s="1"/>
      <c r="F824" s="1"/>
      <c r="G824" s="1"/>
      <c r="H824" s="1"/>
      <c r="I824" s="1"/>
      <c r="J824" s="1"/>
      <c r="K824" s="1"/>
      <c r="L824" s="1"/>
      <c r="M824" s="1"/>
      <c r="N824" s="1"/>
      <c r="O824" s="1"/>
      <c r="P824" s="1"/>
      <c r="Q824" s="1"/>
      <c r="R824" s="1"/>
      <c r="S824" s="1"/>
      <c r="T824" s="1"/>
      <c r="U824" s="1"/>
    </row>
    <row r="825" spans="1:21" ht="9.75" customHeight="1">
      <c r="A825" s="1"/>
      <c r="B825" s="1"/>
      <c r="C825" s="1"/>
      <c r="D825" s="1"/>
      <c r="E825" s="1"/>
      <c r="F825" s="1"/>
      <c r="G825" s="1"/>
      <c r="H825" s="1"/>
      <c r="I825" s="1"/>
      <c r="J825" s="1"/>
      <c r="K825" s="1"/>
      <c r="L825" s="1"/>
      <c r="M825" s="1"/>
      <c r="N825" s="1"/>
      <c r="O825" s="1"/>
      <c r="P825" s="1"/>
      <c r="Q825" s="1"/>
      <c r="R825" s="1"/>
      <c r="S825" s="1"/>
      <c r="T825" s="1"/>
      <c r="U825" s="1"/>
    </row>
    <row r="826" spans="1:21" ht="9.75" customHeight="1">
      <c r="A826" s="1"/>
      <c r="B826" s="1"/>
      <c r="C826" s="1"/>
      <c r="D826" s="1"/>
      <c r="E826" s="1"/>
      <c r="F826" s="1"/>
      <c r="G826" s="1"/>
      <c r="H826" s="1"/>
      <c r="I826" s="1"/>
      <c r="J826" s="1"/>
      <c r="K826" s="1"/>
      <c r="L826" s="1"/>
      <c r="M826" s="1"/>
      <c r="N826" s="1"/>
      <c r="O826" s="1"/>
      <c r="P826" s="1"/>
      <c r="Q826" s="1"/>
      <c r="R826" s="1"/>
      <c r="S826" s="1"/>
      <c r="T826" s="1"/>
      <c r="U826" s="1"/>
    </row>
    <row r="827" spans="1:21" ht="9.75" customHeight="1">
      <c r="A827" s="1"/>
      <c r="B827" s="1"/>
      <c r="C827" s="1"/>
      <c r="D827" s="1"/>
      <c r="E827" s="1"/>
      <c r="F827" s="1"/>
      <c r="G827" s="1"/>
      <c r="H827" s="1"/>
      <c r="I827" s="1"/>
      <c r="J827" s="1"/>
      <c r="K827" s="1"/>
      <c r="L827" s="1"/>
      <c r="M827" s="1"/>
      <c r="N827" s="1"/>
      <c r="O827" s="1"/>
      <c r="P827" s="1"/>
      <c r="Q827" s="1"/>
      <c r="R827" s="1"/>
      <c r="S827" s="1"/>
      <c r="T827" s="1"/>
      <c r="U827" s="1"/>
    </row>
    <row r="828" spans="1:21" ht="9.75" customHeight="1">
      <c r="A828" s="1"/>
      <c r="B828" s="1"/>
      <c r="C828" s="1"/>
      <c r="D828" s="1"/>
      <c r="E828" s="1"/>
      <c r="F828" s="1"/>
      <c r="G828" s="1"/>
      <c r="H828" s="1"/>
      <c r="I828" s="1"/>
      <c r="J828" s="1"/>
      <c r="K828" s="1"/>
      <c r="L828" s="1"/>
      <c r="M828" s="1"/>
      <c r="N828" s="1"/>
      <c r="O828" s="1"/>
      <c r="P828" s="1"/>
      <c r="Q828" s="1"/>
      <c r="R828" s="1"/>
      <c r="S828" s="1"/>
      <c r="T828" s="1"/>
      <c r="U828" s="1"/>
    </row>
    <row r="829" spans="1:21" ht="9.75" customHeight="1">
      <c r="A829" s="1"/>
      <c r="B829" s="1"/>
      <c r="C829" s="1"/>
      <c r="D829" s="1"/>
      <c r="E829" s="1"/>
      <c r="F829" s="1"/>
      <c r="G829" s="1"/>
      <c r="H829" s="1"/>
      <c r="I829" s="1"/>
      <c r="J829" s="1"/>
      <c r="K829" s="1"/>
      <c r="L829" s="1"/>
      <c r="M829" s="1"/>
      <c r="N829" s="1"/>
      <c r="O829" s="1"/>
      <c r="P829" s="1"/>
      <c r="Q829" s="1"/>
      <c r="R829" s="1"/>
      <c r="S829" s="1"/>
      <c r="T829" s="1"/>
      <c r="U829" s="1"/>
    </row>
    <row r="830" spans="1:21" ht="9.75" customHeight="1">
      <c r="A830" s="1"/>
      <c r="B830" s="1"/>
      <c r="C830" s="1"/>
      <c r="D830" s="1"/>
      <c r="E830" s="1"/>
      <c r="F830" s="1"/>
      <c r="G830" s="1"/>
      <c r="H830" s="1"/>
      <c r="I830" s="1"/>
      <c r="J830" s="1"/>
      <c r="K830" s="1"/>
      <c r="L830" s="1"/>
      <c r="M830" s="1"/>
      <c r="N830" s="1"/>
      <c r="O830" s="1"/>
      <c r="P830" s="1"/>
      <c r="Q830" s="1"/>
      <c r="R830" s="1"/>
      <c r="S830" s="1"/>
      <c r="T830" s="1"/>
      <c r="U830" s="1"/>
    </row>
    <row r="831" spans="1:21" ht="9.75" customHeight="1">
      <c r="A831" s="1"/>
      <c r="B831" s="1"/>
      <c r="C831" s="1"/>
      <c r="D831" s="1"/>
      <c r="E831" s="1"/>
      <c r="F831" s="1"/>
      <c r="G831" s="1"/>
      <c r="H831" s="1"/>
      <c r="I831" s="1"/>
      <c r="J831" s="1"/>
      <c r="K831" s="1"/>
      <c r="L831" s="1"/>
      <c r="M831" s="1"/>
      <c r="N831" s="1"/>
      <c r="O831" s="1"/>
      <c r="P831" s="1"/>
      <c r="Q831" s="1"/>
      <c r="R831" s="1"/>
      <c r="S831" s="1"/>
      <c r="T831" s="1"/>
      <c r="U831" s="1"/>
    </row>
    <row r="832" spans="1:21" ht="9.75" customHeight="1">
      <c r="A832" s="1"/>
      <c r="B832" s="1"/>
      <c r="C832" s="1"/>
      <c r="D832" s="1"/>
      <c r="E832" s="1"/>
      <c r="F832" s="1"/>
      <c r="G832" s="1"/>
      <c r="H832" s="1"/>
      <c r="I832" s="1"/>
      <c r="J832" s="1"/>
      <c r="K832" s="1"/>
      <c r="L832" s="1"/>
      <c r="M832" s="1"/>
      <c r="N832" s="1"/>
      <c r="O832" s="1"/>
      <c r="P832" s="1"/>
      <c r="Q832" s="1"/>
      <c r="R832" s="1"/>
      <c r="S832" s="1"/>
      <c r="T832" s="1"/>
      <c r="U832" s="1"/>
    </row>
    <row r="833" spans="1:21" ht="9.75" customHeight="1">
      <c r="A833" s="1"/>
      <c r="B833" s="1"/>
      <c r="C833" s="1"/>
      <c r="D833" s="1"/>
      <c r="E833" s="1"/>
      <c r="F833" s="1"/>
      <c r="G833" s="1"/>
      <c r="H833" s="1"/>
      <c r="I833" s="1"/>
      <c r="J833" s="1"/>
      <c r="K833" s="1"/>
      <c r="L833" s="1"/>
      <c r="M833" s="1"/>
      <c r="N833" s="1"/>
      <c r="O833" s="1"/>
      <c r="P833" s="1"/>
      <c r="Q833" s="1"/>
      <c r="R833" s="1"/>
      <c r="S833" s="1"/>
      <c r="T833" s="1"/>
      <c r="U833" s="1"/>
    </row>
    <row r="834" spans="1:21" ht="9.75" customHeight="1">
      <c r="A834" s="1"/>
      <c r="B834" s="1"/>
      <c r="C834" s="1"/>
      <c r="D834" s="1"/>
      <c r="E834" s="1"/>
      <c r="F834" s="1"/>
      <c r="G834" s="1"/>
      <c r="H834" s="1"/>
      <c r="I834" s="1"/>
      <c r="J834" s="1"/>
      <c r="K834" s="1"/>
      <c r="L834" s="1"/>
      <c r="M834" s="1"/>
      <c r="N834" s="1"/>
      <c r="O834" s="1"/>
      <c r="P834" s="1"/>
      <c r="Q834" s="1"/>
      <c r="R834" s="1"/>
      <c r="S834" s="1"/>
      <c r="T834" s="1"/>
      <c r="U834" s="1"/>
    </row>
    <row r="835" spans="1:21" ht="9.75" customHeight="1">
      <c r="A835" s="1"/>
      <c r="B835" s="1"/>
      <c r="C835" s="1"/>
      <c r="D835" s="1"/>
      <c r="E835" s="1"/>
      <c r="F835" s="1"/>
      <c r="G835" s="1"/>
      <c r="H835" s="1"/>
      <c r="I835" s="1"/>
      <c r="J835" s="1"/>
      <c r="K835" s="1"/>
      <c r="L835" s="1"/>
      <c r="M835" s="1"/>
      <c r="N835" s="1"/>
      <c r="O835" s="1"/>
      <c r="P835" s="1"/>
      <c r="Q835" s="1"/>
      <c r="R835" s="1"/>
      <c r="S835" s="1"/>
      <c r="T835" s="1"/>
      <c r="U835" s="1"/>
    </row>
    <row r="836" spans="1:21" ht="9.75" customHeight="1">
      <c r="A836" s="1"/>
      <c r="B836" s="1"/>
      <c r="C836" s="1"/>
      <c r="D836" s="1"/>
      <c r="E836" s="1"/>
      <c r="F836" s="1"/>
      <c r="G836" s="1"/>
      <c r="H836" s="1"/>
      <c r="I836" s="1"/>
      <c r="J836" s="1"/>
      <c r="K836" s="1"/>
      <c r="L836" s="1"/>
      <c r="M836" s="1"/>
      <c r="N836" s="1"/>
      <c r="O836" s="1"/>
      <c r="P836" s="1"/>
      <c r="Q836" s="1"/>
      <c r="R836" s="1"/>
      <c r="S836" s="1"/>
      <c r="T836" s="1"/>
      <c r="U836" s="1"/>
    </row>
    <row r="837" spans="1:21" ht="9.75" customHeight="1">
      <c r="A837" s="1"/>
      <c r="B837" s="1"/>
      <c r="C837" s="1"/>
      <c r="D837" s="1"/>
      <c r="E837" s="1"/>
      <c r="F837" s="1"/>
      <c r="G837" s="1"/>
      <c r="H837" s="1"/>
      <c r="I837" s="1"/>
      <c r="J837" s="1"/>
      <c r="K837" s="1"/>
      <c r="L837" s="1"/>
      <c r="M837" s="1"/>
      <c r="N837" s="1"/>
      <c r="O837" s="1"/>
      <c r="P837" s="1"/>
      <c r="Q837" s="1"/>
      <c r="R837" s="1"/>
      <c r="S837" s="1"/>
      <c r="T837" s="1"/>
      <c r="U837" s="1"/>
    </row>
    <row r="838" spans="1:21" ht="9.75" customHeight="1">
      <c r="A838" s="1"/>
      <c r="B838" s="1"/>
      <c r="C838" s="1"/>
      <c r="D838" s="1"/>
      <c r="E838" s="1"/>
      <c r="F838" s="1"/>
      <c r="G838" s="1"/>
      <c r="H838" s="1"/>
      <c r="I838" s="1"/>
      <c r="J838" s="1"/>
      <c r="K838" s="1"/>
      <c r="L838" s="1"/>
      <c r="M838" s="1"/>
      <c r="N838" s="1"/>
      <c r="O838" s="1"/>
      <c r="P838" s="1"/>
      <c r="Q838" s="1"/>
      <c r="R838" s="1"/>
      <c r="S838" s="1"/>
      <c r="T838" s="1"/>
      <c r="U838" s="1"/>
    </row>
    <row r="839" spans="1:21" ht="9.75" customHeight="1">
      <c r="A839" s="1"/>
      <c r="B839" s="1"/>
      <c r="C839" s="1"/>
      <c r="D839" s="1"/>
      <c r="E839" s="1"/>
      <c r="F839" s="1"/>
      <c r="G839" s="1"/>
      <c r="H839" s="1"/>
      <c r="I839" s="1"/>
      <c r="J839" s="1"/>
      <c r="K839" s="1"/>
      <c r="L839" s="1"/>
      <c r="M839" s="1"/>
      <c r="N839" s="1"/>
      <c r="O839" s="1"/>
      <c r="P839" s="1"/>
      <c r="Q839" s="1"/>
      <c r="R839" s="1"/>
      <c r="S839" s="1"/>
      <c r="T839" s="1"/>
      <c r="U839" s="1"/>
    </row>
    <row r="840" spans="1:21" ht="9.75" customHeight="1">
      <c r="A840" s="1"/>
      <c r="B840" s="1"/>
      <c r="C840" s="1"/>
      <c r="D840" s="1"/>
      <c r="E840" s="1"/>
      <c r="F840" s="1"/>
      <c r="G840" s="1"/>
      <c r="H840" s="1"/>
      <c r="I840" s="1"/>
      <c r="J840" s="1"/>
      <c r="K840" s="1"/>
      <c r="L840" s="1"/>
      <c r="M840" s="1"/>
      <c r="N840" s="1"/>
      <c r="O840" s="1"/>
      <c r="P840" s="1"/>
      <c r="Q840" s="1"/>
      <c r="R840" s="1"/>
      <c r="S840" s="1"/>
      <c r="T840" s="1"/>
      <c r="U840" s="1"/>
    </row>
    <row r="841" spans="1:21" ht="9.75" customHeight="1">
      <c r="A841" s="1"/>
      <c r="B841" s="1"/>
      <c r="C841" s="1"/>
      <c r="D841" s="1"/>
      <c r="E841" s="1"/>
      <c r="F841" s="1"/>
      <c r="G841" s="1"/>
      <c r="H841" s="1"/>
      <c r="I841" s="1"/>
      <c r="J841" s="1"/>
      <c r="K841" s="1"/>
      <c r="L841" s="1"/>
      <c r="M841" s="1"/>
      <c r="N841" s="1"/>
      <c r="O841" s="1"/>
      <c r="P841" s="1"/>
      <c r="Q841" s="1"/>
      <c r="R841" s="1"/>
      <c r="S841" s="1"/>
      <c r="T841" s="1"/>
      <c r="U841" s="1"/>
    </row>
    <row r="842" spans="1:21" ht="9.75" customHeight="1">
      <c r="A842" s="1"/>
      <c r="B842" s="1"/>
      <c r="C842" s="1"/>
      <c r="D842" s="1"/>
      <c r="E842" s="1"/>
      <c r="F842" s="1"/>
      <c r="G842" s="1"/>
      <c r="H842" s="1"/>
      <c r="I842" s="1"/>
      <c r="J842" s="1"/>
      <c r="K842" s="1"/>
      <c r="L842" s="1"/>
      <c r="M842" s="1"/>
      <c r="N842" s="1"/>
      <c r="O842" s="1"/>
      <c r="P842" s="1"/>
      <c r="Q842" s="1"/>
      <c r="R842" s="1"/>
      <c r="S842" s="1"/>
      <c r="T842" s="1"/>
      <c r="U842" s="1"/>
    </row>
    <row r="843" spans="1:21" ht="9.75" customHeight="1">
      <c r="A843" s="1"/>
      <c r="B843" s="1"/>
      <c r="C843" s="1"/>
      <c r="D843" s="1"/>
      <c r="E843" s="1"/>
      <c r="F843" s="1"/>
      <c r="G843" s="1"/>
      <c r="H843" s="1"/>
      <c r="I843" s="1"/>
      <c r="J843" s="1"/>
      <c r="K843" s="1"/>
      <c r="L843" s="1"/>
      <c r="M843" s="1"/>
      <c r="N843" s="1"/>
      <c r="O843" s="1"/>
      <c r="P843" s="1"/>
      <c r="Q843" s="1"/>
      <c r="R843" s="1"/>
      <c r="S843" s="1"/>
      <c r="T843" s="1"/>
      <c r="U843" s="1"/>
    </row>
    <row r="844" spans="1:21" ht="9.75" customHeight="1">
      <c r="A844" s="1"/>
      <c r="B844" s="1"/>
      <c r="C844" s="1"/>
      <c r="D844" s="1"/>
      <c r="E844" s="1"/>
      <c r="F844" s="1"/>
      <c r="G844" s="1"/>
      <c r="H844" s="1"/>
      <c r="I844" s="1"/>
      <c r="J844" s="1"/>
      <c r="K844" s="1"/>
      <c r="L844" s="1"/>
      <c r="M844" s="1"/>
      <c r="N844" s="1"/>
      <c r="O844" s="1"/>
      <c r="P844" s="1"/>
      <c r="Q844" s="1"/>
      <c r="R844" s="1"/>
      <c r="S844" s="1"/>
      <c r="T844" s="1"/>
      <c r="U844" s="1"/>
    </row>
    <row r="845" spans="1:21" ht="9.75" customHeight="1">
      <c r="A845" s="1"/>
      <c r="B845" s="1"/>
      <c r="C845" s="1"/>
      <c r="D845" s="1"/>
      <c r="E845" s="1"/>
      <c r="F845" s="1"/>
      <c r="G845" s="1"/>
      <c r="H845" s="1"/>
      <c r="I845" s="1"/>
      <c r="J845" s="1"/>
      <c r="K845" s="1"/>
      <c r="L845" s="1"/>
      <c r="M845" s="1"/>
      <c r="N845" s="1"/>
      <c r="O845" s="1"/>
      <c r="P845" s="1"/>
      <c r="Q845" s="1"/>
      <c r="R845" s="1"/>
      <c r="S845" s="1"/>
      <c r="T845" s="1"/>
      <c r="U845" s="1"/>
    </row>
    <row r="846" spans="1:21" ht="9.75" customHeight="1">
      <c r="A846" s="1"/>
      <c r="B846" s="1"/>
      <c r="C846" s="1"/>
      <c r="D846" s="1"/>
      <c r="E846" s="1"/>
      <c r="F846" s="1"/>
      <c r="G846" s="1"/>
      <c r="H846" s="1"/>
      <c r="I846" s="1"/>
      <c r="J846" s="1"/>
      <c r="K846" s="1"/>
      <c r="L846" s="1"/>
      <c r="M846" s="1"/>
      <c r="N846" s="1"/>
      <c r="O846" s="1"/>
      <c r="P846" s="1"/>
      <c r="Q846" s="1"/>
      <c r="R846" s="1"/>
      <c r="S846" s="1"/>
      <c r="T846" s="1"/>
      <c r="U846" s="1"/>
    </row>
    <row r="847" spans="1:21" ht="9.75" customHeight="1">
      <c r="A847" s="1"/>
      <c r="B847" s="1"/>
      <c r="C847" s="1"/>
      <c r="D847" s="1"/>
      <c r="E847" s="1"/>
      <c r="F847" s="1"/>
      <c r="G847" s="1"/>
      <c r="H847" s="1"/>
      <c r="I847" s="1"/>
      <c r="J847" s="1"/>
      <c r="K847" s="1"/>
      <c r="L847" s="1"/>
      <c r="M847" s="1"/>
      <c r="N847" s="1"/>
      <c r="O847" s="1"/>
      <c r="P847" s="1"/>
      <c r="Q847" s="1"/>
      <c r="R847" s="1"/>
      <c r="S847" s="1"/>
      <c r="T847" s="1"/>
      <c r="U847" s="1"/>
    </row>
    <row r="848" spans="1:21" ht="9.75" customHeight="1">
      <c r="A848" s="1"/>
      <c r="B848" s="1"/>
      <c r="C848" s="1"/>
      <c r="D848" s="1"/>
      <c r="E848" s="1"/>
      <c r="F848" s="1"/>
      <c r="G848" s="1"/>
      <c r="H848" s="1"/>
      <c r="I848" s="1"/>
      <c r="J848" s="1"/>
      <c r="K848" s="1"/>
      <c r="L848" s="1"/>
      <c r="M848" s="1"/>
      <c r="N848" s="1"/>
      <c r="O848" s="1"/>
      <c r="P848" s="1"/>
      <c r="Q848" s="1"/>
      <c r="R848" s="1"/>
      <c r="S848" s="1"/>
      <c r="T848" s="1"/>
      <c r="U848" s="1"/>
    </row>
    <row r="849" spans="1:21" ht="9.75" customHeight="1">
      <c r="A849" s="1"/>
      <c r="B849" s="1"/>
      <c r="C849" s="1"/>
      <c r="D849" s="1"/>
      <c r="E849" s="1"/>
      <c r="F849" s="1"/>
      <c r="G849" s="1"/>
      <c r="H849" s="1"/>
      <c r="I849" s="1"/>
      <c r="J849" s="1"/>
      <c r="K849" s="1"/>
      <c r="L849" s="1"/>
      <c r="M849" s="1"/>
      <c r="N849" s="1"/>
      <c r="O849" s="1"/>
      <c r="P849" s="1"/>
      <c r="Q849" s="1"/>
      <c r="R849" s="1"/>
      <c r="S849" s="1"/>
      <c r="T849" s="1"/>
      <c r="U849" s="1"/>
    </row>
    <row r="850" spans="1:21" ht="9.75" customHeight="1">
      <c r="A850" s="1"/>
      <c r="B850" s="1"/>
      <c r="C850" s="1"/>
      <c r="D850" s="1"/>
      <c r="E850" s="1"/>
      <c r="F850" s="1"/>
      <c r="G850" s="1"/>
      <c r="H850" s="1"/>
      <c r="I850" s="1"/>
      <c r="J850" s="1"/>
      <c r="K850" s="1"/>
      <c r="L850" s="1"/>
      <c r="M850" s="1"/>
      <c r="N850" s="1"/>
      <c r="O850" s="1"/>
      <c r="P850" s="1"/>
      <c r="Q850" s="1"/>
      <c r="R850" s="1"/>
      <c r="S850" s="1"/>
      <c r="T850" s="1"/>
      <c r="U850" s="1"/>
    </row>
    <row r="851" spans="1:21" ht="9.75" customHeight="1">
      <c r="A851" s="1"/>
      <c r="B851" s="1"/>
      <c r="C851" s="1"/>
      <c r="D851" s="1"/>
      <c r="E851" s="1"/>
      <c r="F851" s="1"/>
      <c r="G851" s="1"/>
      <c r="H851" s="1"/>
      <c r="I851" s="1"/>
      <c r="J851" s="1"/>
      <c r="K851" s="1"/>
      <c r="L851" s="1"/>
      <c r="M851" s="1"/>
      <c r="N851" s="1"/>
      <c r="O851" s="1"/>
      <c r="P851" s="1"/>
      <c r="Q851" s="1"/>
      <c r="R851" s="1"/>
      <c r="S851" s="1"/>
      <c r="T851" s="1"/>
      <c r="U851" s="1"/>
    </row>
    <row r="852" spans="1:21" ht="9.75" customHeight="1">
      <c r="A852" s="1"/>
      <c r="B852" s="1"/>
      <c r="C852" s="1"/>
      <c r="D852" s="1"/>
      <c r="E852" s="1"/>
      <c r="F852" s="1"/>
      <c r="G852" s="1"/>
      <c r="H852" s="1"/>
      <c r="I852" s="1"/>
      <c r="J852" s="1"/>
      <c r="K852" s="1"/>
      <c r="L852" s="1"/>
      <c r="M852" s="1"/>
      <c r="N852" s="1"/>
      <c r="O852" s="1"/>
      <c r="P852" s="1"/>
      <c r="Q852" s="1"/>
      <c r="R852" s="1"/>
      <c r="S852" s="1"/>
      <c r="T852" s="1"/>
      <c r="U852" s="1"/>
    </row>
    <row r="853" spans="1:21" ht="9.75" customHeight="1">
      <c r="A853" s="1"/>
      <c r="B853" s="1"/>
      <c r="C853" s="1"/>
      <c r="D853" s="1"/>
      <c r="E853" s="1"/>
      <c r="F853" s="1"/>
      <c r="G853" s="1"/>
      <c r="H853" s="1"/>
      <c r="I853" s="1"/>
      <c r="J853" s="1"/>
      <c r="K853" s="1"/>
      <c r="L853" s="1"/>
      <c r="M853" s="1"/>
      <c r="N853" s="1"/>
      <c r="O853" s="1"/>
      <c r="P853" s="1"/>
      <c r="Q853" s="1"/>
      <c r="R853" s="1"/>
      <c r="S853" s="1"/>
      <c r="T853" s="1"/>
      <c r="U853" s="1"/>
    </row>
    <row r="854" spans="1:21" ht="9.75" customHeight="1">
      <c r="A854" s="1"/>
      <c r="B854" s="1"/>
      <c r="C854" s="1"/>
      <c r="D854" s="1"/>
      <c r="E854" s="1"/>
      <c r="F854" s="1"/>
      <c r="G854" s="1"/>
      <c r="H854" s="1"/>
      <c r="I854" s="1"/>
      <c r="J854" s="1"/>
      <c r="K854" s="1"/>
      <c r="L854" s="1"/>
      <c r="M854" s="1"/>
      <c r="N854" s="1"/>
      <c r="O854" s="1"/>
      <c r="P854" s="1"/>
      <c r="Q854" s="1"/>
      <c r="R854" s="1"/>
      <c r="S854" s="1"/>
      <c r="T854" s="1"/>
      <c r="U854" s="1"/>
    </row>
    <row r="855" spans="1:21" ht="9.75" customHeight="1">
      <c r="A855" s="1"/>
      <c r="B855" s="1"/>
      <c r="C855" s="1"/>
      <c r="D855" s="1"/>
      <c r="E855" s="1"/>
      <c r="F855" s="1"/>
      <c r="G855" s="1"/>
      <c r="H855" s="1"/>
      <c r="I855" s="1"/>
      <c r="J855" s="1"/>
      <c r="K855" s="1"/>
      <c r="L855" s="1"/>
      <c r="M855" s="1"/>
      <c r="N855" s="1"/>
      <c r="O855" s="1"/>
      <c r="P855" s="1"/>
      <c r="Q855" s="1"/>
      <c r="R855" s="1"/>
      <c r="S855" s="1"/>
      <c r="T855" s="1"/>
      <c r="U855" s="1"/>
    </row>
    <row r="856" spans="1:21" ht="9.75" customHeight="1">
      <c r="A856" s="1"/>
      <c r="B856" s="1"/>
      <c r="C856" s="1"/>
      <c r="D856" s="1"/>
      <c r="E856" s="1"/>
      <c r="F856" s="1"/>
      <c r="G856" s="1"/>
      <c r="H856" s="1"/>
      <c r="I856" s="1"/>
      <c r="J856" s="1"/>
      <c r="K856" s="1"/>
      <c r="L856" s="1"/>
      <c r="M856" s="1"/>
      <c r="N856" s="1"/>
      <c r="O856" s="1"/>
      <c r="P856" s="1"/>
      <c r="Q856" s="1"/>
      <c r="R856" s="1"/>
      <c r="S856" s="1"/>
      <c r="T856" s="1"/>
      <c r="U856" s="1"/>
    </row>
    <row r="857" spans="1:21" ht="9.75" customHeight="1">
      <c r="A857" s="1"/>
      <c r="B857" s="1"/>
      <c r="C857" s="1"/>
      <c r="D857" s="1"/>
      <c r="E857" s="1"/>
      <c r="F857" s="1"/>
      <c r="G857" s="1"/>
      <c r="H857" s="1"/>
      <c r="I857" s="1"/>
      <c r="J857" s="1"/>
      <c r="K857" s="1"/>
      <c r="L857" s="1"/>
      <c r="M857" s="1"/>
      <c r="N857" s="1"/>
      <c r="O857" s="1"/>
      <c r="P857" s="1"/>
      <c r="Q857" s="1"/>
      <c r="R857" s="1"/>
      <c r="S857" s="1"/>
      <c r="T857" s="1"/>
      <c r="U857" s="1"/>
    </row>
    <row r="858" spans="1:21" ht="9.75" customHeight="1">
      <c r="A858" s="1"/>
      <c r="B858" s="1"/>
      <c r="C858" s="1"/>
      <c r="D858" s="1"/>
      <c r="E858" s="1"/>
      <c r="F858" s="1"/>
      <c r="G858" s="1"/>
      <c r="H858" s="1"/>
      <c r="I858" s="1"/>
      <c r="J858" s="1"/>
      <c r="K858" s="1"/>
      <c r="L858" s="1"/>
      <c r="M858" s="1"/>
      <c r="N858" s="1"/>
      <c r="O858" s="1"/>
      <c r="P858" s="1"/>
      <c r="Q858" s="1"/>
      <c r="R858" s="1"/>
      <c r="S858" s="1"/>
      <c r="T858" s="1"/>
      <c r="U858" s="1"/>
    </row>
    <row r="859" spans="1:21" ht="9.75" customHeight="1">
      <c r="A859" s="1"/>
      <c r="B859" s="1"/>
      <c r="C859" s="1"/>
      <c r="D859" s="1"/>
      <c r="E859" s="1"/>
      <c r="F859" s="1"/>
      <c r="G859" s="1"/>
      <c r="H859" s="1"/>
      <c r="I859" s="1"/>
      <c r="J859" s="1"/>
      <c r="K859" s="1"/>
      <c r="L859" s="1"/>
      <c r="M859" s="1"/>
      <c r="N859" s="1"/>
      <c r="O859" s="1"/>
      <c r="P859" s="1"/>
      <c r="Q859" s="1"/>
      <c r="R859" s="1"/>
      <c r="S859" s="1"/>
      <c r="T859" s="1"/>
      <c r="U859" s="1"/>
    </row>
    <row r="860" spans="1:21" ht="9.75" customHeight="1">
      <c r="A860" s="1"/>
      <c r="B860" s="1"/>
      <c r="C860" s="1"/>
      <c r="D860" s="1"/>
      <c r="E860" s="1"/>
      <c r="F860" s="1"/>
      <c r="G860" s="1"/>
      <c r="H860" s="1"/>
      <c r="I860" s="1"/>
      <c r="J860" s="1"/>
      <c r="K860" s="1"/>
      <c r="L860" s="1"/>
      <c r="M860" s="1"/>
      <c r="N860" s="1"/>
      <c r="O860" s="1"/>
      <c r="P860" s="1"/>
      <c r="Q860" s="1"/>
      <c r="R860" s="1"/>
      <c r="S860" s="1"/>
      <c r="T860" s="1"/>
      <c r="U860" s="1"/>
    </row>
    <row r="861" spans="1:21" ht="9.75" customHeight="1">
      <c r="A861" s="1"/>
      <c r="B861" s="1"/>
      <c r="C861" s="1"/>
      <c r="D861" s="1"/>
      <c r="E861" s="1"/>
      <c r="F861" s="1"/>
      <c r="G861" s="1"/>
      <c r="H861" s="1"/>
      <c r="I861" s="1"/>
      <c r="J861" s="1"/>
      <c r="K861" s="1"/>
      <c r="L861" s="1"/>
      <c r="M861" s="1"/>
      <c r="N861" s="1"/>
      <c r="O861" s="1"/>
      <c r="P861" s="1"/>
      <c r="Q861" s="1"/>
      <c r="R861" s="1"/>
      <c r="S861" s="1"/>
      <c r="T861" s="1"/>
      <c r="U861" s="1"/>
    </row>
    <row r="862" spans="1:21" ht="9.75" customHeight="1">
      <c r="A862" s="1"/>
      <c r="B862" s="1"/>
      <c r="C862" s="1"/>
      <c r="D862" s="1"/>
      <c r="E862" s="1"/>
      <c r="F862" s="1"/>
      <c r="G862" s="1"/>
      <c r="H862" s="1"/>
      <c r="I862" s="1"/>
      <c r="J862" s="1"/>
      <c r="K862" s="1"/>
      <c r="L862" s="1"/>
      <c r="M862" s="1"/>
      <c r="N862" s="1"/>
      <c r="O862" s="1"/>
      <c r="P862" s="1"/>
      <c r="Q862" s="1"/>
      <c r="R862" s="1"/>
      <c r="S862" s="1"/>
      <c r="T862" s="1"/>
      <c r="U862" s="1"/>
    </row>
    <row r="863" spans="1:21" ht="9.75" customHeight="1">
      <c r="A863" s="1"/>
      <c r="B863" s="1"/>
      <c r="C863" s="1"/>
      <c r="D863" s="1"/>
      <c r="E863" s="1"/>
      <c r="F863" s="1"/>
      <c r="G863" s="1"/>
      <c r="H863" s="1"/>
      <c r="I863" s="1"/>
      <c r="J863" s="1"/>
      <c r="K863" s="1"/>
      <c r="L863" s="1"/>
      <c r="M863" s="1"/>
      <c r="N863" s="1"/>
      <c r="O863" s="1"/>
      <c r="P863" s="1"/>
      <c r="Q863" s="1"/>
      <c r="R863" s="1"/>
      <c r="S863" s="1"/>
      <c r="T863" s="1"/>
      <c r="U863" s="1"/>
    </row>
    <row r="864" spans="1:21" ht="9.75" customHeight="1">
      <c r="A864" s="1"/>
      <c r="B864" s="1"/>
      <c r="C864" s="1"/>
      <c r="D864" s="1"/>
      <c r="E864" s="1"/>
      <c r="F864" s="1"/>
      <c r="G864" s="1"/>
      <c r="H864" s="1"/>
      <c r="I864" s="1"/>
      <c r="J864" s="1"/>
      <c r="K864" s="1"/>
      <c r="L864" s="1"/>
      <c r="M864" s="1"/>
      <c r="N864" s="1"/>
      <c r="O864" s="1"/>
      <c r="P864" s="1"/>
      <c r="Q864" s="1"/>
      <c r="R864" s="1"/>
      <c r="S864" s="1"/>
      <c r="T864" s="1"/>
      <c r="U864" s="1"/>
    </row>
    <row r="865" spans="1:21" ht="9.75" customHeight="1">
      <c r="A865" s="1"/>
      <c r="B865" s="1"/>
      <c r="C865" s="1"/>
      <c r="D865" s="1"/>
      <c r="E865" s="1"/>
      <c r="F865" s="1"/>
      <c r="G865" s="1"/>
      <c r="H865" s="1"/>
      <c r="I865" s="1"/>
      <c r="J865" s="1"/>
      <c r="K865" s="1"/>
      <c r="L865" s="1"/>
      <c r="M865" s="1"/>
      <c r="N865" s="1"/>
      <c r="O865" s="1"/>
      <c r="P865" s="1"/>
      <c r="Q865" s="1"/>
      <c r="R865" s="1"/>
      <c r="S865" s="1"/>
      <c r="T865" s="1"/>
      <c r="U865" s="1"/>
    </row>
    <row r="866" spans="1:21" ht="9.75" customHeight="1">
      <c r="A866" s="1"/>
      <c r="B866" s="1"/>
      <c r="C866" s="1"/>
      <c r="D866" s="1"/>
      <c r="E866" s="1"/>
      <c r="F866" s="1"/>
      <c r="G866" s="1"/>
      <c r="H866" s="1"/>
      <c r="I866" s="1"/>
      <c r="J866" s="1"/>
      <c r="K866" s="1"/>
      <c r="L866" s="1"/>
      <c r="M866" s="1"/>
      <c r="N866" s="1"/>
      <c r="O866" s="1"/>
      <c r="P866" s="1"/>
      <c r="Q866" s="1"/>
      <c r="R866" s="1"/>
      <c r="S866" s="1"/>
      <c r="T866" s="1"/>
      <c r="U866" s="1"/>
    </row>
    <row r="867" spans="1:21" ht="9.75" customHeight="1">
      <c r="A867" s="1"/>
      <c r="B867" s="1"/>
      <c r="C867" s="1"/>
      <c r="D867" s="1"/>
      <c r="E867" s="1"/>
      <c r="F867" s="1"/>
      <c r="G867" s="1"/>
      <c r="H867" s="1"/>
      <c r="I867" s="1"/>
      <c r="J867" s="1"/>
      <c r="K867" s="1"/>
      <c r="L867" s="1"/>
      <c r="M867" s="1"/>
      <c r="N867" s="1"/>
      <c r="O867" s="1"/>
      <c r="P867" s="1"/>
      <c r="Q867" s="1"/>
      <c r="R867" s="1"/>
      <c r="S867" s="1"/>
      <c r="T867" s="1"/>
      <c r="U867" s="1"/>
    </row>
    <row r="868" spans="1:21" ht="9.75" customHeight="1">
      <c r="A868" s="1"/>
      <c r="B868" s="1"/>
      <c r="C868" s="1"/>
      <c r="D868" s="1"/>
      <c r="E868" s="1"/>
      <c r="F868" s="1"/>
      <c r="G868" s="1"/>
      <c r="H868" s="1"/>
      <c r="I868" s="1"/>
      <c r="J868" s="1"/>
      <c r="K868" s="1"/>
      <c r="L868" s="1"/>
      <c r="M868" s="1"/>
      <c r="N868" s="1"/>
      <c r="O868" s="1"/>
      <c r="P868" s="1"/>
      <c r="Q868" s="1"/>
      <c r="R868" s="1"/>
      <c r="S868" s="1"/>
      <c r="T868" s="1"/>
      <c r="U868" s="1"/>
    </row>
    <row r="869" spans="1:21" ht="9.75" customHeight="1">
      <c r="A869" s="1"/>
      <c r="B869" s="1"/>
      <c r="C869" s="1"/>
      <c r="D869" s="1"/>
      <c r="E869" s="1"/>
      <c r="F869" s="1"/>
      <c r="G869" s="1"/>
      <c r="H869" s="1"/>
      <c r="I869" s="1"/>
      <c r="J869" s="1"/>
      <c r="K869" s="1"/>
      <c r="L869" s="1"/>
      <c r="M869" s="1"/>
      <c r="N869" s="1"/>
      <c r="O869" s="1"/>
      <c r="P869" s="1"/>
      <c r="Q869" s="1"/>
      <c r="R869" s="1"/>
      <c r="S869" s="1"/>
      <c r="T869" s="1"/>
      <c r="U869" s="1"/>
    </row>
    <row r="870" spans="1:21" ht="9.75" customHeight="1">
      <c r="A870" s="1"/>
      <c r="B870" s="1"/>
      <c r="C870" s="1"/>
      <c r="D870" s="1"/>
      <c r="E870" s="1"/>
      <c r="F870" s="1"/>
      <c r="G870" s="1"/>
      <c r="H870" s="1"/>
      <c r="I870" s="1"/>
      <c r="J870" s="1"/>
      <c r="K870" s="1"/>
      <c r="L870" s="1"/>
      <c r="M870" s="1"/>
      <c r="N870" s="1"/>
      <c r="O870" s="1"/>
      <c r="P870" s="1"/>
      <c r="Q870" s="1"/>
      <c r="R870" s="1"/>
      <c r="S870" s="1"/>
      <c r="T870" s="1"/>
      <c r="U870" s="1"/>
    </row>
    <row r="871" spans="1:21" ht="9.75" customHeight="1">
      <c r="A871" s="1"/>
      <c r="B871" s="1"/>
      <c r="C871" s="1"/>
      <c r="D871" s="1"/>
      <c r="E871" s="1"/>
      <c r="F871" s="1"/>
      <c r="G871" s="1"/>
      <c r="H871" s="1"/>
      <c r="I871" s="1"/>
      <c r="J871" s="1"/>
      <c r="K871" s="1"/>
      <c r="L871" s="1"/>
      <c r="M871" s="1"/>
      <c r="N871" s="1"/>
      <c r="O871" s="1"/>
      <c r="P871" s="1"/>
      <c r="Q871" s="1"/>
      <c r="R871" s="1"/>
      <c r="S871" s="1"/>
      <c r="T871" s="1"/>
      <c r="U871" s="1"/>
    </row>
    <row r="872" spans="1:21" ht="9.75" customHeight="1">
      <c r="A872" s="1"/>
      <c r="B872" s="1"/>
      <c r="C872" s="1"/>
      <c r="D872" s="1"/>
      <c r="E872" s="1"/>
      <c r="F872" s="1"/>
      <c r="G872" s="1"/>
      <c r="H872" s="1"/>
      <c r="I872" s="1"/>
      <c r="J872" s="1"/>
      <c r="K872" s="1"/>
      <c r="L872" s="1"/>
      <c r="M872" s="1"/>
      <c r="N872" s="1"/>
      <c r="O872" s="1"/>
      <c r="P872" s="1"/>
      <c r="Q872" s="1"/>
      <c r="R872" s="1"/>
      <c r="S872" s="1"/>
      <c r="T872" s="1"/>
      <c r="U872" s="1"/>
    </row>
    <row r="873" spans="1:21" ht="9.75" customHeight="1">
      <c r="A873" s="1"/>
      <c r="B873" s="1"/>
      <c r="C873" s="1"/>
      <c r="D873" s="1"/>
      <c r="E873" s="1"/>
      <c r="F873" s="1"/>
      <c r="G873" s="1"/>
      <c r="H873" s="1"/>
      <c r="I873" s="1"/>
      <c r="J873" s="1"/>
      <c r="K873" s="1"/>
      <c r="L873" s="1"/>
      <c r="M873" s="1"/>
      <c r="N873" s="1"/>
      <c r="O873" s="1"/>
      <c r="P873" s="1"/>
      <c r="Q873" s="1"/>
      <c r="R873" s="1"/>
      <c r="S873" s="1"/>
      <c r="T873" s="1"/>
      <c r="U873" s="1"/>
    </row>
    <row r="874" spans="1:21" ht="9.75" customHeight="1">
      <c r="A874" s="1"/>
      <c r="B874" s="1"/>
      <c r="C874" s="1"/>
      <c r="D874" s="1"/>
      <c r="E874" s="1"/>
      <c r="F874" s="1"/>
      <c r="G874" s="1"/>
      <c r="H874" s="1"/>
      <c r="I874" s="1"/>
      <c r="J874" s="1"/>
      <c r="K874" s="1"/>
      <c r="L874" s="1"/>
      <c r="M874" s="1"/>
      <c r="N874" s="1"/>
      <c r="O874" s="1"/>
      <c r="P874" s="1"/>
      <c r="Q874" s="1"/>
      <c r="R874" s="1"/>
      <c r="S874" s="1"/>
      <c r="T874" s="1"/>
      <c r="U874" s="1"/>
    </row>
    <row r="875" spans="1:21" ht="9.75" customHeight="1">
      <c r="A875" s="1"/>
      <c r="B875" s="1"/>
      <c r="C875" s="1"/>
      <c r="D875" s="1"/>
      <c r="E875" s="1"/>
      <c r="F875" s="1"/>
      <c r="G875" s="1"/>
      <c r="H875" s="1"/>
      <c r="I875" s="1"/>
      <c r="J875" s="1"/>
      <c r="K875" s="1"/>
      <c r="L875" s="1"/>
      <c r="M875" s="1"/>
      <c r="N875" s="1"/>
      <c r="O875" s="1"/>
      <c r="P875" s="1"/>
      <c r="Q875" s="1"/>
      <c r="R875" s="1"/>
      <c r="S875" s="1"/>
      <c r="T875" s="1"/>
      <c r="U875" s="1"/>
    </row>
    <row r="876" spans="1:21" ht="9.75" customHeight="1">
      <c r="A876" s="1"/>
      <c r="B876" s="1"/>
      <c r="C876" s="1"/>
      <c r="D876" s="1"/>
      <c r="E876" s="1"/>
      <c r="F876" s="1"/>
      <c r="G876" s="1"/>
      <c r="H876" s="1"/>
      <c r="I876" s="1"/>
      <c r="J876" s="1"/>
      <c r="K876" s="1"/>
      <c r="L876" s="1"/>
      <c r="M876" s="1"/>
      <c r="N876" s="1"/>
      <c r="O876" s="1"/>
      <c r="P876" s="1"/>
      <c r="Q876" s="1"/>
      <c r="R876" s="1"/>
      <c r="S876" s="1"/>
      <c r="T876" s="1"/>
      <c r="U876" s="1"/>
    </row>
    <row r="877" spans="1:21" ht="9.75" customHeight="1">
      <c r="A877" s="1"/>
      <c r="B877" s="1"/>
      <c r="C877" s="1"/>
      <c r="D877" s="1"/>
      <c r="E877" s="1"/>
      <c r="F877" s="1"/>
      <c r="G877" s="1"/>
      <c r="H877" s="1"/>
      <c r="I877" s="1"/>
      <c r="J877" s="1"/>
      <c r="K877" s="1"/>
      <c r="L877" s="1"/>
      <c r="M877" s="1"/>
      <c r="N877" s="1"/>
      <c r="O877" s="1"/>
      <c r="P877" s="1"/>
      <c r="Q877" s="1"/>
      <c r="R877" s="1"/>
      <c r="S877" s="1"/>
      <c r="T877" s="1"/>
      <c r="U877" s="1"/>
    </row>
    <row r="878" spans="1:21" ht="9.75" customHeight="1">
      <c r="A878" s="1"/>
      <c r="B878" s="1"/>
      <c r="C878" s="1"/>
      <c r="D878" s="1"/>
      <c r="E878" s="1"/>
      <c r="F878" s="1"/>
      <c r="G878" s="1"/>
      <c r="H878" s="1"/>
      <c r="I878" s="1"/>
      <c r="J878" s="1"/>
      <c r="K878" s="1"/>
      <c r="L878" s="1"/>
      <c r="M878" s="1"/>
      <c r="N878" s="1"/>
      <c r="O878" s="1"/>
      <c r="P878" s="1"/>
      <c r="Q878" s="1"/>
      <c r="R878" s="1"/>
      <c r="S878" s="1"/>
      <c r="T878" s="1"/>
      <c r="U878" s="1"/>
    </row>
    <row r="879" spans="1:21" ht="9.75" customHeight="1">
      <c r="A879" s="1"/>
      <c r="B879" s="1"/>
      <c r="C879" s="1"/>
      <c r="D879" s="1"/>
      <c r="E879" s="1"/>
      <c r="F879" s="1"/>
      <c r="G879" s="1"/>
      <c r="H879" s="1"/>
      <c r="I879" s="1"/>
      <c r="J879" s="1"/>
      <c r="K879" s="1"/>
      <c r="L879" s="1"/>
      <c r="M879" s="1"/>
      <c r="N879" s="1"/>
      <c r="O879" s="1"/>
      <c r="P879" s="1"/>
      <c r="Q879" s="1"/>
      <c r="R879" s="1"/>
      <c r="S879" s="1"/>
      <c r="T879" s="1"/>
      <c r="U879" s="1"/>
    </row>
    <row r="880" spans="1:21" ht="9.75" customHeight="1">
      <c r="A880" s="1"/>
      <c r="B880" s="1"/>
      <c r="C880" s="1"/>
      <c r="D880" s="1"/>
      <c r="E880" s="1"/>
      <c r="F880" s="1"/>
      <c r="G880" s="1"/>
      <c r="H880" s="1"/>
      <c r="I880" s="1"/>
      <c r="J880" s="1"/>
      <c r="K880" s="1"/>
      <c r="L880" s="1"/>
      <c r="M880" s="1"/>
      <c r="N880" s="1"/>
      <c r="O880" s="1"/>
      <c r="P880" s="1"/>
      <c r="Q880" s="1"/>
      <c r="R880" s="1"/>
      <c r="S880" s="1"/>
      <c r="T880" s="1"/>
      <c r="U880" s="1"/>
    </row>
    <row r="881" spans="1:21" ht="9.75" customHeight="1">
      <c r="A881" s="1"/>
      <c r="B881" s="1"/>
      <c r="C881" s="1"/>
      <c r="D881" s="1"/>
      <c r="E881" s="1"/>
      <c r="F881" s="1"/>
      <c r="G881" s="1"/>
      <c r="H881" s="1"/>
      <c r="I881" s="1"/>
      <c r="J881" s="1"/>
      <c r="K881" s="1"/>
      <c r="L881" s="1"/>
      <c r="M881" s="1"/>
      <c r="N881" s="1"/>
      <c r="O881" s="1"/>
      <c r="P881" s="1"/>
      <c r="Q881" s="1"/>
      <c r="R881" s="1"/>
      <c r="S881" s="1"/>
      <c r="T881" s="1"/>
      <c r="U881" s="1"/>
    </row>
    <row r="882" spans="1:21" ht="9.75" customHeight="1">
      <c r="A882" s="1"/>
      <c r="B882" s="1"/>
      <c r="C882" s="1"/>
      <c r="D882" s="1"/>
      <c r="E882" s="1"/>
      <c r="F882" s="1"/>
      <c r="G882" s="1"/>
      <c r="H882" s="1"/>
      <c r="I882" s="1"/>
      <c r="J882" s="1"/>
      <c r="K882" s="1"/>
      <c r="L882" s="1"/>
      <c r="M882" s="1"/>
      <c r="N882" s="1"/>
      <c r="O882" s="1"/>
      <c r="P882" s="1"/>
      <c r="Q882" s="1"/>
      <c r="R882" s="1"/>
      <c r="S882" s="1"/>
      <c r="T882" s="1"/>
      <c r="U882" s="1"/>
    </row>
    <row r="883" spans="1:21" ht="9.75" customHeight="1">
      <c r="A883" s="1"/>
      <c r="B883" s="1"/>
      <c r="C883" s="1"/>
      <c r="D883" s="1"/>
      <c r="E883" s="1"/>
      <c r="F883" s="1"/>
      <c r="G883" s="1"/>
      <c r="H883" s="1"/>
      <c r="I883" s="1"/>
      <c r="J883" s="1"/>
      <c r="K883" s="1"/>
      <c r="L883" s="1"/>
      <c r="M883" s="1"/>
      <c r="N883" s="1"/>
      <c r="O883" s="1"/>
      <c r="P883" s="1"/>
      <c r="Q883" s="1"/>
      <c r="R883" s="1"/>
      <c r="S883" s="1"/>
      <c r="T883" s="1"/>
      <c r="U883" s="1"/>
    </row>
    <row r="884" spans="1:21" ht="9.75" customHeight="1">
      <c r="A884" s="1"/>
      <c r="B884" s="1"/>
      <c r="C884" s="1"/>
      <c r="D884" s="1"/>
      <c r="E884" s="1"/>
      <c r="F884" s="1"/>
      <c r="G884" s="1"/>
      <c r="H884" s="1"/>
      <c r="I884" s="1"/>
      <c r="J884" s="1"/>
      <c r="K884" s="1"/>
      <c r="L884" s="1"/>
      <c r="M884" s="1"/>
      <c r="N884" s="1"/>
      <c r="O884" s="1"/>
      <c r="P884" s="1"/>
      <c r="Q884" s="1"/>
      <c r="R884" s="1"/>
      <c r="S884" s="1"/>
      <c r="T884" s="1"/>
      <c r="U884" s="1"/>
    </row>
    <row r="885" spans="1:21" ht="9.75" customHeight="1">
      <c r="A885" s="1"/>
      <c r="B885" s="1"/>
      <c r="C885" s="1"/>
      <c r="D885" s="1"/>
      <c r="E885" s="1"/>
      <c r="F885" s="1"/>
      <c r="G885" s="1"/>
      <c r="H885" s="1"/>
      <c r="I885" s="1"/>
      <c r="J885" s="1"/>
      <c r="K885" s="1"/>
      <c r="L885" s="1"/>
      <c r="M885" s="1"/>
      <c r="N885" s="1"/>
      <c r="O885" s="1"/>
      <c r="P885" s="1"/>
      <c r="Q885" s="1"/>
      <c r="R885" s="1"/>
      <c r="S885" s="1"/>
      <c r="T885" s="1"/>
      <c r="U885" s="1"/>
    </row>
    <row r="886" spans="1:21" ht="9.75" customHeight="1">
      <c r="A886" s="1"/>
      <c r="B886" s="1"/>
      <c r="C886" s="1"/>
      <c r="D886" s="1"/>
      <c r="E886" s="1"/>
      <c r="F886" s="1"/>
      <c r="G886" s="1"/>
      <c r="H886" s="1"/>
      <c r="I886" s="1"/>
      <c r="J886" s="1"/>
      <c r="K886" s="1"/>
      <c r="L886" s="1"/>
      <c r="M886" s="1"/>
      <c r="N886" s="1"/>
      <c r="O886" s="1"/>
      <c r="P886" s="1"/>
      <c r="Q886" s="1"/>
      <c r="R886" s="1"/>
      <c r="S886" s="1"/>
      <c r="T886" s="1"/>
      <c r="U886" s="1"/>
    </row>
    <row r="887" spans="1:21" ht="9.75" customHeight="1">
      <c r="A887" s="1"/>
      <c r="B887" s="1"/>
      <c r="C887" s="1"/>
      <c r="D887" s="1"/>
      <c r="E887" s="1"/>
      <c r="F887" s="1"/>
      <c r="G887" s="1"/>
      <c r="H887" s="1"/>
      <c r="I887" s="1"/>
      <c r="J887" s="1"/>
      <c r="K887" s="1"/>
      <c r="L887" s="1"/>
      <c r="M887" s="1"/>
      <c r="N887" s="1"/>
      <c r="O887" s="1"/>
      <c r="P887" s="1"/>
      <c r="Q887" s="1"/>
      <c r="R887" s="1"/>
      <c r="S887" s="1"/>
      <c r="T887" s="1"/>
      <c r="U887" s="1"/>
    </row>
    <row r="888" spans="1:21" ht="9.75" customHeight="1">
      <c r="A888" s="1"/>
      <c r="B888" s="1"/>
      <c r="C888" s="1"/>
      <c r="D888" s="1"/>
      <c r="E888" s="1"/>
      <c r="F888" s="1"/>
      <c r="G888" s="1"/>
      <c r="H888" s="1"/>
      <c r="I888" s="1"/>
      <c r="J888" s="1"/>
      <c r="K888" s="1"/>
      <c r="L888" s="1"/>
      <c r="M888" s="1"/>
      <c r="N888" s="1"/>
      <c r="O888" s="1"/>
      <c r="P888" s="1"/>
      <c r="Q888" s="1"/>
      <c r="R888" s="1"/>
      <c r="S888" s="1"/>
      <c r="T888" s="1"/>
      <c r="U888" s="1"/>
    </row>
    <row r="889" spans="1:21" ht="9.75" customHeight="1">
      <c r="A889" s="1"/>
      <c r="B889" s="1"/>
      <c r="C889" s="1"/>
      <c r="D889" s="1"/>
      <c r="E889" s="1"/>
      <c r="F889" s="1"/>
      <c r="G889" s="1"/>
      <c r="H889" s="1"/>
      <c r="I889" s="1"/>
      <c r="J889" s="1"/>
      <c r="K889" s="1"/>
      <c r="L889" s="1"/>
      <c r="M889" s="1"/>
      <c r="N889" s="1"/>
      <c r="O889" s="1"/>
      <c r="P889" s="1"/>
      <c r="Q889" s="1"/>
      <c r="R889" s="1"/>
      <c r="S889" s="1"/>
      <c r="T889" s="1"/>
      <c r="U889" s="1"/>
    </row>
    <row r="890" spans="1:21" ht="9.75" customHeight="1">
      <c r="A890" s="1"/>
      <c r="B890" s="1"/>
      <c r="C890" s="1"/>
      <c r="D890" s="1"/>
      <c r="E890" s="1"/>
      <c r="F890" s="1"/>
      <c r="G890" s="1"/>
      <c r="H890" s="1"/>
      <c r="I890" s="1"/>
      <c r="J890" s="1"/>
      <c r="K890" s="1"/>
      <c r="L890" s="1"/>
      <c r="M890" s="1"/>
      <c r="N890" s="1"/>
      <c r="O890" s="1"/>
      <c r="P890" s="1"/>
      <c r="Q890" s="1"/>
      <c r="R890" s="1"/>
      <c r="S890" s="1"/>
      <c r="T890" s="1"/>
      <c r="U890" s="1"/>
    </row>
    <row r="891" spans="1:21" ht="9.75" customHeight="1">
      <c r="A891" s="1"/>
      <c r="B891" s="1"/>
      <c r="C891" s="1"/>
      <c r="D891" s="1"/>
      <c r="E891" s="1"/>
      <c r="F891" s="1"/>
      <c r="G891" s="1"/>
      <c r="H891" s="1"/>
      <c r="I891" s="1"/>
      <c r="J891" s="1"/>
      <c r="K891" s="1"/>
      <c r="L891" s="1"/>
      <c r="M891" s="1"/>
      <c r="N891" s="1"/>
      <c r="O891" s="1"/>
      <c r="P891" s="1"/>
      <c r="Q891" s="1"/>
      <c r="R891" s="1"/>
      <c r="S891" s="1"/>
      <c r="T891" s="1"/>
      <c r="U891" s="1"/>
    </row>
    <row r="892" spans="1:21" ht="9.75" customHeight="1">
      <c r="A892" s="1"/>
      <c r="B892" s="1"/>
      <c r="C892" s="1"/>
      <c r="D892" s="1"/>
      <c r="E892" s="1"/>
      <c r="F892" s="1"/>
      <c r="G892" s="1"/>
      <c r="H892" s="1"/>
      <c r="I892" s="1"/>
      <c r="J892" s="1"/>
      <c r="K892" s="1"/>
      <c r="L892" s="1"/>
      <c r="M892" s="1"/>
      <c r="N892" s="1"/>
      <c r="O892" s="1"/>
      <c r="P892" s="1"/>
      <c r="Q892" s="1"/>
      <c r="R892" s="1"/>
      <c r="S892" s="1"/>
      <c r="T892" s="1"/>
      <c r="U892" s="1"/>
    </row>
    <row r="893" spans="1:21" ht="9.75" customHeight="1">
      <c r="A893" s="1"/>
      <c r="B893" s="1"/>
      <c r="C893" s="1"/>
      <c r="D893" s="1"/>
      <c r="E893" s="1"/>
      <c r="F893" s="1"/>
      <c r="G893" s="1"/>
      <c r="H893" s="1"/>
      <c r="I893" s="1"/>
      <c r="J893" s="1"/>
      <c r="K893" s="1"/>
      <c r="L893" s="1"/>
      <c r="M893" s="1"/>
      <c r="N893" s="1"/>
      <c r="O893" s="1"/>
      <c r="P893" s="1"/>
      <c r="Q893" s="1"/>
      <c r="R893" s="1"/>
      <c r="S893" s="1"/>
      <c r="T893" s="1"/>
      <c r="U893" s="1"/>
    </row>
    <row r="894" spans="1:21" ht="9.75" customHeight="1">
      <c r="A894" s="1"/>
      <c r="B894" s="1"/>
      <c r="C894" s="1"/>
      <c r="D894" s="1"/>
      <c r="E894" s="1"/>
      <c r="F894" s="1"/>
      <c r="G894" s="1"/>
      <c r="H894" s="1"/>
      <c r="I894" s="1"/>
      <c r="J894" s="1"/>
      <c r="K894" s="1"/>
      <c r="L894" s="1"/>
      <c r="M894" s="1"/>
      <c r="N894" s="1"/>
      <c r="O894" s="1"/>
      <c r="P894" s="1"/>
      <c r="Q894" s="1"/>
      <c r="R894" s="1"/>
      <c r="S894" s="1"/>
      <c r="T894" s="1"/>
      <c r="U894" s="1"/>
    </row>
    <row r="895" spans="1:21" ht="9.75" customHeight="1">
      <c r="A895" s="1"/>
      <c r="B895" s="1"/>
      <c r="C895" s="1"/>
      <c r="D895" s="1"/>
      <c r="E895" s="1"/>
      <c r="F895" s="1"/>
      <c r="G895" s="1"/>
      <c r="H895" s="1"/>
      <c r="I895" s="1"/>
      <c r="J895" s="1"/>
      <c r="K895" s="1"/>
      <c r="L895" s="1"/>
      <c r="M895" s="1"/>
      <c r="N895" s="1"/>
      <c r="O895" s="1"/>
      <c r="P895" s="1"/>
      <c r="Q895" s="1"/>
      <c r="R895" s="1"/>
      <c r="S895" s="1"/>
      <c r="T895" s="1"/>
      <c r="U895" s="1"/>
    </row>
    <row r="896" spans="1:21" ht="9.75" customHeight="1">
      <c r="A896" s="1"/>
      <c r="B896" s="1"/>
      <c r="C896" s="1"/>
      <c r="D896" s="1"/>
      <c r="E896" s="1"/>
      <c r="F896" s="1"/>
      <c r="G896" s="1"/>
      <c r="H896" s="1"/>
      <c r="I896" s="1"/>
      <c r="J896" s="1"/>
      <c r="K896" s="1"/>
      <c r="L896" s="1"/>
      <c r="M896" s="1"/>
      <c r="N896" s="1"/>
      <c r="O896" s="1"/>
      <c r="P896" s="1"/>
      <c r="Q896" s="1"/>
      <c r="R896" s="1"/>
      <c r="S896" s="1"/>
      <c r="T896" s="1"/>
      <c r="U896" s="1"/>
    </row>
    <row r="897" spans="1:21" ht="9.75" customHeight="1">
      <c r="A897" s="1"/>
      <c r="B897" s="1"/>
      <c r="C897" s="1"/>
      <c r="D897" s="1"/>
      <c r="E897" s="1"/>
      <c r="F897" s="1"/>
      <c r="G897" s="1"/>
      <c r="H897" s="1"/>
      <c r="I897" s="1"/>
      <c r="J897" s="1"/>
      <c r="K897" s="1"/>
      <c r="L897" s="1"/>
      <c r="M897" s="1"/>
      <c r="N897" s="1"/>
      <c r="O897" s="1"/>
      <c r="P897" s="1"/>
      <c r="Q897" s="1"/>
      <c r="R897" s="1"/>
      <c r="S897" s="1"/>
      <c r="T897" s="1"/>
      <c r="U897" s="1"/>
    </row>
    <row r="898" spans="1:21" ht="9.75" customHeight="1">
      <c r="A898" s="1"/>
      <c r="B898" s="1"/>
      <c r="C898" s="1"/>
      <c r="D898" s="1"/>
      <c r="E898" s="1"/>
      <c r="F898" s="1"/>
      <c r="G898" s="1"/>
      <c r="H898" s="1"/>
      <c r="I898" s="1"/>
      <c r="J898" s="1"/>
      <c r="K898" s="1"/>
      <c r="L898" s="1"/>
      <c r="M898" s="1"/>
      <c r="N898" s="1"/>
      <c r="O898" s="1"/>
      <c r="P898" s="1"/>
      <c r="Q898" s="1"/>
      <c r="R898" s="1"/>
      <c r="S898" s="1"/>
      <c r="T898" s="1"/>
      <c r="U898" s="1"/>
    </row>
    <row r="899" spans="1:21" ht="9.75" customHeight="1">
      <c r="A899" s="1"/>
      <c r="B899" s="1"/>
      <c r="C899" s="1"/>
      <c r="D899" s="1"/>
      <c r="E899" s="1"/>
      <c r="F899" s="1"/>
      <c r="G899" s="1"/>
      <c r="H899" s="1"/>
      <c r="I899" s="1"/>
      <c r="J899" s="1"/>
      <c r="K899" s="1"/>
      <c r="L899" s="1"/>
      <c r="M899" s="1"/>
      <c r="N899" s="1"/>
      <c r="O899" s="1"/>
      <c r="P899" s="1"/>
      <c r="Q899" s="1"/>
      <c r="R899" s="1"/>
      <c r="S899" s="1"/>
      <c r="T899" s="1"/>
      <c r="U899" s="1"/>
    </row>
    <row r="900" spans="1:21" ht="9.75" customHeight="1">
      <c r="A900" s="1"/>
      <c r="B900" s="1"/>
      <c r="C900" s="1"/>
      <c r="D900" s="1"/>
      <c r="E900" s="1"/>
      <c r="F900" s="1"/>
      <c r="G900" s="1"/>
      <c r="H900" s="1"/>
      <c r="I900" s="1"/>
      <c r="J900" s="1"/>
      <c r="K900" s="1"/>
      <c r="L900" s="1"/>
      <c r="M900" s="1"/>
      <c r="N900" s="1"/>
      <c r="O900" s="1"/>
      <c r="P900" s="1"/>
      <c r="Q900" s="1"/>
      <c r="R900" s="1"/>
      <c r="S900" s="1"/>
      <c r="T900" s="1"/>
      <c r="U900" s="1"/>
    </row>
    <row r="901" spans="1:21" ht="9.75" customHeight="1">
      <c r="A901" s="1"/>
      <c r="B901" s="1"/>
      <c r="C901" s="1"/>
      <c r="D901" s="1"/>
      <c r="E901" s="1"/>
      <c r="F901" s="1"/>
      <c r="G901" s="1"/>
      <c r="H901" s="1"/>
      <c r="I901" s="1"/>
      <c r="J901" s="1"/>
      <c r="K901" s="1"/>
      <c r="L901" s="1"/>
      <c r="M901" s="1"/>
      <c r="N901" s="1"/>
      <c r="O901" s="1"/>
      <c r="P901" s="1"/>
      <c r="Q901" s="1"/>
      <c r="R901" s="1"/>
      <c r="S901" s="1"/>
      <c r="T901" s="1"/>
      <c r="U901" s="1"/>
    </row>
    <row r="902" spans="1:21" ht="9.75" customHeight="1">
      <c r="A902" s="1"/>
      <c r="B902" s="1"/>
      <c r="C902" s="1"/>
      <c r="D902" s="1"/>
      <c r="E902" s="1"/>
      <c r="F902" s="1"/>
      <c r="G902" s="1"/>
      <c r="H902" s="1"/>
      <c r="I902" s="1"/>
      <c r="J902" s="1"/>
      <c r="K902" s="1"/>
      <c r="L902" s="1"/>
      <c r="M902" s="1"/>
      <c r="N902" s="1"/>
      <c r="O902" s="1"/>
      <c r="P902" s="1"/>
      <c r="Q902" s="1"/>
      <c r="R902" s="1"/>
      <c r="S902" s="1"/>
      <c r="T902" s="1"/>
      <c r="U902" s="1"/>
    </row>
    <row r="903" spans="1:21" ht="9.75" customHeight="1">
      <c r="A903" s="1"/>
      <c r="B903" s="1"/>
      <c r="C903" s="1"/>
      <c r="D903" s="1"/>
      <c r="E903" s="1"/>
      <c r="F903" s="1"/>
      <c r="G903" s="1"/>
      <c r="H903" s="1"/>
      <c r="I903" s="1"/>
      <c r="J903" s="1"/>
      <c r="K903" s="1"/>
      <c r="L903" s="1"/>
      <c r="M903" s="1"/>
      <c r="N903" s="1"/>
      <c r="O903" s="1"/>
      <c r="P903" s="1"/>
      <c r="Q903" s="1"/>
      <c r="R903" s="1"/>
      <c r="S903" s="1"/>
      <c r="T903" s="1"/>
      <c r="U903" s="1"/>
    </row>
    <row r="904" spans="1:21" ht="9.75" customHeight="1">
      <c r="A904" s="1"/>
      <c r="B904" s="1"/>
      <c r="C904" s="1"/>
      <c r="D904" s="1"/>
      <c r="E904" s="1"/>
      <c r="F904" s="1"/>
      <c r="G904" s="1"/>
      <c r="H904" s="1"/>
      <c r="I904" s="1"/>
      <c r="J904" s="1"/>
      <c r="K904" s="1"/>
      <c r="L904" s="1"/>
      <c r="M904" s="1"/>
      <c r="N904" s="1"/>
      <c r="O904" s="1"/>
      <c r="P904" s="1"/>
      <c r="Q904" s="1"/>
      <c r="R904" s="1"/>
      <c r="S904" s="1"/>
      <c r="T904" s="1"/>
      <c r="U904" s="1"/>
    </row>
    <row r="905" spans="1:21" ht="9.75" customHeight="1">
      <c r="A905" s="1"/>
      <c r="B905" s="1"/>
      <c r="C905" s="1"/>
      <c r="D905" s="1"/>
      <c r="E905" s="1"/>
      <c r="F905" s="1"/>
      <c r="G905" s="1"/>
      <c r="H905" s="1"/>
      <c r="I905" s="1"/>
      <c r="J905" s="1"/>
      <c r="K905" s="1"/>
      <c r="L905" s="1"/>
      <c r="M905" s="1"/>
      <c r="N905" s="1"/>
      <c r="O905" s="1"/>
      <c r="P905" s="1"/>
      <c r="Q905" s="1"/>
      <c r="R905" s="1"/>
      <c r="S905" s="1"/>
      <c r="T905" s="1"/>
      <c r="U905" s="1"/>
    </row>
    <row r="906" spans="1:21" ht="9.75" customHeight="1">
      <c r="A906" s="1"/>
      <c r="B906" s="1"/>
      <c r="C906" s="1"/>
      <c r="D906" s="1"/>
      <c r="E906" s="1"/>
      <c r="F906" s="1"/>
      <c r="G906" s="1"/>
      <c r="H906" s="1"/>
      <c r="I906" s="1"/>
      <c r="J906" s="1"/>
      <c r="K906" s="1"/>
      <c r="L906" s="1"/>
      <c r="M906" s="1"/>
      <c r="N906" s="1"/>
      <c r="O906" s="1"/>
      <c r="P906" s="1"/>
      <c r="Q906" s="1"/>
      <c r="R906" s="1"/>
      <c r="S906" s="1"/>
      <c r="T906" s="1"/>
      <c r="U906" s="1"/>
    </row>
    <row r="907" spans="1:21" ht="9.75" customHeight="1">
      <c r="A907" s="1"/>
      <c r="B907" s="1"/>
      <c r="C907" s="1"/>
      <c r="D907" s="1"/>
      <c r="E907" s="1"/>
      <c r="F907" s="1"/>
      <c r="G907" s="1"/>
      <c r="H907" s="1"/>
      <c r="I907" s="1"/>
      <c r="J907" s="1"/>
      <c r="K907" s="1"/>
      <c r="L907" s="1"/>
      <c r="M907" s="1"/>
      <c r="N907" s="1"/>
      <c r="O907" s="1"/>
      <c r="P907" s="1"/>
      <c r="Q907" s="1"/>
      <c r="R907" s="1"/>
      <c r="S907" s="1"/>
      <c r="T907" s="1"/>
      <c r="U907" s="1"/>
    </row>
    <row r="908" spans="1:21" ht="9.75" customHeight="1">
      <c r="A908" s="1"/>
      <c r="B908" s="1"/>
      <c r="C908" s="1"/>
      <c r="D908" s="1"/>
      <c r="E908" s="1"/>
      <c r="F908" s="1"/>
      <c r="G908" s="1"/>
      <c r="H908" s="1"/>
      <c r="I908" s="1"/>
      <c r="J908" s="1"/>
      <c r="K908" s="1"/>
      <c r="L908" s="1"/>
      <c r="M908" s="1"/>
      <c r="N908" s="1"/>
      <c r="O908" s="1"/>
      <c r="P908" s="1"/>
      <c r="Q908" s="1"/>
      <c r="R908" s="1"/>
      <c r="S908" s="1"/>
      <c r="T908" s="1"/>
      <c r="U908" s="1"/>
    </row>
    <row r="909" spans="1:21" ht="9.75" customHeight="1">
      <c r="A909" s="1"/>
      <c r="B909" s="1"/>
      <c r="C909" s="1"/>
      <c r="D909" s="1"/>
      <c r="E909" s="1"/>
      <c r="F909" s="1"/>
      <c r="G909" s="1"/>
      <c r="H909" s="1"/>
      <c r="I909" s="1"/>
      <c r="J909" s="1"/>
      <c r="K909" s="1"/>
      <c r="L909" s="1"/>
      <c r="M909" s="1"/>
      <c r="N909" s="1"/>
      <c r="O909" s="1"/>
      <c r="P909" s="1"/>
      <c r="Q909" s="1"/>
      <c r="R909" s="1"/>
      <c r="S909" s="1"/>
      <c r="T909" s="1"/>
      <c r="U909" s="1"/>
    </row>
    <row r="910" spans="1:21" ht="9.75" customHeight="1">
      <c r="A910" s="1"/>
      <c r="B910" s="1"/>
      <c r="C910" s="1"/>
      <c r="D910" s="1"/>
      <c r="E910" s="1"/>
      <c r="F910" s="1"/>
      <c r="G910" s="1"/>
      <c r="H910" s="1"/>
      <c r="I910" s="1"/>
      <c r="J910" s="1"/>
      <c r="K910" s="1"/>
      <c r="L910" s="1"/>
      <c r="M910" s="1"/>
      <c r="N910" s="1"/>
      <c r="O910" s="1"/>
      <c r="P910" s="1"/>
      <c r="Q910" s="1"/>
      <c r="R910" s="1"/>
      <c r="S910" s="1"/>
      <c r="T910" s="1"/>
      <c r="U910" s="1"/>
    </row>
    <row r="911" spans="1:21" ht="9.75" customHeight="1">
      <c r="A911" s="1"/>
      <c r="B911" s="1"/>
      <c r="C911" s="1"/>
      <c r="D911" s="1"/>
      <c r="E911" s="1"/>
      <c r="F911" s="1"/>
      <c r="G911" s="1"/>
      <c r="H911" s="1"/>
      <c r="I911" s="1"/>
      <c r="J911" s="1"/>
      <c r="K911" s="1"/>
      <c r="L911" s="1"/>
      <c r="M911" s="1"/>
      <c r="N911" s="1"/>
      <c r="O911" s="1"/>
      <c r="P911" s="1"/>
      <c r="Q911" s="1"/>
      <c r="R911" s="1"/>
      <c r="S911" s="1"/>
      <c r="T911" s="1"/>
      <c r="U911" s="1"/>
    </row>
    <row r="912" spans="1:21" ht="9.75" customHeight="1">
      <c r="A912" s="1"/>
      <c r="B912" s="1"/>
      <c r="C912" s="1"/>
      <c r="D912" s="1"/>
      <c r="E912" s="1"/>
      <c r="F912" s="1"/>
      <c r="G912" s="1"/>
      <c r="H912" s="1"/>
      <c r="I912" s="1"/>
      <c r="J912" s="1"/>
      <c r="K912" s="1"/>
      <c r="L912" s="1"/>
      <c r="M912" s="1"/>
      <c r="N912" s="1"/>
      <c r="O912" s="1"/>
      <c r="P912" s="1"/>
      <c r="Q912" s="1"/>
      <c r="R912" s="1"/>
      <c r="S912" s="1"/>
      <c r="T912" s="1"/>
      <c r="U912" s="1"/>
    </row>
    <row r="913" spans="1:21" ht="9.75" customHeight="1">
      <c r="A913" s="1"/>
      <c r="B913" s="1"/>
      <c r="C913" s="1"/>
      <c r="D913" s="1"/>
      <c r="E913" s="1"/>
      <c r="F913" s="1"/>
      <c r="G913" s="1"/>
      <c r="H913" s="1"/>
      <c r="I913" s="1"/>
      <c r="J913" s="1"/>
      <c r="K913" s="1"/>
      <c r="L913" s="1"/>
      <c r="M913" s="1"/>
      <c r="N913" s="1"/>
      <c r="O913" s="1"/>
      <c r="P913" s="1"/>
      <c r="Q913" s="1"/>
      <c r="R913" s="1"/>
      <c r="S913" s="1"/>
      <c r="T913" s="1"/>
      <c r="U913" s="1"/>
    </row>
    <row r="914" spans="1:21" ht="9.75" customHeight="1">
      <c r="A914" s="1"/>
      <c r="B914" s="1"/>
      <c r="C914" s="1"/>
      <c r="D914" s="1"/>
      <c r="E914" s="1"/>
      <c r="F914" s="1"/>
      <c r="G914" s="1"/>
      <c r="H914" s="1"/>
      <c r="I914" s="1"/>
      <c r="J914" s="1"/>
      <c r="K914" s="1"/>
      <c r="L914" s="1"/>
      <c r="M914" s="1"/>
      <c r="N914" s="1"/>
      <c r="O914" s="1"/>
      <c r="P914" s="1"/>
      <c r="Q914" s="1"/>
      <c r="R914" s="1"/>
      <c r="S914" s="1"/>
      <c r="T914" s="1"/>
      <c r="U914" s="1"/>
    </row>
    <row r="915" spans="1:21" ht="9.75" customHeight="1">
      <c r="A915" s="1"/>
      <c r="B915" s="1"/>
      <c r="C915" s="1"/>
      <c r="D915" s="1"/>
      <c r="E915" s="1"/>
      <c r="F915" s="1"/>
      <c r="G915" s="1"/>
      <c r="H915" s="1"/>
      <c r="I915" s="1"/>
      <c r="J915" s="1"/>
      <c r="K915" s="1"/>
      <c r="L915" s="1"/>
      <c r="M915" s="1"/>
      <c r="N915" s="1"/>
      <c r="O915" s="1"/>
      <c r="P915" s="1"/>
      <c r="Q915" s="1"/>
      <c r="R915" s="1"/>
      <c r="S915" s="1"/>
      <c r="T915" s="1"/>
      <c r="U915" s="1"/>
    </row>
    <row r="916" spans="1:21" ht="9.75" customHeight="1">
      <c r="A916" s="1"/>
      <c r="B916" s="1"/>
      <c r="C916" s="1"/>
      <c r="D916" s="1"/>
      <c r="E916" s="1"/>
      <c r="F916" s="1"/>
      <c r="G916" s="1"/>
      <c r="H916" s="1"/>
      <c r="I916" s="1"/>
      <c r="J916" s="1"/>
      <c r="K916" s="1"/>
      <c r="L916" s="1"/>
      <c r="M916" s="1"/>
      <c r="N916" s="1"/>
      <c r="O916" s="1"/>
      <c r="P916" s="1"/>
      <c r="Q916" s="1"/>
      <c r="R916" s="1"/>
      <c r="S916" s="1"/>
      <c r="T916" s="1"/>
      <c r="U916" s="1"/>
    </row>
    <row r="917" spans="1:21" ht="9.75" customHeight="1">
      <c r="A917" s="1"/>
      <c r="B917" s="1"/>
      <c r="C917" s="1"/>
      <c r="D917" s="1"/>
      <c r="E917" s="1"/>
      <c r="F917" s="1"/>
      <c r="G917" s="1"/>
      <c r="H917" s="1"/>
      <c r="I917" s="1"/>
      <c r="J917" s="1"/>
      <c r="K917" s="1"/>
      <c r="L917" s="1"/>
      <c r="M917" s="1"/>
      <c r="N917" s="1"/>
      <c r="O917" s="1"/>
      <c r="P917" s="1"/>
      <c r="Q917" s="1"/>
      <c r="R917" s="1"/>
      <c r="S917" s="1"/>
      <c r="T917" s="1"/>
      <c r="U917" s="1"/>
    </row>
    <row r="918" spans="1:21" ht="9.75" customHeight="1">
      <c r="A918" s="1"/>
      <c r="B918" s="1"/>
      <c r="C918" s="1"/>
      <c r="D918" s="1"/>
      <c r="E918" s="1"/>
      <c r="F918" s="1"/>
      <c r="G918" s="1"/>
      <c r="H918" s="1"/>
      <c r="I918" s="1"/>
      <c r="J918" s="1"/>
      <c r="K918" s="1"/>
      <c r="L918" s="1"/>
      <c r="M918" s="1"/>
      <c r="N918" s="1"/>
      <c r="O918" s="1"/>
      <c r="P918" s="1"/>
      <c r="Q918" s="1"/>
      <c r="R918" s="1"/>
      <c r="S918" s="1"/>
      <c r="T918" s="1"/>
      <c r="U918" s="1"/>
    </row>
    <row r="919" spans="1:21" ht="9.75" customHeight="1">
      <c r="A919" s="1"/>
      <c r="B919" s="1"/>
      <c r="C919" s="1"/>
      <c r="D919" s="1"/>
      <c r="E919" s="1"/>
      <c r="F919" s="1"/>
      <c r="G919" s="1"/>
      <c r="H919" s="1"/>
      <c r="I919" s="1"/>
      <c r="J919" s="1"/>
      <c r="K919" s="1"/>
      <c r="L919" s="1"/>
      <c r="M919" s="1"/>
      <c r="N919" s="1"/>
      <c r="O919" s="1"/>
      <c r="P919" s="1"/>
      <c r="Q919" s="1"/>
      <c r="R919" s="1"/>
      <c r="S919" s="1"/>
      <c r="T919" s="1"/>
      <c r="U919" s="1"/>
    </row>
    <row r="920" spans="1:21" ht="9.75" customHeight="1">
      <c r="A920" s="1"/>
      <c r="B920" s="1"/>
      <c r="C920" s="1"/>
      <c r="D920" s="1"/>
      <c r="E920" s="1"/>
      <c r="F920" s="1"/>
      <c r="G920" s="1"/>
      <c r="H920" s="1"/>
      <c r="I920" s="1"/>
      <c r="J920" s="1"/>
      <c r="K920" s="1"/>
      <c r="L920" s="1"/>
      <c r="M920" s="1"/>
      <c r="N920" s="1"/>
      <c r="O920" s="1"/>
      <c r="P920" s="1"/>
      <c r="Q920" s="1"/>
      <c r="R920" s="1"/>
      <c r="S920" s="1"/>
      <c r="T920" s="1"/>
      <c r="U920" s="1"/>
    </row>
    <row r="921" spans="1:21" ht="9.75" customHeight="1">
      <c r="A921" s="1"/>
      <c r="B921" s="1"/>
      <c r="C921" s="1"/>
      <c r="D921" s="1"/>
      <c r="E921" s="1"/>
      <c r="F921" s="1"/>
      <c r="G921" s="1"/>
      <c r="H921" s="1"/>
      <c r="I921" s="1"/>
      <c r="J921" s="1"/>
      <c r="K921" s="1"/>
      <c r="L921" s="1"/>
      <c r="M921" s="1"/>
      <c r="N921" s="1"/>
      <c r="O921" s="1"/>
      <c r="P921" s="1"/>
      <c r="Q921" s="1"/>
      <c r="R921" s="1"/>
      <c r="S921" s="1"/>
      <c r="T921" s="1"/>
      <c r="U921" s="1"/>
    </row>
    <row r="922" spans="1:21" ht="9.75" customHeight="1">
      <c r="A922" s="1"/>
      <c r="B922" s="1"/>
      <c r="C922" s="1"/>
      <c r="D922" s="1"/>
      <c r="E922" s="1"/>
      <c r="F922" s="1"/>
      <c r="G922" s="1"/>
      <c r="H922" s="1"/>
      <c r="I922" s="1"/>
      <c r="J922" s="1"/>
      <c r="K922" s="1"/>
      <c r="L922" s="1"/>
      <c r="M922" s="1"/>
      <c r="N922" s="1"/>
      <c r="O922" s="1"/>
      <c r="P922" s="1"/>
      <c r="Q922" s="1"/>
      <c r="R922" s="1"/>
      <c r="S922" s="1"/>
      <c r="T922" s="1"/>
      <c r="U922" s="1"/>
    </row>
    <row r="923" spans="1:21" ht="9.75" customHeight="1">
      <c r="A923" s="1"/>
      <c r="B923" s="1"/>
      <c r="C923" s="1"/>
      <c r="D923" s="1"/>
      <c r="E923" s="1"/>
      <c r="F923" s="1"/>
      <c r="G923" s="1"/>
      <c r="H923" s="1"/>
      <c r="I923" s="1"/>
      <c r="J923" s="1"/>
      <c r="K923" s="1"/>
      <c r="L923" s="1"/>
      <c r="M923" s="1"/>
      <c r="N923" s="1"/>
      <c r="O923" s="1"/>
      <c r="P923" s="1"/>
      <c r="Q923" s="1"/>
      <c r="R923" s="1"/>
      <c r="S923" s="1"/>
      <c r="T923" s="1"/>
      <c r="U923" s="1"/>
    </row>
    <row r="924" spans="1:21" ht="9.75" customHeight="1">
      <c r="A924" s="1"/>
      <c r="B924" s="1"/>
      <c r="C924" s="1"/>
      <c r="D924" s="1"/>
      <c r="E924" s="1"/>
      <c r="F924" s="1"/>
      <c r="G924" s="1"/>
      <c r="H924" s="1"/>
      <c r="I924" s="1"/>
      <c r="J924" s="1"/>
      <c r="K924" s="1"/>
      <c r="L924" s="1"/>
      <c r="M924" s="1"/>
      <c r="N924" s="1"/>
      <c r="O924" s="1"/>
      <c r="P924" s="1"/>
      <c r="Q924" s="1"/>
      <c r="R924" s="1"/>
      <c r="S924" s="1"/>
      <c r="T924" s="1"/>
      <c r="U924" s="1"/>
    </row>
    <row r="925" spans="1:21" ht="9.75" customHeight="1">
      <c r="A925" s="1"/>
      <c r="B925" s="1"/>
      <c r="C925" s="1"/>
      <c r="D925" s="1"/>
      <c r="E925" s="1"/>
      <c r="F925" s="1"/>
      <c r="G925" s="1"/>
      <c r="H925" s="1"/>
      <c r="I925" s="1"/>
      <c r="J925" s="1"/>
      <c r="K925" s="1"/>
      <c r="L925" s="1"/>
      <c r="M925" s="1"/>
      <c r="N925" s="1"/>
      <c r="O925" s="1"/>
      <c r="P925" s="1"/>
      <c r="Q925" s="1"/>
      <c r="R925" s="1"/>
      <c r="S925" s="1"/>
      <c r="T925" s="1"/>
      <c r="U925" s="1"/>
    </row>
    <row r="926" spans="1:21" ht="9.75" customHeight="1">
      <c r="A926" s="1"/>
      <c r="B926" s="1"/>
      <c r="C926" s="1"/>
      <c r="D926" s="1"/>
      <c r="E926" s="1"/>
      <c r="F926" s="1"/>
      <c r="G926" s="1"/>
      <c r="H926" s="1"/>
      <c r="I926" s="1"/>
      <c r="J926" s="1"/>
      <c r="K926" s="1"/>
      <c r="L926" s="1"/>
      <c r="M926" s="1"/>
      <c r="N926" s="1"/>
      <c r="O926" s="1"/>
      <c r="P926" s="1"/>
      <c r="Q926" s="1"/>
      <c r="R926" s="1"/>
      <c r="S926" s="1"/>
      <c r="T926" s="1"/>
      <c r="U926" s="1"/>
    </row>
    <row r="927" spans="1:21" ht="9.75" customHeight="1">
      <c r="A927" s="1"/>
      <c r="B927" s="1"/>
      <c r="C927" s="1"/>
      <c r="D927" s="1"/>
      <c r="E927" s="1"/>
      <c r="F927" s="1"/>
      <c r="G927" s="1"/>
      <c r="H927" s="1"/>
      <c r="I927" s="1"/>
      <c r="J927" s="1"/>
      <c r="K927" s="1"/>
      <c r="L927" s="1"/>
      <c r="M927" s="1"/>
      <c r="N927" s="1"/>
      <c r="O927" s="1"/>
      <c r="P927" s="1"/>
      <c r="Q927" s="1"/>
      <c r="R927" s="1"/>
      <c r="S927" s="1"/>
      <c r="T927" s="1"/>
      <c r="U927" s="1"/>
    </row>
    <row r="928" spans="1:21" ht="9.75" customHeight="1">
      <c r="A928" s="1"/>
      <c r="B928" s="1"/>
      <c r="C928" s="1"/>
      <c r="D928" s="1"/>
      <c r="E928" s="1"/>
      <c r="F928" s="1"/>
      <c r="G928" s="1"/>
      <c r="H928" s="1"/>
      <c r="I928" s="1"/>
      <c r="J928" s="1"/>
      <c r="K928" s="1"/>
      <c r="L928" s="1"/>
      <c r="M928" s="1"/>
      <c r="N928" s="1"/>
      <c r="O928" s="1"/>
      <c r="P928" s="1"/>
      <c r="Q928" s="1"/>
      <c r="R928" s="1"/>
      <c r="S928" s="1"/>
      <c r="T928" s="1"/>
      <c r="U928" s="1"/>
    </row>
    <row r="929" spans="1:21" ht="9.75" customHeight="1">
      <c r="A929" s="1"/>
      <c r="B929" s="1"/>
      <c r="C929" s="1"/>
      <c r="D929" s="1"/>
      <c r="E929" s="1"/>
      <c r="F929" s="1"/>
      <c r="G929" s="1"/>
      <c r="H929" s="1"/>
      <c r="I929" s="1"/>
      <c r="J929" s="1"/>
      <c r="K929" s="1"/>
      <c r="L929" s="1"/>
      <c r="M929" s="1"/>
      <c r="N929" s="1"/>
      <c r="O929" s="1"/>
      <c r="P929" s="1"/>
      <c r="Q929" s="1"/>
      <c r="R929" s="1"/>
      <c r="S929" s="1"/>
      <c r="T929" s="1"/>
      <c r="U929" s="1"/>
    </row>
    <row r="930" spans="1:21" ht="9.75" customHeight="1">
      <c r="A930" s="1"/>
      <c r="B930" s="1"/>
      <c r="C930" s="1"/>
      <c r="D930" s="1"/>
      <c r="E930" s="1"/>
      <c r="F930" s="1"/>
      <c r="G930" s="1"/>
      <c r="H930" s="1"/>
      <c r="I930" s="1"/>
      <c r="J930" s="1"/>
      <c r="K930" s="1"/>
      <c r="L930" s="1"/>
      <c r="M930" s="1"/>
      <c r="N930" s="1"/>
      <c r="O930" s="1"/>
      <c r="P930" s="1"/>
      <c r="Q930" s="1"/>
      <c r="R930" s="1"/>
      <c r="S930" s="1"/>
      <c r="T930" s="1"/>
      <c r="U930" s="1"/>
    </row>
    <row r="931" spans="1:21" ht="9.75" customHeight="1">
      <c r="A931" s="1"/>
      <c r="B931" s="1"/>
      <c r="C931" s="1"/>
      <c r="D931" s="1"/>
      <c r="E931" s="1"/>
      <c r="F931" s="1"/>
      <c r="G931" s="1"/>
      <c r="H931" s="1"/>
      <c r="I931" s="1"/>
      <c r="J931" s="1"/>
      <c r="K931" s="1"/>
      <c r="L931" s="1"/>
      <c r="M931" s="1"/>
      <c r="N931" s="1"/>
      <c r="O931" s="1"/>
      <c r="P931" s="1"/>
      <c r="Q931" s="1"/>
      <c r="R931" s="1"/>
      <c r="S931" s="1"/>
      <c r="T931" s="1"/>
      <c r="U931" s="1"/>
    </row>
    <row r="932" spans="1:21" ht="9.75" customHeight="1">
      <c r="A932" s="1"/>
      <c r="B932" s="1"/>
      <c r="C932" s="1"/>
      <c r="D932" s="1"/>
      <c r="E932" s="1"/>
      <c r="F932" s="1"/>
      <c r="G932" s="1"/>
      <c r="H932" s="1"/>
      <c r="I932" s="1"/>
      <c r="J932" s="1"/>
      <c r="K932" s="1"/>
      <c r="L932" s="1"/>
      <c r="M932" s="1"/>
      <c r="N932" s="1"/>
      <c r="O932" s="1"/>
      <c r="P932" s="1"/>
      <c r="Q932" s="1"/>
      <c r="R932" s="1"/>
      <c r="S932" s="1"/>
      <c r="T932" s="1"/>
      <c r="U932" s="1"/>
    </row>
    <row r="933" spans="1:21" ht="9.75" customHeight="1">
      <c r="A933" s="1"/>
      <c r="B933" s="1"/>
      <c r="C933" s="1"/>
      <c r="D933" s="1"/>
      <c r="E933" s="1"/>
      <c r="F933" s="1"/>
      <c r="G933" s="1"/>
      <c r="H933" s="1"/>
      <c r="I933" s="1"/>
      <c r="J933" s="1"/>
      <c r="K933" s="1"/>
      <c r="L933" s="1"/>
      <c r="M933" s="1"/>
      <c r="N933" s="1"/>
      <c r="O933" s="1"/>
      <c r="P933" s="1"/>
      <c r="Q933" s="1"/>
      <c r="R933" s="1"/>
      <c r="S933" s="1"/>
      <c r="T933" s="1"/>
      <c r="U933" s="1"/>
    </row>
    <row r="934" spans="1:21" ht="9.75" customHeight="1">
      <c r="A934" s="1"/>
      <c r="B934" s="1"/>
      <c r="C934" s="1"/>
      <c r="D934" s="1"/>
      <c r="E934" s="1"/>
      <c r="F934" s="1"/>
      <c r="G934" s="1"/>
      <c r="H934" s="1"/>
      <c r="I934" s="1"/>
      <c r="J934" s="1"/>
      <c r="K934" s="1"/>
      <c r="L934" s="1"/>
      <c r="M934" s="1"/>
      <c r="N934" s="1"/>
      <c r="O934" s="1"/>
      <c r="P934" s="1"/>
      <c r="Q934" s="1"/>
      <c r="R934" s="1"/>
      <c r="S934" s="1"/>
      <c r="T934" s="1"/>
      <c r="U934" s="1"/>
    </row>
    <row r="935" spans="1:21" ht="9.75" customHeight="1">
      <c r="A935" s="1"/>
      <c r="B935" s="1"/>
      <c r="C935" s="1"/>
      <c r="D935" s="1"/>
      <c r="E935" s="1"/>
      <c r="F935" s="1"/>
      <c r="G935" s="1"/>
      <c r="H935" s="1"/>
      <c r="I935" s="1"/>
      <c r="J935" s="1"/>
      <c r="K935" s="1"/>
      <c r="L935" s="1"/>
      <c r="M935" s="1"/>
      <c r="N935" s="1"/>
      <c r="O935" s="1"/>
      <c r="P935" s="1"/>
      <c r="Q935" s="1"/>
      <c r="R935" s="1"/>
      <c r="S935" s="1"/>
      <c r="T935" s="1"/>
      <c r="U935" s="1"/>
    </row>
    <row r="936" spans="1:21" ht="9.75" customHeight="1">
      <c r="A936" s="1"/>
      <c r="B936" s="1"/>
      <c r="C936" s="1"/>
      <c r="D936" s="1"/>
      <c r="E936" s="1"/>
      <c r="F936" s="1"/>
      <c r="G936" s="1"/>
      <c r="H936" s="1"/>
      <c r="I936" s="1"/>
      <c r="J936" s="1"/>
      <c r="K936" s="1"/>
      <c r="L936" s="1"/>
      <c r="M936" s="1"/>
      <c r="N936" s="1"/>
      <c r="O936" s="1"/>
      <c r="P936" s="1"/>
      <c r="Q936" s="1"/>
      <c r="R936" s="1"/>
      <c r="S936" s="1"/>
      <c r="T936" s="1"/>
      <c r="U936" s="1"/>
    </row>
    <row r="937" spans="1:21" ht="9.75" customHeight="1">
      <c r="A937" s="1"/>
      <c r="B937" s="1"/>
      <c r="C937" s="1"/>
      <c r="D937" s="1"/>
      <c r="E937" s="1"/>
      <c r="F937" s="1"/>
      <c r="G937" s="1"/>
      <c r="H937" s="1"/>
      <c r="I937" s="1"/>
      <c r="J937" s="1"/>
      <c r="K937" s="1"/>
      <c r="L937" s="1"/>
      <c r="M937" s="1"/>
      <c r="N937" s="1"/>
      <c r="O937" s="1"/>
      <c r="P937" s="1"/>
      <c r="Q937" s="1"/>
      <c r="R937" s="1"/>
      <c r="S937" s="1"/>
      <c r="T937" s="1"/>
      <c r="U937" s="1"/>
    </row>
    <row r="938" spans="1:21" ht="9.75" customHeight="1">
      <c r="A938" s="1"/>
      <c r="B938" s="1"/>
      <c r="C938" s="1"/>
      <c r="D938" s="1"/>
      <c r="E938" s="1"/>
      <c r="F938" s="1"/>
      <c r="G938" s="1"/>
      <c r="H938" s="1"/>
      <c r="I938" s="1"/>
      <c r="J938" s="1"/>
      <c r="K938" s="1"/>
      <c r="L938" s="1"/>
      <c r="M938" s="1"/>
      <c r="N938" s="1"/>
      <c r="O938" s="1"/>
      <c r="P938" s="1"/>
      <c r="Q938" s="1"/>
      <c r="R938" s="1"/>
      <c r="S938" s="1"/>
      <c r="T938" s="1"/>
      <c r="U938" s="1"/>
    </row>
    <row r="939" spans="1:21" ht="9.75" customHeight="1">
      <c r="A939" s="1"/>
      <c r="B939" s="1"/>
      <c r="C939" s="1"/>
      <c r="D939" s="1"/>
      <c r="E939" s="1"/>
      <c r="F939" s="1"/>
      <c r="G939" s="1"/>
      <c r="H939" s="1"/>
      <c r="I939" s="1"/>
      <c r="J939" s="1"/>
      <c r="K939" s="1"/>
      <c r="L939" s="1"/>
      <c r="M939" s="1"/>
      <c r="N939" s="1"/>
      <c r="O939" s="1"/>
      <c r="P939" s="1"/>
      <c r="Q939" s="1"/>
      <c r="R939" s="1"/>
      <c r="S939" s="1"/>
      <c r="T939" s="1"/>
      <c r="U939" s="1"/>
    </row>
    <row r="940" spans="1:21" ht="9.75" customHeight="1">
      <c r="A940" s="1"/>
      <c r="B940" s="1"/>
      <c r="C940" s="1"/>
      <c r="D940" s="1"/>
      <c r="E940" s="1"/>
      <c r="F940" s="1"/>
      <c r="G940" s="1"/>
      <c r="H940" s="1"/>
      <c r="I940" s="1"/>
      <c r="J940" s="1"/>
      <c r="K940" s="1"/>
      <c r="L940" s="1"/>
      <c r="M940" s="1"/>
      <c r="N940" s="1"/>
      <c r="O940" s="1"/>
      <c r="P940" s="1"/>
      <c r="Q940" s="1"/>
      <c r="R940" s="1"/>
      <c r="S940" s="1"/>
      <c r="T940" s="1"/>
      <c r="U940" s="1"/>
    </row>
    <row r="941" spans="1:21" ht="9.75" customHeight="1">
      <c r="A941" s="1"/>
      <c r="B941" s="1"/>
      <c r="C941" s="1"/>
      <c r="D941" s="1"/>
      <c r="E941" s="1"/>
      <c r="F941" s="1"/>
      <c r="G941" s="1"/>
      <c r="H941" s="1"/>
      <c r="I941" s="1"/>
      <c r="J941" s="1"/>
      <c r="K941" s="1"/>
      <c r="L941" s="1"/>
      <c r="M941" s="1"/>
      <c r="N941" s="1"/>
      <c r="O941" s="1"/>
      <c r="P941" s="1"/>
      <c r="Q941" s="1"/>
      <c r="R941" s="1"/>
      <c r="S941" s="1"/>
      <c r="T941" s="1"/>
      <c r="U941" s="1"/>
    </row>
    <row r="942" spans="1:21" ht="9.75" customHeight="1">
      <c r="A942" s="1"/>
      <c r="B942" s="1"/>
      <c r="C942" s="1"/>
      <c r="D942" s="1"/>
      <c r="E942" s="1"/>
      <c r="F942" s="1"/>
      <c r="G942" s="1"/>
      <c r="H942" s="1"/>
      <c r="I942" s="1"/>
      <c r="J942" s="1"/>
      <c r="K942" s="1"/>
      <c r="L942" s="1"/>
      <c r="M942" s="1"/>
      <c r="N942" s="1"/>
      <c r="O942" s="1"/>
      <c r="P942" s="1"/>
      <c r="Q942" s="1"/>
      <c r="R942" s="1"/>
      <c r="S942" s="1"/>
      <c r="T942" s="1"/>
      <c r="U942" s="1"/>
    </row>
    <row r="943" spans="1:21" ht="9.75" customHeight="1">
      <c r="A943" s="1"/>
      <c r="B943" s="1"/>
      <c r="C943" s="1"/>
      <c r="D943" s="1"/>
      <c r="E943" s="1"/>
      <c r="F943" s="1"/>
      <c r="G943" s="1"/>
      <c r="H943" s="1"/>
      <c r="I943" s="1"/>
      <c r="J943" s="1"/>
      <c r="K943" s="1"/>
      <c r="L943" s="1"/>
      <c r="M943" s="1"/>
      <c r="N943" s="1"/>
      <c r="O943" s="1"/>
      <c r="P943" s="1"/>
      <c r="Q943" s="1"/>
      <c r="R943" s="1"/>
      <c r="S943" s="1"/>
      <c r="T943" s="1"/>
      <c r="U943" s="1"/>
    </row>
    <row r="944" spans="1:21" ht="9.75" customHeight="1">
      <c r="A944" s="1"/>
      <c r="B944" s="1"/>
      <c r="C944" s="1"/>
      <c r="D944" s="1"/>
      <c r="E944" s="1"/>
      <c r="F944" s="1"/>
      <c r="G944" s="1"/>
      <c r="H944" s="1"/>
      <c r="I944" s="1"/>
      <c r="J944" s="1"/>
      <c r="K944" s="1"/>
      <c r="L944" s="1"/>
      <c r="M944" s="1"/>
      <c r="N944" s="1"/>
      <c r="O944" s="1"/>
      <c r="P944" s="1"/>
      <c r="Q944" s="1"/>
      <c r="R944" s="1"/>
      <c r="S944" s="1"/>
      <c r="T944" s="1"/>
      <c r="U944" s="1"/>
    </row>
    <row r="945" spans="1:21" ht="9.75" customHeight="1">
      <c r="A945" s="1"/>
      <c r="B945" s="1"/>
      <c r="C945" s="1"/>
      <c r="D945" s="1"/>
      <c r="E945" s="1"/>
      <c r="F945" s="1"/>
      <c r="G945" s="1"/>
      <c r="H945" s="1"/>
      <c r="I945" s="1"/>
      <c r="J945" s="1"/>
      <c r="K945" s="1"/>
      <c r="L945" s="1"/>
      <c r="M945" s="1"/>
      <c r="N945" s="1"/>
      <c r="O945" s="1"/>
      <c r="P945" s="1"/>
      <c r="Q945" s="1"/>
      <c r="R945" s="1"/>
      <c r="S945" s="1"/>
      <c r="T945" s="1"/>
      <c r="U945" s="1"/>
    </row>
    <row r="946" spans="1:21" ht="9.75" customHeight="1">
      <c r="A946" s="1"/>
      <c r="B946" s="1"/>
      <c r="C946" s="1"/>
      <c r="D946" s="1"/>
      <c r="E946" s="1"/>
      <c r="F946" s="1"/>
      <c r="G946" s="1"/>
      <c r="H946" s="1"/>
      <c r="I946" s="1"/>
      <c r="J946" s="1"/>
      <c r="K946" s="1"/>
      <c r="L946" s="1"/>
      <c r="M946" s="1"/>
      <c r="N946" s="1"/>
      <c r="O946" s="1"/>
      <c r="P946" s="1"/>
      <c r="Q946" s="1"/>
      <c r="R946" s="1"/>
      <c r="S946" s="1"/>
      <c r="T946" s="1"/>
      <c r="U946" s="1"/>
    </row>
    <row r="947" spans="1:21" ht="9.75" customHeight="1">
      <c r="A947" s="1"/>
      <c r="B947" s="1"/>
      <c r="C947" s="1"/>
      <c r="D947" s="1"/>
      <c r="E947" s="1"/>
      <c r="F947" s="1"/>
      <c r="G947" s="1"/>
      <c r="H947" s="1"/>
      <c r="I947" s="1"/>
      <c r="J947" s="1"/>
      <c r="K947" s="1"/>
      <c r="L947" s="1"/>
      <c r="M947" s="1"/>
      <c r="N947" s="1"/>
      <c r="O947" s="1"/>
      <c r="P947" s="1"/>
      <c r="Q947" s="1"/>
      <c r="R947" s="1"/>
      <c r="S947" s="1"/>
      <c r="T947" s="1"/>
      <c r="U947" s="1"/>
    </row>
    <row r="948" spans="1:21" ht="9.75" customHeight="1">
      <c r="A948" s="1"/>
      <c r="B948" s="1"/>
      <c r="C948" s="1"/>
      <c r="D948" s="1"/>
      <c r="E948" s="1"/>
      <c r="F948" s="1"/>
      <c r="G948" s="1"/>
      <c r="H948" s="1"/>
      <c r="I948" s="1"/>
      <c r="J948" s="1"/>
      <c r="K948" s="1"/>
      <c r="L948" s="1"/>
      <c r="M948" s="1"/>
      <c r="N948" s="1"/>
      <c r="O948" s="1"/>
      <c r="P948" s="1"/>
      <c r="Q948" s="1"/>
      <c r="R948" s="1"/>
      <c r="S948" s="1"/>
      <c r="T948" s="1"/>
      <c r="U948" s="1"/>
    </row>
    <row r="949" spans="1:21" ht="9.75" customHeight="1">
      <c r="A949" s="1"/>
      <c r="B949" s="1"/>
      <c r="C949" s="1"/>
      <c r="D949" s="1"/>
      <c r="E949" s="1"/>
      <c r="F949" s="1"/>
      <c r="G949" s="1"/>
      <c r="H949" s="1"/>
      <c r="I949" s="1"/>
      <c r="J949" s="1"/>
      <c r="K949" s="1"/>
      <c r="L949" s="1"/>
      <c r="M949" s="1"/>
      <c r="N949" s="1"/>
      <c r="O949" s="1"/>
      <c r="P949" s="1"/>
      <c r="Q949" s="1"/>
      <c r="R949" s="1"/>
      <c r="S949" s="1"/>
      <c r="T949" s="1"/>
      <c r="U949" s="1"/>
    </row>
    <row r="950" spans="1:21" ht="9.75" customHeight="1">
      <c r="A950" s="1"/>
      <c r="B950" s="1"/>
      <c r="C950" s="1"/>
      <c r="D950" s="1"/>
      <c r="E950" s="1"/>
      <c r="F950" s="1"/>
      <c r="G950" s="1"/>
      <c r="H950" s="1"/>
      <c r="I950" s="1"/>
      <c r="J950" s="1"/>
      <c r="K950" s="1"/>
      <c r="L950" s="1"/>
      <c r="M950" s="1"/>
      <c r="N950" s="1"/>
      <c r="O950" s="1"/>
      <c r="P950" s="1"/>
      <c r="Q950" s="1"/>
      <c r="R950" s="1"/>
      <c r="S950" s="1"/>
      <c r="T950" s="1"/>
      <c r="U950" s="1"/>
    </row>
    <row r="951" spans="1:21" ht="9.75" customHeight="1">
      <c r="A951" s="1"/>
      <c r="B951" s="1"/>
      <c r="C951" s="1"/>
      <c r="D951" s="1"/>
      <c r="E951" s="1"/>
      <c r="F951" s="1"/>
      <c r="G951" s="1"/>
      <c r="H951" s="1"/>
      <c r="I951" s="1"/>
      <c r="J951" s="1"/>
      <c r="K951" s="1"/>
      <c r="L951" s="1"/>
      <c r="M951" s="1"/>
      <c r="N951" s="1"/>
      <c r="O951" s="1"/>
      <c r="P951" s="1"/>
      <c r="Q951" s="1"/>
      <c r="R951" s="1"/>
      <c r="S951" s="1"/>
      <c r="T951" s="1"/>
      <c r="U951" s="1"/>
    </row>
    <row r="952" spans="1:21" ht="9.75" customHeight="1">
      <c r="A952" s="1"/>
      <c r="B952" s="1"/>
      <c r="C952" s="1"/>
      <c r="D952" s="1"/>
      <c r="E952" s="1"/>
      <c r="F952" s="1"/>
      <c r="G952" s="1"/>
      <c r="H952" s="1"/>
      <c r="I952" s="1"/>
      <c r="J952" s="1"/>
      <c r="K952" s="1"/>
      <c r="L952" s="1"/>
      <c r="M952" s="1"/>
      <c r="N952" s="1"/>
      <c r="O952" s="1"/>
      <c r="P952" s="1"/>
      <c r="Q952" s="1"/>
      <c r="R952" s="1"/>
      <c r="S952" s="1"/>
      <c r="T952" s="1"/>
      <c r="U952" s="1"/>
    </row>
    <row r="953" spans="1:21" ht="9.75" customHeight="1">
      <c r="A953" s="1"/>
      <c r="B953" s="1"/>
      <c r="C953" s="1"/>
      <c r="D953" s="1"/>
      <c r="E953" s="1"/>
      <c r="F953" s="1"/>
      <c r="G953" s="1"/>
      <c r="H953" s="1"/>
      <c r="I953" s="1"/>
      <c r="J953" s="1"/>
      <c r="K953" s="1"/>
      <c r="L953" s="1"/>
      <c r="M953" s="1"/>
      <c r="N953" s="1"/>
      <c r="O953" s="1"/>
      <c r="P953" s="1"/>
      <c r="Q953" s="1"/>
      <c r="R953" s="1"/>
      <c r="S953" s="1"/>
      <c r="T953" s="1"/>
      <c r="U953" s="1"/>
    </row>
    <row r="954" spans="1:21" ht="9.75" customHeight="1">
      <c r="A954" s="1"/>
      <c r="B954" s="1"/>
      <c r="C954" s="1"/>
      <c r="D954" s="1"/>
      <c r="E954" s="1"/>
      <c r="F954" s="1"/>
      <c r="G954" s="1"/>
      <c r="H954" s="1"/>
      <c r="I954" s="1"/>
      <c r="J954" s="1"/>
      <c r="K954" s="1"/>
      <c r="L954" s="1"/>
      <c r="M954" s="1"/>
      <c r="N954" s="1"/>
      <c r="O954" s="1"/>
      <c r="P954" s="1"/>
      <c r="Q954" s="1"/>
      <c r="R954" s="1"/>
      <c r="S954" s="1"/>
      <c r="T954" s="1"/>
      <c r="U954" s="1"/>
    </row>
    <row r="955" spans="1:21" ht="9.75" customHeight="1">
      <c r="A955" s="1"/>
      <c r="B955" s="1"/>
      <c r="C955" s="1"/>
      <c r="D955" s="1"/>
      <c r="E955" s="1"/>
      <c r="F955" s="1"/>
      <c r="G955" s="1"/>
      <c r="H955" s="1"/>
      <c r="I955" s="1"/>
      <c r="J955" s="1"/>
      <c r="K955" s="1"/>
      <c r="L955" s="1"/>
      <c r="M955" s="1"/>
      <c r="N955" s="1"/>
      <c r="O955" s="1"/>
      <c r="P955" s="1"/>
      <c r="Q955" s="1"/>
      <c r="R955" s="1"/>
      <c r="S955" s="1"/>
      <c r="T955" s="1"/>
      <c r="U955" s="1"/>
    </row>
    <row r="956" spans="1:21" ht="9.75" customHeight="1">
      <c r="A956" s="1"/>
      <c r="B956" s="1"/>
      <c r="C956" s="1"/>
      <c r="D956" s="1"/>
      <c r="E956" s="1"/>
      <c r="F956" s="1"/>
      <c r="G956" s="1"/>
      <c r="H956" s="1"/>
      <c r="I956" s="1"/>
      <c r="J956" s="1"/>
      <c r="K956" s="1"/>
      <c r="L956" s="1"/>
      <c r="M956" s="1"/>
      <c r="N956" s="1"/>
      <c r="O956" s="1"/>
      <c r="P956" s="1"/>
      <c r="Q956" s="1"/>
      <c r="R956" s="1"/>
      <c r="S956" s="1"/>
      <c r="T956" s="1"/>
      <c r="U956" s="1"/>
    </row>
    <row r="957" spans="1:21" ht="9.75" customHeight="1">
      <c r="A957" s="1"/>
      <c r="B957" s="1"/>
      <c r="C957" s="1"/>
      <c r="D957" s="1"/>
      <c r="E957" s="1"/>
      <c r="F957" s="1"/>
      <c r="G957" s="1"/>
      <c r="H957" s="1"/>
      <c r="I957" s="1"/>
      <c r="J957" s="1"/>
      <c r="K957" s="1"/>
      <c r="L957" s="1"/>
      <c r="M957" s="1"/>
      <c r="N957" s="1"/>
      <c r="O957" s="1"/>
      <c r="P957" s="1"/>
      <c r="Q957" s="1"/>
      <c r="R957" s="1"/>
      <c r="S957" s="1"/>
      <c r="T957" s="1"/>
      <c r="U957" s="1"/>
    </row>
    <row r="958" spans="1:21" ht="9.75" customHeight="1">
      <c r="A958" s="1"/>
      <c r="B958" s="1"/>
      <c r="C958" s="1"/>
      <c r="D958" s="1"/>
      <c r="E958" s="1"/>
      <c r="F958" s="1"/>
      <c r="G958" s="1"/>
      <c r="H958" s="1"/>
      <c r="I958" s="1"/>
      <c r="J958" s="1"/>
      <c r="K958" s="1"/>
      <c r="L958" s="1"/>
      <c r="M958" s="1"/>
      <c r="N958" s="1"/>
      <c r="O958" s="1"/>
      <c r="P958" s="1"/>
      <c r="Q958" s="1"/>
      <c r="R958" s="1"/>
      <c r="S958" s="1"/>
      <c r="T958" s="1"/>
      <c r="U958" s="1"/>
    </row>
    <row r="959" spans="1:21" ht="9.75" customHeight="1">
      <c r="A959" s="1"/>
      <c r="B959" s="1"/>
      <c r="C959" s="1"/>
      <c r="D959" s="1"/>
      <c r="E959" s="1"/>
      <c r="F959" s="1"/>
      <c r="G959" s="1"/>
      <c r="H959" s="1"/>
      <c r="I959" s="1"/>
      <c r="J959" s="1"/>
      <c r="K959" s="1"/>
      <c r="L959" s="1"/>
      <c r="M959" s="1"/>
      <c r="N959" s="1"/>
      <c r="O959" s="1"/>
      <c r="P959" s="1"/>
      <c r="Q959" s="1"/>
      <c r="R959" s="1"/>
      <c r="S959" s="1"/>
      <c r="T959" s="1"/>
      <c r="U959" s="1"/>
    </row>
    <row r="960" spans="1:21" ht="9.75" customHeight="1">
      <c r="A960" s="1"/>
      <c r="B960" s="1"/>
      <c r="C960" s="1"/>
      <c r="D960" s="1"/>
      <c r="E960" s="1"/>
      <c r="F960" s="1"/>
      <c r="G960" s="1"/>
      <c r="H960" s="1"/>
      <c r="I960" s="1"/>
      <c r="J960" s="1"/>
      <c r="K960" s="1"/>
      <c r="L960" s="1"/>
      <c r="M960" s="1"/>
      <c r="N960" s="1"/>
      <c r="O960" s="1"/>
      <c r="P960" s="1"/>
      <c r="Q960" s="1"/>
      <c r="R960" s="1"/>
      <c r="S960" s="1"/>
      <c r="T960" s="1"/>
      <c r="U960" s="1"/>
    </row>
    <row r="961" spans="1:21" ht="9.75" customHeight="1">
      <c r="A961" s="1"/>
      <c r="B961" s="1"/>
      <c r="C961" s="1"/>
      <c r="D961" s="1"/>
      <c r="E961" s="1"/>
      <c r="F961" s="1"/>
      <c r="G961" s="1"/>
      <c r="H961" s="1"/>
      <c r="I961" s="1"/>
      <c r="J961" s="1"/>
      <c r="K961" s="1"/>
      <c r="L961" s="1"/>
      <c r="M961" s="1"/>
      <c r="N961" s="1"/>
      <c r="O961" s="1"/>
      <c r="P961" s="1"/>
      <c r="Q961" s="1"/>
      <c r="R961" s="1"/>
      <c r="S961" s="1"/>
      <c r="T961" s="1"/>
      <c r="U961" s="1"/>
    </row>
    <row r="962" spans="1:21" ht="9.75" customHeight="1">
      <c r="A962" s="1"/>
      <c r="B962" s="1"/>
      <c r="C962" s="1"/>
      <c r="D962" s="1"/>
      <c r="E962" s="1"/>
      <c r="F962" s="1"/>
      <c r="G962" s="1"/>
      <c r="H962" s="1"/>
      <c r="I962" s="1"/>
      <c r="J962" s="1"/>
      <c r="K962" s="1"/>
      <c r="L962" s="1"/>
      <c r="M962" s="1"/>
      <c r="N962" s="1"/>
      <c r="O962" s="1"/>
      <c r="P962" s="1"/>
      <c r="Q962" s="1"/>
      <c r="R962" s="1"/>
      <c r="S962" s="1"/>
      <c r="T962" s="1"/>
      <c r="U962" s="1"/>
    </row>
    <row r="963" spans="1:21" ht="9.75" customHeight="1">
      <c r="A963" s="1"/>
      <c r="B963" s="1"/>
      <c r="C963" s="1"/>
      <c r="D963" s="1"/>
      <c r="E963" s="1"/>
      <c r="F963" s="1"/>
      <c r="G963" s="1"/>
      <c r="H963" s="1"/>
      <c r="I963" s="1"/>
      <c r="J963" s="1"/>
      <c r="K963" s="1"/>
      <c r="L963" s="1"/>
      <c r="M963" s="1"/>
      <c r="N963" s="1"/>
      <c r="O963" s="1"/>
      <c r="P963" s="1"/>
      <c r="Q963" s="1"/>
      <c r="R963" s="1"/>
      <c r="S963" s="1"/>
      <c r="T963" s="1"/>
      <c r="U963" s="1"/>
    </row>
    <row r="964" spans="1:21" ht="9.75" customHeight="1">
      <c r="A964" s="1"/>
      <c r="B964" s="1"/>
      <c r="C964" s="1"/>
      <c r="D964" s="1"/>
      <c r="E964" s="1"/>
      <c r="F964" s="1"/>
      <c r="G964" s="1"/>
      <c r="H964" s="1"/>
      <c r="I964" s="1"/>
      <c r="J964" s="1"/>
      <c r="K964" s="1"/>
      <c r="L964" s="1"/>
      <c r="M964" s="1"/>
      <c r="N964" s="1"/>
      <c r="O964" s="1"/>
      <c r="P964" s="1"/>
      <c r="Q964" s="1"/>
      <c r="R964" s="1"/>
      <c r="S964" s="1"/>
      <c r="T964" s="1"/>
      <c r="U964" s="1"/>
    </row>
    <row r="965" spans="1:21" ht="9.75" customHeight="1">
      <c r="A965" s="1"/>
      <c r="B965" s="1"/>
      <c r="C965" s="1"/>
      <c r="D965" s="1"/>
      <c r="E965" s="1"/>
      <c r="F965" s="1"/>
      <c r="G965" s="1"/>
      <c r="H965" s="1"/>
      <c r="I965" s="1"/>
      <c r="J965" s="1"/>
      <c r="K965" s="1"/>
      <c r="L965" s="1"/>
      <c r="M965" s="1"/>
      <c r="N965" s="1"/>
      <c r="O965" s="1"/>
      <c r="P965" s="1"/>
      <c r="Q965" s="1"/>
      <c r="R965" s="1"/>
      <c r="S965" s="1"/>
      <c r="T965" s="1"/>
      <c r="U965" s="1"/>
    </row>
    <row r="966" spans="1:21" ht="9.75" customHeight="1">
      <c r="A966" s="1"/>
      <c r="B966" s="1"/>
      <c r="C966" s="1"/>
      <c r="D966" s="1"/>
      <c r="E966" s="1"/>
      <c r="F966" s="1"/>
      <c r="G966" s="1"/>
      <c r="H966" s="1"/>
      <c r="I966" s="1"/>
      <c r="J966" s="1"/>
      <c r="K966" s="1"/>
      <c r="L966" s="1"/>
      <c r="M966" s="1"/>
      <c r="N966" s="1"/>
      <c r="O966" s="1"/>
      <c r="P966" s="1"/>
      <c r="Q966" s="1"/>
      <c r="R966" s="1"/>
      <c r="S966" s="1"/>
      <c r="T966" s="1"/>
      <c r="U966" s="1"/>
    </row>
    <row r="967" spans="1:21" ht="9.75" customHeight="1">
      <c r="A967" s="1"/>
      <c r="B967" s="1"/>
      <c r="C967" s="1"/>
      <c r="D967" s="1"/>
      <c r="E967" s="1"/>
      <c r="F967" s="1"/>
      <c r="G967" s="1"/>
      <c r="H967" s="1"/>
      <c r="I967" s="1"/>
      <c r="J967" s="1"/>
      <c r="K967" s="1"/>
      <c r="L967" s="1"/>
      <c r="M967" s="1"/>
      <c r="N967" s="1"/>
      <c r="O967" s="1"/>
      <c r="P967" s="1"/>
      <c r="Q967" s="1"/>
      <c r="R967" s="1"/>
      <c r="S967" s="1"/>
      <c r="T967" s="1"/>
      <c r="U967" s="1"/>
    </row>
    <row r="968" spans="1:21" ht="9.75" customHeight="1">
      <c r="A968" s="1"/>
      <c r="B968" s="1"/>
      <c r="C968" s="1"/>
      <c r="D968" s="1"/>
      <c r="E968" s="1"/>
      <c r="F968" s="1"/>
      <c r="G968" s="1"/>
      <c r="H968" s="1"/>
      <c r="I968" s="1"/>
      <c r="J968" s="1"/>
      <c r="K968" s="1"/>
      <c r="L968" s="1"/>
      <c r="M968" s="1"/>
      <c r="N968" s="1"/>
      <c r="O968" s="1"/>
      <c r="P968" s="1"/>
      <c r="Q968" s="1"/>
      <c r="R968" s="1"/>
      <c r="S968" s="1"/>
      <c r="T968" s="1"/>
      <c r="U968" s="1"/>
    </row>
    <row r="969" spans="1:21" ht="9.75" customHeight="1">
      <c r="A969" s="1"/>
      <c r="B969" s="1"/>
      <c r="C969" s="1"/>
      <c r="D969" s="1"/>
      <c r="E969" s="1"/>
      <c r="F969" s="1"/>
      <c r="G969" s="1"/>
      <c r="H969" s="1"/>
      <c r="I969" s="1"/>
      <c r="J969" s="1"/>
      <c r="K969" s="1"/>
      <c r="L969" s="1"/>
      <c r="M969" s="1"/>
      <c r="N969" s="1"/>
      <c r="O969" s="1"/>
      <c r="P969" s="1"/>
      <c r="Q969" s="1"/>
      <c r="R969" s="1"/>
      <c r="S969" s="1"/>
      <c r="T969" s="1"/>
      <c r="U969" s="1"/>
    </row>
    <row r="970" spans="1:21" ht="9.75" customHeight="1">
      <c r="A970" s="1"/>
      <c r="B970" s="1"/>
      <c r="C970" s="1"/>
      <c r="D970" s="1"/>
      <c r="E970" s="1"/>
      <c r="F970" s="1"/>
      <c r="G970" s="1"/>
      <c r="H970" s="1"/>
      <c r="I970" s="1"/>
      <c r="J970" s="1"/>
      <c r="K970" s="1"/>
      <c r="L970" s="1"/>
      <c r="M970" s="1"/>
      <c r="N970" s="1"/>
      <c r="O970" s="1"/>
      <c r="P970" s="1"/>
      <c r="Q970" s="1"/>
      <c r="R970" s="1"/>
      <c r="S970" s="1"/>
      <c r="T970" s="1"/>
      <c r="U970" s="1"/>
    </row>
    <row r="971" spans="1:21" ht="9.75" customHeight="1">
      <c r="A971" s="1"/>
      <c r="B971" s="1"/>
      <c r="C971" s="1"/>
      <c r="D971" s="1"/>
      <c r="E971" s="1"/>
      <c r="F971" s="1"/>
      <c r="G971" s="1"/>
      <c r="H971" s="1"/>
      <c r="I971" s="1"/>
      <c r="J971" s="1"/>
      <c r="K971" s="1"/>
      <c r="L971" s="1"/>
      <c r="M971" s="1"/>
      <c r="N971" s="1"/>
      <c r="O971" s="1"/>
      <c r="P971" s="1"/>
      <c r="Q971" s="1"/>
      <c r="R971" s="1"/>
      <c r="S971" s="1"/>
      <c r="T971" s="1"/>
      <c r="U971" s="1"/>
    </row>
    <row r="972" spans="1:21" ht="9.75" customHeight="1">
      <c r="A972" s="1"/>
      <c r="B972" s="1"/>
      <c r="C972" s="1"/>
      <c r="D972" s="1"/>
      <c r="E972" s="1"/>
      <c r="F972" s="1"/>
      <c r="G972" s="1"/>
      <c r="H972" s="1"/>
      <c r="I972" s="1"/>
      <c r="J972" s="1"/>
      <c r="K972" s="1"/>
      <c r="L972" s="1"/>
      <c r="M972" s="1"/>
      <c r="N972" s="1"/>
      <c r="O972" s="1"/>
      <c r="P972" s="1"/>
      <c r="Q972" s="1"/>
      <c r="R972" s="1"/>
      <c r="S972" s="1"/>
      <c r="T972" s="1"/>
      <c r="U972" s="1"/>
    </row>
    <row r="973" spans="1:21" ht="9.75" customHeight="1">
      <c r="A973" s="1"/>
      <c r="B973" s="1"/>
      <c r="C973" s="1"/>
      <c r="D973" s="1"/>
      <c r="E973" s="1"/>
      <c r="F973" s="1"/>
      <c r="G973" s="1"/>
      <c r="H973" s="1"/>
      <c r="I973" s="1"/>
      <c r="J973" s="1"/>
      <c r="K973" s="1"/>
      <c r="L973" s="1"/>
      <c r="M973" s="1"/>
      <c r="N973" s="1"/>
      <c r="O973" s="1"/>
      <c r="P973" s="1"/>
      <c r="Q973" s="1"/>
      <c r="R973" s="1"/>
      <c r="S973" s="1"/>
      <c r="T973" s="1"/>
      <c r="U973" s="1"/>
    </row>
    <row r="974" spans="1:21" ht="9.75" customHeight="1">
      <c r="A974" s="1"/>
      <c r="B974" s="1"/>
      <c r="C974" s="1"/>
      <c r="D974" s="1"/>
      <c r="E974" s="1"/>
      <c r="F974" s="1"/>
      <c r="G974" s="1"/>
      <c r="H974" s="1"/>
      <c r="I974" s="1"/>
      <c r="J974" s="1"/>
      <c r="K974" s="1"/>
      <c r="L974" s="1"/>
      <c r="M974" s="1"/>
      <c r="N974" s="1"/>
      <c r="O974" s="1"/>
      <c r="P974" s="1"/>
      <c r="Q974" s="1"/>
      <c r="R974" s="1"/>
      <c r="S974" s="1"/>
      <c r="T974" s="1"/>
      <c r="U974" s="1"/>
    </row>
    <row r="975" spans="1:21" ht="9.75" customHeight="1">
      <c r="A975" s="1"/>
      <c r="B975" s="1"/>
      <c r="C975" s="1"/>
      <c r="D975" s="1"/>
      <c r="E975" s="1"/>
      <c r="F975" s="1"/>
      <c r="G975" s="1"/>
      <c r="H975" s="1"/>
      <c r="I975" s="1"/>
      <c r="J975" s="1"/>
      <c r="K975" s="1"/>
      <c r="L975" s="1"/>
      <c r="M975" s="1"/>
      <c r="N975" s="1"/>
      <c r="O975" s="1"/>
      <c r="P975" s="1"/>
      <c r="Q975" s="1"/>
      <c r="R975" s="1"/>
      <c r="S975" s="1"/>
      <c r="T975" s="1"/>
      <c r="U975" s="1"/>
    </row>
    <row r="976" spans="1:21" ht="9.75" customHeight="1">
      <c r="A976" s="1"/>
      <c r="B976" s="1"/>
      <c r="C976" s="1"/>
      <c r="D976" s="1"/>
      <c r="E976" s="1"/>
      <c r="F976" s="1"/>
      <c r="G976" s="1"/>
      <c r="H976" s="1"/>
      <c r="I976" s="1"/>
      <c r="J976" s="1"/>
      <c r="K976" s="1"/>
      <c r="L976" s="1"/>
      <c r="M976" s="1"/>
      <c r="N976" s="1"/>
      <c r="O976" s="1"/>
      <c r="P976" s="1"/>
      <c r="Q976" s="1"/>
      <c r="R976" s="1"/>
      <c r="S976" s="1"/>
      <c r="T976" s="1"/>
      <c r="U976" s="1"/>
    </row>
    <row r="977" spans="1:21" ht="9.75" customHeight="1">
      <c r="A977" s="1"/>
      <c r="B977" s="1"/>
      <c r="C977" s="1"/>
      <c r="D977" s="1"/>
      <c r="E977" s="1"/>
      <c r="F977" s="1"/>
      <c r="G977" s="1"/>
      <c r="H977" s="1"/>
      <c r="I977" s="1"/>
      <c r="J977" s="1"/>
      <c r="K977" s="1"/>
      <c r="L977" s="1"/>
      <c r="M977" s="1"/>
      <c r="N977" s="1"/>
      <c r="O977" s="1"/>
      <c r="P977" s="1"/>
      <c r="Q977" s="1"/>
      <c r="R977" s="1"/>
      <c r="S977" s="1"/>
      <c r="T977" s="1"/>
      <c r="U977" s="1"/>
    </row>
    <row r="978" spans="1:21" ht="9.75" customHeight="1">
      <c r="A978" s="1"/>
      <c r="B978" s="1"/>
      <c r="C978" s="1"/>
      <c r="D978" s="1"/>
      <c r="E978" s="1"/>
      <c r="F978" s="1"/>
      <c r="G978" s="1"/>
      <c r="H978" s="1"/>
      <c r="I978" s="1"/>
      <c r="J978" s="1"/>
      <c r="K978" s="1"/>
      <c r="L978" s="1"/>
      <c r="M978" s="1"/>
      <c r="N978" s="1"/>
      <c r="O978" s="1"/>
      <c r="P978" s="1"/>
      <c r="Q978" s="1"/>
      <c r="R978" s="1"/>
      <c r="S978" s="1"/>
      <c r="T978" s="1"/>
      <c r="U978" s="1"/>
    </row>
    <row r="979" spans="1:21" ht="9.75" customHeight="1">
      <c r="A979" s="1"/>
      <c r="B979" s="1"/>
      <c r="C979" s="1"/>
      <c r="D979" s="1"/>
      <c r="E979" s="1"/>
      <c r="F979" s="1"/>
      <c r="G979" s="1"/>
      <c r="H979" s="1"/>
      <c r="I979" s="1"/>
      <c r="J979" s="1"/>
      <c r="K979" s="1"/>
      <c r="L979" s="1"/>
      <c r="M979" s="1"/>
      <c r="N979" s="1"/>
      <c r="O979" s="1"/>
      <c r="P979" s="1"/>
      <c r="Q979" s="1"/>
      <c r="R979" s="1"/>
      <c r="S979" s="1"/>
      <c r="T979" s="1"/>
      <c r="U979" s="1"/>
    </row>
    <row r="980" spans="1:21" ht="9.75" customHeight="1">
      <c r="A980" s="1"/>
      <c r="B980" s="1"/>
      <c r="C980" s="1"/>
      <c r="D980" s="1"/>
      <c r="E980" s="1"/>
      <c r="F980" s="1"/>
      <c r="G980" s="1"/>
      <c r="H980" s="1"/>
      <c r="I980" s="1"/>
      <c r="J980" s="1"/>
      <c r="K980" s="1"/>
      <c r="L980" s="1"/>
      <c r="M980" s="1"/>
      <c r="N980" s="1"/>
      <c r="O980" s="1"/>
      <c r="P980" s="1"/>
      <c r="Q980" s="1"/>
      <c r="R980" s="1"/>
      <c r="S980" s="1"/>
      <c r="T980" s="1"/>
      <c r="U980" s="1"/>
    </row>
    <row r="981" spans="1:21" ht="9.75" customHeight="1">
      <c r="A981" s="1"/>
      <c r="B981" s="1"/>
      <c r="C981" s="1"/>
      <c r="D981" s="1"/>
      <c r="E981" s="1"/>
      <c r="F981" s="1"/>
      <c r="G981" s="1"/>
      <c r="H981" s="1"/>
      <c r="I981" s="1"/>
      <c r="J981" s="1"/>
      <c r="K981" s="1"/>
      <c r="L981" s="1"/>
      <c r="M981" s="1"/>
      <c r="N981" s="1"/>
      <c r="O981" s="1"/>
      <c r="P981" s="1"/>
      <c r="Q981" s="1"/>
      <c r="R981" s="1"/>
      <c r="S981" s="1"/>
      <c r="T981" s="1"/>
      <c r="U981" s="1"/>
    </row>
    <row r="982" spans="1:21" ht="9.75" customHeight="1">
      <c r="A982" s="1"/>
      <c r="B982" s="1"/>
      <c r="C982" s="1"/>
      <c r="D982" s="1"/>
      <c r="E982" s="1"/>
      <c r="F982" s="1"/>
      <c r="G982" s="1"/>
      <c r="H982" s="1"/>
      <c r="I982" s="1"/>
      <c r="J982" s="1"/>
      <c r="K982" s="1"/>
      <c r="L982" s="1"/>
      <c r="M982" s="1"/>
      <c r="N982" s="1"/>
      <c r="O982" s="1"/>
      <c r="P982" s="1"/>
      <c r="Q982" s="1"/>
      <c r="R982" s="1"/>
      <c r="S982" s="1"/>
      <c r="T982" s="1"/>
      <c r="U982" s="1"/>
    </row>
    <row r="983" spans="1:21" ht="9.75" customHeight="1">
      <c r="A983" s="1"/>
      <c r="B983" s="1"/>
      <c r="C983" s="1"/>
      <c r="D983" s="1"/>
      <c r="E983" s="1"/>
      <c r="F983" s="1"/>
      <c r="G983" s="1"/>
      <c r="H983" s="1"/>
      <c r="I983" s="1"/>
      <c r="J983" s="1"/>
      <c r="K983" s="1"/>
      <c r="L983" s="1"/>
      <c r="M983" s="1"/>
      <c r="N983" s="1"/>
      <c r="O983" s="1"/>
      <c r="P983" s="1"/>
      <c r="Q983" s="1"/>
      <c r="R983" s="1"/>
      <c r="S983" s="1"/>
      <c r="T983" s="1"/>
      <c r="U983" s="1"/>
    </row>
    <row r="984" spans="1:21" ht="9.75" customHeight="1">
      <c r="A984" s="1"/>
      <c r="B984" s="1"/>
      <c r="C984" s="1"/>
      <c r="D984" s="1"/>
      <c r="E984" s="1"/>
      <c r="F984" s="1"/>
      <c r="G984" s="1"/>
      <c r="H984" s="1"/>
      <c r="I984" s="1"/>
      <c r="J984" s="1"/>
      <c r="K984" s="1"/>
      <c r="L984" s="1"/>
      <c r="M984" s="1"/>
      <c r="N984" s="1"/>
      <c r="O984" s="1"/>
      <c r="P984" s="1"/>
      <c r="Q984" s="1"/>
      <c r="R984" s="1"/>
      <c r="S984" s="1"/>
      <c r="T984" s="1"/>
      <c r="U984" s="1"/>
    </row>
    <row r="985" spans="1:21" ht="9.75" customHeight="1">
      <c r="A985" s="1"/>
      <c r="B985" s="1"/>
      <c r="C985" s="1"/>
      <c r="D985" s="1"/>
      <c r="E985" s="1"/>
      <c r="F985" s="1"/>
      <c r="G985" s="1"/>
      <c r="H985" s="1"/>
      <c r="I985" s="1"/>
      <c r="J985" s="1"/>
      <c r="K985" s="1"/>
      <c r="L985" s="1"/>
      <c r="M985" s="1"/>
      <c r="N985" s="1"/>
      <c r="O985" s="1"/>
      <c r="P985" s="1"/>
      <c r="Q985" s="1"/>
      <c r="R985" s="1"/>
      <c r="S985" s="1"/>
      <c r="T985" s="1"/>
      <c r="U985" s="1"/>
    </row>
    <row r="986" spans="1:21" ht="9.75" customHeight="1">
      <c r="A986" s="1"/>
      <c r="B986" s="1"/>
      <c r="C986" s="1"/>
      <c r="D986" s="1"/>
      <c r="E986" s="1"/>
      <c r="F986" s="1"/>
      <c r="G986" s="1"/>
      <c r="H986" s="1"/>
      <c r="I986" s="1"/>
      <c r="J986" s="1"/>
      <c r="K986" s="1"/>
      <c r="L986" s="1"/>
      <c r="M986" s="1"/>
      <c r="N986" s="1"/>
      <c r="O986" s="1"/>
      <c r="P986" s="1"/>
      <c r="Q986" s="1"/>
      <c r="R986" s="1"/>
      <c r="S986" s="1"/>
      <c r="T986" s="1"/>
      <c r="U986" s="1"/>
    </row>
    <row r="987" spans="1:21" ht="9.75" customHeight="1">
      <c r="A987" s="1"/>
      <c r="B987" s="1"/>
      <c r="C987" s="1"/>
      <c r="D987" s="1"/>
      <c r="E987" s="1"/>
      <c r="F987" s="1"/>
      <c r="G987" s="1"/>
      <c r="H987" s="1"/>
      <c r="I987" s="1"/>
      <c r="J987" s="1"/>
      <c r="K987" s="1"/>
      <c r="L987" s="1"/>
      <c r="M987" s="1"/>
      <c r="N987" s="1"/>
      <c r="O987" s="1"/>
      <c r="P987" s="1"/>
      <c r="Q987" s="1"/>
      <c r="R987" s="1"/>
      <c r="S987" s="1"/>
      <c r="T987" s="1"/>
      <c r="U987" s="1"/>
    </row>
    <row r="988" spans="1:21" ht="9.75" customHeight="1">
      <c r="A988" s="1"/>
      <c r="B988" s="1"/>
      <c r="C988" s="1"/>
      <c r="D988" s="1"/>
      <c r="E988" s="1"/>
      <c r="F988" s="1"/>
      <c r="G988" s="1"/>
      <c r="H988" s="1"/>
      <c r="I988" s="1"/>
      <c r="J988" s="1"/>
      <c r="K988" s="1"/>
      <c r="L988" s="1"/>
      <c r="M988" s="1"/>
      <c r="N988" s="1"/>
      <c r="O988" s="1"/>
      <c r="P988" s="1"/>
      <c r="Q988" s="1"/>
      <c r="R988" s="1"/>
      <c r="S988" s="1"/>
      <c r="T988" s="1"/>
      <c r="U988" s="1"/>
    </row>
    <row r="989" spans="1:21" ht="9.75" customHeight="1">
      <c r="A989" s="1"/>
      <c r="B989" s="1"/>
      <c r="C989" s="1"/>
      <c r="D989" s="1"/>
      <c r="E989" s="1"/>
      <c r="F989" s="1"/>
      <c r="G989" s="1"/>
      <c r="H989" s="1"/>
      <c r="I989" s="1"/>
      <c r="J989" s="1"/>
      <c r="K989" s="1"/>
      <c r="L989" s="1"/>
      <c r="M989" s="1"/>
      <c r="N989" s="1"/>
      <c r="O989" s="1"/>
      <c r="P989" s="1"/>
      <c r="Q989" s="1"/>
      <c r="R989" s="1"/>
      <c r="S989" s="1"/>
      <c r="T989" s="1"/>
      <c r="U989" s="1"/>
    </row>
    <row r="990" spans="1:21" ht="9.75" customHeight="1">
      <c r="A990" s="1"/>
      <c r="B990" s="1"/>
      <c r="C990" s="1"/>
      <c r="D990" s="1"/>
      <c r="E990" s="1"/>
      <c r="F990" s="1"/>
      <c r="G990" s="1"/>
      <c r="H990" s="1"/>
      <c r="I990" s="1"/>
      <c r="J990" s="1"/>
      <c r="K990" s="1"/>
      <c r="L990" s="1"/>
      <c r="M990" s="1"/>
      <c r="N990" s="1"/>
      <c r="O990" s="1"/>
      <c r="P990" s="1"/>
      <c r="Q990" s="1"/>
      <c r="R990" s="1"/>
      <c r="S990" s="1"/>
      <c r="T990" s="1"/>
      <c r="U990" s="1"/>
    </row>
    <row r="991" spans="1:21" ht="9.75" customHeight="1">
      <c r="A991" s="1"/>
      <c r="B991" s="1"/>
      <c r="C991" s="1"/>
      <c r="D991" s="1"/>
      <c r="E991" s="1"/>
      <c r="F991" s="1"/>
      <c r="G991" s="1"/>
      <c r="H991" s="1"/>
      <c r="I991" s="1"/>
      <c r="J991" s="1"/>
      <c r="K991" s="1"/>
      <c r="L991" s="1"/>
      <c r="M991" s="1"/>
      <c r="N991" s="1"/>
      <c r="O991" s="1"/>
      <c r="P991" s="1"/>
      <c r="Q991" s="1"/>
      <c r="R991" s="1"/>
      <c r="S991" s="1"/>
      <c r="T991" s="1"/>
      <c r="U991" s="1"/>
    </row>
    <row r="992" spans="1:21" ht="9.75" customHeight="1">
      <c r="A992" s="1"/>
      <c r="B992" s="1"/>
      <c r="C992" s="1"/>
      <c r="D992" s="1"/>
      <c r="E992" s="1"/>
      <c r="F992" s="1"/>
      <c r="G992" s="1"/>
      <c r="H992" s="1"/>
      <c r="I992" s="1"/>
      <c r="J992" s="1"/>
      <c r="K992" s="1"/>
      <c r="L992" s="1"/>
      <c r="M992" s="1"/>
      <c r="N992" s="1"/>
      <c r="O992" s="1"/>
      <c r="P992" s="1"/>
      <c r="Q992" s="1"/>
      <c r="R992" s="1"/>
      <c r="S992" s="1"/>
      <c r="T992" s="1"/>
      <c r="U992" s="1"/>
    </row>
    <row r="993" spans="1:21" ht="9.75" customHeight="1">
      <c r="A993" s="1"/>
      <c r="B993" s="1"/>
      <c r="C993" s="1"/>
      <c r="D993" s="1"/>
      <c r="E993" s="1"/>
      <c r="F993" s="1"/>
      <c r="G993" s="1"/>
      <c r="H993" s="1"/>
      <c r="I993" s="1"/>
      <c r="J993" s="1"/>
      <c r="K993" s="1"/>
      <c r="L993" s="1"/>
      <c r="M993" s="1"/>
      <c r="N993" s="1"/>
      <c r="O993" s="1"/>
      <c r="P993" s="1"/>
      <c r="Q993" s="1"/>
      <c r="R993" s="1"/>
      <c r="S993" s="1"/>
      <c r="T993" s="1"/>
      <c r="U993" s="1"/>
    </row>
    <row r="994" spans="1:21" ht="9.75" customHeight="1">
      <c r="A994" s="1"/>
      <c r="B994" s="1"/>
      <c r="C994" s="1"/>
      <c r="D994" s="1"/>
      <c r="E994" s="1"/>
      <c r="F994" s="1"/>
      <c r="G994" s="1"/>
      <c r="H994" s="1"/>
      <c r="I994" s="1"/>
      <c r="J994" s="1"/>
      <c r="K994" s="1"/>
      <c r="L994" s="1"/>
      <c r="M994" s="1"/>
      <c r="N994" s="1"/>
      <c r="O994" s="1"/>
      <c r="P994" s="1"/>
      <c r="Q994" s="1"/>
      <c r="R994" s="1"/>
      <c r="S994" s="1"/>
      <c r="T994" s="1"/>
      <c r="U994" s="1"/>
    </row>
    <row r="995" spans="1:21" ht="9.75" customHeight="1">
      <c r="A995" s="1"/>
      <c r="B995" s="1"/>
      <c r="C995" s="1"/>
      <c r="D995" s="1"/>
      <c r="E995" s="1"/>
      <c r="F995" s="1"/>
      <c r="G995" s="1"/>
      <c r="H995" s="1"/>
      <c r="I995" s="1"/>
      <c r="J995" s="1"/>
      <c r="K995" s="1"/>
      <c r="L995" s="1"/>
      <c r="M995" s="1"/>
      <c r="N995" s="1"/>
      <c r="O995" s="1"/>
      <c r="P995" s="1"/>
      <c r="Q995" s="1"/>
      <c r="R995" s="1"/>
      <c r="S995" s="1"/>
      <c r="T995" s="1"/>
      <c r="U995" s="1"/>
    </row>
    <row r="996" spans="1:21" ht="9.75" customHeight="1">
      <c r="A996" s="1"/>
      <c r="B996" s="1"/>
      <c r="C996" s="1"/>
      <c r="D996" s="1"/>
      <c r="E996" s="1"/>
      <c r="F996" s="1"/>
      <c r="G996" s="1"/>
      <c r="H996" s="1"/>
      <c r="I996" s="1"/>
      <c r="J996" s="1"/>
      <c r="K996" s="1"/>
      <c r="L996" s="1"/>
      <c r="M996" s="1"/>
      <c r="N996" s="1"/>
      <c r="O996" s="1"/>
      <c r="P996" s="1"/>
      <c r="Q996" s="1"/>
      <c r="R996" s="1"/>
      <c r="S996" s="1"/>
      <c r="T996" s="1"/>
      <c r="U996" s="1"/>
    </row>
    <row r="997" spans="1:21" ht="9.75" customHeight="1">
      <c r="A997" s="1"/>
      <c r="B997" s="1"/>
      <c r="C997" s="1"/>
      <c r="D997" s="1"/>
      <c r="E997" s="1"/>
      <c r="F997" s="1"/>
      <c r="G997" s="1"/>
      <c r="H997" s="1"/>
      <c r="I997" s="1"/>
      <c r="J997" s="1"/>
      <c r="K997" s="1"/>
      <c r="L997" s="1"/>
      <c r="M997" s="1"/>
      <c r="N997" s="1"/>
      <c r="O997" s="1"/>
      <c r="P997" s="1"/>
      <c r="Q997" s="1"/>
      <c r="R997" s="1"/>
      <c r="S997" s="1"/>
      <c r="T997" s="1"/>
      <c r="U997" s="1"/>
    </row>
    <row r="998" spans="1:21" ht="9.75" customHeight="1">
      <c r="A998" s="1"/>
      <c r="B998" s="1"/>
      <c r="C998" s="1"/>
      <c r="D998" s="1"/>
      <c r="E998" s="1"/>
      <c r="F998" s="1"/>
      <c r="G998" s="1"/>
      <c r="H998" s="1"/>
      <c r="I998" s="1"/>
      <c r="J998" s="1"/>
      <c r="K998" s="1"/>
      <c r="L998" s="1"/>
      <c r="M998" s="1"/>
      <c r="N998" s="1"/>
      <c r="O998" s="1"/>
      <c r="P998" s="1"/>
      <c r="Q998" s="1"/>
      <c r="R998" s="1"/>
      <c r="S998" s="1"/>
      <c r="T998" s="1"/>
      <c r="U998" s="1"/>
    </row>
    <row r="999" spans="1:21" ht="9.75" customHeight="1">
      <c r="A999" s="1"/>
      <c r="B999" s="1"/>
      <c r="C999" s="1"/>
      <c r="D999" s="1"/>
      <c r="E999" s="1"/>
      <c r="F999" s="1"/>
      <c r="G999" s="1"/>
      <c r="H999" s="1"/>
      <c r="I999" s="1"/>
      <c r="J999" s="1"/>
      <c r="K999" s="1"/>
      <c r="L999" s="1"/>
      <c r="M999" s="1"/>
      <c r="N999" s="1"/>
      <c r="O999" s="1"/>
      <c r="P999" s="1"/>
      <c r="Q999" s="1"/>
      <c r="R999" s="1"/>
      <c r="S999" s="1"/>
      <c r="T999" s="1"/>
      <c r="U999" s="1"/>
    </row>
    <row r="1000" spans="1:21" ht="9.75" customHeight="1">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c r="A1397" s="1"/>
      <c r="B1397" s="1"/>
      <c r="C1397" s="1"/>
      <c r="D1397" s="1"/>
      <c r="E1397" s="1"/>
      <c r="F1397" s="1"/>
      <c r="G1397" s="1"/>
      <c r="H1397" s="1"/>
      <c r="I1397" s="1"/>
      <c r="J1397" s="1"/>
      <c r="K1397" s="1"/>
      <c r="L1397" s="1"/>
      <c r="M1397" s="1"/>
      <c r="N1397" s="1"/>
      <c r="O1397" s="1"/>
      <c r="P1397" s="1"/>
      <c r="Q1397" s="1"/>
      <c r="R1397" s="1"/>
      <c r="S1397" s="1"/>
      <c r="T1397" s="1"/>
      <c r="U1397" s="1"/>
    </row>
    <row r="1398" spans="1:21">
      <c r="A1398" s="1"/>
      <c r="B1398" s="1"/>
      <c r="C1398" s="1"/>
      <c r="D1398" s="1"/>
      <c r="E1398" s="1"/>
      <c r="F1398" s="1"/>
      <c r="G1398" s="1"/>
      <c r="H1398" s="1"/>
      <c r="I1398" s="1"/>
      <c r="J1398" s="1"/>
      <c r="K1398" s="1"/>
      <c r="L1398" s="1"/>
      <c r="M1398" s="1"/>
      <c r="N1398" s="1"/>
      <c r="O1398" s="1"/>
      <c r="P1398" s="1"/>
      <c r="Q1398" s="1"/>
      <c r="R1398" s="1"/>
      <c r="S1398" s="1"/>
      <c r="T1398" s="1"/>
      <c r="U1398" s="1"/>
    </row>
    <row r="1399" spans="1:21">
      <c r="A1399" s="1"/>
      <c r="B1399" s="1"/>
      <c r="C1399" s="1"/>
      <c r="D1399" s="1"/>
      <c r="E1399" s="1"/>
      <c r="F1399" s="1"/>
      <c r="G1399" s="1"/>
      <c r="H1399" s="1"/>
      <c r="I1399" s="1"/>
      <c r="J1399" s="1"/>
      <c r="K1399" s="1"/>
      <c r="L1399" s="1"/>
      <c r="M1399" s="1"/>
      <c r="N1399" s="1"/>
      <c r="O1399" s="1"/>
      <c r="P1399" s="1"/>
      <c r="Q1399" s="1"/>
      <c r="R1399" s="1"/>
      <c r="S1399" s="1"/>
      <c r="T1399" s="1"/>
      <c r="U1399" s="1"/>
    </row>
    <row r="1400" spans="1:21">
      <c r="A1400" s="1"/>
      <c r="B1400" s="1"/>
      <c r="C1400" s="1"/>
      <c r="D1400" s="1"/>
      <c r="E1400" s="1"/>
      <c r="F1400" s="1"/>
      <c r="G1400" s="1"/>
      <c r="H1400" s="1"/>
      <c r="I1400" s="1"/>
      <c r="J1400" s="1"/>
      <c r="K1400" s="1"/>
      <c r="L1400" s="1"/>
      <c r="M1400" s="1"/>
      <c r="N1400" s="1"/>
      <c r="O1400" s="1"/>
      <c r="P1400" s="1"/>
      <c r="Q1400" s="1"/>
      <c r="R1400" s="1"/>
      <c r="S1400" s="1"/>
      <c r="T1400" s="1"/>
      <c r="U1400" s="1"/>
    </row>
    <row r="1401" spans="1:21">
      <c r="A1401" s="1"/>
      <c r="B1401" s="1"/>
      <c r="C1401" s="1"/>
      <c r="D1401" s="1"/>
      <c r="E1401" s="1"/>
      <c r="F1401" s="1"/>
      <c r="G1401" s="1"/>
      <c r="H1401" s="1"/>
      <c r="I1401" s="1"/>
      <c r="J1401" s="1"/>
      <c r="K1401" s="1"/>
      <c r="L1401" s="1"/>
      <c r="M1401" s="1"/>
      <c r="N1401" s="1"/>
      <c r="O1401" s="1"/>
      <c r="P1401" s="1"/>
      <c r="Q1401" s="1"/>
      <c r="R1401" s="1"/>
      <c r="S1401" s="1"/>
      <c r="T1401" s="1"/>
      <c r="U1401" s="1"/>
    </row>
    <row r="1402" spans="1:21">
      <c r="A1402" s="1"/>
      <c r="B1402" s="1"/>
      <c r="C1402" s="1"/>
      <c r="D1402" s="1"/>
      <c r="E1402" s="1"/>
      <c r="F1402" s="1"/>
      <c r="G1402" s="1"/>
      <c r="H1402" s="1"/>
      <c r="I1402" s="1"/>
      <c r="J1402" s="1"/>
      <c r="K1402" s="1"/>
      <c r="L1402" s="1"/>
      <c r="M1402" s="1"/>
      <c r="N1402" s="1"/>
      <c r="O1402" s="1"/>
      <c r="P1402" s="1"/>
      <c r="Q1402" s="1"/>
      <c r="R1402" s="1"/>
      <c r="S1402" s="1"/>
      <c r="T1402" s="1"/>
      <c r="U1402" s="1"/>
    </row>
    <row r="1403" spans="1:21">
      <c r="A1403" s="1"/>
      <c r="B1403" s="1"/>
      <c r="C1403" s="1"/>
      <c r="D1403" s="1"/>
      <c r="E1403" s="1"/>
      <c r="F1403" s="1"/>
      <c r="G1403" s="1"/>
      <c r="H1403" s="1"/>
      <c r="I1403" s="1"/>
      <c r="J1403" s="1"/>
      <c r="K1403" s="1"/>
      <c r="L1403" s="1"/>
      <c r="M1403" s="1"/>
      <c r="N1403" s="1"/>
      <c r="O1403" s="1"/>
      <c r="P1403" s="1"/>
      <c r="Q1403" s="1"/>
      <c r="R1403" s="1"/>
      <c r="S1403" s="1"/>
      <c r="T1403" s="1"/>
      <c r="U1403" s="1"/>
    </row>
    <row r="1404" spans="1:21">
      <c r="A1404" s="1"/>
      <c r="B1404" s="1"/>
      <c r="C1404" s="1"/>
      <c r="D1404" s="1"/>
      <c r="E1404" s="1"/>
      <c r="F1404" s="1"/>
      <c r="G1404" s="1"/>
      <c r="H1404" s="1"/>
      <c r="I1404" s="1"/>
      <c r="J1404" s="1"/>
      <c r="K1404" s="1"/>
      <c r="L1404" s="1"/>
      <c r="M1404" s="1"/>
      <c r="N1404" s="1"/>
      <c r="O1404" s="1"/>
      <c r="P1404" s="1"/>
      <c r="Q1404" s="1"/>
      <c r="R1404" s="1"/>
      <c r="S1404" s="1"/>
      <c r="T1404" s="1"/>
      <c r="U1404" s="1"/>
    </row>
    <row r="1405" spans="1:21">
      <c r="A1405" s="1"/>
      <c r="B1405" s="1"/>
      <c r="C1405" s="1"/>
      <c r="D1405" s="1"/>
      <c r="E1405" s="1"/>
      <c r="F1405" s="1"/>
      <c r="G1405" s="1"/>
      <c r="H1405" s="1"/>
      <c r="I1405" s="1"/>
      <c r="J1405" s="1"/>
      <c r="K1405" s="1"/>
      <c r="L1405" s="1"/>
      <c r="M1405" s="1"/>
      <c r="N1405" s="1"/>
      <c r="O1405" s="1"/>
      <c r="P1405" s="1"/>
      <c r="Q1405" s="1"/>
      <c r="R1405" s="1"/>
      <c r="S1405" s="1"/>
      <c r="T1405" s="1"/>
      <c r="U1405" s="1"/>
    </row>
    <row r="1406" spans="1:21">
      <c r="A1406" s="1"/>
      <c r="B1406" s="1"/>
      <c r="C1406" s="1"/>
      <c r="D1406" s="1"/>
      <c r="E1406" s="1"/>
      <c r="F1406" s="1"/>
      <c r="G1406" s="1"/>
      <c r="H1406" s="1"/>
      <c r="I1406" s="1"/>
      <c r="J1406" s="1"/>
      <c r="K1406" s="1"/>
      <c r="L1406" s="1"/>
      <c r="M1406" s="1"/>
      <c r="N1406" s="1"/>
      <c r="O1406" s="1"/>
      <c r="P1406" s="1"/>
      <c r="Q1406" s="1"/>
      <c r="R1406" s="1"/>
      <c r="S1406" s="1"/>
      <c r="T1406" s="1"/>
      <c r="U1406" s="1"/>
    </row>
    <row r="1407" spans="1:21">
      <c r="A1407" s="1"/>
      <c r="B1407" s="1"/>
      <c r="C1407" s="1"/>
      <c r="D1407" s="1"/>
      <c r="E1407" s="1"/>
      <c r="F1407" s="1"/>
      <c r="G1407" s="1"/>
      <c r="H1407" s="1"/>
      <c r="I1407" s="1"/>
      <c r="J1407" s="1"/>
      <c r="K1407" s="1"/>
      <c r="L1407" s="1"/>
      <c r="M1407" s="1"/>
      <c r="N1407" s="1"/>
      <c r="O1407" s="1"/>
      <c r="P1407" s="1"/>
      <c r="Q1407" s="1"/>
      <c r="R1407" s="1"/>
      <c r="S1407" s="1"/>
      <c r="T1407" s="1"/>
      <c r="U1407" s="1"/>
    </row>
    <row r="1408" spans="1:21">
      <c r="A1408" s="1"/>
      <c r="B1408" s="1"/>
      <c r="C1408" s="1"/>
      <c r="D1408" s="1"/>
      <c r="E1408" s="1"/>
      <c r="F1408" s="1"/>
      <c r="G1408" s="1"/>
      <c r="H1408" s="1"/>
      <c r="I1408" s="1"/>
      <c r="J1408" s="1"/>
      <c r="K1408" s="1"/>
      <c r="L1408" s="1"/>
      <c r="M1408" s="1"/>
      <c r="N1408" s="1"/>
      <c r="O1408" s="1"/>
      <c r="P1408" s="1"/>
      <c r="Q1408" s="1"/>
      <c r="R1408" s="1"/>
      <c r="S1408" s="1"/>
      <c r="T1408" s="1"/>
      <c r="U1408" s="1"/>
    </row>
    <row r="1409" spans="1:21">
      <c r="A1409" s="1"/>
      <c r="B1409" s="1"/>
      <c r="C1409" s="1"/>
      <c r="D1409" s="1"/>
      <c r="E1409" s="1"/>
      <c r="F1409" s="1"/>
      <c r="G1409" s="1"/>
      <c r="H1409" s="1"/>
      <c r="I1409" s="1"/>
      <c r="J1409" s="1"/>
      <c r="K1409" s="1"/>
      <c r="L1409" s="1"/>
      <c r="M1409" s="1"/>
      <c r="N1409" s="1"/>
      <c r="O1409" s="1"/>
      <c r="P1409" s="1"/>
      <c r="Q1409" s="1"/>
      <c r="R1409" s="1"/>
      <c r="S1409" s="1"/>
      <c r="T1409" s="1"/>
      <c r="U1409" s="1"/>
    </row>
    <row r="1410" spans="1:21">
      <c r="A1410" s="1"/>
      <c r="B1410" s="1"/>
      <c r="C1410" s="1"/>
      <c r="D1410" s="1"/>
      <c r="E1410" s="1"/>
      <c r="F1410" s="1"/>
      <c r="G1410" s="1"/>
      <c r="H1410" s="1"/>
      <c r="I1410" s="1"/>
      <c r="J1410" s="1"/>
      <c r="K1410" s="1"/>
      <c r="L1410" s="1"/>
      <c r="M1410" s="1"/>
      <c r="N1410" s="1"/>
      <c r="O1410" s="1"/>
      <c r="P1410" s="1"/>
      <c r="Q1410" s="1"/>
      <c r="R1410" s="1"/>
      <c r="S1410" s="1"/>
      <c r="T1410" s="1"/>
      <c r="U1410" s="1"/>
    </row>
    <row r="1411" spans="1:21">
      <c r="A1411" s="1"/>
      <c r="B1411" s="1"/>
      <c r="C1411" s="1"/>
      <c r="D1411" s="1"/>
      <c r="E1411" s="1"/>
      <c r="F1411" s="1"/>
      <c r="G1411" s="1"/>
      <c r="H1411" s="1"/>
      <c r="I1411" s="1"/>
      <c r="J1411" s="1"/>
      <c r="K1411" s="1"/>
      <c r="L1411" s="1"/>
      <c r="M1411" s="1"/>
      <c r="N1411" s="1"/>
      <c r="O1411" s="1"/>
      <c r="P1411" s="1"/>
      <c r="Q1411" s="1"/>
      <c r="R1411" s="1"/>
      <c r="S1411" s="1"/>
      <c r="T1411" s="1"/>
      <c r="U1411" s="1"/>
    </row>
    <row r="1412" spans="1:21">
      <c r="A1412" s="1"/>
      <c r="B1412" s="1"/>
      <c r="C1412" s="1"/>
      <c r="D1412" s="1"/>
      <c r="E1412" s="1"/>
      <c r="F1412" s="1"/>
      <c r="G1412" s="1"/>
      <c r="H1412" s="1"/>
      <c r="I1412" s="1"/>
      <c r="J1412" s="1"/>
      <c r="K1412" s="1"/>
      <c r="L1412" s="1"/>
      <c r="M1412" s="1"/>
      <c r="N1412" s="1"/>
      <c r="O1412" s="1"/>
      <c r="P1412" s="1"/>
      <c r="Q1412" s="1"/>
      <c r="R1412" s="1"/>
      <c r="S1412" s="1"/>
      <c r="T1412" s="1"/>
      <c r="U1412" s="1"/>
    </row>
    <row r="1413" spans="1:21">
      <c r="A1413" s="1"/>
      <c r="B1413" s="1"/>
      <c r="C1413" s="1"/>
      <c r="D1413" s="1"/>
      <c r="E1413" s="1"/>
      <c r="F1413" s="1"/>
      <c r="G1413" s="1"/>
      <c r="H1413" s="1"/>
      <c r="I1413" s="1"/>
      <c r="J1413" s="1"/>
      <c r="K1413" s="1"/>
      <c r="L1413" s="1"/>
      <c r="M1413" s="1"/>
      <c r="N1413" s="1"/>
      <c r="O1413" s="1"/>
      <c r="P1413" s="1"/>
      <c r="Q1413" s="1"/>
      <c r="R1413" s="1"/>
      <c r="S1413" s="1"/>
      <c r="T1413" s="1"/>
      <c r="U1413" s="1"/>
    </row>
    <row r="1414" spans="1:21">
      <c r="A1414" s="1"/>
      <c r="B1414" s="1"/>
      <c r="C1414" s="1"/>
      <c r="D1414" s="1"/>
      <c r="E1414" s="1"/>
      <c r="F1414" s="1"/>
      <c r="G1414" s="1"/>
      <c r="H1414" s="1"/>
      <c r="I1414" s="1"/>
      <c r="J1414" s="1"/>
      <c r="K1414" s="1"/>
      <c r="L1414" s="1"/>
      <c r="M1414" s="1"/>
      <c r="N1414" s="1"/>
      <c r="O1414" s="1"/>
      <c r="P1414" s="1"/>
      <c r="Q1414" s="1"/>
      <c r="R1414" s="1"/>
      <c r="S1414" s="1"/>
      <c r="T1414" s="1"/>
      <c r="U1414" s="1"/>
    </row>
    <row r="1415" spans="1:21">
      <c r="A1415" s="1"/>
      <c r="B1415" s="1"/>
      <c r="C1415" s="1"/>
      <c r="D1415" s="1"/>
      <c r="E1415" s="1"/>
      <c r="F1415" s="1"/>
      <c r="G1415" s="1"/>
      <c r="H1415" s="1"/>
      <c r="I1415" s="1"/>
      <c r="J1415" s="1"/>
      <c r="K1415" s="1"/>
      <c r="L1415" s="1"/>
      <c r="M1415" s="1"/>
      <c r="N1415" s="1"/>
      <c r="O1415" s="1"/>
      <c r="P1415" s="1"/>
      <c r="Q1415" s="1"/>
      <c r="R1415" s="1"/>
      <c r="S1415" s="1"/>
      <c r="T1415" s="1"/>
      <c r="U1415" s="1"/>
    </row>
    <row r="1416" spans="1:21">
      <c r="A1416" s="1"/>
      <c r="B1416" s="1"/>
      <c r="C1416" s="1"/>
      <c r="D1416" s="1"/>
      <c r="E1416" s="1"/>
      <c r="F1416" s="1"/>
      <c r="G1416" s="1"/>
      <c r="H1416" s="1"/>
      <c r="I1416" s="1"/>
      <c r="J1416" s="1"/>
      <c r="K1416" s="1"/>
      <c r="L1416" s="1"/>
      <c r="M1416" s="1"/>
      <c r="N1416" s="1"/>
      <c r="O1416" s="1"/>
      <c r="P1416" s="1"/>
      <c r="Q1416" s="1"/>
      <c r="R1416" s="1"/>
      <c r="S1416" s="1"/>
      <c r="T1416" s="1"/>
      <c r="U1416" s="1"/>
    </row>
    <row r="1417" spans="1:21">
      <c r="A1417" s="1"/>
      <c r="B1417" s="1"/>
      <c r="C1417" s="1"/>
      <c r="D1417" s="1"/>
      <c r="E1417" s="1"/>
      <c r="F1417" s="1"/>
      <c r="G1417" s="1"/>
      <c r="H1417" s="1"/>
      <c r="I1417" s="1"/>
      <c r="J1417" s="1"/>
      <c r="K1417" s="1"/>
      <c r="L1417" s="1"/>
      <c r="M1417" s="1"/>
      <c r="N1417" s="1"/>
      <c r="O1417" s="1"/>
      <c r="P1417" s="1"/>
      <c r="Q1417" s="1"/>
      <c r="R1417" s="1"/>
      <c r="S1417" s="1"/>
      <c r="T1417" s="1"/>
      <c r="U1417" s="1"/>
    </row>
    <row r="1418" spans="1:21">
      <c r="A1418" s="1"/>
      <c r="B1418" s="1"/>
      <c r="C1418" s="1"/>
      <c r="D1418" s="1"/>
      <c r="E1418" s="1"/>
      <c r="F1418" s="1"/>
      <c r="G1418" s="1"/>
      <c r="H1418" s="1"/>
      <c r="I1418" s="1"/>
      <c r="J1418" s="1"/>
      <c r="K1418" s="1"/>
      <c r="L1418" s="1"/>
      <c r="M1418" s="1"/>
      <c r="N1418" s="1"/>
      <c r="O1418" s="1"/>
      <c r="P1418" s="1"/>
      <c r="Q1418" s="1"/>
      <c r="R1418" s="1"/>
      <c r="S1418" s="1"/>
      <c r="T1418" s="1"/>
      <c r="U1418" s="1"/>
    </row>
    <row r="1419" spans="1:21">
      <c r="A1419" s="1"/>
      <c r="B1419" s="1"/>
      <c r="C1419" s="1"/>
      <c r="D1419" s="1"/>
      <c r="E1419" s="1"/>
      <c r="F1419" s="1"/>
      <c r="G1419" s="1"/>
      <c r="H1419" s="1"/>
      <c r="I1419" s="1"/>
      <c r="J1419" s="1"/>
      <c r="K1419" s="1"/>
      <c r="L1419" s="1"/>
      <c r="M1419" s="1"/>
      <c r="N1419" s="1"/>
      <c r="O1419" s="1"/>
      <c r="P1419" s="1"/>
      <c r="Q1419" s="1"/>
      <c r="R1419" s="1"/>
      <c r="S1419" s="1"/>
      <c r="T1419" s="1"/>
      <c r="U1419" s="1"/>
    </row>
    <row r="1420" spans="1:21">
      <c r="A1420" s="1"/>
      <c r="B1420" s="1"/>
      <c r="C1420" s="1"/>
      <c r="D1420" s="1"/>
      <c r="E1420" s="1"/>
      <c r="F1420" s="1"/>
      <c r="G1420" s="1"/>
      <c r="H1420" s="1"/>
      <c r="I1420" s="1"/>
      <c r="J1420" s="1"/>
      <c r="K1420" s="1"/>
      <c r="L1420" s="1"/>
      <c r="M1420" s="1"/>
      <c r="N1420" s="1"/>
      <c r="O1420" s="1"/>
      <c r="P1420" s="1"/>
      <c r="Q1420" s="1"/>
      <c r="R1420" s="1"/>
      <c r="S1420" s="1"/>
      <c r="T1420" s="1"/>
      <c r="U1420" s="1"/>
    </row>
    <row r="1421" spans="1:21">
      <c r="A1421" s="1"/>
      <c r="B1421" s="1"/>
      <c r="C1421" s="1"/>
      <c r="D1421" s="1"/>
      <c r="E1421" s="1"/>
      <c r="F1421" s="1"/>
      <c r="G1421" s="1"/>
      <c r="H1421" s="1"/>
      <c r="I1421" s="1"/>
      <c r="J1421" s="1"/>
      <c r="K1421" s="1"/>
      <c r="L1421" s="1"/>
      <c r="M1421" s="1"/>
      <c r="N1421" s="1"/>
      <c r="O1421" s="1"/>
      <c r="P1421" s="1"/>
      <c r="Q1421" s="1"/>
      <c r="R1421" s="1"/>
      <c r="S1421" s="1"/>
      <c r="T1421" s="1"/>
      <c r="U1421" s="1"/>
    </row>
    <row r="1422" spans="1:21">
      <c r="A1422" s="1"/>
      <c r="B1422" s="1"/>
      <c r="C1422" s="1"/>
      <c r="D1422" s="1"/>
      <c r="E1422" s="1"/>
      <c r="F1422" s="1"/>
      <c r="G1422" s="1"/>
      <c r="H1422" s="1"/>
      <c r="I1422" s="1"/>
      <c r="J1422" s="1"/>
      <c r="K1422" s="1"/>
      <c r="L1422" s="1"/>
      <c r="M1422" s="1"/>
      <c r="N1422" s="1"/>
      <c r="O1422" s="1"/>
      <c r="P1422" s="1"/>
      <c r="Q1422" s="1"/>
      <c r="R1422" s="1"/>
      <c r="S1422" s="1"/>
      <c r="T1422" s="1"/>
      <c r="U1422" s="1"/>
    </row>
    <row r="1423" spans="1:21">
      <c r="A1423" s="1"/>
      <c r="B1423" s="1"/>
      <c r="C1423" s="1"/>
      <c r="D1423" s="1"/>
      <c r="E1423" s="1"/>
      <c r="F1423" s="1"/>
      <c r="G1423" s="1"/>
      <c r="H1423" s="1"/>
      <c r="I1423" s="1"/>
      <c r="J1423" s="1"/>
      <c r="K1423" s="1"/>
      <c r="L1423" s="1"/>
      <c r="M1423" s="1"/>
      <c r="N1423" s="1"/>
      <c r="O1423" s="1"/>
      <c r="P1423" s="1"/>
      <c r="Q1423" s="1"/>
      <c r="R1423" s="1"/>
      <c r="S1423" s="1"/>
      <c r="T1423" s="1"/>
      <c r="U1423" s="1"/>
    </row>
    <row r="1424" spans="1:21">
      <c r="A1424" s="1"/>
      <c r="B1424" s="1"/>
      <c r="C1424" s="1"/>
      <c r="D1424" s="1"/>
      <c r="E1424" s="1"/>
      <c r="F1424" s="1"/>
      <c r="G1424" s="1"/>
      <c r="H1424" s="1"/>
      <c r="I1424" s="1"/>
      <c r="J1424" s="1"/>
      <c r="K1424" s="1"/>
      <c r="L1424" s="1"/>
      <c r="M1424" s="1"/>
      <c r="N1424" s="1"/>
      <c r="O1424" s="1"/>
      <c r="P1424" s="1"/>
      <c r="Q1424" s="1"/>
      <c r="R1424" s="1"/>
      <c r="S1424" s="1"/>
      <c r="T1424" s="1"/>
      <c r="U1424" s="1"/>
    </row>
    <row r="1425" spans="1:21">
      <c r="A1425" s="1"/>
      <c r="B1425" s="1"/>
      <c r="C1425" s="1"/>
      <c r="D1425" s="1"/>
      <c r="E1425" s="1"/>
      <c r="F1425" s="1"/>
      <c r="G1425" s="1"/>
      <c r="H1425" s="1"/>
      <c r="I1425" s="1"/>
      <c r="J1425" s="1"/>
      <c r="K1425" s="1"/>
      <c r="L1425" s="1"/>
      <c r="M1425" s="1"/>
      <c r="N1425" s="1"/>
      <c r="O1425" s="1"/>
      <c r="P1425" s="1"/>
      <c r="Q1425" s="1"/>
      <c r="R1425" s="1"/>
      <c r="S1425" s="1"/>
      <c r="T1425" s="1"/>
      <c r="U1425" s="1"/>
    </row>
    <row r="1426" spans="1:21">
      <c r="A1426" s="1"/>
      <c r="B1426" s="1"/>
      <c r="C1426" s="1"/>
      <c r="D1426" s="1"/>
      <c r="E1426" s="1"/>
      <c r="F1426" s="1"/>
      <c r="G1426" s="1"/>
      <c r="H1426" s="1"/>
      <c r="I1426" s="1"/>
      <c r="J1426" s="1"/>
      <c r="K1426" s="1"/>
      <c r="L1426" s="1"/>
      <c r="M1426" s="1"/>
      <c r="N1426" s="1"/>
      <c r="O1426" s="1"/>
      <c r="P1426" s="1"/>
      <c r="Q1426" s="1"/>
      <c r="R1426" s="1"/>
      <c r="S1426" s="1"/>
      <c r="T1426" s="1"/>
      <c r="U1426" s="1"/>
    </row>
    <row r="1427" spans="1:21">
      <c r="A1427" s="1"/>
      <c r="B1427" s="1"/>
      <c r="C1427" s="1"/>
      <c r="D1427" s="1"/>
      <c r="E1427" s="1"/>
      <c r="F1427" s="1"/>
      <c r="G1427" s="1"/>
      <c r="H1427" s="1"/>
      <c r="I1427" s="1"/>
      <c r="J1427" s="1"/>
      <c r="K1427" s="1"/>
      <c r="L1427" s="1"/>
      <c r="M1427" s="1"/>
      <c r="N1427" s="1"/>
      <c r="O1427" s="1"/>
      <c r="P1427" s="1"/>
      <c r="Q1427" s="1"/>
      <c r="R1427" s="1"/>
      <c r="S1427" s="1"/>
      <c r="T1427" s="1"/>
      <c r="U1427" s="1"/>
    </row>
    <row r="1428" spans="1:21">
      <c r="A1428" s="1"/>
      <c r="B1428" s="1"/>
      <c r="C1428" s="1"/>
      <c r="D1428" s="1"/>
      <c r="E1428" s="1"/>
      <c r="F1428" s="1"/>
      <c r="G1428" s="1"/>
      <c r="H1428" s="1"/>
      <c r="I1428" s="1"/>
      <c r="J1428" s="1"/>
      <c r="K1428" s="1"/>
      <c r="L1428" s="1"/>
      <c r="M1428" s="1"/>
      <c r="N1428" s="1"/>
      <c r="O1428" s="1"/>
      <c r="P1428" s="1"/>
      <c r="Q1428" s="1"/>
      <c r="R1428" s="1"/>
      <c r="S1428" s="1"/>
      <c r="T1428" s="1"/>
      <c r="U1428" s="1"/>
    </row>
    <row r="1429" spans="1:21">
      <c r="A1429" s="1"/>
      <c r="B1429" s="1"/>
      <c r="C1429" s="1"/>
      <c r="D1429" s="1"/>
      <c r="E1429" s="1"/>
      <c r="F1429" s="1"/>
      <c r="G1429" s="1"/>
      <c r="H1429" s="1"/>
      <c r="I1429" s="1"/>
      <c r="J1429" s="1"/>
      <c r="K1429" s="1"/>
      <c r="L1429" s="1"/>
      <c r="M1429" s="1"/>
      <c r="N1429" s="1"/>
      <c r="O1429" s="1"/>
      <c r="P1429" s="1"/>
      <c r="Q1429" s="1"/>
      <c r="R1429" s="1"/>
      <c r="S1429" s="1"/>
      <c r="T1429" s="1"/>
      <c r="U1429" s="1"/>
    </row>
    <row r="1430" spans="1:21">
      <c r="A1430" s="1"/>
      <c r="B1430" s="1"/>
      <c r="C1430" s="1"/>
      <c r="D1430" s="1"/>
      <c r="E1430" s="1"/>
      <c r="F1430" s="1"/>
      <c r="G1430" s="1"/>
      <c r="H1430" s="1"/>
      <c r="I1430" s="1"/>
      <c r="J1430" s="1"/>
      <c r="K1430" s="1"/>
      <c r="L1430" s="1"/>
      <c r="M1430" s="1"/>
      <c r="N1430" s="1"/>
      <c r="O1430" s="1"/>
      <c r="P1430" s="1"/>
      <c r="Q1430" s="1"/>
      <c r="R1430" s="1"/>
      <c r="S1430" s="1"/>
      <c r="T1430" s="1"/>
      <c r="U1430" s="1"/>
    </row>
    <row r="1431" spans="1:21">
      <c r="A1431" s="1"/>
      <c r="B1431" s="1"/>
      <c r="C1431" s="1"/>
      <c r="D1431" s="1"/>
      <c r="E1431" s="1"/>
      <c r="F1431" s="1"/>
      <c r="G1431" s="1"/>
      <c r="H1431" s="1"/>
      <c r="I1431" s="1"/>
      <c r="J1431" s="1"/>
      <c r="K1431" s="1"/>
      <c r="L1431" s="1"/>
      <c r="M1431" s="1"/>
      <c r="N1431" s="1"/>
      <c r="O1431" s="1"/>
      <c r="P1431" s="1"/>
      <c r="Q1431" s="1"/>
      <c r="R1431" s="1"/>
      <c r="S1431" s="1"/>
      <c r="T1431" s="1"/>
      <c r="U1431" s="1"/>
    </row>
    <row r="1432" spans="1:21">
      <c r="A1432" s="1"/>
      <c r="B1432" s="1"/>
      <c r="C1432" s="1"/>
      <c r="D1432" s="1"/>
      <c r="E1432" s="1"/>
      <c r="F1432" s="1"/>
      <c r="G1432" s="1"/>
      <c r="H1432" s="1"/>
      <c r="I1432" s="1"/>
      <c r="J1432" s="1"/>
      <c r="K1432" s="1"/>
      <c r="L1432" s="1"/>
      <c r="M1432" s="1"/>
      <c r="N1432" s="1"/>
      <c r="O1432" s="1"/>
      <c r="P1432" s="1"/>
      <c r="Q1432" s="1"/>
      <c r="R1432" s="1"/>
      <c r="S1432" s="1"/>
      <c r="T1432" s="1"/>
      <c r="U1432" s="1"/>
    </row>
    <row r="1433" spans="1:21">
      <c r="A1433" s="1"/>
      <c r="B1433" s="1"/>
      <c r="C1433" s="1"/>
      <c r="D1433" s="1"/>
      <c r="E1433" s="1"/>
      <c r="F1433" s="1"/>
      <c r="G1433" s="1"/>
      <c r="H1433" s="1"/>
      <c r="I1433" s="1"/>
      <c r="J1433" s="1"/>
      <c r="K1433" s="1"/>
      <c r="L1433" s="1"/>
      <c r="M1433" s="1"/>
      <c r="N1433" s="1"/>
      <c r="O1433" s="1"/>
      <c r="P1433" s="1"/>
      <c r="Q1433" s="1"/>
      <c r="R1433" s="1"/>
      <c r="S1433" s="1"/>
      <c r="T1433" s="1"/>
      <c r="U1433" s="1"/>
    </row>
    <row r="1434" spans="1:21">
      <c r="A1434" s="1"/>
      <c r="B1434" s="1"/>
      <c r="C1434" s="1"/>
      <c r="D1434" s="1"/>
      <c r="E1434" s="1"/>
      <c r="F1434" s="1"/>
      <c r="G1434" s="1"/>
      <c r="H1434" s="1"/>
      <c r="I1434" s="1"/>
      <c r="J1434" s="1"/>
      <c r="K1434" s="1"/>
      <c r="L1434" s="1"/>
      <c r="M1434" s="1"/>
      <c r="N1434" s="1"/>
      <c r="O1434" s="1"/>
      <c r="P1434" s="1"/>
      <c r="Q1434" s="1"/>
      <c r="R1434" s="1"/>
      <c r="S1434" s="1"/>
      <c r="T1434" s="1"/>
      <c r="U1434" s="1"/>
    </row>
    <row r="1435" spans="1:21">
      <c r="A1435" s="1"/>
      <c r="B1435" s="1"/>
      <c r="C1435" s="1"/>
      <c r="D1435" s="1"/>
      <c r="E1435" s="1"/>
      <c r="F1435" s="1"/>
      <c r="G1435" s="1"/>
      <c r="H1435" s="1"/>
      <c r="I1435" s="1"/>
      <c r="J1435" s="1"/>
      <c r="K1435" s="1"/>
      <c r="L1435" s="1"/>
      <c r="M1435" s="1"/>
      <c r="N1435" s="1"/>
      <c r="O1435" s="1"/>
      <c r="P1435" s="1"/>
      <c r="Q1435" s="1"/>
      <c r="R1435" s="1"/>
      <c r="S1435" s="1"/>
      <c r="T1435" s="1"/>
      <c r="U1435" s="1"/>
    </row>
    <row r="1436" spans="1:21">
      <c r="A1436" s="1"/>
      <c r="B1436" s="1"/>
      <c r="C1436" s="1"/>
      <c r="D1436" s="1"/>
      <c r="E1436" s="1"/>
      <c r="F1436" s="1"/>
      <c r="G1436" s="1"/>
      <c r="H1436" s="1"/>
      <c r="I1436" s="1"/>
      <c r="J1436" s="1"/>
      <c r="K1436" s="1"/>
      <c r="L1436" s="1"/>
      <c r="M1436" s="1"/>
      <c r="N1436" s="1"/>
      <c r="O1436" s="1"/>
      <c r="P1436" s="1"/>
      <c r="Q1436" s="1"/>
      <c r="R1436" s="1"/>
      <c r="S1436" s="1"/>
      <c r="T1436" s="1"/>
      <c r="U1436" s="1"/>
    </row>
    <row r="1437" spans="1:21">
      <c r="A1437" s="1"/>
      <c r="B1437" s="1"/>
      <c r="C1437" s="1"/>
      <c r="D1437" s="1"/>
      <c r="E1437" s="1"/>
      <c r="F1437" s="1"/>
      <c r="G1437" s="1"/>
      <c r="H1437" s="1"/>
      <c r="I1437" s="1"/>
      <c r="J1437" s="1"/>
      <c r="K1437" s="1"/>
      <c r="L1437" s="1"/>
      <c r="M1437" s="1"/>
      <c r="N1437" s="1"/>
      <c r="O1437" s="1"/>
      <c r="P1437" s="1"/>
      <c r="Q1437" s="1"/>
      <c r="R1437" s="1"/>
      <c r="S1437" s="1"/>
      <c r="T1437" s="1"/>
      <c r="U1437" s="1"/>
    </row>
    <row r="1438" spans="1:21">
      <c r="A1438" s="1"/>
      <c r="B1438" s="1"/>
      <c r="C1438" s="1"/>
      <c r="D1438" s="1"/>
      <c r="E1438" s="1"/>
      <c r="F1438" s="1"/>
      <c r="G1438" s="1"/>
      <c r="H1438" s="1"/>
      <c r="I1438" s="1"/>
      <c r="J1438" s="1"/>
      <c r="K1438" s="1"/>
      <c r="L1438" s="1"/>
      <c r="M1438" s="1"/>
      <c r="N1438" s="1"/>
      <c r="O1438" s="1"/>
      <c r="P1438" s="1"/>
      <c r="Q1438" s="1"/>
      <c r="R1438" s="1"/>
      <c r="S1438" s="1"/>
      <c r="T1438" s="1"/>
      <c r="U1438" s="1"/>
    </row>
    <row r="1439" spans="1:21">
      <c r="A1439" s="1"/>
      <c r="B1439" s="1"/>
      <c r="C1439" s="1"/>
      <c r="D1439" s="1"/>
      <c r="E1439" s="1"/>
      <c r="F1439" s="1"/>
      <c r="G1439" s="1"/>
      <c r="H1439" s="1"/>
      <c r="I1439" s="1"/>
      <c r="J1439" s="1"/>
      <c r="K1439" s="1"/>
      <c r="L1439" s="1"/>
      <c r="M1439" s="1"/>
      <c r="N1439" s="1"/>
      <c r="O1439" s="1"/>
      <c r="P1439" s="1"/>
      <c r="Q1439" s="1"/>
      <c r="R1439" s="1"/>
      <c r="S1439" s="1"/>
      <c r="T1439" s="1"/>
      <c r="U1439" s="1"/>
    </row>
    <row r="1440" spans="1:21">
      <c r="A1440" s="1"/>
      <c r="B1440" s="1"/>
      <c r="C1440" s="1"/>
      <c r="D1440" s="1"/>
      <c r="E1440" s="1"/>
      <c r="F1440" s="1"/>
      <c r="G1440" s="1"/>
      <c r="H1440" s="1"/>
      <c r="I1440" s="1"/>
      <c r="J1440" s="1"/>
      <c r="K1440" s="1"/>
      <c r="L1440" s="1"/>
      <c r="M1440" s="1"/>
      <c r="N1440" s="1"/>
      <c r="O1440" s="1"/>
      <c r="P1440" s="1"/>
      <c r="Q1440" s="1"/>
      <c r="R1440" s="1"/>
      <c r="S1440" s="1"/>
      <c r="T1440" s="1"/>
      <c r="U1440" s="1"/>
    </row>
    <row r="1441" spans="1:21">
      <c r="A1441" s="1"/>
      <c r="B1441" s="1"/>
      <c r="C1441" s="1"/>
      <c r="D1441" s="1"/>
      <c r="E1441" s="1"/>
      <c r="F1441" s="1"/>
      <c r="G1441" s="1"/>
      <c r="H1441" s="1"/>
      <c r="I1441" s="1"/>
      <c r="J1441" s="1"/>
      <c r="K1441" s="1"/>
      <c r="L1441" s="1"/>
      <c r="M1441" s="1"/>
      <c r="N1441" s="1"/>
      <c r="O1441" s="1"/>
      <c r="P1441" s="1"/>
      <c r="Q1441" s="1"/>
      <c r="R1441" s="1"/>
      <c r="S1441" s="1"/>
      <c r="T1441" s="1"/>
      <c r="U1441" s="1"/>
    </row>
    <row r="1442" spans="1:21">
      <c r="A1442" s="1"/>
      <c r="B1442" s="1"/>
      <c r="C1442" s="1"/>
      <c r="D1442" s="1"/>
      <c r="E1442" s="1"/>
      <c r="F1442" s="1"/>
      <c r="G1442" s="1"/>
      <c r="H1442" s="1"/>
      <c r="I1442" s="1"/>
      <c r="J1442" s="1"/>
      <c r="K1442" s="1"/>
      <c r="L1442" s="1"/>
      <c r="M1442" s="1"/>
      <c r="N1442" s="1"/>
      <c r="O1442" s="1"/>
      <c r="P1442" s="1"/>
      <c r="Q1442" s="1"/>
      <c r="R1442" s="1"/>
      <c r="S1442" s="1"/>
      <c r="T1442" s="1"/>
      <c r="U1442" s="1"/>
    </row>
    <row r="1443" spans="1:21">
      <c r="A1443" s="1"/>
      <c r="B1443" s="1"/>
      <c r="C1443" s="1"/>
      <c r="D1443" s="1"/>
      <c r="E1443" s="1"/>
      <c r="F1443" s="1"/>
      <c r="G1443" s="1"/>
      <c r="H1443" s="1"/>
      <c r="I1443" s="1"/>
      <c r="J1443" s="1"/>
      <c r="K1443" s="1"/>
      <c r="L1443" s="1"/>
      <c r="M1443" s="1"/>
      <c r="N1443" s="1"/>
      <c r="O1443" s="1"/>
      <c r="P1443" s="1"/>
      <c r="Q1443" s="1"/>
      <c r="R1443" s="1"/>
      <c r="S1443" s="1"/>
      <c r="T1443" s="1"/>
      <c r="U1443" s="1"/>
    </row>
    <row r="1444" spans="1:21">
      <c r="A1444" s="1"/>
      <c r="B1444" s="1"/>
      <c r="C1444" s="1"/>
      <c r="D1444" s="1"/>
      <c r="E1444" s="1"/>
      <c r="F1444" s="1"/>
      <c r="G1444" s="1"/>
      <c r="H1444" s="1"/>
      <c r="I1444" s="1"/>
      <c r="J1444" s="1"/>
      <c r="K1444" s="1"/>
      <c r="L1444" s="1"/>
      <c r="M1444" s="1"/>
      <c r="N1444" s="1"/>
      <c r="O1444" s="1"/>
      <c r="P1444" s="1"/>
      <c r="Q1444" s="1"/>
      <c r="R1444" s="1"/>
      <c r="S1444" s="1"/>
      <c r="T1444" s="1"/>
      <c r="U1444" s="1"/>
    </row>
    <row r="1445" spans="1:21">
      <c r="A1445" s="1"/>
      <c r="B1445" s="1"/>
      <c r="C1445" s="1"/>
      <c r="D1445" s="1"/>
      <c r="E1445" s="1"/>
      <c r="F1445" s="1"/>
      <c r="G1445" s="1"/>
      <c r="H1445" s="1"/>
      <c r="I1445" s="1"/>
      <c r="J1445" s="1"/>
      <c r="K1445" s="1"/>
      <c r="L1445" s="1"/>
      <c r="M1445" s="1"/>
      <c r="N1445" s="1"/>
      <c r="O1445" s="1"/>
      <c r="P1445" s="1"/>
      <c r="Q1445" s="1"/>
      <c r="R1445" s="1"/>
      <c r="S1445" s="1"/>
      <c r="T1445" s="1"/>
      <c r="U1445" s="1"/>
    </row>
    <row r="1446" spans="1:21">
      <c r="A1446" s="1"/>
      <c r="B1446" s="1"/>
      <c r="C1446" s="1"/>
      <c r="D1446" s="1"/>
      <c r="E1446" s="1"/>
      <c r="F1446" s="1"/>
      <c r="G1446" s="1"/>
      <c r="H1446" s="1"/>
      <c r="I1446" s="1"/>
      <c r="J1446" s="1"/>
      <c r="K1446" s="1"/>
      <c r="L1446" s="1"/>
      <c r="M1446" s="1"/>
      <c r="N1446" s="1"/>
      <c r="O1446" s="1"/>
      <c r="P1446" s="1"/>
      <c r="Q1446" s="1"/>
      <c r="R1446" s="1"/>
      <c r="S1446" s="1"/>
      <c r="T1446" s="1"/>
      <c r="U1446" s="1"/>
    </row>
    <row r="1447" spans="1:21">
      <c r="A1447" s="1"/>
      <c r="B1447" s="1"/>
      <c r="C1447" s="1"/>
      <c r="D1447" s="1"/>
      <c r="E1447" s="1"/>
      <c r="F1447" s="1"/>
      <c r="G1447" s="1"/>
      <c r="H1447" s="1"/>
      <c r="I1447" s="1"/>
      <c r="J1447" s="1"/>
      <c r="K1447" s="1"/>
      <c r="L1447" s="1"/>
      <c r="M1447" s="1"/>
      <c r="N1447" s="1"/>
      <c r="O1447" s="1"/>
      <c r="P1447" s="1"/>
      <c r="Q1447" s="1"/>
      <c r="R1447" s="1"/>
      <c r="S1447" s="1"/>
      <c r="T1447" s="1"/>
      <c r="U1447" s="1"/>
    </row>
    <row r="1448" spans="1:21">
      <c r="A1448" s="1"/>
      <c r="B1448" s="1"/>
      <c r="C1448" s="1"/>
      <c r="D1448" s="1"/>
      <c r="E1448" s="1"/>
      <c r="F1448" s="1"/>
      <c r="G1448" s="1"/>
      <c r="H1448" s="1"/>
      <c r="I1448" s="1"/>
      <c r="J1448" s="1"/>
      <c r="K1448" s="1"/>
      <c r="L1448" s="1"/>
      <c r="M1448" s="1"/>
      <c r="N1448" s="1"/>
      <c r="O1448" s="1"/>
      <c r="P1448" s="1"/>
      <c r="Q1448" s="1"/>
      <c r="R1448" s="1"/>
      <c r="S1448" s="1"/>
      <c r="T1448" s="1"/>
      <c r="U1448" s="1"/>
    </row>
    <row r="1449" spans="1:21">
      <c r="A1449" s="1"/>
      <c r="B1449" s="1"/>
      <c r="C1449" s="1"/>
      <c r="D1449" s="1"/>
      <c r="E1449" s="1"/>
      <c r="F1449" s="1"/>
      <c r="G1449" s="1"/>
      <c r="H1449" s="1"/>
      <c r="I1449" s="1"/>
      <c r="J1449" s="1"/>
      <c r="K1449" s="1"/>
      <c r="L1449" s="1"/>
      <c r="M1449" s="1"/>
      <c r="N1449" s="1"/>
      <c r="O1449" s="1"/>
      <c r="P1449" s="1"/>
      <c r="Q1449" s="1"/>
      <c r="R1449" s="1"/>
      <c r="S1449" s="1"/>
      <c r="T1449" s="1"/>
      <c r="U1449" s="1"/>
    </row>
    <row r="1450" spans="1:21">
      <c r="A1450" s="1"/>
      <c r="B1450" s="1"/>
      <c r="C1450" s="1"/>
      <c r="D1450" s="1"/>
      <c r="E1450" s="1"/>
      <c r="F1450" s="1"/>
      <c r="G1450" s="1"/>
      <c r="H1450" s="1"/>
      <c r="I1450" s="1"/>
      <c r="J1450" s="1"/>
      <c r="K1450" s="1"/>
      <c r="L1450" s="1"/>
      <c r="M1450" s="1"/>
      <c r="N1450" s="1"/>
      <c r="O1450" s="1"/>
      <c r="P1450" s="1"/>
      <c r="Q1450" s="1"/>
      <c r="R1450" s="1"/>
      <c r="S1450" s="1"/>
      <c r="T1450" s="1"/>
      <c r="U1450" s="1"/>
    </row>
    <row r="1451" spans="1:21">
      <c r="A1451" s="1"/>
      <c r="B1451" s="1"/>
      <c r="C1451" s="1"/>
      <c r="D1451" s="1"/>
      <c r="E1451" s="1"/>
      <c r="F1451" s="1"/>
      <c r="G1451" s="1"/>
      <c r="H1451" s="1"/>
      <c r="I1451" s="1"/>
      <c r="J1451" s="1"/>
      <c r="K1451" s="1"/>
      <c r="L1451" s="1"/>
      <c r="M1451" s="1"/>
      <c r="N1451" s="1"/>
      <c r="O1451" s="1"/>
      <c r="P1451" s="1"/>
      <c r="Q1451" s="1"/>
      <c r="R1451" s="1"/>
      <c r="S1451" s="1"/>
      <c r="T1451" s="1"/>
      <c r="U1451" s="1"/>
    </row>
    <row r="1452" spans="1:21">
      <c r="A1452" s="1"/>
      <c r="B1452" s="1"/>
      <c r="C1452" s="1"/>
      <c r="D1452" s="1"/>
      <c r="E1452" s="1"/>
      <c r="F1452" s="1"/>
      <c r="G1452" s="1"/>
      <c r="H1452" s="1"/>
      <c r="I1452" s="1"/>
      <c r="J1452" s="1"/>
      <c r="K1452" s="1"/>
      <c r="L1452" s="1"/>
      <c r="M1452" s="1"/>
      <c r="N1452" s="1"/>
      <c r="O1452" s="1"/>
      <c r="P1452" s="1"/>
      <c r="Q1452" s="1"/>
      <c r="R1452" s="1"/>
      <c r="S1452" s="1"/>
      <c r="T1452" s="1"/>
      <c r="U1452" s="1"/>
    </row>
    <row r="1453" spans="1:21">
      <c r="A1453" s="1"/>
      <c r="B1453" s="1"/>
      <c r="C1453" s="1"/>
      <c r="D1453" s="1"/>
      <c r="E1453" s="1"/>
      <c r="F1453" s="1"/>
      <c r="G1453" s="1"/>
      <c r="H1453" s="1"/>
      <c r="I1453" s="1"/>
      <c r="J1453" s="1"/>
      <c r="K1453" s="1"/>
      <c r="L1453" s="1"/>
      <c r="M1453" s="1"/>
      <c r="N1453" s="1"/>
      <c r="O1453" s="1"/>
      <c r="P1453" s="1"/>
      <c r="Q1453" s="1"/>
      <c r="R1453" s="1"/>
      <c r="S1453" s="1"/>
      <c r="T1453" s="1"/>
      <c r="U1453" s="1"/>
    </row>
    <row r="1454" spans="1:21">
      <c r="A1454" s="1"/>
      <c r="B1454" s="1"/>
      <c r="C1454" s="1"/>
      <c r="D1454" s="1"/>
      <c r="E1454" s="1"/>
      <c r="F1454" s="1"/>
      <c r="G1454" s="1"/>
      <c r="H1454" s="1"/>
      <c r="I1454" s="1"/>
      <c r="J1454" s="1"/>
      <c r="K1454" s="1"/>
      <c r="L1454" s="1"/>
      <c r="M1454" s="1"/>
      <c r="N1454" s="1"/>
      <c r="O1454" s="1"/>
      <c r="P1454" s="1"/>
      <c r="Q1454" s="1"/>
      <c r="R1454" s="1"/>
      <c r="S1454" s="1"/>
      <c r="T1454" s="1"/>
      <c r="U1454" s="1"/>
    </row>
    <row r="1455" spans="1:21">
      <c r="A1455" s="1"/>
      <c r="B1455" s="1"/>
      <c r="C1455" s="1"/>
      <c r="D1455" s="1"/>
      <c r="E1455" s="1"/>
      <c r="F1455" s="1"/>
      <c r="G1455" s="1"/>
      <c r="H1455" s="1"/>
      <c r="I1455" s="1"/>
      <c r="J1455" s="1"/>
      <c r="K1455" s="1"/>
      <c r="L1455" s="1"/>
      <c r="M1455" s="1"/>
      <c r="N1455" s="1"/>
      <c r="O1455" s="1"/>
      <c r="P1455" s="1"/>
      <c r="Q1455" s="1"/>
      <c r="R1455" s="1"/>
      <c r="S1455" s="1"/>
      <c r="T1455" s="1"/>
      <c r="U1455" s="1"/>
    </row>
    <row r="1456" spans="1:21">
      <c r="A1456" s="1"/>
      <c r="B1456" s="1"/>
      <c r="C1456" s="1"/>
      <c r="D1456" s="1"/>
      <c r="E1456" s="1"/>
      <c r="F1456" s="1"/>
      <c r="G1456" s="1"/>
      <c r="H1456" s="1"/>
      <c r="I1456" s="1"/>
      <c r="J1456" s="1"/>
      <c r="K1456" s="1"/>
      <c r="L1456" s="1"/>
      <c r="M1456" s="1"/>
      <c r="N1456" s="1"/>
      <c r="O1456" s="1"/>
      <c r="P1456" s="1"/>
      <c r="Q1456" s="1"/>
      <c r="R1456" s="1"/>
      <c r="S1456" s="1"/>
      <c r="T1456" s="1"/>
      <c r="U1456" s="1"/>
    </row>
    <row r="1457" spans="1:21">
      <c r="A1457" s="1"/>
      <c r="B1457" s="1"/>
      <c r="C1457" s="1"/>
      <c r="D1457" s="1"/>
      <c r="E1457" s="1"/>
      <c r="F1457" s="1"/>
      <c r="G1457" s="1"/>
      <c r="H1457" s="1"/>
      <c r="I1457" s="1"/>
      <c r="J1457" s="1"/>
      <c r="K1457" s="1"/>
      <c r="L1457" s="1"/>
      <c r="M1457" s="1"/>
      <c r="N1457" s="1"/>
      <c r="O1457" s="1"/>
      <c r="P1457" s="1"/>
      <c r="Q1457" s="1"/>
      <c r="R1457" s="1"/>
      <c r="S1457" s="1"/>
      <c r="T1457" s="1"/>
      <c r="U1457" s="1"/>
    </row>
    <row r="1458" spans="1:21">
      <c r="A1458" s="1"/>
      <c r="B1458" s="1"/>
      <c r="C1458" s="1"/>
      <c r="D1458" s="1"/>
      <c r="E1458" s="1"/>
      <c r="F1458" s="1"/>
      <c r="G1458" s="1"/>
      <c r="H1458" s="1"/>
      <c r="I1458" s="1"/>
      <c r="J1458" s="1"/>
      <c r="K1458" s="1"/>
      <c r="L1458" s="1"/>
      <c r="M1458" s="1"/>
      <c r="N1458" s="1"/>
      <c r="O1458" s="1"/>
      <c r="P1458" s="1"/>
      <c r="Q1458" s="1"/>
      <c r="R1458" s="1"/>
      <c r="S1458" s="1"/>
      <c r="T1458" s="1"/>
      <c r="U1458" s="1"/>
    </row>
    <row r="1459" spans="1:21">
      <c r="A1459" s="1"/>
      <c r="B1459" s="1"/>
      <c r="C1459" s="1"/>
      <c r="D1459" s="1"/>
      <c r="E1459" s="1"/>
      <c r="F1459" s="1"/>
      <c r="G1459" s="1"/>
      <c r="H1459" s="1"/>
      <c r="I1459" s="1"/>
      <c r="J1459" s="1"/>
      <c r="K1459" s="1"/>
      <c r="L1459" s="1"/>
      <c r="M1459" s="1"/>
      <c r="N1459" s="1"/>
      <c r="O1459" s="1"/>
      <c r="P1459" s="1"/>
      <c r="Q1459" s="1"/>
      <c r="R1459" s="1"/>
      <c r="S1459" s="1"/>
      <c r="T1459" s="1"/>
      <c r="U1459" s="1"/>
    </row>
    <row r="1460" spans="1:21">
      <c r="A1460" s="1"/>
      <c r="B1460" s="1"/>
      <c r="C1460" s="1"/>
      <c r="D1460" s="1"/>
      <c r="E1460" s="1"/>
      <c r="F1460" s="1"/>
      <c r="G1460" s="1"/>
      <c r="H1460" s="1"/>
      <c r="I1460" s="1"/>
      <c r="J1460" s="1"/>
      <c r="K1460" s="1"/>
      <c r="L1460" s="1"/>
      <c r="M1460" s="1"/>
      <c r="N1460" s="1"/>
      <c r="O1460" s="1"/>
      <c r="P1460" s="1"/>
      <c r="Q1460" s="1"/>
      <c r="R1460" s="1"/>
      <c r="S1460" s="1"/>
      <c r="T1460" s="1"/>
      <c r="U1460" s="1"/>
    </row>
    <row r="1461" spans="1:21">
      <c r="A1461" s="1"/>
      <c r="B1461" s="1"/>
      <c r="C1461" s="1"/>
      <c r="D1461" s="1"/>
      <c r="E1461" s="1"/>
      <c r="F1461" s="1"/>
      <c r="G1461" s="1"/>
      <c r="H1461" s="1"/>
      <c r="I1461" s="1"/>
      <c r="J1461" s="1"/>
      <c r="K1461" s="1"/>
      <c r="L1461" s="1"/>
      <c r="M1461" s="1"/>
      <c r="N1461" s="1"/>
      <c r="O1461" s="1"/>
      <c r="P1461" s="1"/>
      <c r="Q1461" s="1"/>
      <c r="R1461" s="1"/>
      <c r="S1461" s="1"/>
      <c r="T1461" s="1"/>
      <c r="U1461" s="1"/>
    </row>
    <row r="1462" spans="1:21">
      <c r="A1462" s="1"/>
      <c r="B1462" s="1"/>
      <c r="C1462" s="1"/>
      <c r="D1462" s="1"/>
      <c r="E1462" s="1"/>
      <c r="F1462" s="1"/>
      <c r="G1462" s="1"/>
      <c r="H1462" s="1"/>
      <c r="I1462" s="1"/>
      <c r="J1462" s="1"/>
      <c r="K1462" s="1"/>
      <c r="L1462" s="1"/>
      <c r="M1462" s="1"/>
      <c r="N1462" s="1"/>
      <c r="O1462" s="1"/>
      <c r="P1462" s="1"/>
      <c r="Q1462" s="1"/>
      <c r="R1462" s="1"/>
      <c r="S1462" s="1"/>
      <c r="T1462" s="1"/>
      <c r="U1462" s="1"/>
    </row>
    <row r="1463" spans="1:21">
      <c r="A1463" s="1"/>
      <c r="B1463" s="1"/>
      <c r="C1463" s="1"/>
      <c r="D1463" s="1"/>
      <c r="E1463" s="1"/>
      <c r="F1463" s="1"/>
      <c r="G1463" s="1"/>
      <c r="H1463" s="1"/>
      <c r="I1463" s="1"/>
      <c r="J1463" s="1"/>
      <c r="K1463" s="1"/>
      <c r="L1463" s="1"/>
      <c r="M1463" s="1"/>
      <c r="N1463" s="1"/>
      <c r="O1463" s="1"/>
      <c r="P1463" s="1"/>
      <c r="Q1463" s="1"/>
      <c r="R1463" s="1"/>
      <c r="S1463" s="1"/>
      <c r="T1463" s="1"/>
      <c r="U1463" s="1"/>
    </row>
    <row r="1464" spans="1:21">
      <c r="A1464" s="1"/>
      <c r="B1464" s="1"/>
      <c r="C1464" s="1"/>
      <c r="D1464" s="1"/>
      <c r="E1464" s="1"/>
      <c r="F1464" s="1"/>
      <c r="G1464" s="1"/>
      <c r="H1464" s="1"/>
      <c r="I1464" s="1"/>
      <c r="J1464" s="1"/>
      <c r="K1464" s="1"/>
      <c r="L1464" s="1"/>
      <c r="M1464" s="1"/>
      <c r="N1464" s="1"/>
      <c r="O1464" s="1"/>
      <c r="P1464" s="1"/>
      <c r="Q1464" s="1"/>
      <c r="R1464" s="1"/>
      <c r="S1464" s="1"/>
      <c r="T1464" s="1"/>
      <c r="U1464" s="1"/>
    </row>
    <row r="1465" spans="1:21">
      <c r="A1465" s="1"/>
      <c r="B1465" s="1"/>
      <c r="C1465" s="1"/>
      <c r="D1465" s="1"/>
      <c r="E1465" s="1"/>
      <c r="F1465" s="1"/>
      <c r="G1465" s="1"/>
      <c r="H1465" s="1"/>
      <c r="I1465" s="1"/>
      <c r="J1465" s="1"/>
      <c r="K1465" s="1"/>
      <c r="L1465" s="1"/>
      <c r="M1465" s="1"/>
      <c r="N1465" s="1"/>
      <c r="O1465" s="1"/>
      <c r="P1465" s="1"/>
      <c r="Q1465" s="1"/>
      <c r="R1465" s="1"/>
      <c r="S1465" s="1"/>
      <c r="T1465" s="1"/>
      <c r="U1465" s="1"/>
    </row>
    <row r="1466" spans="1:21">
      <c r="A1466" s="1"/>
      <c r="B1466" s="1"/>
      <c r="C1466" s="1"/>
      <c r="D1466" s="1"/>
      <c r="E1466" s="1"/>
      <c r="F1466" s="1"/>
      <c r="G1466" s="1"/>
      <c r="H1466" s="1"/>
      <c r="I1466" s="1"/>
      <c r="J1466" s="1"/>
      <c r="K1466" s="1"/>
      <c r="L1466" s="1"/>
      <c r="M1466" s="1"/>
      <c r="N1466" s="1"/>
      <c r="O1466" s="1"/>
      <c r="P1466" s="1"/>
      <c r="Q1466" s="1"/>
      <c r="R1466" s="1"/>
      <c r="S1466" s="1"/>
      <c r="T1466" s="1"/>
      <c r="U1466" s="1"/>
    </row>
    <row r="1467" spans="1:21">
      <c r="A1467" s="1"/>
      <c r="B1467" s="1"/>
      <c r="C1467" s="1"/>
      <c r="D1467" s="1"/>
      <c r="E1467" s="1"/>
      <c r="F1467" s="1"/>
      <c r="G1467" s="1"/>
      <c r="H1467" s="1"/>
      <c r="I1467" s="1"/>
      <c r="J1467" s="1"/>
      <c r="K1467" s="1"/>
      <c r="L1467" s="1"/>
      <c r="M1467" s="1"/>
      <c r="N1467" s="1"/>
      <c r="O1467" s="1"/>
      <c r="P1467" s="1"/>
      <c r="Q1467" s="1"/>
      <c r="R1467" s="1"/>
      <c r="S1467" s="1"/>
      <c r="T1467" s="1"/>
      <c r="U1467" s="1"/>
    </row>
    <row r="1468" spans="1:21">
      <c r="A1468" s="1"/>
      <c r="B1468" s="1"/>
      <c r="C1468" s="1"/>
      <c r="D1468" s="1"/>
      <c r="E1468" s="1"/>
      <c r="F1468" s="1"/>
      <c r="G1468" s="1"/>
      <c r="H1468" s="1"/>
      <c r="I1468" s="1"/>
      <c r="J1468" s="1"/>
      <c r="K1468" s="1"/>
      <c r="L1468" s="1"/>
      <c r="M1468" s="1"/>
      <c r="N1468" s="1"/>
      <c r="O1468" s="1"/>
      <c r="P1468" s="1"/>
      <c r="Q1468" s="1"/>
      <c r="R1468" s="1"/>
      <c r="S1468" s="1"/>
      <c r="T1468" s="1"/>
      <c r="U1468" s="1"/>
    </row>
    <row r="1469" spans="1:21">
      <c r="A1469" s="1"/>
      <c r="B1469" s="1"/>
      <c r="C1469" s="1"/>
      <c r="D1469" s="1"/>
      <c r="E1469" s="1"/>
      <c r="F1469" s="1"/>
      <c r="G1469" s="1"/>
      <c r="H1469" s="1"/>
      <c r="I1469" s="1"/>
      <c r="J1469" s="1"/>
      <c r="K1469" s="1"/>
      <c r="L1469" s="1"/>
      <c r="M1469" s="1"/>
      <c r="N1469" s="1"/>
      <c r="O1469" s="1"/>
      <c r="P1469" s="1"/>
      <c r="Q1469" s="1"/>
      <c r="R1469" s="1"/>
      <c r="S1469" s="1"/>
      <c r="T1469" s="1"/>
      <c r="U1469" s="1"/>
    </row>
    <row r="1470" spans="1:21">
      <c r="A1470" s="1"/>
      <c r="B1470" s="1"/>
      <c r="C1470" s="1"/>
      <c r="D1470" s="1"/>
      <c r="E1470" s="1"/>
      <c r="F1470" s="1"/>
      <c r="G1470" s="1"/>
      <c r="H1470" s="1"/>
      <c r="I1470" s="1"/>
      <c r="J1470" s="1"/>
      <c r="K1470" s="1"/>
      <c r="L1470" s="1"/>
      <c r="M1470" s="1"/>
      <c r="N1470" s="1"/>
      <c r="O1470" s="1"/>
      <c r="P1470" s="1"/>
      <c r="Q1470" s="1"/>
      <c r="R1470" s="1"/>
      <c r="S1470" s="1"/>
      <c r="T1470" s="1"/>
      <c r="U1470" s="1"/>
    </row>
    <row r="1471" spans="1:21">
      <c r="A1471" s="1"/>
      <c r="B1471" s="1"/>
      <c r="C1471" s="1"/>
      <c r="D1471" s="1"/>
      <c r="E1471" s="1"/>
      <c r="F1471" s="1"/>
      <c r="G1471" s="1"/>
      <c r="H1471" s="1"/>
      <c r="I1471" s="1"/>
      <c r="J1471" s="1"/>
      <c r="K1471" s="1"/>
      <c r="L1471" s="1"/>
      <c r="M1471" s="1"/>
      <c r="N1471" s="1"/>
      <c r="O1471" s="1"/>
      <c r="P1471" s="1"/>
      <c r="Q1471" s="1"/>
      <c r="R1471" s="1"/>
      <c r="S1471" s="1"/>
      <c r="T1471" s="1"/>
      <c r="U1471" s="1"/>
    </row>
    <row r="1472" spans="1:21">
      <c r="A1472" s="1"/>
      <c r="B1472" s="1"/>
      <c r="C1472" s="1"/>
      <c r="D1472" s="1"/>
      <c r="E1472" s="1"/>
      <c r="F1472" s="1"/>
      <c r="G1472" s="1"/>
      <c r="H1472" s="1"/>
      <c r="I1472" s="1"/>
      <c r="J1472" s="1"/>
      <c r="K1472" s="1"/>
      <c r="L1472" s="1"/>
      <c r="M1472" s="1"/>
      <c r="N1472" s="1"/>
      <c r="O1472" s="1"/>
      <c r="P1472" s="1"/>
      <c r="Q1472" s="1"/>
      <c r="R1472" s="1"/>
      <c r="S1472" s="1"/>
      <c r="T1472" s="1"/>
      <c r="U1472" s="1"/>
    </row>
    <row r="1473" spans="1:21">
      <c r="A1473" s="1"/>
      <c r="B1473" s="1"/>
      <c r="C1473" s="1"/>
      <c r="D1473" s="1"/>
      <c r="E1473" s="1"/>
      <c r="F1473" s="1"/>
      <c r="G1473" s="1"/>
      <c r="H1473" s="1"/>
      <c r="I1473" s="1"/>
      <c r="J1473" s="1"/>
      <c r="K1473" s="1"/>
      <c r="L1473" s="1"/>
      <c r="M1473" s="1"/>
      <c r="N1473" s="1"/>
      <c r="O1473" s="1"/>
      <c r="P1473" s="1"/>
      <c r="Q1473" s="1"/>
      <c r="R1473" s="1"/>
      <c r="S1473" s="1"/>
      <c r="T1473" s="1"/>
      <c r="U1473" s="1"/>
    </row>
    <row r="1474" spans="1:21">
      <c r="A1474" s="1"/>
      <c r="B1474" s="1"/>
      <c r="C1474" s="1"/>
      <c r="D1474" s="1"/>
      <c r="E1474" s="1"/>
      <c r="F1474" s="1"/>
      <c r="G1474" s="1"/>
      <c r="H1474" s="1"/>
      <c r="I1474" s="1"/>
      <c r="J1474" s="1"/>
      <c r="K1474" s="1"/>
      <c r="L1474" s="1"/>
      <c r="M1474" s="1"/>
      <c r="N1474" s="1"/>
      <c r="O1474" s="1"/>
      <c r="P1474" s="1"/>
      <c r="Q1474" s="1"/>
      <c r="R1474" s="1"/>
      <c r="S1474" s="1"/>
      <c r="T1474" s="1"/>
      <c r="U1474" s="1"/>
    </row>
    <row r="1475" spans="1:21">
      <c r="A1475" s="1"/>
      <c r="B1475" s="1"/>
      <c r="C1475" s="1"/>
      <c r="D1475" s="1"/>
      <c r="E1475" s="1"/>
      <c r="F1475" s="1"/>
      <c r="G1475" s="1"/>
      <c r="H1475" s="1"/>
      <c r="I1475" s="1"/>
      <c r="J1475" s="1"/>
      <c r="K1475" s="1"/>
      <c r="L1475" s="1"/>
      <c r="M1475" s="1"/>
      <c r="N1475" s="1"/>
      <c r="O1475" s="1"/>
      <c r="P1475" s="1"/>
      <c r="Q1475" s="1"/>
      <c r="R1475" s="1"/>
      <c r="S1475" s="1"/>
      <c r="T1475" s="1"/>
      <c r="U1475" s="1"/>
    </row>
    <row r="1476" spans="1:21">
      <c r="A1476" s="1"/>
      <c r="B1476" s="1"/>
      <c r="C1476" s="1"/>
      <c r="D1476" s="1"/>
      <c r="E1476" s="1"/>
      <c r="F1476" s="1"/>
      <c r="G1476" s="1"/>
      <c r="H1476" s="1"/>
      <c r="I1476" s="1"/>
      <c r="J1476" s="1"/>
      <c r="K1476" s="1"/>
      <c r="L1476" s="1"/>
      <c r="M1476" s="1"/>
      <c r="N1476" s="1"/>
      <c r="O1476" s="1"/>
      <c r="P1476" s="1"/>
      <c r="Q1476" s="1"/>
      <c r="R1476" s="1"/>
      <c r="S1476" s="1"/>
      <c r="T1476" s="1"/>
      <c r="U1476" s="1"/>
    </row>
    <row r="1477" spans="1:21">
      <c r="A1477" s="1"/>
      <c r="B1477" s="1"/>
      <c r="C1477" s="1"/>
      <c r="D1477" s="1"/>
      <c r="E1477" s="1"/>
      <c r="F1477" s="1"/>
      <c r="G1477" s="1"/>
      <c r="H1477" s="1"/>
      <c r="I1477" s="1"/>
      <c r="J1477" s="1"/>
      <c r="K1477" s="1"/>
      <c r="L1477" s="1"/>
      <c r="M1477" s="1"/>
      <c r="N1477" s="1"/>
      <c r="O1477" s="1"/>
      <c r="P1477" s="1"/>
      <c r="Q1477" s="1"/>
      <c r="R1477" s="1"/>
      <c r="S1477" s="1"/>
      <c r="T1477" s="1"/>
      <c r="U1477" s="1"/>
    </row>
    <row r="1478" spans="1:21">
      <c r="A1478" s="1"/>
      <c r="B1478" s="1"/>
      <c r="C1478" s="1"/>
      <c r="D1478" s="1"/>
      <c r="E1478" s="1"/>
      <c r="F1478" s="1"/>
      <c r="G1478" s="1"/>
      <c r="H1478" s="1"/>
      <c r="I1478" s="1"/>
      <c r="J1478" s="1"/>
      <c r="K1478" s="1"/>
      <c r="L1478" s="1"/>
      <c r="M1478" s="1"/>
      <c r="N1478" s="1"/>
      <c r="O1478" s="1"/>
      <c r="P1478" s="1"/>
      <c r="Q1478" s="1"/>
      <c r="R1478" s="1"/>
      <c r="S1478" s="1"/>
      <c r="T1478" s="1"/>
      <c r="U1478" s="1"/>
    </row>
    <row r="1479" spans="1:21">
      <c r="A1479" s="1"/>
      <c r="B1479" s="1"/>
      <c r="C1479" s="1"/>
      <c r="D1479" s="1"/>
      <c r="E1479" s="1"/>
      <c r="F1479" s="1"/>
      <c r="G1479" s="1"/>
      <c r="H1479" s="1"/>
      <c r="I1479" s="1"/>
      <c r="J1479" s="1"/>
      <c r="K1479" s="1"/>
      <c r="L1479" s="1"/>
      <c r="M1479" s="1"/>
      <c r="N1479" s="1"/>
      <c r="O1479" s="1"/>
      <c r="P1479" s="1"/>
      <c r="Q1479" s="1"/>
      <c r="R1479" s="1"/>
      <c r="S1479" s="1"/>
      <c r="T1479" s="1"/>
      <c r="U1479" s="1"/>
    </row>
    <row r="1480" spans="1:21">
      <c r="A1480" s="1"/>
      <c r="B1480" s="1"/>
      <c r="C1480" s="1"/>
      <c r="D1480" s="1"/>
      <c r="E1480" s="1"/>
      <c r="F1480" s="1"/>
      <c r="G1480" s="1"/>
      <c r="H1480" s="1"/>
      <c r="I1480" s="1"/>
      <c r="J1480" s="1"/>
      <c r="K1480" s="1"/>
      <c r="L1480" s="1"/>
      <c r="M1480" s="1"/>
      <c r="N1480" s="1"/>
      <c r="O1480" s="1"/>
      <c r="P1480" s="1"/>
      <c r="Q1480" s="1"/>
      <c r="R1480" s="1"/>
      <c r="S1480" s="1"/>
      <c r="T1480" s="1"/>
      <c r="U1480" s="1"/>
    </row>
    <row r="1481" spans="1:21">
      <c r="A1481" s="1"/>
      <c r="B1481" s="1"/>
      <c r="C1481" s="1"/>
      <c r="D1481" s="1"/>
      <c r="E1481" s="1"/>
      <c r="F1481" s="1"/>
      <c r="G1481" s="1"/>
      <c r="H1481" s="1"/>
      <c r="I1481" s="1"/>
      <c r="J1481" s="1"/>
      <c r="K1481" s="1"/>
      <c r="L1481" s="1"/>
      <c r="M1481" s="1"/>
      <c r="N1481" s="1"/>
      <c r="O1481" s="1"/>
      <c r="P1481" s="1"/>
      <c r="Q1481" s="1"/>
      <c r="R1481" s="1"/>
      <c r="S1481" s="1"/>
      <c r="T1481" s="1"/>
      <c r="U1481" s="1"/>
    </row>
    <row r="1482" spans="1:21">
      <c r="A1482" s="1"/>
      <c r="B1482" s="1"/>
      <c r="C1482" s="1"/>
      <c r="D1482" s="1"/>
      <c r="E1482" s="1"/>
      <c r="F1482" s="1"/>
      <c r="G1482" s="1"/>
      <c r="H1482" s="1"/>
      <c r="I1482" s="1"/>
      <c r="J1482" s="1"/>
      <c r="K1482" s="1"/>
      <c r="L1482" s="1"/>
      <c r="M1482" s="1"/>
      <c r="N1482" s="1"/>
      <c r="O1482" s="1"/>
      <c r="P1482" s="1"/>
      <c r="Q1482" s="1"/>
      <c r="R1482" s="1"/>
      <c r="S1482" s="1"/>
      <c r="T1482" s="1"/>
      <c r="U1482" s="1"/>
    </row>
    <row r="1483" spans="1:21">
      <c r="A1483" s="1"/>
      <c r="B1483" s="1"/>
      <c r="C1483" s="1"/>
      <c r="D1483" s="1"/>
      <c r="E1483" s="1"/>
      <c r="F1483" s="1"/>
      <c r="G1483" s="1"/>
      <c r="H1483" s="1"/>
      <c r="I1483" s="1"/>
      <c r="J1483" s="1"/>
      <c r="K1483" s="1"/>
      <c r="L1483" s="1"/>
      <c r="M1483" s="1"/>
      <c r="N1483" s="1"/>
      <c r="O1483" s="1"/>
      <c r="P1483" s="1"/>
      <c r="Q1483" s="1"/>
      <c r="R1483" s="1"/>
      <c r="S1483" s="1"/>
      <c r="T1483" s="1"/>
      <c r="U1483" s="1"/>
    </row>
    <row r="1484" spans="1:21">
      <c r="A1484" s="1"/>
      <c r="B1484" s="1"/>
      <c r="C1484" s="1"/>
      <c r="D1484" s="1"/>
      <c r="E1484" s="1"/>
      <c r="F1484" s="1"/>
      <c r="G1484" s="1"/>
      <c r="H1484" s="1"/>
      <c r="I1484" s="1"/>
      <c r="J1484" s="1"/>
      <c r="K1484" s="1"/>
      <c r="L1484" s="1"/>
      <c r="M1484" s="1"/>
      <c r="N1484" s="1"/>
      <c r="O1484" s="1"/>
      <c r="P1484" s="1"/>
      <c r="Q1484" s="1"/>
      <c r="R1484" s="1"/>
      <c r="S1484" s="1"/>
      <c r="T1484" s="1"/>
      <c r="U1484" s="1"/>
    </row>
    <row r="1485" spans="1:21">
      <c r="A1485" s="1"/>
      <c r="B1485" s="1"/>
      <c r="C1485" s="1"/>
      <c r="D1485" s="1"/>
      <c r="E1485" s="1"/>
      <c r="F1485" s="1"/>
      <c r="G1485" s="1"/>
      <c r="H1485" s="1"/>
      <c r="I1485" s="1"/>
      <c r="J1485" s="1"/>
      <c r="K1485" s="1"/>
      <c r="L1485" s="1"/>
      <c r="M1485" s="1"/>
      <c r="N1485" s="1"/>
      <c r="O1485" s="1"/>
      <c r="P1485" s="1"/>
      <c r="Q1485" s="1"/>
      <c r="R1485" s="1"/>
      <c r="S1485" s="1"/>
      <c r="T1485" s="1"/>
      <c r="U1485" s="1"/>
    </row>
    <row r="1486" spans="1:21">
      <c r="A1486" s="1"/>
      <c r="B1486" s="1"/>
      <c r="C1486" s="1"/>
      <c r="D1486" s="1"/>
      <c r="E1486" s="1"/>
      <c r="F1486" s="1"/>
      <c r="G1486" s="1"/>
      <c r="H1486" s="1"/>
      <c r="I1486" s="1"/>
      <c r="J1486" s="1"/>
      <c r="K1486" s="1"/>
      <c r="L1486" s="1"/>
      <c r="M1486" s="1"/>
      <c r="N1486" s="1"/>
      <c r="O1486" s="1"/>
      <c r="P1486" s="1"/>
      <c r="Q1486" s="1"/>
      <c r="R1486" s="1"/>
      <c r="S1486" s="1"/>
      <c r="T1486" s="1"/>
      <c r="U1486" s="1"/>
    </row>
    <row r="1487" spans="1:21">
      <c r="A1487" s="1"/>
      <c r="B1487" s="1"/>
      <c r="C1487" s="1"/>
      <c r="D1487" s="1"/>
      <c r="E1487" s="1"/>
      <c r="F1487" s="1"/>
      <c r="G1487" s="1"/>
      <c r="H1487" s="1"/>
      <c r="I1487" s="1"/>
      <c r="J1487" s="1"/>
      <c r="K1487" s="1"/>
      <c r="L1487" s="1"/>
      <c r="M1487" s="1"/>
      <c r="N1487" s="1"/>
      <c r="O1487" s="1"/>
      <c r="P1487" s="1"/>
      <c r="Q1487" s="1"/>
      <c r="R1487" s="1"/>
      <c r="S1487" s="1"/>
      <c r="T1487" s="1"/>
      <c r="U1487" s="1"/>
    </row>
    <row r="1488" spans="1:21">
      <c r="A1488" s="1"/>
      <c r="B1488" s="1"/>
      <c r="C1488" s="1"/>
      <c r="D1488" s="1"/>
      <c r="E1488" s="1"/>
      <c r="F1488" s="1"/>
      <c r="G1488" s="1"/>
      <c r="H1488" s="1"/>
      <c r="I1488" s="1"/>
      <c r="J1488" s="1"/>
      <c r="K1488" s="1"/>
      <c r="L1488" s="1"/>
      <c r="M1488" s="1"/>
      <c r="N1488" s="1"/>
      <c r="O1488" s="1"/>
      <c r="P1488" s="1"/>
      <c r="Q1488" s="1"/>
      <c r="R1488" s="1"/>
      <c r="S1488" s="1"/>
      <c r="T1488" s="1"/>
      <c r="U1488" s="1"/>
    </row>
    <row r="1489" spans="1:21">
      <c r="A1489" s="1"/>
      <c r="B1489" s="1"/>
      <c r="C1489" s="1"/>
      <c r="D1489" s="1"/>
      <c r="E1489" s="1"/>
      <c r="F1489" s="1"/>
      <c r="G1489" s="1"/>
      <c r="H1489" s="1"/>
      <c r="I1489" s="1"/>
      <c r="J1489" s="1"/>
      <c r="K1489" s="1"/>
      <c r="L1489" s="1"/>
      <c r="M1489" s="1"/>
      <c r="N1489" s="1"/>
      <c r="O1489" s="1"/>
      <c r="P1489" s="1"/>
      <c r="Q1489" s="1"/>
      <c r="R1489" s="1"/>
      <c r="S1489" s="1"/>
      <c r="T1489" s="1"/>
      <c r="U1489" s="1"/>
    </row>
    <row r="1490" spans="1:21">
      <c r="A1490" s="1"/>
      <c r="B1490" s="1"/>
      <c r="C1490" s="1"/>
      <c r="D1490" s="1"/>
      <c r="E1490" s="1"/>
      <c r="F1490" s="1"/>
      <c r="G1490" s="1"/>
      <c r="H1490" s="1"/>
      <c r="I1490" s="1"/>
      <c r="J1490" s="1"/>
      <c r="K1490" s="1"/>
      <c r="L1490" s="1"/>
      <c r="M1490" s="1"/>
      <c r="N1490" s="1"/>
      <c r="O1490" s="1"/>
      <c r="P1490" s="1"/>
      <c r="Q1490" s="1"/>
      <c r="R1490" s="1"/>
      <c r="S1490" s="1"/>
      <c r="T1490" s="1"/>
      <c r="U1490" s="1"/>
    </row>
    <row r="1491" spans="1:21">
      <c r="A1491" s="1"/>
      <c r="B1491" s="1"/>
      <c r="C1491" s="1"/>
      <c r="D1491" s="1"/>
      <c r="E1491" s="1"/>
      <c r="F1491" s="1"/>
      <c r="G1491" s="1"/>
      <c r="H1491" s="1"/>
      <c r="I1491" s="1"/>
      <c r="J1491" s="1"/>
      <c r="K1491" s="1"/>
      <c r="L1491" s="1"/>
      <c r="M1491" s="1"/>
      <c r="N1491" s="1"/>
      <c r="O1491" s="1"/>
      <c r="P1491" s="1"/>
      <c r="Q1491" s="1"/>
      <c r="R1491" s="1"/>
      <c r="S1491" s="1"/>
      <c r="T1491" s="1"/>
      <c r="U1491" s="1"/>
    </row>
    <row r="1492" spans="1:21">
      <c r="A1492" s="1"/>
      <c r="B1492" s="1"/>
      <c r="C1492" s="1"/>
      <c r="D1492" s="1"/>
      <c r="E1492" s="1"/>
      <c r="F1492" s="1"/>
      <c r="G1492" s="1"/>
      <c r="H1492" s="1"/>
      <c r="I1492" s="1"/>
      <c r="J1492" s="1"/>
      <c r="K1492" s="1"/>
      <c r="L1492" s="1"/>
      <c r="M1492" s="1"/>
      <c r="N1492" s="1"/>
      <c r="O1492" s="1"/>
      <c r="P1492" s="1"/>
      <c r="Q1492" s="1"/>
      <c r="R1492" s="1"/>
      <c r="S1492" s="1"/>
      <c r="T1492" s="1"/>
      <c r="U1492" s="1"/>
    </row>
    <row r="1493" spans="1:21">
      <c r="A1493" s="1"/>
      <c r="B1493" s="1"/>
      <c r="C1493" s="1"/>
      <c r="D1493" s="1"/>
      <c r="E1493" s="1"/>
      <c r="F1493" s="1"/>
      <c r="G1493" s="1"/>
      <c r="H1493" s="1"/>
      <c r="I1493" s="1"/>
      <c r="J1493" s="1"/>
      <c r="K1493" s="1"/>
      <c r="L1493" s="1"/>
      <c r="M1493" s="1"/>
      <c r="N1493" s="1"/>
      <c r="O1493" s="1"/>
      <c r="P1493" s="1"/>
      <c r="Q1493" s="1"/>
      <c r="R1493" s="1"/>
      <c r="S1493" s="1"/>
      <c r="T1493" s="1"/>
      <c r="U1493" s="1"/>
    </row>
    <row r="1494" spans="1:21">
      <c r="A1494" s="1"/>
      <c r="B1494" s="1"/>
      <c r="C1494" s="1"/>
      <c r="D1494" s="1"/>
      <c r="E1494" s="1"/>
      <c r="F1494" s="1"/>
      <c r="G1494" s="1"/>
      <c r="H1494" s="1"/>
      <c r="I1494" s="1"/>
      <c r="J1494" s="1"/>
      <c r="K1494" s="1"/>
      <c r="L1494" s="1"/>
      <c r="M1494" s="1"/>
      <c r="N1494" s="1"/>
      <c r="O1494" s="1"/>
      <c r="P1494" s="1"/>
      <c r="Q1494" s="1"/>
      <c r="R1494" s="1"/>
      <c r="S1494" s="1"/>
      <c r="T1494" s="1"/>
      <c r="U1494" s="1"/>
    </row>
    <row r="1495" spans="1:21">
      <c r="A1495" s="1"/>
      <c r="B1495" s="1"/>
      <c r="C1495" s="1"/>
      <c r="D1495" s="1"/>
      <c r="E1495" s="1"/>
      <c r="F1495" s="1"/>
      <c r="G1495" s="1"/>
      <c r="H1495" s="1"/>
      <c r="I1495" s="1"/>
      <c r="J1495" s="1"/>
      <c r="K1495" s="1"/>
      <c r="L1495" s="1"/>
      <c r="M1495" s="1"/>
      <c r="N1495" s="1"/>
      <c r="O1495" s="1"/>
      <c r="P1495" s="1"/>
      <c r="Q1495" s="1"/>
      <c r="R1495" s="1"/>
      <c r="S1495" s="1"/>
      <c r="T1495" s="1"/>
      <c r="U1495" s="1"/>
    </row>
    <row r="1496" spans="1:21">
      <c r="A1496" s="1"/>
      <c r="B1496" s="1"/>
      <c r="C1496" s="1"/>
      <c r="D1496" s="1"/>
      <c r="E1496" s="1"/>
      <c r="F1496" s="1"/>
      <c r="G1496" s="1"/>
      <c r="H1496" s="1"/>
      <c r="I1496" s="1"/>
      <c r="J1496" s="1"/>
      <c r="K1496" s="1"/>
      <c r="L1496" s="1"/>
      <c r="M1496" s="1"/>
      <c r="N1496" s="1"/>
      <c r="O1496" s="1"/>
      <c r="P1496" s="1"/>
      <c r="Q1496" s="1"/>
      <c r="R1496" s="1"/>
      <c r="S1496" s="1"/>
      <c r="T1496" s="1"/>
      <c r="U1496" s="1"/>
    </row>
    <row r="1497" spans="1:21">
      <c r="A1497" s="1"/>
      <c r="B1497" s="1"/>
      <c r="C1497" s="1"/>
      <c r="D1497" s="1"/>
      <c r="E1497" s="1"/>
      <c r="F1497" s="1"/>
      <c r="G1497" s="1"/>
      <c r="H1497" s="1"/>
      <c r="I1497" s="1"/>
      <c r="J1497" s="1"/>
      <c r="K1497" s="1"/>
      <c r="L1497" s="1"/>
      <c r="M1497" s="1"/>
      <c r="N1497" s="1"/>
      <c r="O1497" s="1"/>
      <c r="P1497" s="1"/>
      <c r="Q1497" s="1"/>
      <c r="R1497" s="1"/>
      <c r="S1497" s="1"/>
      <c r="T1497" s="1"/>
      <c r="U1497" s="1"/>
    </row>
    <row r="1498" spans="1:21">
      <c r="A1498" s="1"/>
      <c r="B1498" s="1"/>
      <c r="C1498" s="1"/>
      <c r="D1498" s="1"/>
      <c r="E1498" s="1"/>
      <c r="F1498" s="1"/>
      <c r="G1498" s="1"/>
      <c r="H1498" s="1"/>
      <c r="I1498" s="1"/>
      <c r="J1498" s="1"/>
      <c r="K1498" s="1"/>
      <c r="L1498" s="1"/>
      <c r="M1498" s="1"/>
      <c r="N1498" s="1"/>
      <c r="O1498" s="1"/>
      <c r="P1498" s="1"/>
      <c r="Q1498" s="1"/>
      <c r="R1498" s="1"/>
      <c r="S1498" s="1"/>
      <c r="T1498" s="1"/>
      <c r="U1498" s="1"/>
    </row>
    <row r="1499" spans="1:21">
      <c r="A1499" s="1"/>
      <c r="B1499" s="1"/>
      <c r="C1499" s="1"/>
      <c r="D1499" s="1"/>
      <c r="E1499" s="1"/>
      <c r="F1499" s="1"/>
      <c r="G1499" s="1"/>
      <c r="H1499" s="1"/>
      <c r="I1499" s="1"/>
      <c r="J1499" s="1"/>
      <c r="K1499" s="1"/>
      <c r="L1499" s="1"/>
      <c r="M1499" s="1"/>
      <c r="N1499" s="1"/>
      <c r="O1499" s="1"/>
      <c r="P1499" s="1"/>
      <c r="Q1499" s="1"/>
      <c r="R1499" s="1"/>
      <c r="S1499" s="1"/>
      <c r="T1499" s="1"/>
      <c r="U1499" s="1"/>
    </row>
    <row r="1500" spans="1:21">
      <c r="A1500" s="1"/>
      <c r="B1500" s="1"/>
      <c r="C1500" s="1"/>
      <c r="D1500" s="1"/>
      <c r="E1500" s="1"/>
      <c r="F1500" s="1"/>
      <c r="G1500" s="1"/>
      <c r="H1500" s="1"/>
      <c r="I1500" s="1"/>
      <c r="J1500" s="1"/>
      <c r="K1500" s="1"/>
      <c r="L1500" s="1"/>
      <c r="M1500" s="1"/>
      <c r="N1500" s="1"/>
      <c r="O1500" s="1"/>
      <c r="P1500" s="1"/>
      <c r="Q1500" s="1"/>
      <c r="R1500" s="1"/>
      <c r="S1500" s="1"/>
      <c r="T1500" s="1"/>
      <c r="U1500" s="1"/>
    </row>
    <row r="1501" spans="1:21">
      <c r="A1501" s="1"/>
      <c r="B1501" s="1"/>
      <c r="C1501" s="1"/>
      <c r="D1501" s="1"/>
      <c r="E1501" s="1"/>
      <c r="F1501" s="1"/>
      <c r="G1501" s="1"/>
      <c r="H1501" s="1"/>
      <c r="I1501" s="1"/>
      <c r="J1501" s="1"/>
      <c r="K1501" s="1"/>
      <c r="L1501" s="1"/>
      <c r="M1501" s="1"/>
      <c r="N1501" s="1"/>
      <c r="O1501" s="1"/>
      <c r="P1501" s="1"/>
      <c r="Q1501" s="1"/>
      <c r="R1501" s="1"/>
      <c r="S1501" s="1"/>
      <c r="T1501" s="1"/>
      <c r="U1501" s="1"/>
    </row>
    <row r="1502" spans="1:21">
      <c r="A1502" s="1"/>
      <c r="B1502" s="1"/>
      <c r="C1502" s="1"/>
      <c r="D1502" s="1"/>
      <c r="E1502" s="1"/>
      <c r="F1502" s="1"/>
      <c r="G1502" s="1"/>
      <c r="H1502" s="1"/>
      <c r="I1502" s="1"/>
      <c r="J1502" s="1"/>
      <c r="K1502" s="1"/>
      <c r="L1502" s="1"/>
      <c r="M1502" s="1"/>
      <c r="N1502" s="1"/>
      <c r="O1502" s="1"/>
      <c r="P1502" s="1"/>
      <c r="Q1502" s="1"/>
      <c r="R1502" s="1"/>
      <c r="S1502" s="1"/>
      <c r="T1502" s="1"/>
      <c r="U1502" s="1"/>
    </row>
    <row r="1503" spans="1:21">
      <c r="A1503" s="1"/>
      <c r="B1503" s="1"/>
      <c r="C1503" s="1"/>
      <c r="D1503" s="1"/>
      <c r="E1503" s="1"/>
      <c r="F1503" s="1"/>
      <c r="G1503" s="1"/>
      <c r="H1503" s="1"/>
      <c r="I1503" s="1"/>
      <c r="J1503" s="1"/>
      <c r="K1503" s="1"/>
      <c r="L1503" s="1"/>
      <c r="M1503" s="1"/>
      <c r="N1503" s="1"/>
      <c r="O1503" s="1"/>
      <c r="P1503" s="1"/>
      <c r="Q1503" s="1"/>
      <c r="R1503" s="1"/>
      <c r="S1503" s="1"/>
      <c r="T1503" s="1"/>
      <c r="U1503" s="1"/>
    </row>
    <row r="1504" spans="1:21">
      <c r="A1504" s="1"/>
      <c r="B1504" s="1"/>
      <c r="C1504" s="1"/>
      <c r="D1504" s="1"/>
      <c r="E1504" s="1"/>
      <c r="F1504" s="1"/>
      <c r="G1504" s="1"/>
      <c r="H1504" s="1"/>
      <c r="I1504" s="1"/>
      <c r="J1504" s="1"/>
      <c r="K1504" s="1"/>
      <c r="L1504" s="1"/>
      <c r="M1504" s="1"/>
      <c r="N1504" s="1"/>
      <c r="O1504" s="1"/>
      <c r="P1504" s="1"/>
      <c r="Q1504" s="1"/>
      <c r="R1504" s="1"/>
      <c r="S1504" s="1"/>
      <c r="T1504" s="1"/>
      <c r="U1504" s="1"/>
    </row>
    <row r="1505" spans="1:21">
      <c r="A1505" s="1"/>
      <c r="B1505" s="1"/>
      <c r="C1505" s="1"/>
      <c r="D1505" s="1"/>
      <c r="E1505" s="1"/>
      <c r="F1505" s="1"/>
      <c r="G1505" s="1"/>
      <c r="H1505" s="1"/>
      <c r="I1505" s="1"/>
      <c r="J1505" s="1"/>
      <c r="K1505" s="1"/>
      <c r="L1505" s="1"/>
      <c r="M1505" s="1"/>
      <c r="N1505" s="1"/>
      <c r="O1505" s="1"/>
      <c r="P1505" s="1"/>
      <c r="Q1505" s="1"/>
      <c r="R1505" s="1"/>
      <c r="S1505" s="1"/>
      <c r="T1505" s="1"/>
      <c r="U1505" s="1"/>
    </row>
    <row r="1506" spans="1:21">
      <c r="A1506" s="1"/>
      <c r="B1506" s="1"/>
      <c r="C1506" s="1"/>
      <c r="D1506" s="1"/>
      <c r="E1506" s="1"/>
      <c r="F1506" s="1"/>
      <c r="G1506" s="1"/>
      <c r="H1506" s="1"/>
      <c r="I1506" s="1"/>
      <c r="J1506" s="1"/>
      <c r="K1506" s="1"/>
      <c r="L1506" s="1"/>
      <c r="M1506" s="1"/>
      <c r="N1506" s="1"/>
      <c r="O1506" s="1"/>
      <c r="P1506" s="1"/>
      <c r="Q1506" s="1"/>
      <c r="R1506" s="1"/>
      <c r="S1506" s="1"/>
      <c r="T1506" s="1"/>
      <c r="U1506" s="1"/>
    </row>
    <row r="1507" spans="1:21">
      <c r="A1507" s="1"/>
      <c r="B1507" s="1"/>
      <c r="C1507" s="1"/>
      <c r="D1507" s="1"/>
      <c r="E1507" s="1"/>
      <c r="F1507" s="1"/>
      <c r="G1507" s="1"/>
      <c r="H1507" s="1"/>
      <c r="I1507" s="1"/>
      <c r="J1507" s="1"/>
      <c r="K1507" s="1"/>
      <c r="L1507" s="1"/>
      <c r="M1507" s="1"/>
      <c r="N1507" s="1"/>
      <c r="O1507" s="1"/>
      <c r="P1507" s="1"/>
      <c r="Q1507" s="1"/>
      <c r="R1507" s="1"/>
      <c r="S1507" s="1"/>
      <c r="T1507" s="1"/>
      <c r="U1507" s="1"/>
    </row>
    <row r="1508" spans="1:21">
      <c r="A1508" s="1"/>
      <c r="B1508" s="1"/>
      <c r="C1508" s="1"/>
      <c r="D1508" s="1"/>
      <c r="E1508" s="1"/>
      <c r="F1508" s="1"/>
      <c r="G1508" s="1"/>
      <c r="H1508" s="1"/>
      <c r="I1508" s="1"/>
      <c r="J1508" s="1"/>
      <c r="K1508" s="1"/>
      <c r="L1508" s="1"/>
      <c r="M1508" s="1"/>
      <c r="N1508" s="1"/>
      <c r="O1508" s="1"/>
      <c r="P1508" s="1"/>
      <c r="Q1508" s="1"/>
      <c r="R1508" s="1"/>
      <c r="S1508" s="1"/>
      <c r="T1508" s="1"/>
      <c r="U1508" s="1"/>
    </row>
    <row r="1509" spans="1:21">
      <c r="A1509" s="1"/>
      <c r="B1509" s="1"/>
      <c r="C1509" s="1"/>
      <c r="D1509" s="1"/>
      <c r="E1509" s="1"/>
      <c r="F1509" s="1"/>
      <c r="G1509" s="1"/>
      <c r="H1509" s="1"/>
      <c r="I1509" s="1"/>
      <c r="J1509" s="1"/>
      <c r="K1509" s="1"/>
      <c r="L1509" s="1"/>
      <c r="M1509" s="1"/>
      <c r="N1509" s="1"/>
      <c r="O1509" s="1"/>
      <c r="P1509" s="1"/>
      <c r="Q1509" s="1"/>
      <c r="R1509" s="1"/>
      <c r="S1509" s="1"/>
      <c r="T1509" s="1"/>
      <c r="U1509" s="1"/>
    </row>
    <row r="1510" spans="1:21">
      <c r="A1510" s="1"/>
      <c r="B1510" s="1"/>
      <c r="C1510" s="1"/>
      <c r="D1510" s="1"/>
      <c r="E1510" s="1"/>
      <c r="F1510" s="1"/>
      <c r="G1510" s="1"/>
      <c r="H1510" s="1"/>
      <c r="I1510" s="1"/>
      <c r="J1510" s="1"/>
      <c r="K1510" s="1"/>
      <c r="L1510" s="1"/>
      <c r="M1510" s="1"/>
      <c r="N1510" s="1"/>
      <c r="O1510" s="1"/>
      <c r="P1510" s="1"/>
      <c r="Q1510" s="1"/>
      <c r="R1510" s="1"/>
      <c r="S1510" s="1"/>
      <c r="T1510" s="1"/>
      <c r="U1510" s="1"/>
    </row>
    <row r="1511" spans="1:21">
      <c r="A1511" s="1"/>
      <c r="B1511" s="1"/>
      <c r="C1511" s="1"/>
      <c r="D1511" s="1"/>
      <c r="E1511" s="1"/>
      <c r="F1511" s="1"/>
      <c r="G1511" s="1"/>
      <c r="H1511" s="1"/>
      <c r="I1511" s="1"/>
      <c r="J1511" s="1"/>
      <c r="K1511" s="1"/>
      <c r="L1511" s="1"/>
      <c r="M1511" s="1"/>
      <c r="N1511" s="1"/>
      <c r="O1511" s="1"/>
      <c r="P1511" s="1"/>
      <c r="Q1511" s="1"/>
      <c r="R1511" s="1"/>
      <c r="S1511" s="1"/>
      <c r="T1511" s="1"/>
      <c r="U1511" s="1"/>
    </row>
    <row r="1512" spans="1:21">
      <c r="A1512" s="1"/>
      <c r="B1512" s="1"/>
      <c r="C1512" s="1"/>
      <c r="D1512" s="1"/>
      <c r="E1512" s="1"/>
      <c r="F1512" s="1"/>
      <c r="G1512" s="1"/>
      <c r="H1512" s="1"/>
      <c r="I1512" s="1"/>
      <c r="J1512" s="1"/>
      <c r="K1512" s="1"/>
      <c r="L1512" s="1"/>
      <c r="M1512" s="1"/>
      <c r="N1512" s="1"/>
      <c r="O1512" s="1"/>
      <c r="P1512" s="1"/>
      <c r="Q1512" s="1"/>
      <c r="R1512" s="1"/>
      <c r="S1512" s="1"/>
      <c r="T1512" s="1"/>
      <c r="U1512" s="1"/>
    </row>
    <row r="1513" spans="1:21">
      <c r="A1513" s="1"/>
      <c r="B1513" s="1"/>
      <c r="C1513" s="1"/>
      <c r="D1513" s="1"/>
      <c r="E1513" s="1"/>
      <c r="F1513" s="1"/>
      <c r="G1513" s="1"/>
      <c r="H1513" s="1"/>
      <c r="I1513" s="1"/>
      <c r="J1513" s="1"/>
      <c r="K1513" s="1"/>
      <c r="L1513" s="1"/>
      <c r="M1513" s="1"/>
      <c r="N1513" s="1"/>
      <c r="O1513" s="1"/>
      <c r="P1513" s="1"/>
      <c r="Q1513" s="1"/>
      <c r="R1513" s="1"/>
      <c r="S1513" s="1"/>
      <c r="T1513" s="1"/>
      <c r="U1513" s="1"/>
    </row>
    <row r="1514" spans="1:21">
      <c r="A1514" s="1"/>
      <c r="B1514" s="1"/>
      <c r="C1514" s="1"/>
      <c r="D1514" s="1"/>
      <c r="E1514" s="1"/>
      <c r="F1514" s="1"/>
      <c r="G1514" s="1"/>
      <c r="H1514" s="1"/>
      <c r="I1514" s="1"/>
      <c r="J1514" s="1"/>
      <c r="K1514" s="1"/>
      <c r="L1514" s="1"/>
      <c r="M1514" s="1"/>
      <c r="N1514" s="1"/>
      <c r="O1514" s="1"/>
      <c r="P1514" s="1"/>
      <c r="Q1514" s="1"/>
      <c r="R1514" s="1"/>
      <c r="S1514" s="1"/>
      <c r="T1514" s="1"/>
      <c r="U1514" s="1"/>
    </row>
    <row r="1515" spans="1:21">
      <c r="A1515" s="1"/>
      <c r="B1515" s="1"/>
      <c r="C1515" s="1"/>
      <c r="D1515" s="1"/>
      <c r="E1515" s="1"/>
      <c r="F1515" s="1"/>
      <c r="G1515" s="1"/>
      <c r="H1515" s="1"/>
      <c r="I1515" s="1"/>
      <c r="J1515" s="1"/>
      <c r="K1515" s="1"/>
      <c r="L1515" s="1"/>
      <c r="M1515" s="1"/>
      <c r="N1515" s="1"/>
      <c r="O1515" s="1"/>
      <c r="P1515" s="1"/>
      <c r="Q1515" s="1"/>
      <c r="R1515" s="1"/>
      <c r="S1515" s="1"/>
      <c r="T1515" s="1"/>
      <c r="U1515" s="1"/>
    </row>
    <row r="1516" spans="1:21">
      <c r="A1516" s="1"/>
      <c r="B1516" s="1"/>
      <c r="C1516" s="1"/>
      <c r="D1516" s="1"/>
      <c r="E1516" s="1"/>
      <c r="F1516" s="1"/>
      <c r="G1516" s="1"/>
      <c r="H1516" s="1"/>
      <c r="I1516" s="1"/>
      <c r="J1516" s="1"/>
      <c r="K1516" s="1"/>
      <c r="L1516" s="1"/>
      <c r="M1516" s="1"/>
      <c r="N1516" s="1"/>
      <c r="O1516" s="1"/>
      <c r="P1516" s="1"/>
      <c r="Q1516" s="1"/>
      <c r="R1516" s="1"/>
      <c r="S1516" s="1"/>
      <c r="T1516" s="1"/>
      <c r="U1516" s="1"/>
    </row>
    <row r="1517" spans="1:21">
      <c r="A1517" s="1"/>
      <c r="B1517" s="1"/>
      <c r="C1517" s="1"/>
      <c r="D1517" s="1"/>
      <c r="E1517" s="1"/>
      <c r="F1517" s="1"/>
      <c r="G1517" s="1"/>
      <c r="H1517" s="1"/>
      <c r="I1517" s="1"/>
      <c r="J1517" s="1"/>
      <c r="K1517" s="1"/>
      <c r="L1517" s="1"/>
      <c r="M1517" s="1"/>
      <c r="N1517" s="1"/>
      <c r="O1517" s="1"/>
      <c r="P1517" s="1"/>
      <c r="Q1517" s="1"/>
      <c r="R1517" s="1"/>
      <c r="S1517" s="1"/>
      <c r="T1517" s="1"/>
      <c r="U1517" s="1"/>
    </row>
    <row r="1518" spans="1:21">
      <c r="A1518" s="1"/>
      <c r="B1518" s="1"/>
      <c r="C1518" s="1"/>
      <c r="D1518" s="1"/>
      <c r="E1518" s="1"/>
      <c r="F1518" s="1"/>
      <c r="G1518" s="1"/>
      <c r="H1518" s="1"/>
      <c r="I1518" s="1"/>
      <c r="J1518" s="1"/>
      <c r="K1518" s="1"/>
      <c r="L1518" s="1"/>
      <c r="M1518" s="1"/>
      <c r="N1518" s="1"/>
      <c r="O1518" s="1"/>
      <c r="P1518" s="1"/>
      <c r="Q1518" s="1"/>
      <c r="R1518" s="1"/>
      <c r="S1518" s="1"/>
      <c r="T1518" s="1"/>
      <c r="U1518" s="1"/>
    </row>
    <row r="1519" spans="1:21">
      <c r="A1519" s="1"/>
      <c r="B1519" s="1"/>
      <c r="C1519" s="1"/>
      <c r="D1519" s="1"/>
      <c r="E1519" s="1"/>
      <c r="F1519" s="1"/>
      <c r="G1519" s="1"/>
      <c r="H1519" s="1"/>
      <c r="I1519" s="1"/>
      <c r="J1519" s="1"/>
      <c r="K1519" s="1"/>
      <c r="L1519" s="1"/>
      <c r="M1519" s="1"/>
      <c r="N1519" s="1"/>
      <c r="O1519" s="1"/>
      <c r="P1519" s="1"/>
      <c r="Q1519" s="1"/>
      <c r="R1519" s="1"/>
      <c r="S1519" s="1"/>
      <c r="T1519" s="1"/>
      <c r="U1519" s="1"/>
    </row>
    <row r="1520" spans="1:21">
      <c r="A1520" s="1"/>
      <c r="B1520" s="1"/>
      <c r="C1520" s="1"/>
      <c r="D1520" s="1"/>
      <c r="E1520" s="1"/>
      <c r="F1520" s="1"/>
      <c r="G1520" s="1"/>
      <c r="H1520" s="1"/>
      <c r="I1520" s="1"/>
      <c r="J1520" s="1"/>
      <c r="K1520" s="1"/>
      <c r="L1520" s="1"/>
      <c r="M1520" s="1"/>
      <c r="N1520" s="1"/>
      <c r="O1520" s="1"/>
      <c r="P1520" s="1"/>
      <c r="Q1520" s="1"/>
      <c r="R1520" s="1"/>
      <c r="S1520" s="1"/>
      <c r="T1520" s="1"/>
      <c r="U1520" s="1"/>
    </row>
    <row r="1521" spans="1:21">
      <c r="A1521" s="1"/>
      <c r="B1521" s="1"/>
      <c r="C1521" s="1"/>
      <c r="D1521" s="1"/>
      <c r="E1521" s="1"/>
      <c r="F1521" s="1"/>
      <c r="G1521" s="1"/>
      <c r="H1521" s="1"/>
      <c r="I1521" s="1"/>
      <c r="J1521" s="1"/>
      <c r="K1521" s="1"/>
      <c r="L1521" s="1"/>
      <c r="M1521" s="1"/>
      <c r="N1521" s="1"/>
      <c r="O1521" s="1"/>
      <c r="P1521" s="1"/>
      <c r="Q1521" s="1"/>
      <c r="R1521" s="1"/>
      <c r="S1521" s="1"/>
      <c r="T1521" s="1"/>
      <c r="U1521" s="1"/>
    </row>
    <row r="1522" spans="1:21">
      <c r="A1522" s="1"/>
      <c r="B1522" s="1"/>
      <c r="C1522" s="1"/>
      <c r="D1522" s="1"/>
      <c r="E1522" s="1"/>
      <c r="F1522" s="1"/>
      <c r="G1522" s="1"/>
      <c r="H1522" s="1"/>
      <c r="I1522" s="1"/>
      <c r="J1522" s="1"/>
      <c r="K1522" s="1"/>
      <c r="L1522" s="1"/>
      <c r="M1522" s="1"/>
      <c r="N1522" s="1"/>
      <c r="O1522" s="1"/>
      <c r="P1522" s="1"/>
      <c r="Q1522" s="1"/>
      <c r="R1522" s="1"/>
      <c r="S1522" s="1"/>
      <c r="T1522" s="1"/>
      <c r="U1522" s="1"/>
    </row>
    <row r="1523" spans="1:21">
      <c r="A1523" s="1"/>
      <c r="B1523" s="1"/>
      <c r="C1523" s="1"/>
      <c r="D1523" s="1"/>
      <c r="E1523" s="1"/>
      <c r="F1523" s="1"/>
      <c r="G1523" s="1"/>
      <c r="H1523" s="1"/>
      <c r="I1523" s="1"/>
      <c r="J1523" s="1"/>
      <c r="K1523" s="1"/>
      <c r="L1523" s="1"/>
      <c r="M1523" s="1"/>
      <c r="N1523" s="1"/>
      <c r="O1523" s="1"/>
      <c r="P1523" s="1"/>
      <c r="Q1523" s="1"/>
      <c r="R1523" s="1"/>
      <c r="S1523" s="1"/>
      <c r="T1523" s="1"/>
      <c r="U1523" s="1"/>
    </row>
    <row r="1524" spans="1:21">
      <c r="A1524" s="1"/>
      <c r="B1524" s="1"/>
      <c r="C1524" s="1"/>
      <c r="D1524" s="1"/>
      <c r="E1524" s="1"/>
      <c r="F1524" s="1"/>
      <c r="G1524" s="1"/>
      <c r="H1524" s="1"/>
      <c r="I1524" s="1"/>
      <c r="J1524" s="1"/>
      <c r="K1524" s="1"/>
      <c r="L1524" s="1"/>
      <c r="M1524" s="1"/>
      <c r="N1524" s="1"/>
      <c r="O1524" s="1"/>
      <c r="P1524" s="1"/>
      <c r="Q1524" s="1"/>
      <c r="R1524" s="1"/>
      <c r="S1524" s="1"/>
      <c r="T1524" s="1"/>
      <c r="U1524" s="1"/>
    </row>
    <row r="1525" spans="1:21">
      <c r="A1525" s="1"/>
      <c r="B1525" s="1"/>
      <c r="C1525" s="1"/>
      <c r="D1525" s="1"/>
      <c r="E1525" s="1"/>
      <c r="F1525" s="1"/>
      <c r="G1525" s="1"/>
      <c r="H1525" s="1"/>
      <c r="I1525" s="1"/>
      <c r="J1525" s="1"/>
      <c r="K1525" s="1"/>
      <c r="L1525" s="1"/>
      <c r="M1525" s="1"/>
      <c r="N1525" s="1"/>
      <c r="O1525" s="1"/>
      <c r="P1525" s="1"/>
      <c r="Q1525" s="1"/>
      <c r="R1525" s="1"/>
      <c r="S1525" s="1"/>
      <c r="T1525" s="1"/>
      <c r="U1525" s="1"/>
    </row>
    <row r="1526" spans="1:21">
      <c r="A1526" s="1"/>
      <c r="B1526" s="1"/>
      <c r="C1526" s="1"/>
      <c r="D1526" s="1"/>
      <c r="E1526" s="1"/>
      <c r="F1526" s="1"/>
      <c r="G1526" s="1"/>
      <c r="H1526" s="1"/>
      <c r="I1526" s="1"/>
      <c r="J1526" s="1"/>
      <c r="K1526" s="1"/>
      <c r="L1526" s="1"/>
      <c r="M1526" s="1"/>
      <c r="N1526" s="1"/>
      <c r="O1526" s="1"/>
      <c r="P1526" s="1"/>
      <c r="Q1526" s="1"/>
      <c r="R1526" s="1"/>
      <c r="S1526" s="1"/>
      <c r="T1526" s="1"/>
      <c r="U1526" s="1"/>
    </row>
    <row r="1527" spans="1:21">
      <c r="A1527" s="1"/>
      <c r="B1527" s="1"/>
      <c r="C1527" s="1"/>
      <c r="D1527" s="1"/>
      <c r="E1527" s="1"/>
      <c r="F1527" s="1"/>
      <c r="G1527" s="1"/>
      <c r="H1527" s="1"/>
      <c r="I1527" s="1"/>
      <c r="J1527" s="1"/>
      <c r="K1527" s="1"/>
      <c r="L1527" s="1"/>
      <c r="M1527" s="1"/>
      <c r="N1527" s="1"/>
      <c r="O1527" s="1"/>
      <c r="P1527" s="1"/>
      <c r="Q1527" s="1"/>
      <c r="R1527" s="1"/>
      <c r="S1527" s="1"/>
      <c r="T1527" s="1"/>
      <c r="U1527" s="1"/>
    </row>
    <row r="1528" spans="1:21">
      <c r="A1528" s="1"/>
      <c r="B1528" s="1"/>
      <c r="C1528" s="1"/>
      <c r="D1528" s="1"/>
      <c r="E1528" s="1"/>
      <c r="F1528" s="1"/>
      <c r="G1528" s="1"/>
      <c r="H1528" s="1"/>
      <c r="I1528" s="1"/>
      <c r="J1528" s="1"/>
      <c r="K1528" s="1"/>
      <c r="L1528" s="1"/>
      <c r="M1528" s="1"/>
      <c r="N1528" s="1"/>
      <c r="O1528" s="1"/>
      <c r="P1528" s="1"/>
      <c r="Q1528" s="1"/>
      <c r="R1528" s="1"/>
      <c r="S1528" s="1"/>
      <c r="T1528" s="1"/>
      <c r="U1528" s="1"/>
    </row>
    <row r="1529" spans="1:21">
      <c r="A1529" s="1"/>
      <c r="B1529" s="1"/>
      <c r="C1529" s="1"/>
      <c r="D1529" s="1"/>
      <c r="E1529" s="1"/>
      <c r="F1529" s="1"/>
      <c r="G1529" s="1"/>
      <c r="H1529" s="1"/>
      <c r="I1529" s="1"/>
      <c r="J1529" s="1"/>
      <c r="K1529" s="1"/>
      <c r="L1529" s="1"/>
      <c r="M1529" s="1"/>
      <c r="N1529" s="1"/>
      <c r="O1529" s="1"/>
      <c r="P1529" s="1"/>
      <c r="Q1529" s="1"/>
      <c r="R1529" s="1"/>
      <c r="S1529" s="1"/>
      <c r="T1529" s="1"/>
      <c r="U1529" s="1"/>
    </row>
    <row r="1530" spans="1:21">
      <c r="A1530" s="1"/>
      <c r="B1530" s="1"/>
      <c r="C1530" s="1"/>
      <c r="D1530" s="1"/>
      <c r="E1530" s="1"/>
      <c r="F1530" s="1"/>
      <c r="G1530" s="1"/>
      <c r="H1530" s="1"/>
      <c r="I1530" s="1"/>
      <c r="J1530" s="1"/>
      <c r="K1530" s="1"/>
      <c r="L1530" s="1"/>
      <c r="M1530" s="1"/>
      <c r="N1530" s="1"/>
      <c r="O1530" s="1"/>
      <c r="P1530" s="1"/>
      <c r="Q1530" s="1"/>
      <c r="R1530" s="1"/>
      <c r="S1530" s="1"/>
      <c r="T1530" s="1"/>
      <c r="U1530" s="1"/>
    </row>
    <row r="1531" spans="1:21">
      <c r="A1531" s="1"/>
      <c r="B1531" s="1"/>
      <c r="C1531" s="1"/>
      <c r="D1531" s="1"/>
      <c r="E1531" s="1"/>
      <c r="F1531" s="1"/>
      <c r="G1531" s="1"/>
      <c r="H1531" s="1"/>
      <c r="I1531" s="1"/>
      <c r="J1531" s="1"/>
      <c r="K1531" s="1"/>
      <c r="L1531" s="1"/>
      <c r="M1531" s="1"/>
      <c r="N1531" s="1"/>
      <c r="O1531" s="1"/>
      <c r="P1531" s="1"/>
      <c r="Q1531" s="1"/>
      <c r="R1531" s="1"/>
      <c r="S1531" s="1"/>
      <c r="T1531" s="1"/>
      <c r="U1531" s="1"/>
    </row>
    <row r="1532" spans="1:21">
      <c r="A1532" s="1"/>
      <c r="B1532" s="1"/>
      <c r="C1532" s="1"/>
      <c r="D1532" s="1"/>
      <c r="E1532" s="1"/>
      <c r="F1532" s="1"/>
      <c r="G1532" s="1"/>
      <c r="H1532" s="1"/>
      <c r="I1532" s="1"/>
      <c r="J1532" s="1"/>
      <c r="K1532" s="1"/>
      <c r="L1532" s="1"/>
      <c r="M1532" s="1"/>
      <c r="N1532" s="1"/>
      <c r="O1532" s="1"/>
      <c r="P1532" s="1"/>
      <c r="Q1532" s="1"/>
      <c r="R1532" s="1"/>
      <c r="S1532" s="1"/>
      <c r="T1532" s="1"/>
      <c r="U1532" s="1"/>
    </row>
    <row r="1533" spans="1:21">
      <c r="A1533" s="1"/>
      <c r="B1533" s="1"/>
      <c r="C1533" s="1"/>
      <c r="D1533" s="1"/>
      <c r="E1533" s="1"/>
      <c r="F1533" s="1"/>
      <c r="G1533" s="1"/>
      <c r="H1533" s="1"/>
      <c r="I1533" s="1"/>
      <c r="J1533" s="1"/>
      <c r="K1533" s="1"/>
      <c r="L1533" s="1"/>
      <c r="M1533" s="1"/>
      <c r="N1533" s="1"/>
      <c r="O1533" s="1"/>
      <c r="P1533" s="1"/>
      <c r="Q1533" s="1"/>
      <c r="R1533" s="1"/>
      <c r="S1533" s="1"/>
      <c r="T1533" s="1"/>
      <c r="U1533" s="1"/>
    </row>
    <row r="1534" spans="1:21">
      <c r="A1534" s="1"/>
      <c r="B1534" s="1"/>
      <c r="C1534" s="1"/>
      <c r="D1534" s="1"/>
      <c r="E1534" s="1"/>
      <c r="F1534" s="1"/>
      <c r="G1534" s="1"/>
      <c r="H1534" s="1"/>
      <c r="I1534" s="1"/>
      <c r="J1534" s="1"/>
      <c r="K1534" s="1"/>
      <c r="L1534" s="1"/>
      <c r="M1534" s="1"/>
      <c r="N1534" s="1"/>
      <c r="O1534" s="1"/>
      <c r="P1534" s="1"/>
      <c r="Q1534" s="1"/>
      <c r="R1534" s="1"/>
      <c r="S1534" s="1"/>
      <c r="T1534" s="1"/>
      <c r="U1534" s="1"/>
    </row>
    <row r="1535" spans="1:21">
      <c r="A1535" s="1"/>
      <c r="B1535" s="1"/>
      <c r="C1535" s="1"/>
      <c r="D1535" s="1"/>
      <c r="E1535" s="1"/>
      <c r="F1535" s="1"/>
      <c r="G1535" s="1"/>
      <c r="H1535" s="1"/>
      <c r="I1535" s="1"/>
      <c r="J1535" s="1"/>
      <c r="K1535" s="1"/>
      <c r="L1535" s="1"/>
      <c r="M1535" s="1"/>
      <c r="N1535" s="1"/>
      <c r="O1535" s="1"/>
      <c r="P1535" s="1"/>
      <c r="Q1535" s="1"/>
      <c r="R1535" s="1"/>
      <c r="S1535" s="1"/>
      <c r="T1535" s="1"/>
      <c r="U1535" s="1"/>
    </row>
    <row r="1536" spans="1:21">
      <c r="A1536" s="1"/>
      <c r="B1536" s="1"/>
      <c r="C1536" s="1"/>
      <c r="D1536" s="1"/>
      <c r="E1536" s="1"/>
      <c r="F1536" s="1"/>
      <c r="G1536" s="1"/>
      <c r="H1536" s="1"/>
      <c r="I1536" s="1"/>
      <c r="J1536" s="1"/>
      <c r="K1536" s="1"/>
      <c r="L1536" s="1"/>
      <c r="M1536" s="1"/>
      <c r="N1536" s="1"/>
      <c r="O1536" s="1"/>
      <c r="P1536" s="1"/>
      <c r="Q1536" s="1"/>
      <c r="R1536" s="1"/>
      <c r="S1536" s="1"/>
      <c r="T1536" s="1"/>
      <c r="U1536" s="1"/>
    </row>
    <row r="1537" spans="1:21">
      <c r="A1537" s="1"/>
      <c r="B1537" s="1"/>
      <c r="C1537" s="1"/>
      <c r="D1537" s="1"/>
      <c r="E1537" s="1"/>
      <c r="F1537" s="1"/>
      <c r="G1537" s="1"/>
      <c r="H1537" s="1"/>
      <c r="I1537" s="1"/>
      <c r="J1537" s="1"/>
      <c r="K1537" s="1"/>
      <c r="L1537" s="1"/>
      <c r="M1537" s="1"/>
      <c r="N1537" s="1"/>
      <c r="O1537" s="1"/>
      <c r="P1537" s="1"/>
      <c r="Q1537" s="1"/>
      <c r="R1537" s="1"/>
      <c r="S1537" s="1"/>
      <c r="T1537" s="1"/>
      <c r="U1537" s="1"/>
    </row>
    <row r="1538" spans="1:21">
      <c r="A1538" s="1"/>
      <c r="B1538" s="1"/>
      <c r="C1538" s="1"/>
      <c r="D1538" s="1"/>
      <c r="E1538" s="1"/>
      <c r="F1538" s="1"/>
      <c r="G1538" s="1"/>
      <c r="H1538" s="1"/>
      <c r="I1538" s="1"/>
      <c r="J1538" s="1"/>
      <c r="K1538" s="1"/>
      <c r="L1538" s="1"/>
      <c r="M1538" s="1"/>
      <c r="N1538" s="1"/>
      <c r="O1538" s="1"/>
      <c r="P1538" s="1"/>
      <c r="Q1538" s="1"/>
      <c r="R1538" s="1"/>
      <c r="S1538" s="1"/>
      <c r="T1538" s="1"/>
      <c r="U1538" s="1"/>
    </row>
    <row r="1539" spans="1:21">
      <c r="A1539" s="1"/>
      <c r="B1539" s="1"/>
      <c r="C1539" s="1"/>
      <c r="D1539" s="1"/>
      <c r="E1539" s="1"/>
      <c r="F1539" s="1"/>
      <c r="G1539" s="1"/>
      <c r="H1539" s="1"/>
      <c r="I1539" s="1"/>
      <c r="J1539" s="1"/>
      <c r="K1539" s="1"/>
      <c r="L1539" s="1"/>
      <c r="M1539" s="1"/>
      <c r="N1539" s="1"/>
      <c r="O1539" s="1"/>
      <c r="P1539" s="1"/>
      <c r="Q1539" s="1"/>
      <c r="R1539" s="1"/>
      <c r="S1539" s="1"/>
      <c r="T1539" s="1"/>
      <c r="U1539" s="1"/>
    </row>
    <row r="1540" spans="1:21">
      <c r="A1540" s="1"/>
      <c r="B1540" s="1"/>
      <c r="C1540" s="1"/>
      <c r="D1540" s="1"/>
      <c r="E1540" s="1"/>
      <c r="F1540" s="1"/>
      <c r="G1540" s="1"/>
      <c r="H1540" s="1"/>
      <c r="I1540" s="1"/>
      <c r="J1540" s="1"/>
      <c r="K1540" s="1"/>
      <c r="L1540" s="1"/>
      <c r="M1540" s="1"/>
      <c r="N1540" s="1"/>
      <c r="O1540" s="1"/>
      <c r="P1540" s="1"/>
      <c r="Q1540" s="1"/>
      <c r="R1540" s="1"/>
      <c r="S1540" s="1"/>
      <c r="T1540" s="1"/>
      <c r="U1540" s="1"/>
    </row>
    <row r="1541" spans="1:21">
      <c r="A1541" s="1"/>
      <c r="B1541" s="1"/>
      <c r="C1541" s="1"/>
      <c r="D1541" s="1"/>
      <c r="E1541" s="1"/>
      <c r="F1541" s="1"/>
      <c r="G1541" s="1"/>
      <c r="H1541" s="1"/>
      <c r="I1541" s="1"/>
      <c r="J1541" s="1"/>
      <c r="K1541" s="1"/>
      <c r="L1541" s="1"/>
      <c r="M1541" s="1"/>
      <c r="N1541" s="1"/>
      <c r="O1541" s="1"/>
      <c r="P1541" s="1"/>
      <c r="Q1541" s="1"/>
      <c r="R1541" s="1"/>
      <c r="S1541" s="1"/>
      <c r="T1541" s="1"/>
      <c r="U1541" s="1"/>
    </row>
    <row r="1542" spans="1:21">
      <c r="A1542" s="1"/>
      <c r="B1542" s="1"/>
      <c r="C1542" s="1"/>
      <c r="D1542" s="1"/>
      <c r="E1542" s="1"/>
      <c r="F1542" s="1"/>
      <c r="G1542" s="1"/>
      <c r="H1542" s="1"/>
      <c r="I1542" s="1"/>
      <c r="J1542" s="1"/>
      <c r="K1542" s="1"/>
      <c r="L1542" s="1"/>
      <c r="M1542" s="1"/>
      <c r="N1542" s="1"/>
      <c r="O1542" s="1"/>
      <c r="P1542" s="1"/>
      <c r="Q1542" s="1"/>
      <c r="R1542" s="1"/>
      <c r="S1542" s="1"/>
      <c r="T1542" s="1"/>
      <c r="U1542" s="1"/>
    </row>
    <row r="1543" spans="1:21">
      <c r="A1543" s="1"/>
      <c r="B1543" s="1"/>
      <c r="C1543" s="1"/>
      <c r="D1543" s="1"/>
      <c r="E1543" s="1"/>
      <c r="F1543" s="1"/>
      <c r="G1543" s="1"/>
      <c r="H1543" s="1"/>
      <c r="I1543" s="1"/>
      <c r="J1543" s="1"/>
      <c r="K1543" s="1"/>
      <c r="L1543" s="1"/>
      <c r="M1543" s="1"/>
      <c r="N1543" s="1"/>
      <c r="O1543" s="1"/>
      <c r="P1543" s="1"/>
      <c r="Q1543" s="1"/>
      <c r="R1543" s="1"/>
      <c r="S1543" s="1"/>
      <c r="T1543" s="1"/>
      <c r="U1543" s="1"/>
    </row>
    <row r="1544" spans="1:21">
      <c r="A1544" s="1"/>
      <c r="B1544" s="1"/>
      <c r="C1544" s="1"/>
      <c r="D1544" s="1"/>
      <c r="E1544" s="1"/>
      <c r="F1544" s="1"/>
      <c r="G1544" s="1"/>
      <c r="H1544" s="1"/>
      <c r="I1544" s="1"/>
      <c r="J1544" s="1"/>
      <c r="K1544" s="1"/>
      <c r="L1544" s="1"/>
      <c r="M1544" s="1"/>
      <c r="N1544" s="1"/>
      <c r="O1544" s="1"/>
      <c r="P1544" s="1"/>
      <c r="Q1544" s="1"/>
      <c r="R1544" s="1"/>
      <c r="S1544" s="1"/>
      <c r="T1544" s="1"/>
      <c r="U1544" s="1"/>
    </row>
    <row r="1545" spans="1:21">
      <c r="A1545" s="1"/>
      <c r="B1545" s="1"/>
      <c r="C1545" s="1"/>
      <c r="D1545" s="1"/>
      <c r="E1545" s="1"/>
      <c r="F1545" s="1"/>
      <c r="G1545" s="1"/>
      <c r="H1545" s="1"/>
      <c r="I1545" s="1"/>
      <c r="J1545" s="1"/>
      <c r="K1545" s="1"/>
      <c r="L1545" s="1"/>
      <c r="M1545" s="1"/>
      <c r="N1545" s="1"/>
      <c r="O1545" s="1"/>
      <c r="P1545" s="1"/>
      <c r="Q1545" s="1"/>
      <c r="R1545" s="1"/>
      <c r="S1545" s="1"/>
      <c r="T1545" s="1"/>
      <c r="U1545" s="1"/>
    </row>
    <row r="1546" spans="1:21">
      <c r="A1546" s="1"/>
      <c r="B1546" s="1"/>
      <c r="C1546" s="1"/>
      <c r="D1546" s="1"/>
      <c r="E1546" s="1"/>
      <c r="F1546" s="1"/>
      <c r="G1546" s="1"/>
      <c r="H1546" s="1"/>
      <c r="I1546" s="1"/>
      <c r="J1546" s="1"/>
      <c r="K1546" s="1"/>
      <c r="L1546" s="1"/>
      <c r="M1546" s="1"/>
      <c r="N1546" s="1"/>
      <c r="O1546" s="1"/>
      <c r="P1546" s="1"/>
      <c r="Q1546" s="1"/>
      <c r="R1546" s="1"/>
      <c r="S1546" s="1"/>
      <c r="T1546" s="1"/>
      <c r="U1546" s="1"/>
    </row>
    <row r="1547" spans="1:21">
      <c r="A1547" s="1"/>
      <c r="B1547" s="1"/>
      <c r="C1547" s="1"/>
      <c r="D1547" s="1"/>
      <c r="E1547" s="1"/>
      <c r="F1547" s="1"/>
      <c r="G1547" s="1"/>
      <c r="H1547" s="1"/>
      <c r="I1547" s="1"/>
      <c r="J1547" s="1"/>
      <c r="K1547" s="1"/>
      <c r="L1547" s="1"/>
      <c r="M1547" s="1"/>
      <c r="N1547" s="1"/>
      <c r="O1547" s="1"/>
      <c r="P1547" s="1"/>
      <c r="Q1547" s="1"/>
      <c r="R1547" s="1"/>
      <c r="S1547" s="1"/>
      <c r="T1547" s="1"/>
      <c r="U1547" s="1"/>
    </row>
    <row r="1548" spans="1:21">
      <c r="A1548" s="1"/>
      <c r="B1548" s="1"/>
      <c r="C1548" s="1"/>
      <c r="D1548" s="1"/>
      <c r="E1548" s="1"/>
      <c r="F1548" s="1"/>
      <c r="G1548" s="1"/>
      <c r="H1548" s="1"/>
      <c r="I1548" s="1"/>
      <c r="J1548" s="1"/>
      <c r="K1548" s="1"/>
      <c r="L1548" s="1"/>
      <c r="M1548" s="1"/>
      <c r="N1548" s="1"/>
      <c r="O1548" s="1"/>
      <c r="P1548" s="1"/>
      <c r="Q1548" s="1"/>
      <c r="R1548" s="1"/>
      <c r="S1548" s="1"/>
      <c r="T1548" s="1"/>
      <c r="U1548" s="1"/>
    </row>
    <row r="1549" spans="1:21">
      <c r="A1549" s="1"/>
      <c r="B1549" s="1"/>
      <c r="C1549" s="1"/>
      <c r="D1549" s="1"/>
      <c r="E1549" s="1"/>
      <c r="F1549" s="1"/>
      <c r="G1549" s="1"/>
      <c r="H1549" s="1"/>
      <c r="I1549" s="1"/>
      <c r="J1549" s="1"/>
      <c r="K1549" s="1"/>
      <c r="L1549" s="1"/>
      <c r="M1549" s="1"/>
      <c r="N1549" s="1"/>
      <c r="O1549" s="1"/>
      <c r="P1549" s="1"/>
      <c r="Q1549" s="1"/>
      <c r="R1549" s="1"/>
      <c r="S1549" s="1"/>
      <c r="T1549" s="1"/>
      <c r="U1549" s="1"/>
    </row>
    <row r="1550" spans="1:21">
      <c r="A1550" s="1"/>
      <c r="B1550" s="1"/>
      <c r="C1550" s="1"/>
      <c r="D1550" s="1"/>
      <c r="E1550" s="1"/>
      <c r="F1550" s="1"/>
      <c r="G1550" s="1"/>
      <c r="H1550" s="1"/>
      <c r="I1550" s="1"/>
      <c r="J1550" s="1"/>
      <c r="K1550" s="1"/>
      <c r="L1550" s="1"/>
      <c r="M1550" s="1"/>
      <c r="N1550" s="1"/>
      <c r="O1550" s="1"/>
      <c r="P1550" s="1"/>
      <c r="Q1550" s="1"/>
      <c r="R1550" s="1"/>
      <c r="S1550" s="1"/>
      <c r="T1550" s="1"/>
      <c r="U1550" s="1"/>
    </row>
    <row r="1551" spans="1:21">
      <c r="A1551" s="1"/>
      <c r="B1551" s="1"/>
      <c r="C1551" s="1"/>
      <c r="D1551" s="1"/>
      <c r="E1551" s="1"/>
      <c r="F1551" s="1"/>
      <c r="G1551" s="1"/>
      <c r="H1551" s="1"/>
      <c r="I1551" s="1"/>
      <c r="J1551" s="1"/>
      <c r="K1551" s="1"/>
      <c r="L1551" s="1"/>
      <c r="M1551" s="1"/>
      <c r="N1551" s="1"/>
      <c r="O1551" s="1"/>
      <c r="P1551" s="1"/>
      <c r="Q1551" s="1"/>
      <c r="R1551" s="1"/>
      <c r="S1551" s="1"/>
      <c r="T1551" s="1"/>
      <c r="U1551" s="1"/>
    </row>
    <row r="1552" spans="1:21">
      <c r="A1552" s="1"/>
      <c r="B1552" s="1"/>
      <c r="C1552" s="1"/>
      <c r="D1552" s="1"/>
      <c r="E1552" s="1"/>
      <c r="F1552" s="1"/>
      <c r="G1552" s="1"/>
      <c r="H1552" s="1"/>
      <c r="I1552" s="1"/>
      <c r="J1552" s="1"/>
      <c r="K1552" s="1"/>
      <c r="L1552" s="1"/>
      <c r="M1552" s="1"/>
      <c r="N1552" s="1"/>
      <c r="O1552" s="1"/>
      <c r="P1552" s="1"/>
      <c r="Q1552" s="1"/>
      <c r="R1552" s="1"/>
      <c r="S1552" s="1"/>
      <c r="T1552" s="1"/>
      <c r="U1552" s="1"/>
    </row>
    <row r="1553" spans="1:21">
      <c r="A1553" s="1"/>
      <c r="B1553" s="1"/>
      <c r="C1553" s="1"/>
      <c r="D1553" s="1"/>
      <c r="E1553" s="1"/>
      <c r="F1553" s="1"/>
      <c r="G1553" s="1"/>
      <c r="H1553" s="1"/>
      <c r="I1553" s="1"/>
      <c r="J1553" s="1"/>
      <c r="K1553" s="1"/>
      <c r="L1553" s="1"/>
      <c r="M1553" s="1"/>
      <c r="N1553" s="1"/>
      <c r="O1553" s="1"/>
      <c r="P1553" s="1"/>
      <c r="Q1553" s="1"/>
      <c r="R1553" s="1"/>
      <c r="S1553" s="1"/>
      <c r="T1553" s="1"/>
      <c r="U1553" s="1"/>
    </row>
    <row r="1554" spans="1:21">
      <c r="A1554" s="1"/>
      <c r="B1554" s="1"/>
      <c r="C1554" s="1"/>
      <c r="D1554" s="1"/>
      <c r="E1554" s="1"/>
      <c r="F1554" s="1"/>
      <c r="G1554" s="1"/>
      <c r="H1554" s="1"/>
      <c r="I1554" s="1"/>
      <c r="J1554" s="1"/>
      <c r="K1554" s="1"/>
      <c r="L1554" s="1"/>
      <c r="M1554" s="1"/>
      <c r="N1554" s="1"/>
      <c r="O1554" s="1"/>
      <c r="P1554" s="1"/>
      <c r="Q1554" s="1"/>
      <c r="R1554" s="1"/>
      <c r="S1554" s="1"/>
      <c r="T1554" s="1"/>
      <c r="U1554" s="1"/>
    </row>
    <row r="1555" spans="1:21">
      <c r="A1555" s="1"/>
      <c r="B1555" s="1"/>
      <c r="C1555" s="1"/>
      <c r="D1555" s="1"/>
      <c r="E1555" s="1"/>
      <c r="F1555" s="1"/>
      <c r="G1555" s="1"/>
      <c r="H1555" s="1"/>
      <c r="I1555" s="1"/>
      <c r="J1555" s="1"/>
      <c r="K1555" s="1"/>
      <c r="L1555" s="1"/>
      <c r="M1555" s="1"/>
      <c r="N1555" s="1"/>
      <c r="O1555" s="1"/>
      <c r="P1555" s="1"/>
      <c r="Q1555" s="1"/>
      <c r="R1555" s="1"/>
      <c r="S1555" s="1"/>
      <c r="T1555" s="1"/>
      <c r="U1555" s="1"/>
    </row>
    <row r="1556" spans="1:21">
      <c r="A1556" s="1"/>
      <c r="B1556" s="1"/>
      <c r="C1556" s="1"/>
      <c r="D1556" s="1"/>
      <c r="E1556" s="1"/>
      <c r="F1556" s="1"/>
      <c r="G1556" s="1"/>
      <c r="H1556" s="1"/>
      <c r="I1556" s="1"/>
      <c r="J1556" s="1"/>
      <c r="K1556" s="1"/>
      <c r="L1556" s="1"/>
      <c r="M1556" s="1"/>
      <c r="N1556" s="1"/>
      <c r="O1556" s="1"/>
      <c r="P1556" s="1"/>
      <c r="Q1556" s="1"/>
      <c r="R1556" s="1"/>
      <c r="S1556" s="1"/>
      <c r="T1556" s="1"/>
      <c r="U1556" s="1"/>
    </row>
    <row r="1557" spans="1:21">
      <c r="A1557" s="1"/>
      <c r="B1557" s="1"/>
      <c r="C1557" s="1"/>
      <c r="D1557" s="1"/>
      <c r="E1557" s="1"/>
      <c r="F1557" s="1"/>
      <c r="G1557" s="1"/>
      <c r="H1557" s="1"/>
      <c r="I1557" s="1"/>
      <c r="J1557" s="1"/>
      <c r="K1557" s="1"/>
      <c r="L1557" s="1"/>
      <c r="M1557" s="1"/>
      <c r="N1557" s="1"/>
      <c r="O1557" s="1"/>
      <c r="P1557" s="1"/>
      <c r="Q1557" s="1"/>
      <c r="R1557" s="1"/>
      <c r="S1557" s="1"/>
      <c r="T1557" s="1"/>
      <c r="U1557" s="1"/>
    </row>
    <row r="1558" spans="1:21">
      <c r="A1558" s="1"/>
      <c r="B1558" s="1"/>
      <c r="C1558" s="1"/>
      <c r="D1558" s="1"/>
      <c r="E1558" s="1"/>
      <c r="F1558" s="1"/>
      <c r="G1558" s="1"/>
      <c r="H1558" s="1"/>
      <c r="I1558" s="1"/>
      <c r="J1558" s="1"/>
      <c r="K1558" s="1"/>
      <c r="L1558" s="1"/>
      <c r="M1558" s="1"/>
      <c r="N1558" s="1"/>
      <c r="O1558" s="1"/>
      <c r="P1558" s="1"/>
      <c r="Q1558" s="1"/>
      <c r="R1558" s="1"/>
      <c r="S1558" s="1"/>
      <c r="T1558" s="1"/>
      <c r="U1558" s="1"/>
    </row>
    <row r="1559" spans="1:21">
      <c r="A1559" s="1"/>
      <c r="B1559" s="1"/>
      <c r="C1559" s="1"/>
      <c r="D1559" s="1"/>
      <c r="E1559" s="1"/>
      <c r="F1559" s="1"/>
      <c r="G1559" s="1"/>
      <c r="H1559" s="1"/>
      <c r="I1559" s="1"/>
      <c r="J1559" s="1"/>
      <c r="K1559" s="1"/>
      <c r="L1559" s="1"/>
      <c r="M1559" s="1"/>
      <c r="N1559" s="1"/>
      <c r="O1559" s="1"/>
      <c r="P1559" s="1"/>
      <c r="Q1559" s="1"/>
      <c r="R1559" s="1"/>
      <c r="S1559" s="1"/>
      <c r="T1559" s="1"/>
      <c r="U1559" s="1"/>
    </row>
    <row r="1560" spans="1:21">
      <c r="A1560" s="1"/>
      <c r="B1560" s="1"/>
      <c r="C1560" s="1"/>
      <c r="D1560" s="1"/>
      <c r="E1560" s="1"/>
      <c r="F1560" s="1"/>
      <c r="G1560" s="1"/>
      <c r="H1560" s="1"/>
      <c r="I1560" s="1"/>
      <c r="J1560" s="1"/>
      <c r="K1560" s="1"/>
      <c r="L1560" s="1"/>
      <c r="M1560" s="1"/>
      <c r="N1560" s="1"/>
      <c r="O1560" s="1"/>
      <c r="P1560" s="1"/>
      <c r="Q1560" s="1"/>
      <c r="R1560" s="1"/>
      <c r="S1560" s="1"/>
      <c r="T1560" s="1"/>
      <c r="U1560" s="1"/>
    </row>
    <row r="1561" spans="1:21">
      <c r="A1561" s="1"/>
      <c r="B1561" s="1"/>
      <c r="C1561" s="1"/>
      <c r="D1561" s="1"/>
      <c r="E1561" s="1"/>
      <c r="F1561" s="1"/>
      <c r="G1561" s="1"/>
      <c r="H1561" s="1"/>
      <c r="I1561" s="1"/>
      <c r="J1561" s="1"/>
      <c r="K1561" s="1"/>
      <c r="L1561" s="1"/>
      <c r="M1561" s="1"/>
      <c r="N1561" s="1"/>
      <c r="O1561" s="1"/>
      <c r="P1561" s="1"/>
      <c r="Q1561" s="1"/>
      <c r="R1561" s="1"/>
      <c r="S1561" s="1"/>
      <c r="T1561" s="1"/>
      <c r="U1561" s="1"/>
    </row>
    <row r="1562" spans="1:21">
      <c r="A1562" s="1"/>
      <c r="B1562" s="1"/>
      <c r="C1562" s="1"/>
      <c r="D1562" s="1"/>
      <c r="E1562" s="1"/>
      <c r="F1562" s="1"/>
      <c r="G1562" s="1"/>
      <c r="H1562" s="1"/>
      <c r="I1562" s="1"/>
      <c r="J1562" s="1"/>
      <c r="K1562" s="1"/>
      <c r="L1562" s="1"/>
      <c r="M1562" s="1"/>
      <c r="N1562" s="1"/>
      <c r="O1562" s="1"/>
      <c r="P1562" s="1"/>
      <c r="Q1562" s="1"/>
      <c r="R1562" s="1"/>
      <c r="S1562" s="1"/>
      <c r="T1562" s="1"/>
      <c r="U1562" s="1"/>
    </row>
    <row r="1563" spans="1:21">
      <c r="A1563" s="1"/>
      <c r="B1563" s="1"/>
      <c r="C1563" s="1"/>
      <c r="D1563" s="1"/>
      <c r="E1563" s="1"/>
      <c r="F1563" s="1"/>
      <c r="G1563" s="1"/>
      <c r="H1563" s="1"/>
      <c r="I1563" s="1"/>
      <c r="J1563" s="1"/>
      <c r="K1563" s="1"/>
      <c r="L1563" s="1"/>
      <c r="M1563" s="1"/>
      <c r="N1563" s="1"/>
      <c r="O1563" s="1"/>
      <c r="P1563" s="1"/>
      <c r="Q1563" s="1"/>
      <c r="R1563" s="1"/>
      <c r="S1563" s="1"/>
      <c r="T1563" s="1"/>
      <c r="U1563" s="1"/>
    </row>
    <row r="1564" spans="1:21">
      <c r="A1564" s="1"/>
      <c r="B1564" s="1"/>
      <c r="C1564" s="1"/>
      <c r="D1564" s="1"/>
      <c r="E1564" s="1"/>
      <c r="F1564" s="1"/>
      <c r="G1564" s="1"/>
      <c r="H1564" s="1"/>
      <c r="I1564" s="1"/>
      <c r="J1564" s="1"/>
      <c r="K1564" s="1"/>
      <c r="L1564" s="1"/>
      <c r="M1564" s="1"/>
      <c r="N1564" s="1"/>
      <c r="O1564" s="1"/>
      <c r="P1564" s="1"/>
      <c r="Q1564" s="1"/>
      <c r="R1564" s="1"/>
      <c r="S1564" s="1"/>
      <c r="T1564" s="1"/>
      <c r="U1564" s="1"/>
    </row>
    <row r="1565" spans="1:21">
      <c r="A1565" s="1"/>
      <c r="B1565" s="1"/>
      <c r="C1565" s="1"/>
      <c r="D1565" s="1"/>
      <c r="E1565" s="1"/>
      <c r="F1565" s="1"/>
      <c r="G1565" s="1"/>
      <c r="H1565" s="1"/>
      <c r="I1565" s="1"/>
      <c r="J1565" s="1"/>
      <c r="K1565" s="1"/>
      <c r="L1565" s="1"/>
      <c r="M1565" s="1"/>
      <c r="N1565" s="1"/>
      <c r="O1565" s="1"/>
      <c r="P1565" s="1"/>
      <c r="Q1565" s="1"/>
      <c r="R1565" s="1"/>
      <c r="S1565" s="1"/>
      <c r="T1565" s="1"/>
      <c r="U1565" s="1"/>
    </row>
    <row r="1566" spans="1:21">
      <c r="A1566" s="1"/>
      <c r="B1566" s="1"/>
      <c r="C1566" s="1"/>
      <c r="D1566" s="1"/>
      <c r="E1566" s="1"/>
      <c r="F1566" s="1"/>
      <c r="G1566" s="1"/>
      <c r="H1566" s="1"/>
      <c r="I1566" s="1"/>
      <c r="J1566" s="1"/>
      <c r="K1566" s="1"/>
      <c r="L1566" s="1"/>
      <c r="M1566" s="1"/>
      <c r="N1566" s="1"/>
      <c r="O1566" s="1"/>
      <c r="P1566" s="1"/>
      <c r="Q1566" s="1"/>
      <c r="R1566" s="1"/>
      <c r="S1566" s="1"/>
      <c r="T1566" s="1"/>
      <c r="U1566" s="1"/>
    </row>
    <row r="1567" spans="1:21">
      <c r="A1567" s="1"/>
      <c r="B1567" s="1"/>
      <c r="C1567" s="1"/>
      <c r="D1567" s="1"/>
      <c r="E1567" s="1"/>
      <c r="F1567" s="1"/>
      <c r="G1567" s="1"/>
      <c r="H1567" s="1"/>
      <c r="I1567" s="1"/>
      <c r="J1567" s="1"/>
      <c r="K1567" s="1"/>
      <c r="L1567" s="1"/>
      <c r="M1567" s="1"/>
      <c r="N1567" s="1"/>
      <c r="O1567" s="1"/>
      <c r="P1567" s="1"/>
      <c r="Q1567" s="1"/>
      <c r="R1567" s="1"/>
      <c r="S1567" s="1"/>
      <c r="T1567" s="1"/>
      <c r="U1567" s="1"/>
    </row>
    <row r="1568" spans="1:21">
      <c r="A1568" s="1"/>
      <c r="B1568" s="1"/>
      <c r="C1568" s="1"/>
      <c r="D1568" s="1"/>
      <c r="E1568" s="1"/>
      <c r="F1568" s="1"/>
      <c r="G1568" s="1"/>
      <c r="H1568" s="1"/>
      <c r="I1568" s="1"/>
      <c r="J1568" s="1"/>
      <c r="K1568" s="1"/>
      <c r="L1568" s="1"/>
      <c r="M1568" s="1"/>
      <c r="N1568" s="1"/>
      <c r="O1568" s="1"/>
      <c r="P1568" s="1"/>
      <c r="Q1568" s="1"/>
      <c r="R1568" s="1"/>
      <c r="S1568" s="1"/>
      <c r="T1568" s="1"/>
      <c r="U1568" s="1"/>
    </row>
    <row r="1569" spans="1:21">
      <c r="A1569" s="1"/>
      <c r="B1569" s="1"/>
      <c r="C1569" s="1"/>
      <c r="D1569" s="1"/>
      <c r="E1569" s="1"/>
      <c r="F1569" s="1"/>
      <c r="G1569" s="1"/>
      <c r="H1569" s="1"/>
      <c r="I1569" s="1"/>
      <c r="J1569" s="1"/>
      <c r="K1569" s="1"/>
      <c r="L1569" s="1"/>
      <c r="M1569" s="1"/>
      <c r="N1569" s="1"/>
      <c r="O1569" s="1"/>
      <c r="P1569" s="1"/>
      <c r="Q1569" s="1"/>
      <c r="R1569" s="1"/>
      <c r="S1569" s="1"/>
      <c r="T1569" s="1"/>
      <c r="U1569" s="1"/>
    </row>
    <row r="1570" spans="1:21">
      <c r="A1570" s="1"/>
      <c r="B1570" s="1"/>
      <c r="C1570" s="1"/>
      <c r="D1570" s="1"/>
      <c r="E1570" s="1"/>
      <c r="F1570" s="1"/>
      <c r="G1570" s="1"/>
      <c r="H1570" s="1"/>
      <c r="I1570" s="1"/>
      <c r="J1570" s="1"/>
      <c r="K1570" s="1"/>
      <c r="L1570" s="1"/>
      <c r="M1570" s="1"/>
      <c r="N1570" s="1"/>
      <c r="O1570" s="1"/>
      <c r="P1570" s="1"/>
      <c r="Q1570" s="1"/>
      <c r="R1570" s="1"/>
      <c r="S1570" s="1"/>
      <c r="T1570" s="1"/>
      <c r="U1570" s="1"/>
    </row>
    <row r="1571" spans="1:21">
      <c r="A1571" s="1"/>
      <c r="B1571" s="1"/>
      <c r="C1571" s="1"/>
      <c r="D1571" s="1"/>
      <c r="E1571" s="1"/>
      <c r="F1571" s="1"/>
      <c r="G1571" s="1"/>
      <c r="H1571" s="1"/>
      <c r="I1571" s="1"/>
      <c r="J1571" s="1"/>
      <c r="K1571" s="1"/>
      <c r="L1571" s="1"/>
      <c r="M1571" s="1"/>
      <c r="N1571" s="1"/>
      <c r="O1571" s="1"/>
      <c r="P1571" s="1"/>
      <c r="Q1571" s="1"/>
      <c r="R1571" s="1"/>
      <c r="S1571" s="1"/>
      <c r="T1571" s="1"/>
      <c r="U1571" s="1"/>
    </row>
    <row r="1572" spans="1:21">
      <c r="A1572" s="1"/>
      <c r="B1572" s="1"/>
      <c r="C1572" s="1"/>
      <c r="D1572" s="1"/>
      <c r="E1572" s="1"/>
      <c r="F1572" s="1"/>
      <c r="G1572" s="1"/>
      <c r="H1572" s="1"/>
      <c r="I1572" s="1"/>
      <c r="J1572" s="1"/>
      <c r="K1572" s="1"/>
      <c r="L1572" s="1"/>
      <c r="M1572" s="1"/>
      <c r="N1572" s="1"/>
      <c r="O1572" s="1"/>
      <c r="P1572" s="1"/>
      <c r="Q1572" s="1"/>
      <c r="R1572" s="1"/>
      <c r="S1572" s="1"/>
      <c r="T1572" s="1"/>
      <c r="U1572" s="1"/>
    </row>
    <row r="1573" spans="1:21">
      <c r="A1573" s="1"/>
      <c r="B1573" s="1"/>
      <c r="C1573" s="1"/>
      <c r="D1573" s="1"/>
      <c r="E1573" s="1"/>
      <c r="F1573" s="1"/>
      <c r="G1573" s="1"/>
      <c r="H1573" s="1"/>
      <c r="I1573" s="1"/>
      <c r="J1573" s="1"/>
      <c r="K1573" s="1"/>
      <c r="L1573" s="1"/>
      <c r="M1573" s="1"/>
      <c r="N1573" s="1"/>
      <c r="O1573" s="1"/>
      <c r="P1573" s="1"/>
      <c r="Q1573" s="1"/>
      <c r="R1573" s="1"/>
      <c r="S1573" s="1"/>
      <c r="T1573" s="1"/>
      <c r="U1573" s="1"/>
    </row>
    <row r="1574" spans="1:21">
      <c r="A1574" s="1"/>
      <c r="B1574" s="1"/>
      <c r="C1574" s="1"/>
      <c r="D1574" s="1"/>
      <c r="E1574" s="1"/>
      <c r="F1574" s="1"/>
      <c r="G1574" s="1"/>
      <c r="H1574" s="1"/>
      <c r="I1574" s="1"/>
      <c r="J1574" s="1"/>
      <c r="K1574" s="1"/>
      <c r="L1574" s="1"/>
      <c r="M1574" s="1"/>
      <c r="N1574" s="1"/>
      <c r="O1574" s="1"/>
      <c r="P1574" s="1"/>
      <c r="Q1574" s="1"/>
      <c r="R1574" s="1"/>
      <c r="S1574" s="1"/>
      <c r="T1574" s="1"/>
      <c r="U1574" s="1"/>
    </row>
    <row r="1575" spans="1:21">
      <c r="A1575" s="1"/>
      <c r="B1575" s="1"/>
      <c r="C1575" s="1"/>
      <c r="D1575" s="1"/>
      <c r="E1575" s="1"/>
      <c r="F1575" s="1"/>
      <c r="G1575" s="1"/>
      <c r="H1575" s="1"/>
      <c r="I1575" s="1"/>
      <c r="J1575" s="1"/>
      <c r="K1575" s="1"/>
      <c r="L1575" s="1"/>
      <c r="M1575" s="1"/>
      <c r="N1575" s="1"/>
      <c r="O1575" s="1"/>
      <c r="P1575" s="1"/>
      <c r="Q1575" s="1"/>
      <c r="R1575" s="1"/>
      <c r="S1575" s="1"/>
      <c r="T1575" s="1"/>
      <c r="U1575" s="1"/>
    </row>
    <row r="1576" spans="1:21">
      <c r="A1576" s="1"/>
      <c r="B1576" s="1"/>
      <c r="C1576" s="1"/>
      <c r="D1576" s="1"/>
      <c r="E1576" s="1"/>
      <c r="F1576" s="1"/>
      <c r="G1576" s="1"/>
      <c r="H1576" s="1"/>
      <c r="I1576" s="1"/>
      <c r="J1576" s="1"/>
      <c r="K1576" s="1"/>
      <c r="L1576" s="1"/>
      <c r="M1576" s="1"/>
      <c r="N1576" s="1"/>
      <c r="O1576" s="1"/>
      <c r="P1576" s="1"/>
      <c r="Q1576" s="1"/>
      <c r="R1576" s="1"/>
      <c r="S1576" s="1"/>
      <c r="T1576" s="1"/>
      <c r="U1576" s="1"/>
    </row>
    <row r="1577" spans="1:21">
      <c r="A1577" s="1"/>
      <c r="B1577" s="1"/>
      <c r="C1577" s="1"/>
      <c r="D1577" s="1"/>
      <c r="E1577" s="1"/>
      <c r="F1577" s="1"/>
      <c r="G1577" s="1"/>
      <c r="H1577" s="1"/>
      <c r="I1577" s="1"/>
      <c r="J1577" s="1"/>
      <c r="K1577" s="1"/>
      <c r="L1577" s="1"/>
      <c r="M1577" s="1"/>
      <c r="N1577" s="1"/>
      <c r="O1577" s="1"/>
      <c r="P1577" s="1"/>
      <c r="Q1577" s="1"/>
      <c r="R1577" s="1"/>
      <c r="S1577" s="1"/>
      <c r="T1577" s="1"/>
      <c r="U1577" s="1"/>
    </row>
    <row r="1578" spans="1:21">
      <c r="A1578" s="1"/>
      <c r="B1578" s="1"/>
      <c r="C1578" s="1"/>
      <c r="D1578" s="1"/>
      <c r="E1578" s="1"/>
      <c r="F1578" s="1"/>
      <c r="G1578" s="1"/>
      <c r="H1578" s="1"/>
      <c r="I1578" s="1"/>
      <c r="J1578" s="1"/>
      <c r="K1578" s="1"/>
      <c r="L1578" s="1"/>
      <c r="M1578" s="1"/>
      <c r="N1578" s="1"/>
      <c r="O1578" s="1"/>
      <c r="P1578" s="1"/>
      <c r="Q1578" s="1"/>
      <c r="R1578" s="1"/>
      <c r="S1578" s="1"/>
      <c r="T1578" s="1"/>
      <c r="U1578" s="1"/>
    </row>
    <row r="1579" spans="1:21">
      <c r="A1579" s="1"/>
      <c r="B1579" s="1"/>
      <c r="C1579" s="1"/>
      <c r="D1579" s="1"/>
      <c r="E1579" s="1"/>
      <c r="F1579" s="1"/>
      <c r="G1579" s="1"/>
      <c r="H1579" s="1"/>
      <c r="I1579" s="1"/>
      <c r="J1579" s="1"/>
      <c r="K1579" s="1"/>
      <c r="L1579" s="1"/>
      <c r="M1579" s="1"/>
      <c r="N1579" s="1"/>
      <c r="O1579" s="1"/>
      <c r="P1579" s="1"/>
      <c r="Q1579" s="1"/>
      <c r="R1579" s="1"/>
      <c r="S1579" s="1"/>
      <c r="T1579" s="1"/>
      <c r="U1579" s="1"/>
    </row>
    <row r="1580" spans="1:21">
      <c r="A1580" s="1"/>
      <c r="B1580" s="1"/>
      <c r="C1580" s="1"/>
      <c r="D1580" s="1"/>
      <c r="E1580" s="1"/>
      <c r="F1580" s="1"/>
      <c r="G1580" s="1"/>
      <c r="H1580" s="1"/>
      <c r="I1580" s="1"/>
      <c r="J1580" s="1"/>
      <c r="K1580" s="1"/>
      <c r="L1580" s="1"/>
      <c r="M1580" s="1"/>
      <c r="N1580" s="1"/>
      <c r="O1580" s="1"/>
      <c r="P1580" s="1"/>
      <c r="Q1580" s="1"/>
      <c r="R1580" s="1"/>
      <c r="S1580" s="1"/>
      <c r="T1580" s="1"/>
      <c r="U1580" s="1"/>
    </row>
    <row r="1581" spans="1:21">
      <c r="A1581" s="1"/>
      <c r="B1581" s="1"/>
      <c r="C1581" s="1"/>
      <c r="D1581" s="1"/>
      <c r="E1581" s="1"/>
      <c r="F1581" s="1"/>
      <c r="G1581" s="1"/>
      <c r="H1581" s="1"/>
      <c r="I1581" s="1"/>
      <c r="J1581" s="1"/>
      <c r="K1581" s="1"/>
      <c r="L1581" s="1"/>
      <c r="M1581" s="1"/>
      <c r="N1581" s="1"/>
      <c r="O1581" s="1"/>
      <c r="P1581" s="1"/>
      <c r="Q1581" s="1"/>
      <c r="R1581" s="1"/>
      <c r="S1581" s="1"/>
      <c r="T1581" s="1"/>
      <c r="U1581" s="1"/>
    </row>
    <row r="1582" spans="1:21">
      <c r="A1582" s="1"/>
      <c r="B1582" s="1"/>
      <c r="C1582" s="1"/>
      <c r="D1582" s="1"/>
      <c r="E1582" s="1"/>
      <c r="F1582" s="1"/>
      <c r="G1582" s="1"/>
      <c r="H1582" s="1"/>
      <c r="I1582" s="1"/>
      <c r="J1582" s="1"/>
      <c r="K1582" s="1"/>
      <c r="L1582" s="1"/>
      <c r="M1582" s="1"/>
      <c r="N1582" s="1"/>
      <c r="O1582" s="1"/>
      <c r="P1582" s="1"/>
      <c r="Q1582" s="1"/>
      <c r="R1582" s="1"/>
      <c r="S1582" s="1"/>
      <c r="T1582" s="1"/>
      <c r="U1582" s="1"/>
    </row>
    <row r="1583" spans="1:21">
      <c r="A1583" s="1"/>
      <c r="B1583" s="1"/>
      <c r="C1583" s="1"/>
      <c r="D1583" s="1"/>
      <c r="E1583" s="1"/>
      <c r="F1583" s="1"/>
      <c r="G1583" s="1"/>
      <c r="H1583" s="1"/>
      <c r="I1583" s="1"/>
      <c r="J1583" s="1"/>
      <c r="K1583" s="1"/>
      <c r="L1583" s="1"/>
      <c r="M1583" s="1"/>
      <c r="N1583" s="1"/>
      <c r="O1583" s="1"/>
      <c r="P1583" s="1"/>
      <c r="Q1583" s="1"/>
      <c r="R1583" s="1"/>
      <c r="S1583" s="1"/>
      <c r="T1583" s="1"/>
      <c r="U1583" s="1"/>
    </row>
    <row r="1584" spans="1:21">
      <c r="A1584" s="1"/>
      <c r="B1584" s="1"/>
      <c r="C1584" s="1"/>
      <c r="D1584" s="1"/>
      <c r="E1584" s="1"/>
      <c r="F1584" s="1"/>
      <c r="G1584" s="1"/>
      <c r="H1584" s="1"/>
      <c r="I1584" s="1"/>
      <c r="J1584" s="1"/>
      <c r="K1584" s="1"/>
      <c r="L1584" s="1"/>
      <c r="M1584" s="1"/>
      <c r="N1584" s="1"/>
      <c r="O1584" s="1"/>
      <c r="P1584" s="1"/>
      <c r="Q1584" s="1"/>
      <c r="R1584" s="1"/>
      <c r="S1584" s="1"/>
      <c r="T1584" s="1"/>
      <c r="U1584" s="1"/>
    </row>
    <row r="1585" spans="1:21">
      <c r="A1585" s="1"/>
      <c r="B1585" s="1"/>
      <c r="C1585" s="1"/>
      <c r="D1585" s="1"/>
      <c r="E1585" s="1"/>
      <c r="F1585" s="1"/>
      <c r="G1585" s="1"/>
      <c r="H1585" s="1"/>
      <c r="I1585" s="1"/>
      <c r="J1585" s="1"/>
      <c r="K1585" s="1"/>
      <c r="L1585" s="1"/>
      <c r="M1585" s="1"/>
      <c r="N1585" s="1"/>
      <c r="O1585" s="1"/>
      <c r="P1585" s="1"/>
      <c r="Q1585" s="1"/>
      <c r="R1585" s="1"/>
      <c r="S1585" s="1"/>
      <c r="T1585" s="1"/>
      <c r="U1585" s="1"/>
    </row>
    <row r="1586" spans="1:21">
      <c r="A1586" s="1"/>
      <c r="B1586" s="1"/>
      <c r="C1586" s="1"/>
      <c r="D1586" s="1"/>
      <c r="E1586" s="1"/>
      <c r="F1586" s="1"/>
      <c r="G1586" s="1"/>
      <c r="H1586" s="1"/>
      <c r="I1586" s="1"/>
      <c r="J1586" s="1"/>
      <c r="K1586" s="1"/>
      <c r="L1586" s="1"/>
      <c r="M1586" s="1"/>
      <c r="N1586" s="1"/>
      <c r="O1586" s="1"/>
      <c r="P1586" s="1"/>
      <c r="Q1586" s="1"/>
      <c r="R1586" s="1"/>
      <c r="S1586" s="1"/>
      <c r="T1586" s="1"/>
      <c r="U1586" s="1"/>
    </row>
    <row r="1587" spans="1:21">
      <c r="A1587" s="1"/>
      <c r="B1587" s="1"/>
      <c r="C1587" s="1"/>
      <c r="D1587" s="1"/>
      <c r="E1587" s="1"/>
      <c r="F1587" s="1"/>
      <c r="G1587" s="1"/>
      <c r="H1587" s="1"/>
      <c r="I1587" s="1"/>
      <c r="J1587" s="1"/>
      <c r="K1587" s="1"/>
      <c r="L1587" s="1"/>
      <c r="M1587" s="1"/>
      <c r="N1587" s="1"/>
      <c r="O1587" s="1"/>
      <c r="P1587" s="1"/>
      <c r="Q1587" s="1"/>
      <c r="R1587" s="1"/>
      <c r="S1587" s="1"/>
      <c r="T1587" s="1"/>
      <c r="U1587" s="1"/>
    </row>
    <row r="1588" spans="1:21">
      <c r="A1588" s="1"/>
      <c r="B1588" s="1"/>
      <c r="C1588" s="1"/>
      <c r="D1588" s="1"/>
      <c r="E1588" s="1"/>
      <c r="F1588" s="1"/>
      <c r="G1588" s="1"/>
      <c r="H1588" s="1"/>
      <c r="I1588" s="1"/>
      <c r="J1588" s="1"/>
      <c r="K1588" s="1"/>
      <c r="L1588" s="1"/>
      <c r="M1588" s="1"/>
      <c r="N1588" s="1"/>
      <c r="O1588" s="1"/>
      <c r="P1588" s="1"/>
      <c r="Q1588" s="1"/>
      <c r="R1588" s="1"/>
      <c r="S1588" s="1"/>
      <c r="T1588" s="1"/>
      <c r="U1588" s="1"/>
    </row>
    <row r="1589" spans="1:21">
      <c r="A1589" s="1"/>
      <c r="B1589" s="1"/>
      <c r="C1589" s="1"/>
      <c r="D1589" s="1"/>
      <c r="E1589" s="1"/>
      <c r="F1589" s="1"/>
      <c r="G1589" s="1"/>
      <c r="H1589" s="1"/>
      <c r="I1589" s="1"/>
      <c r="J1589" s="1"/>
      <c r="K1589" s="1"/>
      <c r="L1589" s="1"/>
      <c r="M1589" s="1"/>
      <c r="N1589" s="1"/>
      <c r="O1589" s="1"/>
      <c r="P1589" s="1"/>
      <c r="Q1589" s="1"/>
      <c r="R1589" s="1"/>
      <c r="S1589" s="1"/>
      <c r="T1589" s="1"/>
      <c r="U1589" s="1"/>
    </row>
    <row r="1590" spans="1:21">
      <c r="A1590" s="1"/>
      <c r="B1590" s="1"/>
      <c r="C1590" s="1"/>
      <c r="D1590" s="1"/>
      <c r="E1590" s="1"/>
      <c r="F1590" s="1"/>
      <c r="G1590" s="1"/>
      <c r="H1590" s="1"/>
      <c r="I1590" s="1"/>
      <c r="J1590" s="1"/>
      <c r="K1590" s="1"/>
      <c r="L1590" s="1"/>
      <c r="M1590" s="1"/>
      <c r="N1590" s="1"/>
      <c r="O1590" s="1"/>
      <c r="P1590" s="1"/>
      <c r="Q1590" s="1"/>
      <c r="R1590" s="1"/>
      <c r="S1590" s="1"/>
      <c r="T1590" s="1"/>
      <c r="U1590" s="1"/>
    </row>
    <row r="1591" spans="1:21">
      <c r="A1591" s="1"/>
      <c r="B1591" s="1"/>
      <c r="C1591" s="1"/>
      <c r="D1591" s="1"/>
      <c r="E1591" s="1"/>
      <c r="F1591" s="1"/>
      <c r="G1591" s="1"/>
      <c r="H1591" s="1"/>
      <c r="I1591" s="1"/>
      <c r="J1591" s="1"/>
      <c r="K1591" s="1"/>
      <c r="L1591" s="1"/>
      <c r="M1591" s="1"/>
      <c r="N1591" s="1"/>
      <c r="O1591" s="1"/>
      <c r="P1591" s="1"/>
      <c r="Q1591" s="1"/>
      <c r="R1591" s="1"/>
      <c r="S1591" s="1"/>
      <c r="T1591" s="1"/>
      <c r="U1591" s="1"/>
    </row>
    <row r="1592" spans="1:21">
      <c r="A1592" s="1"/>
      <c r="B1592" s="1"/>
      <c r="C1592" s="1"/>
      <c r="D1592" s="1"/>
      <c r="E1592" s="1"/>
      <c r="F1592" s="1"/>
      <c r="G1592" s="1"/>
      <c r="H1592" s="1"/>
      <c r="I1592" s="1"/>
      <c r="J1592" s="1"/>
      <c r="K1592" s="1"/>
      <c r="L1592" s="1"/>
      <c r="M1592" s="1"/>
      <c r="N1592" s="1"/>
      <c r="O1592" s="1"/>
      <c r="P1592" s="1"/>
      <c r="Q1592" s="1"/>
      <c r="R1592" s="1"/>
      <c r="S1592" s="1"/>
      <c r="T1592" s="1"/>
      <c r="U1592" s="1"/>
    </row>
    <row r="1593" spans="1:21">
      <c r="A1593" s="1"/>
      <c r="B1593" s="1"/>
      <c r="C1593" s="1"/>
      <c r="D1593" s="1"/>
      <c r="E1593" s="1"/>
      <c r="F1593" s="1"/>
      <c r="G1593" s="1"/>
      <c r="H1593" s="1"/>
      <c r="I1593" s="1"/>
      <c r="J1593" s="1"/>
      <c r="K1593" s="1"/>
      <c r="L1593" s="1"/>
      <c r="M1593" s="1"/>
      <c r="N1593" s="1"/>
      <c r="O1593" s="1"/>
      <c r="P1593" s="1"/>
      <c r="Q1593" s="1"/>
      <c r="R1593" s="1"/>
      <c r="S1593" s="1"/>
      <c r="T1593" s="1"/>
      <c r="U1593" s="1"/>
    </row>
    <row r="1594" spans="1:21">
      <c r="A1594" s="1"/>
      <c r="B1594" s="1"/>
      <c r="C1594" s="1"/>
      <c r="D1594" s="1"/>
      <c r="E1594" s="1"/>
      <c r="F1594" s="1"/>
      <c r="G1594" s="1"/>
      <c r="H1594" s="1"/>
      <c r="I1594" s="1"/>
      <c r="J1594" s="1"/>
      <c r="K1594" s="1"/>
      <c r="L1594" s="1"/>
      <c r="M1594" s="1"/>
      <c r="N1594" s="1"/>
      <c r="O1594" s="1"/>
      <c r="P1594" s="1"/>
      <c r="Q1594" s="1"/>
      <c r="R1594" s="1"/>
      <c r="S1594" s="1"/>
      <c r="T1594" s="1"/>
      <c r="U1594" s="1"/>
    </row>
    <row r="1595" spans="1:21">
      <c r="A1595" s="1"/>
      <c r="B1595" s="1"/>
      <c r="C1595" s="1"/>
      <c r="D1595" s="1"/>
      <c r="E1595" s="1"/>
      <c r="F1595" s="1"/>
      <c r="G1595" s="1"/>
      <c r="H1595" s="1"/>
      <c r="I1595" s="1"/>
      <c r="J1595" s="1"/>
      <c r="K1595" s="1"/>
      <c r="L1595" s="1"/>
      <c r="M1595" s="1"/>
      <c r="N1595" s="1"/>
      <c r="O1595" s="1"/>
      <c r="P1595" s="1"/>
      <c r="Q1595" s="1"/>
      <c r="R1595" s="1"/>
      <c r="S1595" s="1"/>
      <c r="T1595" s="1"/>
      <c r="U1595" s="1"/>
    </row>
    <row r="1596" spans="1:21">
      <c r="A1596" s="1"/>
      <c r="B1596" s="1"/>
      <c r="C1596" s="1"/>
      <c r="D1596" s="1"/>
      <c r="E1596" s="1"/>
      <c r="F1596" s="1"/>
      <c r="G1596" s="1"/>
      <c r="H1596" s="1"/>
      <c r="I1596" s="1"/>
      <c r="J1596" s="1"/>
      <c r="K1596" s="1"/>
      <c r="L1596" s="1"/>
      <c r="M1596" s="1"/>
      <c r="N1596" s="1"/>
      <c r="O1596" s="1"/>
      <c r="P1596" s="1"/>
      <c r="Q1596" s="1"/>
      <c r="R1596" s="1"/>
      <c r="S1596" s="1"/>
      <c r="T1596" s="1"/>
      <c r="U1596" s="1"/>
    </row>
    <row r="1597" spans="1:21">
      <c r="A1597" s="1"/>
      <c r="B1597" s="1"/>
      <c r="C1597" s="1"/>
      <c r="D1597" s="1"/>
      <c r="E1597" s="1"/>
      <c r="F1597" s="1"/>
      <c r="G1597" s="1"/>
      <c r="H1597" s="1"/>
      <c r="I1597" s="1"/>
      <c r="J1597" s="1"/>
      <c r="K1597" s="1"/>
      <c r="L1597" s="1"/>
      <c r="M1597" s="1"/>
      <c r="N1597" s="1"/>
      <c r="O1597" s="1"/>
      <c r="P1597" s="1"/>
      <c r="Q1597" s="1"/>
      <c r="R1597" s="1"/>
      <c r="S1597" s="1"/>
      <c r="T1597" s="1"/>
      <c r="U1597" s="1"/>
    </row>
    <row r="1598" spans="1:21">
      <c r="A1598" s="1"/>
      <c r="B1598" s="1"/>
      <c r="C1598" s="1"/>
      <c r="D1598" s="1"/>
      <c r="E1598" s="1"/>
      <c r="F1598" s="1"/>
      <c r="G1598" s="1"/>
      <c r="H1598" s="1"/>
      <c r="I1598" s="1"/>
      <c r="J1598" s="1"/>
      <c r="K1598" s="1"/>
      <c r="L1598" s="1"/>
      <c r="M1598" s="1"/>
      <c r="N1598" s="1"/>
      <c r="O1598" s="1"/>
      <c r="P1598" s="1"/>
      <c r="Q1598" s="1"/>
      <c r="R1598" s="1"/>
      <c r="S1598" s="1"/>
      <c r="T1598" s="1"/>
      <c r="U1598" s="1"/>
    </row>
    <row r="1599" spans="1:21">
      <c r="A1599" s="1"/>
      <c r="B1599" s="1"/>
      <c r="C1599" s="1"/>
      <c r="D1599" s="1"/>
      <c r="E1599" s="1"/>
      <c r="F1599" s="1"/>
      <c r="G1599" s="1"/>
      <c r="H1599" s="1"/>
      <c r="I1599" s="1"/>
      <c r="J1599" s="1"/>
      <c r="K1599" s="1"/>
      <c r="L1599" s="1"/>
      <c r="M1599" s="1"/>
      <c r="N1599" s="1"/>
      <c r="O1599" s="1"/>
      <c r="P1599" s="1"/>
      <c r="Q1599" s="1"/>
      <c r="R1599" s="1"/>
      <c r="S1599" s="1"/>
      <c r="T1599" s="1"/>
      <c r="U1599" s="1"/>
    </row>
    <row r="1600" spans="1:21">
      <c r="A1600" s="1"/>
      <c r="B1600" s="1"/>
      <c r="C1600" s="1"/>
      <c r="D1600" s="1"/>
      <c r="E1600" s="1"/>
      <c r="F1600" s="1"/>
      <c r="G1600" s="1"/>
      <c r="H1600" s="1"/>
      <c r="I1600" s="1"/>
      <c r="J1600" s="1"/>
      <c r="K1600" s="1"/>
      <c r="L1600" s="1"/>
      <c r="M1600" s="1"/>
      <c r="N1600" s="1"/>
      <c r="O1600" s="1"/>
      <c r="P1600" s="1"/>
      <c r="Q1600" s="1"/>
      <c r="R1600" s="1"/>
      <c r="S1600" s="1"/>
      <c r="T1600" s="1"/>
      <c r="U1600" s="1"/>
    </row>
    <row r="1601" spans="1:21">
      <c r="A1601" s="1"/>
      <c r="B1601" s="1"/>
      <c r="C1601" s="1"/>
      <c r="D1601" s="1"/>
      <c r="E1601" s="1"/>
      <c r="F1601" s="1"/>
      <c r="G1601" s="1"/>
      <c r="H1601" s="1"/>
      <c r="I1601" s="1"/>
      <c r="J1601" s="1"/>
      <c r="K1601" s="1"/>
      <c r="L1601" s="1"/>
      <c r="M1601" s="1"/>
      <c r="N1601" s="1"/>
      <c r="O1601" s="1"/>
      <c r="P1601" s="1"/>
      <c r="Q1601" s="1"/>
      <c r="R1601" s="1"/>
      <c r="S1601" s="1"/>
      <c r="T1601" s="1"/>
      <c r="U1601" s="1"/>
    </row>
    <row r="1602" spans="1:21">
      <c r="A1602" s="1"/>
      <c r="B1602" s="1"/>
      <c r="C1602" s="1"/>
      <c r="D1602" s="1"/>
      <c r="E1602" s="1"/>
      <c r="F1602" s="1"/>
      <c r="G1602" s="1"/>
      <c r="H1602" s="1"/>
      <c r="I1602" s="1"/>
      <c r="J1602" s="1"/>
      <c r="K1602" s="1"/>
      <c r="L1602" s="1"/>
      <c r="M1602" s="1"/>
      <c r="N1602" s="1"/>
      <c r="O1602" s="1"/>
      <c r="P1602" s="1"/>
      <c r="Q1602" s="1"/>
      <c r="R1602" s="1"/>
      <c r="S1602" s="1"/>
      <c r="T1602" s="1"/>
      <c r="U1602" s="1"/>
    </row>
    <row r="1603" spans="1:21">
      <c r="A1603" s="1"/>
      <c r="B1603" s="1"/>
      <c r="C1603" s="1"/>
      <c r="D1603" s="1"/>
      <c r="E1603" s="1"/>
      <c r="F1603" s="1"/>
      <c r="G1603" s="1"/>
      <c r="H1603" s="1"/>
      <c r="I1603" s="1"/>
      <c r="J1603" s="1"/>
      <c r="K1603" s="1"/>
      <c r="L1603" s="1"/>
      <c r="M1603" s="1"/>
      <c r="N1603" s="1"/>
      <c r="O1603" s="1"/>
      <c r="P1603" s="1"/>
      <c r="Q1603" s="1"/>
      <c r="R1603" s="1"/>
      <c r="S1603" s="1"/>
      <c r="T1603" s="1"/>
      <c r="U1603" s="1"/>
    </row>
    <row r="1604" spans="1:21">
      <c r="A1604" s="1"/>
      <c r="B1604" s="1"/>
      <c r="C1604" s="1"/>
      <c r="D1604" s="1"/>
      <c r="E1604" s="1"/>
      <c r="F1604" s="1"/>
      <c r="G1604" s="1"/>
      <c r="H1604" s="1"/>
      <c r="I1604" s="1"/>
      <c r="J1604" s="1"/>
      <c r="K1604" s="1"/>
      <c r="L1604" s="1"/>
      <c r="M1604" s="1"/>
      <c r="N1604" s="1"/>
      <c r="O1604" s="1"/>
      <c r="P1604" s="1"/>
      <c r="Q1604" s="1"/>
      <c r="R1604" s="1"/>
      <c r="S1604" s="1"/>
      <c r="T1604" s="1"/>
      <c r="U1604" s="1"/>
    </row>
    <row r="1605" spans="1:21">
      <c r="A1605" s="1"/>
      <c r="B1605" s="1"/>
      <c r="C1605" s="1"/>
      <c r="D1605" s="1"/>
      <c r="E1605" s="1"/>
      <c r="F1605" s="1"/>
      <c r="G1605" s="1"/>
      <c r="H1605" s="1"/>
      <c r="I1605" s="1"/>
      <c r="J1605" s="1"/>
      <c r="K1605" s="1"/>
      <c r="L1605" s="1"/>
      <c r="M1605" s="1"/>
      <c r="N1605" s="1"/>
      <c r="O1605" s="1"/>
      <c r="P1605" s="1"/>
      <c r="Q1605" s="1"/>
      <c r="R1605" s="1"/>
      <c r="S1605" s="1"/>
      <c r="T1605" s="1"/>
      <c r="U1605" s="1"/>
    </row>
    <row r="1606" spans="1:21">
      <c r="A1606" s="1"/>
      <c r="B1606" s="1"/>
      <c r="C1606" s="1"/>
      <c r="D1606" s="1"/>
      <c r="E1606" s="1"/>
      <c r="F1606" s="1"/>
      <c r="G1606" s="1"/>
      <c r="H1606" s="1"/>
      <c r="I1606" s="1"/>
      <c r="J1606" s="1"/>
      <c r="K1606" s="1"/>
      <c r="L1606" s="1"/>
      <c r="M1606" s="1"/>
      <c r="N1606" s="1"/>
      <c r="O1606" s="1"/>
      <c r="P1606" s="1"/>
      <c r="Q1606" s="1"/>
      <c r="R1606" s="1"/>
      <c r="S1606" s="1"/>
      <c r="T1606" s="1"/>
      <c r="U1606" s="1"/>
    </row>
    <row r="1607" spans="1:21">
      <c r="A1607" s="1"/>
      <c r="B1607" s="1"/>
      <c r="C1607" s="1"/>
      <c r="D1607" s="1"/>
      <c r="E1607" s="1"/>
      <c r="F1607" s="1"/>
      <c r="G1607" s="1"/>
      <c r="H1607" s="1"/>
      <c r="I1607" s="1"/>
      <c r="J1607" s="1"/>
      <c r="K1607" s="1"/>
      <c r="L1607" s="1"/>
      <c r="M1607" s="1"/>
      <c r="N1607" s="1"/>
      <c r="O1607" s="1"/>
      <c r="P1607" s="1"/>
      <c r="Q1607" s="1"/>
      <c r="R1607" s="1"/>
      <c r="S1607" s="1"/>
      <c r="T1607" s="1"/>
      <c r="U1607" s="1"/>
    </row>
    <row r="1608" spans="1:21">
      <c r="A1608" s="1"/>
      <c r="B1608" s="1"/>
      <c r="C1608" s="1"/>
      <c r="D1608" s="1"/>
      <c r="E1608" s="1"/>
      <c r="F1608" s="1"/>
      <c r="G1608" s="1"/>
      <c r="H1608" s="1"/>
      <c r="I1608" s="1"/>
      <c r="J1608" s="1"/>
      <c r="K1608" s="1"/>
      <c r="L1608" s="1"/>
      <c r="M1608" s="1"/>
      <c r="N1608" s="1"/>
      <c r="O1608" s="1"/>
      <c r="P1608" s="1"/>
      <c r="Q1608" s="1"/>
      <c r="R1608" s="1"/>
      <c r="S1608" s="1"/>
      <c r="T1608" s="1"/>
      <c r="U1608" s="1"/>
    </row>
    <row r="1609" spans="1:21">
      <c r="A1609" s="1"/>
      <c r="B1609" s="1"/>
      <c r="C1609" s="1"/>
      <c r="D1609" s="1"/>
      <c r="E1609" s="1"/>
      <c r="F1609" s="1"/>
      <c r="G1609" s="1"/>
      <c r="H1609" s="1"/>
      <c r="I1609" s="1"/>
      <c r="J1609" s="1"/>
      <c r="K1609" s="1"/>
      <c r="L1609" s="1"/>
      <c r="M1609" s="1"/>
      <c r="N1609" s="1"/>
      <c r="O1609" s="1"/>
      <c r="P1609" s="1"/>
      <c r="Q1609" s="1"/>
      <c r="R1609" s="1"/>
      <c r="S1609" s="1"/>
      <c r="T1609" s="1"/>
      <c r="U1609" s="1"/>
    </row>
    <row r="1610" spans="1:21">
      <c r="A1610" s="1"/>
      <c r="B1610" s="1"/>
      <c r="C1610" s="1"/>
      <c r="D1610" s="1"/>
      <c r="E1610" s="1"/>
      <c r="F1610" s="1"/>
      <c r="G1610" s="1"/>
      <c r="H1610" s="1"/>
      <c r="I1610" s="1"/>
      <c r="J1610" s="1"/>
      <c r="K1610" s="1"/>
      <c r="L1610" s="1"/>
      <c r="M1610" s="1"/>
      <c r="N1610" s="1"/>
      <c r="O1610" s="1"/>
      <c r="P1610" s="1"/>
      <c r="Q1610" s="1"/>
      <c r="R1610" s="1"/>
      <c r="S1610" s="1"/>
      <c r="T1610" s="1"/>
      <c r="U1610" s="1"/>
    </row>
    <row r="1611" spans="1:21">
      <c r="A1611" s="1"/>
      <c r="B1611" s="1"/>
      <c r="C1611" s="1"/>
      <c r="D1611" s="1"/>
      <c r="E1611" s="1"/>
      <c r="F1611" s="1"/>
      <c r="G1611" s="1"/>
      <c r="H1611" s="1"/>
      <c r="I1611" s="1"/>
      <c r="J1611" s="1"/>
      <c r="K1611" s="1"/>
      <c r="L1611" s="1"/>
      <c r="M1611" s="1"/>
      <c r="N1611" s="1"/>
      <c r="O1611" s="1"/>
      <c r="P1611" s="1"/>
      <c r="Q1611" s="1"/>
      <c r="R1611" s="1"/>
      <c r="S1611" s="1"/>
      <c r="T1611" s="1"/>
      <c r="U1611" s="1"/>
    </row>
    <row r="1612" spans="1:21">
      <c r="A1612" s="1"/>
      <c r="B1612" s="1"/>
      <c r="C1612" s="1"/>
      <c r="D1612" s="1"/>
      <c r="E1612" s="1"/>
      <c r="F1612" s="1"/>
      <c r="G1612" s="1"/>
      <c r="H1612" s="1"/>
      <c r="I1612" s="1"/>
      <c r="J1612" s="1"/>
      <c r="K1612" s="1"/>
      <c r="L1612" s="1"/>
      <c r="M1612" s="1"/>
      <c r="N1612" s="1"/>
      <c r="O1612" s="1"/>
      <c r="P1612" s="1"/>
      <c r="Q1612" s="1"/>
      <c r="R1612" s="1"/>
      <c r="S1612" s="1"/>
      <c r="T1612" s="1"/>
      <c r="U1612" s="1"/>
    </row>
    <row r="1613" spans="1:21">
      <c r="A1613" s="1"/>
      <c r="B1613" s="1"/>
      <c r="C1613" s="1"/>
      <c r="D1613" s="1"/>
      <c r="E1613" s="1"/>
      <c r="F1613" s="1"/>
      <c r="G1613" s="1"/>
      <c r="H1613" s="1"/>
      <c r="I1613" s="1"/>
      <c r="J1613" s="1"/>
      <c r="K1613" s="1"/>
      <c r="L1613" s="1"/>
      <c r="M1613" s="1"/>
      <c r="N1613" s="1"/>
      <c r="O1613" s="1"/>
      <c r="P1613" s="1"/>
      <c r="Q1613" s="1"/>
      <c r="R1613" s="1"/>
      <c r="S1613" s="1"/>
      <c r="T1613" s="1"/>
      <c r="U1613" s="1"/>
    </row>
    <row r="1614" spans="1:21">
      <c r="A1614" s="1"/>
      <c r="B1614" s="1"/>
      <c r="C1614" s="1"/>
      <c r="D1614" s="1"/>
      <c r="E1614" s="1"/>
      <c r="F1614" s="1"/>
      <c r="G1614" s="1"/>
      <c r="H1614" s="1"/>
      <c r="I1614" s="1"/>
      <c r="J1614" s="1"/>
      <c r="K1614" s="1"/>
      <c r="L1614" s="1"/>
      <c r="M1614" s="1"/>
      <c r="N1614" s="1"/>
      <c r="O1614" s="1"/>
      <c r="P1614" s="1"/>
      <c r="Q1614" s="1"/>
      <c r="R1614" s="1"/>
      <c r="S1614" s="1"/>
      <c r="T1614" s="1"/>
      <c r="U1614" s="1"/>
    </row>
    <row r="1615" spans="1:21">
      <c r="A1615" s="1"/>
      <c r="B1615" s="1"/>
      <c r="C1615" s="1"/>
      <c r="D1615" s="1"/>
      <c r="E1615" s="1"/>
      <c r="F1615" s="1"/>
      <c r="G1615" s="1"/>
      <c r="H1615" s="1"/>
      <c r="I1615" s="1"/>
      <c r="J1615" s="1"/>
      <c r="K1615" s="1"/>
      <c r="L1615" s="1"/>
      <c r="M1615" s="1"/>
      <c r="N1615" s="1"/>
      <c r="O1615" s="1"/>
      <c r="P1615" s="1"/>
      <c r="Q1615" s="1"/>
      <c r="R1615" s="1"/>
      <c r="S1615" s="1"/>
      <c r="T1615" s="1"/>
      <c r="U1615" s="1"/>
    </row>
    <row r="1616" spans="1:21">
      <c r="A1616" s="1"/>
      <c r="B1616" s="1"/>
      <c r="C1616" s="1"/>
      <c r="D1616" s="1"/>
      <c r="E1616" s="1"/>
      <c r="F1616" s="1"/>
      <c r="G1616" s="1"/>
      <c r="H1616" s="1"/>
      <c r="I1616" s="1"/>
      <c r="J1616" s="1"/>
      <c r="K1616" s="1"/>
      <c r="L1616" s="1"/>
      <c r="M1616" s="1"/>
      <c r="N1616" s="1"/>
      <c r="O1616" s="1"/>
      <c r="P1616" s="1"/>
      <c r="Q1616" s="1"/>
      <c r="R1616" s="1"/>
      <c r="S1616" s="1"/>
      <c r="T1616" s="1"/>
      <c r="U1616" s="1"/>
    </row>
    <row r="1617" spans="1:21">
      <c r="A1617" s="1"/>
      <c r="B1617" s="1"/>
      <c r="C1617" s="1"/>
      <c r="D1617" s="1"/>
      <c r="E1617" s="1"/>
      <c r="F1617" s="1"/>
      <c r="G1617" s="1"/>
      <c r="H1617" s="1"/>
      <c r="I1617" s="1"/>
      <c r="J1617" s="1"/>
      <c r="K1617" s="1"/>
      <c r="L1617" s="1"/>
      <c r="M1617" s="1"/>
      <c r="N1617" s="1"/>
      <c r="O1617" s="1"/>
      <c r="P1617" s="1"/>
      <c r="Q1617" s="1"/>
      <c r="R1617" s="1"/>
      <c r="S1617" s="1"/>
      <c r="T1617" s="1"/>
      <c r="U1617" s="1"/>
    </row>
    <row r="1618" spans="1:21">
      <c r="A1618" s="1"/>
      <c r="B1618" s="1"/>
      <c r="C1618" s="1"/>
      <c r="D1618" s="1"/>
      <c r="E1618" s="1"/>
      <c r="F1618" s="1"/>
      <c r="G1618" s="1"/>
      <c r="H1618" s="1"/>
      <c r="I1618" s="1"/>
      <c r="J1618" s="1"/>
      <c r="K1618" s="1"/>
      <c r="L1618" s="1"/>
      <c r="M1618" s="1"/>
      <c r="N1618" s="1"/>
      <c r="O1618" s="1"/>
      <c r="P1618" s="1"/>
      <c r="Q1618" s="1"/>
      <c r="R1618" s="1"/>
      <c r="S1618" s="1"/>
      <c r="T1618" s="1"/>
      <c r="U1618" s="1"/>
    </row>
    <row r="1619" spans="1:21">
      <c r="A1619" s="1"/>
      <c r="B1619" s="1"/>
      <c r="C1619" s="1"/>
      <c r="D1619" s="1"/>
      <c r="E1619" s="1"/>
      <c r="F1619" s="1"/>
      <c r="G1619" s="1"/>
      <c r="H1619" s="1"/>
      <c r="I1619" s="1"/>
      <c r="J1619" s="1"/>
      <c r="K1619" s="1"/>
      <c r="L1619" s="1"/>
      <c r="M1619" s="1"/>
      <c r="N1619" s="1"/>
      <c r="O1619" s="1"/>
      <c r="P1619" s="1"/>
      <c r="Q1619" s="1"/>
      <c r="R1619" s="1"/>
      <c r="S1619" s="1"/>
      <c r="T1619" s="1"/>
      <c r="U1619" s="1"/>
    </row>
    <row r="1620" spans="1:21">
      <c r="A1620" s="1"/>
      <c r="B1620" s="1"/>
      <c r="C1620" s="1"/>
      <c r="D1620" s="1"/>
      <c r="E1620" s="1"/>
      <c r="F1620" s="1"/>
      <c r="G1620" s="1"/>
      <c r="H1620" s="1"/>
      <c r="I1620" s="1"/>
      <c r="J1620" s="1"/>
      <c r="K1620" s="1"/>
      <c r="L1620" s="1"/>
      <c r="M1620" s="1"/>
      <c r="N1620" s="1"/>
      <c r="O1620" s="1"/>
      <c r="P1620" s="1"/>
      <c r="Q1620" s="1"/>
      <c r="R1620" s="1"/>
      <c r="S1620" s="1"/>
      <c r="T1620" s="1"/>
      <c r="U1620" s="1"/>
    </row>
    <row r="1621" spans="1:21">
      <c r="A1621" s="1"/>
      <c r="B1621" s="1"/>
      <c r="C1621" s="1"/>
      <c r="D1621" s="1"/>
      <c r="E1621" s="1"/>
      <c r="F1621" s="1"/>
      <c r="G1621" s="1"/>
      <c r="H1621" s="1"/>
      <c r="I1621" s="1"/>
      <c r="J1621" s="1"/>
      <c r="K1621" s="1"/>
      <c r="L1621" s="1"/>
      <c r="M1621" s="1"/>
      <c r="N1621" s="1"/>
      <c r="O1621" s="1"/>
      <c r="P1621" s="1"/>
      <c r="Q1621" s="1"/>
      <c r="R1621" s="1"/>
      <c r="S1621" s="1"/>
      <c r="T1621" s="1"/>
      <c r="U1621" s="1"/>
    </row>
    <row r="1622" spans="1:21">
      <c r="A1622" s="1"/>
      <c r="B1622" s="1"/>
      <c r="C1622" s="1"/>
      <c r="D1622" s="1"/>
      <c r="E1622" s="1"/>
      <c r="F1622" s="1"/>
      <c r="G1622" s="1"/>
      <c r="H1622" s="1"/>
      <c r="I1622" s="1"/>
      <c r="J1622" s="1"/>
      <c r="K1622" s="1"/>
      <c r="L1622" s="1"/>
      <c r="M1622" s="1"/>
      <c r="N1622" s="1"/>
      <c r="O1622" s="1"/>
      <c r="P1622" s="1"/>
      <c r="Q1622" s="1"/>
      <c r="R1622" s="1"/>
      <c r="S1622" s="1"/>
      <c r="T1622" s="1"/>
      <c r="U1622" s="1"/>
    </row>
    <row r="1623" spans="1:21">
      <c r="A1623" s="1"/>
      <c r="B1623" s="1"/>
      <c r="C1623" s="1"/>
      <c r="D1623" s="1"/>
      <c r="E1623" s="1"/>
      <c r="F1623" s="1"/>
      <c r="G1623" s="1"/>
      <c r="H1623" s="1"/>
      <c r="I1623" s="1"/>
      <c r="J1623" s="1"/>
      <c r="K1623" s="1"/>
      <c r="L1623" s="1"/>
      <c r="M1623" s="1"/>
      <c r="N1623" s="1"/>
      <c r="O1623" s="1"/>
      <c r="P1623" s="1"/>
      <c r="Q1623" s="1"/>
      <c r="R1623" s="1"/>
      <c r="S1623" s="1"/>
      <c r="T1623" s="1"/>
      <c r="U1623" s="1"/>
    </row>
    <row r="1624" spans="1:21">
      <c r="A1624" s="1"/>
      <c r="B1624" s="1"/>
      <c r="C1624" s="1"/>
      <c r="D1624" s="1"/>
      <c r="E1624" s="1"/>
      <c r="F1624" s="1"/>
      <c r="G1624" s="1"/>
      <c r="H1624" s="1"/>
      <c r="I1624" s="1"/>
      <c r="J1624" s="1"/>
      <c r="K1624" s="1"/>
      <c r="L1624" s="1"/>
      <c r="M1624" s="1"/>
      <c r="N1624" s="1"/>
      <c r="O1624" s="1"/>
      <c r="P1624" s="1"/>
      <c r="Q1624" s="1"/>
      <c r="R1624" s="1"/>
      <c r="S1624" s="1"/>
      <c r="T1624" s="1"/>
      <c r="U1624" s="1"/>
    </row>
    <row r="1625" spans="1:21">
      <c r="A1625" s="1"/>
      <c r="B1625" s="1"/>
      <c r="C1625" s="1"/>
      <c r="D1625" s="1"/>
      <c r="E1625" s="1"/>
      <c r="F1625" s="1"/>
      <c r="G1625" s="1"/>
      <c r="H1625" s="1"/>
      <c r="I1625" s="1"/>
      <c r="J1625" s="1"/>
      <c r="K1625" s="1"/>
      <c r="L1625" s="1"/>
      <c r="M1625" s="1"/>
      <c r="N1625" s="1"/>
      <c r="O1625" s="1"/>
      <c r="P1625" s="1"/>
      <c r="Q1625" s="1"/>
      <c r="R1625" s="1"/>
      <c r="S1625" s="1"/>
      <c r="T1625" s="1"/>
      <c r="U1625" s="1"/>
    </row>
    <row r="1626" spans="1:21">
      <c r="A1626" s="1"/>
      <c r="B1626" s="1"/>
      <c r="C1626" s="1"/>
      <c r="D1626" s="1"/>
      <c r="E1626" s="1"/>
      <c r="F1626" s="1"/>
      <c r="G1626" s="1"/>
      <c r="H1626" s="1"/>
      <c r="I1626" s="1"/>
      <c r="J1626" s="1"/>
      <c r="K1626" s="1"/>
      <c r="L1626" s="1"/>
      <c r="M1626" s="1"/>
      <c r="N1626" s="1"/>
      <c r="O1626" s="1"/>
      <c r="P1626" s="1"/>
      <c r="Q1626" s="1"/>
      <c r="R1626" s="1"/>
      <c r="S1626" s="1"/>
      <c r="T1626" s="1"/>
      <c r="U1626" s="1"/>
    </row>
    <row r="1627" spans="1:21">
      <c r="A1627" s="1"/>
      <c r="B1627" s="1"/>
      <c r="C1627" s="1"/>
      <c r="D1627" s="1"/>
      <c r="E1627" s="1"/>
      <c r="F1627" s="1"/>
      <c r="G1627" s="1"/>
      <c r="H1627" s="1"/>
      <c r="I1627" s="1"/>
      <c r="J1627" s="1"/>
      <c r="K1627" s="1"/>
      <c r="L1627" s="1"/>
      <c r="M1627" s="1"/>
      <c r="N1627" s="1"/>
      <c r="O1627" s="1"/>
      <c r="P1627" s="1"/>
      <c r="Q1627" s="1"/>
      <c r="R1627" s="1"/>
      <c r="S1627" s="1"/>
      <c r="T1627" s="1"/>
      <c r="U1627" s="1"/>
    </row>
    <row r="1628" spans="1:21">
      <c r="A1628" s="1"/>
      <c r="B1628" s="1"/>
      <c r="C1628" s="1"/>
      <c r="D1628" s="1"/>
      <c r="E1628" s="1"/>
      <c r="F1628" s="1"/>
      <c r="G1628" s="1"/>
      <c r="H1628" s="1"/>
      <c r="I1628" s="1"/>
      <c r="J1628" s="1"/>
      <c r="K1628" s="1"/>
      <c r="L1628" s="1"/>
      <c r="M1628" s="1"/>
      <c r="N1628" s="1"/>
      <c r="O1628" s="1"/>
      <c r="P1628" s="1"/>
      <c r="Q1628" s="1"/>
      <c r="R1628" s="1"/>
      <c r="S1628" s="1"/>
      <c r="T1628" s="1"/>
      <c r="U1628" s="1"/>
    </row>
    <row r="1629" spans="1:21">
      <c r="A1629" s="1"/>
      <c r="B1629" s="1"/>
      <c r="C1629" s="1"/>
      <c r="D1629" s="1"/>
      <c r="E1629" s="1"/>
      <c r="F1629" s="1"/>
      <c r="G1629" s="1"/>
      <c r="H1629" s="1"/>
      <c r="I1629" s="1"/>
      <c r="J1629" s="1"/>
      <c r="K1629" s="1"/>
      <c r="L1629" s="1"/>
      <c r="M1629" s="1"/>
      <c r="N1629" s="1"/>
      <c r="O1629" s="1"/>
      <c r="P1629" s="1"/>
      <c r="Q1629" s="1"/>
      <c r="R1629" s="1"/>
      <c r="S1629" s="1"/>
      <c r="T1629" s="1"/>
      <c r="U1629" s="1"/>
    </row>
    <row r="1630" spans="1:21">
      <c r="A1630" s="1"/>
      <c r="B1630" s="1"/>
      <c r="C1630" s="1"/>
      <c r="D1630" s="1"/>
      <c r="E1630" s="1"/>
      <c r="F1630" s="1"/>
      <c r="G1630" s="1"/>
      <c r="H1630" s="1"/>
      <c r="I1630" s="1"/>
      <c r="J1630" s="1"/>
      <c r="K1630" s="1"/>
      <c r="L1630" s="1"/>
      <c r="M1630" s="1"/>
      <c r="N1630" s="1"/>
      <c r="O1630" s="1"/>
      <c r="P1630" s="1"/>
      <c r="Q1630" s="1"/>
      <c r="R1630" s="1"/>
      <c r="S1630" s="1"/>
      <c r="T1630" s="1"/>
      <c r="U1630" s="1"/>
    </row>
    <row r="1631" spans="1:21">
      <c r="A1631" s="1"/>
      <c r="B1631" s="1"/>
      <c r="C1631" s="1"/>
      <c r="D1631" s="1"/>
      <c r="E1631" s="1"/>
      <c r="F1631" s="1"/>
      <c r="G1631" s="1"/>
      <c r="H1631" s="1"/>
      <c r="I1631" s="1"/>
      <c r="J1631" s="1"/>
      <c r="K1631" s="1"/>
      <c r="L1631" s="1"/>
      <c r="M1631" s="1"/>
      <c r="N1631" s="1"/>
      <c r="O1631" s="1"/>
      <c r="P1631" s="1"/>
      <c r="Q1631" s="1"/>
      <c r="R1631" s="1"/>
      <c r="S1631" s="1"/>
      <c r="T1631" s="1"/>
      <c r="U1631" s="1"/>
    </row>
    <row r="1632" spans="1:21">
      <c r="A1632" s="1"/>
      <c r="B1632" s="1"/>
      <c r="C1632" s="1"/>
      <c r="D1632" s="1"/>
      <c r="E1632" s="1"/>
      <c r="F1632" s="1"/>
      <c r="G1632" s="1"/>
      <c r="H1632" s="1"/>
      <c r="I1632" s="1"/>
      <c r="J1632" s="1"/>
      <c r="K1632" s="1"/>
      <c r="L1632" s="1"/>
      <c r="M1632" s="1"/>
      <c r="N1632" s="1"/>
      <c r="O1632" s="1"/>
      <c r="P1632" s="1"/>
      <c r="Q1632" s="1"/>
      <c r="R1632" s="1"/>
      <c r="S1632" s="1"/>
      <c r="T1632" s="1"/>
      <c r="U1632" s="1"/>
    </row>
    <row r="1633" spans="1:21">
      <c r="A1633" s="1"/>
      <c r="B1633" s="1"/>
      <c r="C1633" s="1"/>
      <c r="D1633" s="1"/>
      <c r="E1633" s="1"/>
      <c r="F1633" s="1"/>
      <c r="G1633" s="1"/>
      <c r="H1633" s="1"/>
      <c r="I1633" s="1"/>
      <c r="J1633" s="1"/>
      <c r="K1633" s="1"/>
      <c r="L1633" s="1"/>
      <c r="M1633" s="1"/>
      <c r="N1633" s="1"/>
      <c r="O1633" s="1"/>
      <c r="P1633" s="1"/>
      <c r="Q1633" s="1"/>
      <c r="R1633" s="1"/>
      <c r="S1633" s="1"/>
      <c r="T1633" s="1"/>
      <c r="U1633" s="1"/>
    </row>
    <row r="1634" spans="1:21">
      <c r="A1634" s="1"/>
      <c r="B1634" s="1"/>
      <c r="C1634" s="1"/>
      <c r="D1634" s="1"/>
      <c r="E1634" s="1"/>
      <c r="F1634" s="1"/>
      <c r="G1634" s="1"/>
      <c r="H1634" s="1"/>
      <c r="I1634" s="1"/>
      <c r="J1634" s="1"/>
      <c r="K1634" s="1"/>
      <c r="L1634" s="1"/>
      <c r="M1634" s="1"/>
      <c r="N1634" s="1"/>
      <c r="O1634" s="1"/>
      <c r="P1634" s="1"/>
      <c r="Q1634" s="1"/>
      <c r="R1634" s="1"/>
      <c r="S1634" s="1"/>
      <c r="T1634" s="1"/>
      <c r="U1634" s="1"/>
    </row>
    <row r="1635" spans="1:21">
      <c r="A1635" s="1"/>
      <c r="B1635" s="1"/>
      <c r="C1635" s="1"/>
      <c r="D1635" s="1"/>
      <c r="E1635" s="1"/>
      <c r="F1635" s="1"/>
      <c r="G1635" s="1"/>
      <c r="H1635" s="1"/>
      <c r="I1635" s="1"/>
      <c r="J1635" s="1"/>
      <c r="K1635" s="1"/>
      <c r="L1635" s="1"/>
      <c r="M1635" s="1"/>
      <c r="N1635" s="1"/>
      <c r="O1635" s="1"/>
      <c r="P1635" s="1"/>
      <c r="Q1635" s="1"/>
      <c r="R1635" s="1"/>
      <c r="S1635" s="1"/>
      <c r="T1635" s="1"/>
      <c r="U1635" s="1"/>
    </row>
    <row r="1636" spans="1:21">
      <c r="A1636" s="1"/>
      <c r="B1636" s="1"/>
      <c r="C1636" s="1"/>
      <c r="D1636" s="1"/>
      <c r="E1636" s="1"/>
      <c r="F1636" s="1"/>
      <c r="G1636" s="1"/>
      <c r="H1636" s="1"/>
      <c r="I1636" s="1"/>
      <c r="J1636" s="1"/>
      <c r="K1636" s="1"/>
      <c r="L1636" s="1"/>
      <c r="M1636" s="1"/>
      <c r="N1636" s="1"/>
      <c r="O1636" s="1"/>
      <c r="P1636" s="1"/>
      <c r="Q1636" s="1"/>
      <c r="R1636" s="1"/>
      <c r="S1636" s="1"/>
      <c r="T1636" s="1"/>
      <c r="U1636" s="1"/>
    </row>
    <row r="1637" spans="1:21">
      <c r="A1637" s="1"/>
      <c r="B1637" s="1"/>
      <c r="C1637" s="1"/>
      <c r="D1637" s="1"/>
      <c r="E1637" s="1"/>
      <c r="F1637" s="1"/>
      <c r="G1637" s="1"/>
      <c r="H1637" s="1"/>
      <c r="I1637" s="1"/>
      <c r="J1637" s="1"/>
      <c r="K1637" s="1"/>
      <c r="L1637" s="1"/>
      <c r="M1637" s="1"/>
      <c r="N1637" s="1"/>
      <c r="O1637" s="1"/>
      <c r="P1637" s="1"/>
      <c r="Q1637" s="1"/>
      <c r="R1637" s="1"/>
      <c r="S1637" s="1"/>
      <c r="T1637" s="1"/>
      <c r="U1637" s="1"/>
    </row>
    <row r="1638" spans="1:21">
      <c r="A1638" s="1"/>
      <c r="B1638" s="1"/>
      <c r="C1638" s="1"/>
      <c r="D1638" s="1"/>
      <c r="E1638" s="1"/>
      <c r="F1638" s="1"/>
      <c r="G1638" s="1"/>
      <c r="H1638" s="1"/>
      <c r="I1638" s="1"/>
      <c r="J1638" s="1"/>
      <c r="K1638" s="1"/>
      <c r="L1638" s="1"/>
      <c r="M1638" s="1"/>
      <c r="N1638" s="1"/>
      <c r="O1638" s="1"/>
      <c r="P1638" s="1"/>
      <c r="Q1638" s="1"/>
      <c r="R1638" s="1"/>
      <c r="S1638" s="1"/>
      <c r="T1638" s="1"/>
      <c r="U1638" s="1"/>
    </row>
    <row r="1639" spans="1:21">
      <c r="A1639" s="1"/>
      <c r="B1639" s="1"/>
      <c r="C1639" s="1"/>
      <c r="D1639" s="1"/>
      <c r="E1639" s="1"/>
      <c r="F1639" s="1"/>
      <c r="G1639" s="1"/>
      <c r="H1639" s="1"/>
      <c r="I1639" s="1"/>
      <c r="J1639" s="1"/>
      <c r="K1639" s="1"/>
      <c r="L1639" s="1"/>
      <c r="M1639" s="1"/>
      <c r="N1639" s="1"/>
      <c r="O1639" s="1"/>
      <c r="P1639" s="1"/>
      <c r="Q1639" s="1"/>
      <c r="R1639" s="1"/>
      <c r="S1639" s="1"/>
      <c r="T1639" s="1"/>
      <c r="U1639" s="1"/>
    </row>
    <row r="1640" spans="1:21">
      <c r="A1640" s="1"/>
      <c r="B1640" s="1"/>
      <c r="C1640" s="1"/>
      <c r="D1640" s="1"/>
      <c r="E1640" s="1"/>
      <c r="F1640" s="1"/>
      <c r="G1640" s="1"/>
      <c r="H1640" s="1"/>
      <c r="I1640" s="1"/>
      <c r="J1640" s="1"/>
      <c r="K1640" s="1"/>
      <c r="L1640" s="1"/>
      <c r="M1640" s="1"/>
      <c r="N1640" s="1"/>
      <c r="O1640" s="1"/>
      <c r="P1640" s="1"/>
      <c r="Q1640" s="1"/>
      <c r="R1640" s="1"/>
      <c r="S1640" s="1"/>
      <c r="T1640" s="1"/>
      <c r="U1640" s="1"/>
    </row>
    <row r="1641" spans="1:21">
      <c r="A1641" s="1"/>
      <c r="B1641" s="1"/>
      <c r="C1641" s="1"/>
      <c r="D1641" s="1"/>
      <c r="E1641" s="1"/>
      <c r="F1641" s="1"/>
      <c r="G1641" s="1"/>
      <c r="H1641" s="1"/>
      <c r="I1641" s="1"/>
      <c r="J1641" s="1"/>
      <c r="K1641" s="1"/>
      <c r="L1641" s="1"/>
      <c r="M1641" s="1"/>
      <c r="N1641" s="1"/>
      <c r="O1641" s="1"/>
      <c r="P1641" s="1"/>
      <c r="Q1641" s="1"/>
      <c r="R1641" s="1"/>
      <c r="S1641" s="1"/>
      <c r="T1641" s="1"/>
      <c r="U1641" s="1"/>
    </row>
    <row r="1642" spans="1:21">
      <c r="A1642" s="1"/>
      <c r="B1642" s="1"/>
      <c r="C1642" s="1"/>
      <c r="D1642" s="1"/>
      <c r="E1642" s="1"/>
      <c r="F1642" s="1"/>
      <c r="G1642" s="1"/>
      <c r="H1642" s="1"/>
      <c r="I1642" s="1"/>
      <c r="J1642" s="1"/>
      <c r="K1642" s="1"/>
      <c r="L1642" s="1"/>
      <c r="M1642" s="1"/>
      <c r="N1642" s="1"/>
      <c r="O1642" s="1"/>
      <c r="P1642" s="1"/>
      <c r="Q1642" s="1"/>
      <c r="R1642" s="1"/>
      <c r="S1642" s="1"/>
      <c r="T1642" s="1"/>
      <c r="U1642" s="1"/>
    </row>
    <row r="1643" spans="1:21">
      <c r="A1643" s="1"/>
      <c r="B1643" s="1"/>
      <c r="C1643" s="1"/>
      <c r="D1643" s="1"/>
      <c r="E1643" s="1"/>
      <c r="F1643" s="1"/>
      <c r="G1643" s="1"/>
      <c r="H1643" s="1"/>
      <c r="I1643" s="1"/>
      <c r="J1643" s="1"/>
      <c r="K1643" s="1"/>
      <c r="L1643" s="1"/>
      <c r="M1643" s="1"/>
      <c r="N1643" s="1"/>
      <c r="O1643" s="1"/>
      <c r="P1643" s="1"/>
      <c r="Q1643" s="1"/>
      <c r="R1643" s="1"/>
      <c r="S1643" s="1"/>
      <c r="T1643" s="1"/>
      <c r="U1643" s="1"/>
    </row>
    <row r="1644" spans="1:21">
      <c r="A1644" s="1"/>
      <c r="B1644" s="1"/>
      <c r="C1644" s="1"/>
      <c r="D1644" s="1"/>
      <c r="E1644" s="1"/>
      <c r="F1644" s="1"/>
      <c r="G1644" s="1"/>
      <c r="H1644" s="1"/>
      <c r="I1644" s="1"/>
      <c r="J1644" s="1"/>
      <c r="K1644" s="1"/>
      <c r="L1644" s="1"/>
      <c r="M1644" s="1"/>
      <c r="N1644" s="1"/>
      <c r="O1644" s="1"/>
      <c r="P1644" s="1"/>
      <c r="Q1644" s="1"/>
      <c r="R1644" s="1"/>
      <c r="S1644" s="1"/>
      <c r="T1644" s="1"/>
      <c r="U1644" s="1"/>
    </row>
    <row r="1645" spans="1:21">
      <c r="A1645" s="1"/>
      <c r="B1645" s="1"/>
      <c r="C1645" s="1"/>
      <c r="D1645" s="1"/>
      <c r="E1645" s="1"/>
      <c r="F1645" s="1"/>
      <c r="G1645" s="1"/>
      <c r="H1645" s="1"/>
      <c r="I1645" s="1"/>
      <c r="J1645" s="1"/>
      <c r="K1645" s="1"/>
      <c r="L1645" s="1"/>
      <c r="M1645" s="1"/>
      <c r="N1645" s="1"/>
      <c r="O1645" s="1"/>
      <c r="P1645" s="1"/>
      <c r="Q1645" s="1"/>
      <c r="R1645" s="1"/>
      <c r="S1645" s="1"/>
      <c r="T1645" s="1"/>
      <c r="U1645" s="1"/>
    </row>
    <row r="1646" spans="1:21">
      <c r="A1646" s="1"/>
      <c r="B1646" s="1"/>
      <c r="C1646" s="1"/>
      <c r="D1646" s="1"/>
      <c r="E1646" s="1"/>
      <c r="F1646" s="1"/>
      <c r="G1646" s="1"/>
      <c r="H1646" s="1"/>
      <c r="I1646" s="1"/>
      <c r="J1646" s="1"/>
      <c r="K1646" s="1"/>
      <c r="L1646" s="1"/>
      <c r="M1646" s="1"/>
      <c r="N1646" s="1"/>
      <c r="O1646" s="1"/>
      <c r="P1646" s="1"/>
      <c r="Q1646" s="1"/>
      <c r="R1646" s="1"/>
      <c r="S1646" s="1"/>
      <c r="T1646" s="1"/>
      <c r="U1646" s="1"/>
    </row>
    <row r="1647" spans="1:21">
      <c r="A1647" s="1"/>
      <c r="B1647" s="1"/>
      <c r="C1647" s="1"/>
      <c r="D1647" s="1"/>
      <c r="E1647" s="1"/>
      <c r="F1647" s="1"/>
      <c r="G1647" s="1"/>
      <c r="H1647" s="1"/>
      <c r="I1647" s="1"/>
      <c r="J1647" s="1"/>
      <c r="K1647" s="1"/>
      <c r="L1647" s="1"/>
      <c r="M1647" s="1"/>
      <c r="N1647" s="1"/>
      <c r="O1647" s="1"/>
      <c r="P1647" s="1"/>
      <c r="Q1647" s="1"/>
      <c r="R1647" s="1"/>
      <c r="S1647" s="1"/>
      <c r="T1647" s="1"/>
      <c r="U1647" s="1"/>
    </row>
    <row r="1648" spans="1:21">
      <c r="A1648" s="1"/>
      <c r="B1648" s="1"/>
      <c r="C1648" s="1"/>
      <c r="D1648" s="1"/>
      <c r="E1648" s="1"/>
      <c r="F1648" s="1"/>
      <c r="G1648" s="1"/>
      <c r="H1648" s="1"/>
      <c r="I1648" s="1"/>
      <c r="J1648" s="1"/>
      <c r="K1648" s="1"/>
      <c r="L1648" s="1"/>
      <c r="M1648" s="1"/>
      <c r="N1648" s="1"/>
      <c r="O1648" s="1"/>
      <c r="P1648" s="1"/>
      <c r="Q1648" s="1"/>
      <c r="R1648" s="1"/>
      <c r="S1648" s="1"/>
      <c r="T1648" s="1"/>
      <c r="U1648" s="1"/>
    </row>
    <row r="1649" spans="1:21">
      <c r="A1649" s="1"/>
      <c r="B1649" s="1"/>
      <c r="C1649" s="1"/>
      <c r="D1649" s="1"/>
      <c r="E1649" s="1"/>
      <c r="F1649" s="1"/>
      <c r="G1649" s="1"/>
      <c r="H1649" s="1"/>
      <c r="I1649" s="1"/>
      <c r="J1649" s="1"/>
      <c r="K1649" s="1"/>
      <c r="L1649" s="1"/>
      <c r="M1649" s="1"/>
      <c r="N1649" s="1"/>
      <c r="O1649" s="1"/>
      <c r="P1649" s="1"/>
      <c r="Q1649" s="1"/>
      <c r="R1649" s="1"/>
      <c r="S1649" s="1"/>
      <c r="T1649" s="1"/>
      <c r="U1649" s="1"/>
    </row>
    <row r="1650" spans="1:21">
      <c r="A1650" s="1"/>
      <c r="B1650" s="1"/>
      <c r="C1650" s="1"/>
      <c r="D1650" s="1"/>
      <c r="E1650" s="1"/>
      <c r="F1650" s="1"/>
      <c r="G1650" s="1"/>
      <c r="H1650" s="1"/>
      <c r="I1650" s="1"/>
      <c r="J1650" s="1"/>
      <c r="K1650" s="1"/>
      <c r="L1650" s="1"/>
      <c r="M1650" s="1"/>
      <c r="N1650" s="1"/>
      <c r="O1650" s="1"/>
      <c r="P1650" s="1"/>
      <c r="Q1650" s="1"/>
      <c r="R1650" s="1"/>
      <c r="S1650" s="1"/>
      <c r="T1650" s="1"/>
      <c r="U1650" s="1"/>
    </row>
    <row r="1651" spans="1:21">
      <c r="A1651" s="1"/>
      <c r="B1651" s="1"/>
      <c r="C1651" s="1"/>
      <c r="D1651" s="1"/>
      <c r="E1651" s="1"/>
      <c r="F1651" s="1"/>
      <c r="G1651" s="1"/>
      <c r="H1651" s="1"/>
      <c r="I1651" s="1"/>
      <c r="J1651" s="1"/>
      <c r="K1651" s="1"/>
      <c r="L1651" s="1"/>
      <c r="M1651" s="1"/>
      <c r="N1651" s="1"/>
      <c r="O1651" s="1"/>
      <c r="P1651" s="1"/>
      <c r="Q1651" s="1"/>
      <c r="R1651" s="1"/>
      <c r="S1651" s="1"/>
      <c r="T1651" s="1"/>
      <c r="U1651" s="1"/>
    </row>
    <row r="1652" spans="1:21">
      <c r="A1652" s="1"/>
      <c r="B1652" s="1"/>
      <c r="C1652" s="1"/>
      <c r="D1652" s="1"/>
      <c r="E1652" s="1"/>
      <c r="F1652" s="1"/>
      <c r="G1652" s="1"/>
      <c r="H1652" s="1"/>
      <c r="I1652" s="1"/>
      <c r="J1652" s="1"/>
      <c r="K1652" s="1"/>
      <c r="L1652" s="1"/>
      <c r="M1652" s="1"/>
      <c r="N1652" s="1"/>
      <c r="O1652" s="1"/>
      <c r="P1652" s="1"/>
      <c r="Q1652" s="1"/>
      <c r="R1652" s="1"/>
      <c r="S1652" s="1"/>
      <c r="T1652" s="1"/>
      <c r="U1652" s="1"/>
    </row>
    <row r="1653" spans="1:21">
      <c r="A1653" s="1"/>
      <c r="B1653" s="1"/>
      <c r="C1653" s="1"/>
      <c r="D1653" s="1"/>
      <c r="E1653" s="1"/>
      <c r="F1653" s="1"/>
      <c r="G1653" s="1"/>
      <c r="H1653" s="1"/>
      <c r="I1653" s="1"/>
      <c r="J1653" s="1"/>
      <c r="K1653" s="1"/>
      <c r="L1653" s="1"/>
      <c r="M1653" s="1"/>
      <c r="N1653" s="1"/>
      <c r="O1653" s="1"/>
      <c r="P1653" s="1"/>
      <c r="Q1653" s="1"/>
      <c r="R1653" s="1"/>
      <c r="S1653" s="1"/>
      <c r="T1653" s="1"/>
      <c r="U1653" s="1"/>
    </row>
    <row r="1654" spans="1:21">
      <c r="A1654" s="1"/>
      <c r="B1654" s="1"/>
      <c r="C1654" s="1"/>
      <c r="D1654" s="1"/>
      <c r="E1654" s="1"/>
      <c r="F1654" s="1"/>
      <c r="G1654" s="1"/>
      <c r="H1654" s="1"/>
      <c r="I1654" s="1"/>
      <c r="J1654" s="1"/>
      <c r="K1654" s="1"/>
      <c r="L1654" s="1"/>
      <c r="M1654" s="1"/>
      <c r="N1654" s="1"/>
      <c r="O1654" s="1"/>
      <c r="P1654" s="1"/>
      <c r="Q1654" s="1"/>
      <c r="R1654" s="1"/>
      <c r="S1654" s="1"/>
      <c r="T1654" s="1"/>
      <c r="U1654" s="1"/>
    </row>
    <row r="1655" spans="1:21">
      <c r="A1655" s="1"/>
      <c r="B1655" s="1"/>
      <c r="C1655" s="1"/>
      <c r="D1655" s="1"/>
      <c r="E1655" s="1"/>
      <c r="F1655" s="1"/>
      <c r="G1655" s="1"/>
      <c r="H1655" s="1"/>
      <c r="I1655" s="1"/>
      <c r="J1655" s="1"/>
      <c r="K1655" s="1"/>
      <c r="L1655" s="1"/>
      <c r="M1655" s="1"/>
      <c r="N1655" s="1"/>
      <c r="O1655" s="1"/>
      <c r="P1655" s="1"/>
      <c r="Q1655" s="1"/>
      <c r="R1655" s="1"/>
      <c r="S1655" s="1"/>
      <c r="T1655" s="1"/>
      <c r="U1655" s="1"/>
    </row>
    <row r="1656" spans="1:21">
      <c r="A1656" s="1"/>
      <c r="B1656" s="1"/>
      <c r="C1656" s="1"/>
      <c r="D1656" s="1"/>
      <c r="E1656" s="1"/>
      <c r="F1656" s="1"/>
      <c r="G1656" s="1"/>
      <c r="H1656" s="1"/>
      <c r="I1656" s="1"/>
      <c r="J1656" s="1"/>
      <c r="K1656" s="1"/>
      <c r="L1656" s="1"/>
      <c r="M1656" s="1"/>
      <c r="N1656" s="1"/>
      <c r="O1656" s="1"/>
      <c r="P1656" s="1"/>
      <c r="Q1656" s="1"/>
      <c r="R1656" s="1"/>
      <c r="S1656" s="1"/>
      <c r="T1656" s="1"/>
      <c r="U1656" s="1"/>
    </row>
    <row r="1657" spans="1:21">
      <c r="A1657" s="1"/>
      <c r="B1657" s="1"/>
      <c r="C1657" s="1"/>
      <c r="D1657" s="1"/>
      <c r="E1657" s="1"/>
      <c r="F1657" s="1"/>
      <c r="G1657" s="1"/>
      <c r="H1657" s="1"/>
      <c r="I1657" s="1"/>
      <c r="J1657" s="1"/>
      <c r="K1657" s="1"/>
      <c r="L1657" s="1"/>
      <c r="M1657" s="1"/>
      <c r="N1657" s="1"/>
      <c r="O1657" s="1"/>
      <c r="P1657" s="1"/>
      <c r="Q1657" s="1"/>
      <c r="R1657" s="1"/>
      <c r="S1657" s="1"/>
      <c r="T1657" s="1"/>
      <c r="U1657" s="1"/>
    </row>
    <row r="1658" spans="1:21">
      <c r="A1658" s="1"/>
      <c r="B1658" s="1"/>
      <c r="C1658" s="1"/>
      <c r="D1658" s="1"/>
      <c r="E1658" s="1"/>
      <c r="F1658" s="1"/>
      <c r="G1658" s="1"/>
      <c r="H1658" s="1"/>
      <c r="I1658" s="1"/>
      <c r="J1658" s="1"/>
      <c r="K1658" s="1"/>
      <c r="L1658" s="1"/>
      <c r="M1658" s="1"/>
      <c r="N1658" s="1"/>
      <c r="O1658" s="1"/>
      <c r="P1658" s="1"/>
      <c r="Q1658" s="1"/>
      <c r="R1658" s="1"/>
      <c r="S1658" s="1"/>
      <c r="T1658" s="1"/>
      <c r="U1658" s="1"/>
    </row>
    <row r="1659" spans="1:21">
      <c r="A1659" s="1"/>
      <c r="B1659" s="1"/>
      <c r="C1659" s="1"/>
      <c r="D1659" s="1"/>
      <c r="E1659" s="1"/>
      <c r="F1659" s="1"/>
      <c r="G1659" s="1"/>
      <c r="H1659" s="1"/>
      <c r="I1659" s="1"/>
      <c r="J1659" s="1"/>
      <c r="K1659" s="1"/>
      <c r="L1659" s="1"/>
      <c r="M1659" s="1"/>
      <c r="N1659" s="1"/>
      <c r="O1659" s="1"/>
      <c r="P1659" s="1"/>
      <c r="Q1659" s="1"/>
      <c r="R1659" s="1"/>
      <c r="S1659" s="1"/>
      <c r="T1659" s="1"/>
      <c r="U1659" s="1"/>
    </row>
    <row r="1660" spans="1:21">
      <c r="A1660" s="1"/>
      <c r="B1660" s="1"/>
      <c r="C1660" s="1"/>
      <c r="D1660" s="1"/>
      <c r="E1660" s="1"/>
      <c r="F1660" s="1"/>
      <c r="G1660" s="1"/>
      <c r="H1660" s="1"/>
      <c r="I1660" s="1"/>
      <c r="J1660" s="1"/>
      <c r="K1660" s="1"/>
      <c r="L1660" s="1"/>
      <c r="M1660" s="1"/>
      <c r="N1660" s="1"/>
      <c r="O1660" s="1"/>
      <c r="P1660" s="1"/>
      <c r="Q1660" s="1"/>
      <c r="R1660" s="1"/>
      <c r="S1660" s="1"/>
      <c r="T1660" s="1"/>
      <c r="U1660" s="1"/>
    </row>
    <row r="1661" spans="1:21">
      <c r="A1661" s="1"/>
      <c r="B1661" s="1"/>
      <c r="C1661" s="1"/>
      <c r="D1661" s="1"/>
      <c r="E1661" s="1"/>
      <c r="F1661" s="1"/>
      <c r="G1661" s="1"/>
      <c r="H1661" s="1"/>
      <c r="I1661" s="1"/>
      <c r="J1661" s="1"/>
      <c r="K1661" s="1"/>
      <c r="L1661" s="1"/>
      <c r="M1661" s="1"/>
      <c r="N1661" s="1"/>
      <c r="O1661" s="1"/>
      <c r="P1661" s="1"/>
      <c r="Q1661" s="1"/>
      <c r="R1661" s="1"/>
      <c r="S1661" s="1"/>
      <c r="T1661" s="1"/>
      <c r="U1661" s="1"/>
    </row>
    <row r="1662" spans="1:21">
      <c r="A1662" s="1"/>
      <c r="B1662" s="1"/>
      <c r="C1662" s="1"/>
      <c r="D1662" s="1"/>
      <c r="E1662" s="1"/>
      <c r="F1662" s="1"/>
      <c r="G1662" s="1"/>
      <c r="H1662" s="1"/>
      <c r="I1662" s="1"/>
      <c r="J1662" s="1"/>
      <c r="K1662" s="1"/>
      <c r="L1662" s="1"/>
      <c r="M1662" s="1"/>
      <c r="N1662" s="1"/>
      <c r="O1662" s="1"/>
      <c r="P1662" s="1"/>
      <c r="Q1662" s="1"/>
      <c r="R1662" s="1"/>
      <c r="S1662" s="1"/>
      <c r="T1662" s="1"/>
      <c r="U1662" s="1"/>
    </row>
    <row r="1663" spans="1:21">
      <c r="A1663" s="1"/>
      <c r="B1663" s="1"/>
      <c r="C1663" s="1"/>
      <c r="D1663" s="1"/>
      <c r="E1663" s="1"/>
      <c r="F1663" s="1"/>
      <c r="G1663" s="1"/>
      <c r="H1663" s="1"/>
      <c r="I1663" s="1"/>
      <c r="J1663" s="1"/>
      <c r="K1663" s="1"/>
      <c r="L1663" s="1"/>
      <c r="M1663" s="1"/>
      <c r="N1663" s="1"/>
      <c r="O1663" s="1"/>
      <c r="P1663" s="1"/>
      <c r="Q1663" s="1"/>
      <c r="R1663" s="1"/>
      <c r="S1663" s="1"/>
      <c r="T1663" s="1"/>
      <c r="U1663" s="1"/>
    </row>
    <row r="1664" spans="1:21">
      <c r="A1664" s="1"/>
      <c r="B1664" s="1"/>
      <c r="C1664" s="1"/>
      <c r="D1664" s="1"/>
      <c r="E1664" s="1"/>
      <c r="F1664" s="1"/>
      <c r="G1664" s="1"/>
      <c r="H1664" s="1"/>
      <c r="I1664" s="1"/>
      <c r="J1664" s="1"/>
      <c r="K1664" s="1"/>
      <c r="L1664" s="1"/>
      <c r="M1664" s="1"/>
      <c r="N1664" s="1"/>
      <c r="O1664" s="1"/>
      <c r="P1664" s="1"/>
      <c r="Q1664" s="1"/>
      <c r="R1664" s="1"/>
      <c r="S1664" s="1"/>
      <c r="T1664" s="1"/>
      <c r="U1664" s="1"/>
    </row>
    <row r="1665" spans="1:21">
      <c r="A1665" s="1"/>
      <c r="B1665" s="1"/>
      <c r="C1665" s="1"/>
      <c r="D1665" s="1"/>
      <c r="E1665" s="1"/>
      <c r="F1665" s="1"/>
      <c r="G1665" s="1"/>
      <c r="H1665" s="1"/>
      <c r="I1665" s="1"/>
      <c r="J1665" s="1"/>
      <c r="K1665" s="1"/>
      <c r="L1665" s="1"/>
      <c r="M1665" s="1"/>
      <c r="N1665" s="1"/>
      <c r="O1665" s="1"/>
      <c r="P1665" s="1"/>
      <c r="Q1665" s="1"/>
      <c r="R1665" s="1"/>
      <c r="S1665" s="1"/>
      <c r="T1665" s="1"/>
      <c r="U1665" s="1"/>
    </row>
    <row r="1666" spans="1:21">
      <c r="A1666" s="1"/>
      <c r="B1666" s="1"/>
      <c r="C1666" s="1"/>
      <c r="D1666" s="1"/>
      <c r="E1666" s="1"/>
      <c r="F1666" s="1"/>
      <c r="G1666" s="1"/>
      <c r="H1666" s="1"/>
      <c r="I1666" s="1"/>
      <c r="J1666" s="1"/>
      <c r="K1666" s="1"/>
      <c r="L1666" s="1"/>
      <c r="M1666" s="1"/>
      <c r="N1666" s="1"/>
      <c r="O1666" s="1"/>
      <c r="P1666" s="1"/>
      <c r="Q1666" s="1"/>
      <c r="R1666" s="1"/>
      <c r="S1666" s="1"/>
      <c r="T1666" s="1"/>
      <c r="U1666" s="1"/>
    </row>
    <row r="1667" spans="1:21">
      <c r="A1667" s="1"/>
      <c r="B1667" s="1"/>
      <c r="C1667" s="1"/>
      <c r="D1667" s="1"/>
      <c r="E1667" s="1"/>
      <c r="F1667" s="1"/>
      <c r="G1667" s="1"/>
      <c r="H1667" s="1"/>
      <c r="I1667" s="1"/>
      <c r="J1667" s="1"/>
      <c r="K1667" s="1"/>
      <c r="L1667" s="1"/>
      <c r="M1667" s="1"/>
      <c r="N1667" s="1"/>
      <c r="O1667" s="1"/>
      <c r="P1667" s="1"/>
      <c r="Q1667" s="1"/>
      <c r="R1667" s="1"/>
      <c r="S1667" s="1"/>
      <c r="T1667" s="1"/>
      <c r="U1667" s="1"/>
    </row>
    <row r="1668" spans="1:21">
      <c r="A1668" s="1"/>
      <c r="B1668" s="1"/>
      <c r="C1668" s="1"/>
      <c r="D1668" s="1"/>
      <c r="E1668" s="1"/>
      <c r="F1668" s="1"/>
      <c r="G1668" s="1"/>
      <c r="H1668" s="1"/>
      <c r="I1668" s="1"/>
      <c r="J1668" s="1"/>
      <c r="K1668" s="1"/>
      <c r="L1668" s="1"/>
      <c r="M1668" s="1"/>
      <c r="N1668" s="1"/>
      <c r="O1668" s="1"/>
      <c r="P1668" s="1"/>
      <c r="Q1668" s="1"/>
      <c r="R1668" s="1"/>
      <c r="S1668" s="1"/>
      <c r="T1668" s="1"/>
      <c r="U1668" s="1"/>
    </row>
    <row r="1669" spans="1:21">
      <c r="A1669" s="1"/>
      <c r="B1669" s="1"/>
      <c r="C1669" s="1"/>
      <c r="D1669" s="1"/>
      <c r="E1669" s="1"/>
      <c r="F1669" s="1"/>
      <c r="G1669" s="1"/>
      <c r="H1669" s="1"/>
      <c r="I1669" s="1"/>
      <c r="J1669" s="1"/>
      <c r="K1669" s="1"/>
      <c r="L1669" s="1"/>
      <c r="M1669" s="1"/>
      <c r="N1669" s="1"/>
      <c r="O1669" s="1"/>
      <c r="P1669" s="1"/>
      <c r="Q1669" s="1"/>
      <c r="R1669" s="1"/>
      <c r="S1669" s="1"/>
      <c r="T1669" s="1"/>
      <c r="U1669" s="1"/>
    </row>
    <row r="1670" spans="1:21">
      <c r="A1670" s="1"/>
      <c r="B1670" s="1"/>
      <c r="C1670" s="1"/>
      <c r="D1670" s="1"/>
      <c r="E1670" s="1"/>
      <c r="F1670" s="1"/>
      <c r="G1670" s="1"/>
      <c r="H1670" s="1"/>
      <c r="I1670" s="1"/>
      <c r="J1670" s="1"/>
      <c r="K1670" s="1"/>
      <c r="L1670" s="1"/>
      <c r="M1670" s="1"/>
      <c r="N1670" s="1"/>
      <c r="O1670" s="1"/>
      <c r="P1670" s="1"/>
      <c r="Q1670" s="1"/>
      <c r="R1670" s="1"/>
      <c r="S1670" s="1"/>
      <c r="T1670" s="1"/>
      <c r="U1670" s="1"/>
    </row>
    <row r="1671" spans="1:21">
      <c r="A1671" s="1"/>
      <c r="B1671" s="1"/>
      <c r="C1671" s="1"/>
      <c r="D1671" s="1"/>
      <c r="E1671" s="1"/>
      <c r="F1671" s="1"/>
      <c r="G1671" s="1"/>
      <c r="H1671" s="1"/>
      <c r="I1671" s="1"/>
      <c r="J1671" s="1"/>
      <c r="K1671" s="1"/>
      <c r="L1671" s="1"/>
      <c r="M1671" s="1"/>
      <c r="N1671" s="1"/>
      <c r="O1671" s="1"/>
      <c r="P1671" s="1"/>
      <c r="Q1671" s="1"/>
      <c r="R1671" s="1"/>
      <c r="S1671" s="1"/>
      <c r="T1671" s="1"/>
      <c r="U1671" s="1"/>
    </row>
    <row r="1672" spans="1:21">
      <c r="A1672" s="1"/>
      <c r="B1672" s="1"/>
      <c r="C1672" s="1"/>
      <c r="D1672" s="1"/>
      <c r="E1672" s="1"/>
      <c r="F1672" s="1"/>
      <c r="G1672" s="1"/>
      <c r="H1672" s="1"/>
      <c r="I1672" s="1"/>
      <c r="J1672" s="1"/>
      <c r="K1672" s="1"/>
      <c r="L1672" s="1"/>
      <c r="M1672" s="1"/>
      <c r="N1672" s="1"/>
      <c r="O1672" s="1"/>
      <c r="P1672" s="1"/>
      <c r="Q1672" s="1"/>
      <c r="R1672" s="1"/>
      <c r="S1672" s="1"/>
      <c r="T1672" s="1"/>
      <c r="U1672" s="1"/>
    </row>
    <row r="1673" spans="1:21">
      <c r="A1673" s="1"/>
      <c r="B1673" s="1"/>
      <c r="C1673" s="1"/>
      <c r="D1673" s="1"/>
      <c r="E1673" s="1"/>
      <c r="F1673" s="1"/>
      <c r="G1673" s="1"/>
      <c r="H1673" s="1"/>
      <c r="I1673" s="1"/>
      <c r="J1673" s="1"/>
      <c r="K1673" s="1"/>
      <c r="L1673" s="1"/>
      <c r="M1673" s="1"/>
      <c r="N1673" s="1"/>
      <c r="O1673" s="1"/>
      <c r="P1673" s="1"/>
      <c r="Q1673" s="1"/>
      <c r="R1673" s="1"/>
      <c r="S1673" s="1"/>
      <c r="T1673" s="1"/>
      <c r="U1673" s="1"/>
    </row>
    <row r="1674" spans="1:21">
      <c r="A1674" s="1"/>
      <c r="B1674" s="1"/>
      <c r="C1674" s="1"/>
      <c r="D1674" s="1"/>
      <c r="E1674" s="1"/>
      <c r="F1674" s="1"/>
      <c r="G1674" s="1"/>
      <c r="H1674" s="1"/>
      <c r="I1674" s="1"/>
      <c r="J1674" s="1"/>
      <c r="K1674" s="1"/>
      <c r="L1674" s="1"/>
      <c r="M1674" s="1"/>
      <c r="N1674" s="1"/>
      <c r="O1674" s="1"/>
      <c r="P1674" s="1"/>
      <c r="Q1674" s="1"/>
      <c r="R1674" s="1"/>
      <c r="S1674" s="1"/>
      <c r="T1674" s="1"/>
      <c r="U1674" s="1"/>
    </row>
    <row r="1675" spans="1:21">
      <c r="A1675" s="1"/>
      <c r="B1675" s="1"/>
      <c r="C1675" s="1"/>
      <c r="D1675" s="1"/>
      <c r="E1675" s="1"/>
      <c r="F1675" s="1"/>
      <c r="G1675" s="1"/>
      <c r="H1675" s="1"/>
      <c r="I1675" s="1"/>
      <c r="J1675" s="1"/>
      <c r="K1675" s="1"/>
      <c r="L1675" s="1"/>
      <c r="M1675" s="1"/>
      <c r="N1675" s="1"/>
      <c r="O1675" s="1"/>
      <c r="P1675" s="1"/>
      <c r="Q1675" s="1"/>
      <c r="R1675" s="1"/>
      <c r="S1675" s="1"/>
      <c r="T1675" s="1"/>
      <c r="U1675" s="1"/>
    </row>
    <row r="1676" spans="1:21">
      <c r="A1676" s="1"/>
      <c r="B1676" s="1"/>
      <c r="C1676" s="1"/>
      <c r="D1676" s="1"/>
      <c r="E1676" s="1"/>
      <c r="F1676" s="1"/>
      <c r="G1676" s="1"/>
      <c r="H1676" s="1"/>
      <c r="I1676" s="1"/>
      <c r="J1676" s="1"/>
      <c r="K1676" s="1"/>
      <c r="L1676" s="1"/>
      <c r="M1676" s="1"/>
      <c r="N1676" s="1"/>
      <c r="O1676" s="1"/>
      <c r="P1676" s="1"/>
      <c r="Q1676" s="1"/>
      <c r="R1676" s="1"/>
      <c r="S1676" s="1"/>
      <c r="T1676" s="1"/>
      <c r="U1676" s="1"/>
    </row>
    <row r="1677" spans="1:21">
      <c r="A1677" s="1"/>
      <c r="B1677" s="1"/>
      <c r="C1677" s="1"/>
      <c r="D1677" s="1"/>
      <c r="E1677" s="1"/>
      <c r="F1677" s="1"/>
      <c r="G1677" s="1"/>
      <c r="H1677" s="1"/>
      <c r="I1677" s="1"/>
      <c r="J1677" s="1"/>
      <c r="K1677" s="1"/>
      <c r="L1677" s="1"/>
      <c r="M1677" s="1"/>
      <c r="N1677" s="1"/>
      <c r="O1677" s="1"/>
      <c r="P1677" s="1"/>
      <c r="Q1677" s="1"/>
      <c r="R1677" s="1"/>
      <c r="S1677" s="1"/>
      <c r="T1677" s="1"/>
      <c r="U1677" s="1"/>
    </row>
    <row r="1678" spans="1:21">
      <c r="A1678" s="1"/>
      <c r="B1678" s="1"/>
      <c r="C1678" s="1"/>
      <c r="D1678" s="1"/>
      <c r="E1678" s="1"/>
      <c r="F1678" s="1"/>
      <c r="G1678" s="1"/>
      <c r="H1678" s="1"/>
      <c r="I1678" s="1"/>
      <c r="J1678" s="1"/>
      <c r="K1678" s="1"/>
      <c r="L1678" s="1"/>
      <c r="M1678" s="1"/>
      <c r="N1678" s="1"/>
      <c r="O1678" s="1"/>
      <c r="P1678" s="1"/>
      <c r="Q1678" s="1"/>
      <c r="R1678" s="1"/>
      <c r="S1678" s="1"/>
      <c r="T1678" s="1"/>
      <c r="U1678" s="1"/>
    </row>
    <row r="1679" spans="1:21">
      <c r="A1679" s="1"/>
      <c r="B1679" s="1"/>
      <c r="C1679" s="1"/>
      <c r="D1679" s="1"/>
      <c r="E1679" s="1"/>
      <c r="F1679" s="1"/>
      <c r="G1679" s="1"/>
      <c r="H1679" s="1"/>
      <c r="I1679" s="1"/>
      <c r="J1679" s="1"/>
      <c r="K1679" s="1"/>
      <c r="L1679" s="1"/>
      <c r="M1679" s="1"/>
      <c r="N1679" s="1"/>
      <c r="O1679" s="1"/>
      <c r="P1679" s="1"/>
      <c r="Q1679" s="1"/>
      <c r="R1679" s="1"/>
      <c r="S1679" s="1"/>
      <c r="T1679" s="1"/>
      <c r="U1679" s="1"/>
    </row>
    <row r="1680" spans="1:21">
      <c r="A1680" s="1"/>
      <c r="B1680" s="1"/>
      <c r="C1680" s="1"/>
      <c r="D1680" s="1"/>
      <c r="E1680" s="1"/>
      <c r="F1680" s="1"/>
      <c r="G1680" s="1"/>
      <c r="H1680" s="1"/>
      <c r="I1680" s="1"/>
      <c r="J1680" s="1"/>
      <c r="K1680" s="1"/>
      <c r="L1680" s="1"/>
      <c r="M1680" s="1"/>
      <c r="N1680" s="1"/>
      <c r="O1680" s="1"/>
      <c r="P1680" s="1"/>
      <c r="Q1680" s="1"/>
      <c r="R1680" s="1"/>
      <c r="S1680" s="1"/>
      <c r="T1680" s="1"/>
      <c r="U1680" s="1"/>
    </row>
    <row r="1681" spans="1:21">
      <c r="A1681" s="1"/>
      <c r="B1681" s="1"/>
      <c r="C1681" s="1"/>
      <c r="D1681" s="1"/>
      <c r="E1681" s="1"/>
      <c r="F1681" s="1"/>
      <c r="G1681" s="1"/>
      <c r="H1681" s="1"/>
      <c r="I1681" s="1"/>
      <c r="J1681" s="1"/>
      <c r="K1681" s="1"/>
      <c r="L1681" s="1"/>
      <c r="M1681" s="1"/>
      <c r="N1681" s="1"/>
      <c r="O1681" s="1"/>
      <c r="P1681" s="1"/>
      <c r="Q1681" s="1"/>
      <c r="R1681" s="1"/>
      <c r="S1681" s="1"/>
      <c r="T1681" s="1"/>
      <c r="U1681" s="1"/>
    </row>
    <row r="1682" spans="1:21">
      <c r="A1682" s="1"/>
      <c r="B1682" s="1"/>
      <c r="C1682" s="1"/>
      <c r="D1682" s="1"/>
      <c r="E1682" s="1"/>
      <c r="F1682" s="1"/>
      <c r="G1682" s="1"/>
      <c r="H1682" s="1"/>
      <c r="I1682" s="1"/>
      <c r="J1682" s="1"/>
      <c r="K1682" s="1"/>
      <c r="L1682" s="1"/>
      <c r="M1682" s="1"/>
      <c r="N1682" s="1"/>
      <c r="O1682" s="1"/>
      <c r="P1682" s="1"/>
      <c r="Q1682" s="1"/>
      <c r="R1682" s="1"/>
      <c r="S1682" s="1"/>
      <c r="T1682" s="1"/>
      <c r="U1682" s="1"/>
    </row>
    <row r="1683" spans="1:21">
      <c r="A1683" s="1"/>
      <c r="B1683" s="1"/>
      <c r="C1683" s="1"/>
      <c r="D1683" s="1"/>
      <c r="E1683" s="1"/>
      <c r="F1683" s="1"/>
      <c r="G1683" s="1"/>
      <c r="H1683" s="1"/>
      <c r="I1683" s="1"/>
      <c r="J1683" s="1"/>
      <c r="K1683" s="1"/>
      <c r="L1683" s="1"/>
      <c r="M1683" s="1"/>
      <c r="N1683" s="1"/>
      <c r="O1683" s="1"/>
      <c r="P1683" s="1"/>
      <c r="Q1683" s="1"/>
      <c r="R1683" s="1"/>
      <c r="S1683" s="1"/>
      <c r="T1683" s="1"/>
      <c r="U1683" s="1"/>
    </row>
    <row r="1684" spans="1:21">
      <c r="A1684" s="1"/>
      <c r="B1684" s="1"/>
      <c r="C1684" s="1"/>
      <c r="D1684" s="1"/>
      <c r="E1684" s="1"/>
      <c r="F1684" s="1"/>
      <c r="G1684" s="1"/>
      <c r="H1684" s="1"/>
      <c r="I1684" s="1"/>
      <c r="J1684" s="1"/>
      <c r="K1684" s="1"/>
      <c r="L1684" s="1"/>
      <c r="M1684" s="1"/>
      <c r="N1684" s="1"/>
      <c r="O1684" s="1"/>
      <c r="P1684" s="1"/>
      <c r="Q1684" s="1"/>
      <c r="R1684" s="1"/>
      <c r="S1684" s="1"/>
      <c r="T1684" s="1"/>
      <c r="U1684" s="1"/>
    </row>
    <row r="1685" spans="1:21">
      <c r="A1685" s="1"/>
      <c r="B1685" s="1"/>
      <c r="C1685" s="1"/>
      <c r="D1685" s="1"/>
      <c r="E1685" s="1"/>
      <c r="F1685" s="1"/>
      <c r="G1685" s="1"/>
      <c r="H1685" s="1"/>
      <c r="I1685" s="1"/>
      <c r="J1685" s="1"/>
      <c r="K1685" s="1"/>
      <c r="L1685" s="1"/>
      <c r="M1685" s="1"/>
      <c r="N1685" s="1"/>
      <c r="O1685" s="1"/>
      <c r="P1685" s="1"/>
      <c r="Q1685" s="1"/>
      <c r="R1685" s="1"/>
      <c r="S1685" s="1"/>
      <c r="T1685" s="1"/>
      <c r="U1685" s="1"/>
    </row>
    <row r="1686" spans="1:21">
      <c r="A1686" s="1"/>
      <c r="B1686" s="1"/>
      <c r="C1686" s="1"/>
      <c r="D1686" s="1"/>
      <c r="E1686" s="1"/>
      <c r="F1686" s="1"/>
      <c r="G1686" s="1"/>
      <c r="H1686" s="1"/>
      <c r="I1686" s="1"/>
      <c r="J1686" s="1"/>
      <c r="K1686" s="1"/>
      <c r="L1686" s="1"/>
      <c r="M1686" s="1"/>
      <c r="N1686" s="1"/>
      <c r="O1686" s="1"/>
      <c r="P1686" s="1"/>
      <c r="Q1686" s="1"/>
      <c r="R1686" s="1"/>
      <c r="S1686" s="1"/>
      <c r="T1686" s="1"/>
      <c r="U1686" s="1"/>
    </row>
    <row r="1687" spans="1:21">
      <c r="A1687" s="1"/>
      <c r="B1687" s="1"/>
      <c r="C1687" s="1"/>
      <c r="D1687" s="1"/>
      <c r="E1687" s="1"/>
      <c r="F1687" s="1"/>
      <c r="G1687" s="1"/>
      <c r="H1687" s="1"/>
      <c r="I1687" s="1"/>
      <c r="J1687" s="1"/>
      <c r="K1687" s="1"/>
      <c r="L1687" s="1"/>
      <c r="M1687" s="1"/>
      <c r="N1687" s="1"/>
      <c r="O1687" s="1"/>
      <c r="P1687" s="1"/>
      <c r="Q1687" s="1"/>
      <c r="R1687" s="1"/>
      <c r="S1687" s="1"/>
      <c r="T1687" s="1"/>
      <c r="U1687" s="1"/>
    </row>
    <row r="1688" spans="1:21">
      <c r="A1688" s="1"/>
      <c r="B1688" s="1"/>
      <c r="C1688" s="1"/>
      <c r="D1688" s="1"/>
      <c r="E1688" s="1"/>
      <c r="F1688" s="1"/>
      <c r="G1688" s="1"/>
      <c r="H1688" s="1"/>
      <c r="I1688" s="1"/>
      <c r="J1688" s="1"/>
      <c r="K1688" s="1"/>
      <c r="L1688" s="1"/>
      <c r="M1688" s="1"/>
      <c r="N1688" s="1"/>
      <c r="O1688" s="1"/>
      <c r="P1688" s="1"/>
      <c r="Q1688" s="1"/>
      <c r="R1688" s="1"/>
      <c r="S1688" s="1"/>
      <c r="T1688" s="1"/>
      <c r="U1688" s="1"/>
    </row>
    <row r="1689" spans="1:21">
      <c r="A1689" s="1"/>
      <c r="B1689" s="1"/>
      <c r="C1689" s="1"/>
      <c r="D1689" s="1"/>
      <c r="E1689" s="1"/>
      <c r="F1689" s="1"/>
      <c r="G1689" s="1"/>
      <c r="H1689" s="1"/>
      <c r="I1689" s="1"/>
      <c r="J1689" s="1"/>
      <c r="K1689" s="1"/>
      <c r="L1689" s="1"/>
      <c r="M1689" s="1"/>
      <c r="N1689" s="1"/>
      <c r="O1689" s="1"/>
      <c r="P1689" s="1"/>
      <c r="Q1689" s="1"/>
      <c r="R1689" s="1"/>
      <c r="S1689" s="1"/>
      <c r="T1689" s="1"/>
      <c r="U1689" s="1"/>
    </row>
    <row r="1690" spans="1:21">
      <c r="A1690" s="1"/>
      <c r="B1690" s="1"/>
      <c r="C1690" s="1"/>
      <c r="D1690" s="1"/>
      <c r="E1690" s="1"/>
      <c r="F1690" s="1"/>
      <c r="G1690" s="1"/>
      <c r="H1690" s="1"/>
      <c r="I1690" s="1"/>
      <c r="J1690" s="1"/>
      <c r="K1690" s="1"/>
      <c r="L1690" s="1"/>
      <c r="M1690" s="1"/>
      <c r="N1690" s="1"/>
      <c r="O1690" s="1"/>
      <c r="P1690" s="1"/>
      <c r="Q1690" s="1"/>
      <c r="R1690" s="1"/>
      <c r="S1690" s="1"/>
      <c r="T1690" s="1"/>
      <c r="U1690" s="1"/>
    </row>
    <row r="1691" spans="1:21">
      <c r="A1691" s="1"/>
      <c r="B1691" s="1"/>
      <c r="C1691" s="1"/>
      <c r="D1691" s="1"/>
      <c r="E1691" s="1"/>
      <c r="F1691" s="1"/>
      <c r="G1691" s="1"/>
      <c r="H1691" s="1"/>
      <c r="I1691" s="1"/>
      <c r="J1691" s="1"/>
      <c r="K1691" s="1"/>
      <c r="L1691" s="1"/>
      <c r="M1691" s="1"/>
      <c r="N1691" s="1"/>
      <c r="O1691" s="1"/>
      <c r="P1691" s="1"/>
      <c r="Q1691" s="1"/>
      <c r="R1691" s="1"/>
      <c r="S1691" s="1"/>
      <c r="T1691" s="1"/>
      <c r="U1691" s="1"/>
    </row>
    <row r="1692" spans="1:21">
      <c r="A1692" s="1"/>
      <c r="B1692" s="1"/>
      <c r="C1692" s="1"/>
      <c r="D1692" s="1"/>
      <c r="E1692" s="1"/>
      <c r="F1692" s="1"/>
      <c r="G1692" s="1"/>
      <c r="H1692" s="1"/>
      <c r="I1692" s="1"/>
      <c r="J1692" s="1"/>
      <c r="K1692" s="1"/>
      <c r="L1692" s="1"/>
      <c r="M1692" s="1"/>
      <c r="N1692" s="1"/>
      <c r="O1692" s="1"/>
      <c r="P1692" s="1"/>
      <c r="Q1692" s="1"/>
      <c r="R1692" s="1"/>
      <c r="S1692" s="1"/>
      <c r="T1692" s="1"/>
      <c r="U1692" s="1"/>
    </row>
    <row r="1693" spans="1:21">
      <c r="A1693" s="1"/>
      <c r="B1693" s="1"/>
      <c r="C1693" s="1"/>
      <c r="D1693" s="1"/>
      <c r="E1693" s="1"/>
      <c r="F1693" s="1"/>
      <c r="G1693" s="1"/>
      <c r="H1693" s="1"/>
      <c r="I1693" s="1"/>
      <c r="J1693" s="1"/>
      <c r="K1693" s="1"/>
      <c r="L1693" s="1"/>
      <c r="M1693" s="1"/>
      <c r="N1693" s="1"/>
      <c r="O1693" s="1"/>
      <c r="P1693" s="1"/>
      <c r="Q1693" s="1"/>
      <c r="R1693" s="1"/>
      <c r="S1693" s="1"/>
      <c r="T1693" s="1"/>
      <c r="U1693" s="1"/>
    </row>
    <row r="1694" spans="1:21">
      <c r="A1694" s="1"/>
      <c r="B1694" s="1"/>
      <c r="C1694" s="1"/>
      <c r="D1694" s="1"/>
      <c r="E1694" s="1"/>
      <c r="F1694" s="1"/>
      <c r="G1694" s="1"/>
      <c r="H1694" s="1"/>
      <c r="I1694" s="1"/>
      <c r="J1694" s="1"/>
      <c r="K1694" s="1"/>
      <c r="L1694" s="1"/>
      <c r="M1694" s="1"/>
      <c r="N1694" s="1"/>
      <c r="O1694" s="1"/>
      <c r="P1694" s="1"/>
      <c r="Q1694" s="1"/>
      <c r="R1694" s="1"/>
      <c r="S1694" s="1"/>
      <c r="T1694" s="1"/>
      <c r="U1694" s="1"/>
    </row>
    <row r="1695" spans="1:21">
      <c r="A1695" s="1"/>
      <c r="B1695" s="1"/>
      <c r="C1695" s="1"/>
      <c r="D1695" s="1"/>
      <c r="E1695" s="1"/>
      <c r="F1695" s="1"/>
      <c r="G1695" s="1"/>
      <c r="H1695" s="1"/>
      <c r="I1695" s="1"/>
      <c r="J1695" s="1"/>
      <c r="K1695" s="1"/>
      <c r="L1695" s="1"/>
      <c r="M1695" s="1"/>
      <c r="N1695" s="1"/>
      <c r="O1695" s="1"/>
      <c r="P1695" s="1"/>
      <c r="Q1695" s="1"/>
      <c r="R1695" s="1"/>
      <c r="S1695" s="1"/>
      <c r="T1695" s="1"/>
      <c r="U1695" s="1"/>
    </row>
    <row r="1696" spans="1:21">
      <c r="A1696" s="1"/>
      <c r="B1696" s="1"/>
      <c r="C1696" s="1"/>
      <c r="D1696" s="1"/>
      <c r="E1696" s="1"/>
      <c r="F1696" s="1"/>
      <c r="G1696" s="1"/>
      <c r="H1696" s="1"/>
      <c r="I1696" s="1"/>
      <c r="J1696" s="1"/>
      <c r="K1696" s="1"/>
      <c r="L1696" s="1"/>
      <c r="M1696" s="1"/>
      <c r="N1696" s="1"/>
      <c r="O1696" s="1"/>
      <c r="P1696" s="1"/>
      <c r="Q1696" s="1"/>
      <c r="R1696" s="1"/>
      <c r="S1696" s="1"/>
      <c r="T1696" s="1"/>
      <c r="U1696" s="1"/>
    </row>
    <row r="1697" spans="1:21">
      <c r="A1697" s="1"/>
      <c r="B1697" s="1"/>
      <c r="C1697" s="1"/>
      <c r="D1697" s="1"/>
      <c r="E1697" s="1"/>
      <c r="F1697" s="1"/>
      <c r="G1697" s="1"/>
      <c r="H1697" s="1"/>
      <c r="I1697" s="1"/>
      <c r="J1697" s="1"/>
      <c r="K1697" s="1"/>
      <c r="L1697" s="1"/>
      <c r="M1697" s="1"/>
      <c r="N1697" s="1"/>
      <c r="O1697" s="1"/>
      <c r="P1697" s="1"/>
      <c r="Q1697" s="1"/>
      <c r="R1697" s="1"/>
      <c r="S1697" s="1"/>
      <c r="T1697" s="1"/>
      <c r="U1697" s="1"/>
    </row>
    <row r="1698" spans="1:21">
      <c r="A1698" s="1"/>
      <c r="B1698" s="1"/>
      <c r="C1698" s="1"/>
      <c r="D1698" s="1"/>
      <c r="E1698" s="1"/>
      <c r="F1698" s="1"/>
      <c r="G1698" s="1"/>
      <c r="H1698" s="1"/>
      <c r="I1698" s="1"/>
      <c r="J1698" s="1"/>
      <c r="K1698" s="1"/>
      <c r="L1698" s="1"/>
      <c r="M1698" s="1"/>
      <c r="N1698" s="1"/>
      <c r="O1698" s="1"/>
      <c r="P1698" s="1"/>
      <c r="Q1698" s="1"/>
      <c r="R1698" s="1"/>
      <c r="S1698" s="1"/>
      <c r="T1698" s="1"/>
      <c r="U1698" s="1"/>
    </row>
    <row r="1699" spans="1:21">
      <c r="A1699" s="1"/>
      <c r="B1699" s="1"/>
      <c r="C1699" s="1"/>
      <c r="D1699" s="1"/>
      <c r="E1699" s="1"/>
      <c r="F1699" s="1"/>
      <c r="G1699" s="1"/>
      <c r="H1699" s="1"/>
      <c r="I1699" s="1"/>
      <c r="J1699" s="1"/>
      <c r="K1699" s="1"/>
      <c r="L1699" s="1"/>
      <c r="M1699" s="1"/>
      <c r="N1699" s="1"/>
      <c r="O1699" s="1"/>
      <c r="P1699" s="1"/>
      <c r="Q1699" s="1"/>
      <c r="R1699" s="1"/>
      <c r="S1699" s="1"/>
      <c r="T1699" s="1"/>
      <c r="U1699" s="1"/>
    </row>
    <row r="1700" spans="1:21">
      <c r="A1700" s="1"/>
      <c r="B1700" s="1"/>
      <c r="C1700" s="1"/>
      <c r="D1700" s="1"/>
      <c r="E1700" s="1"/>
      <c r="F1700" s="1"/>
      <c r="G1700" s="1"/>
      <c r="H1700" s="1"/>
      <c r="I1700" s="1"/>
      <c r="J1700" s="1"/>
      <c r="K1700" s="1"/>
      <c r="L1700" s="1"/>
      <c r="M1700" s="1"/>
      <c r="N1700" s="1"/>
      <c r="O1700" s="1"/>
      <c r="P1700" s="1"/>
      <c r="Q1700" s="1"/>
      <c r="R1700" s="1"/>
      <c r="S1700" s="1"/>
      <c r="T1700" s="1"/>
      <c r="U1700" s="1"/>
    </row>
    <row r="1701" spans="1:21">
      <c r="A1701" s="1"/>
      <c r="B1701" s="1"/>
      <c r="C1701" s="1"/>
      <c r="D1701" s="1"/>
      <c r="E1701" s="1"/>
      <c r="F1701" s="1"/>
      <c r="G1701" s="1"/>
      <c r="H1701" s="1"/>
      <c r="I1701" s="1"/>
      <c r="J1701" s="1"/>
      <c r="K1701" s="1"/>
      <c r="L1701" s="1"/>
      <c r="M1701" s="1"/>
      <c r="N1701" s="1"/>
      <c r="O1701" s="1"/>
      <c r="P1701" s="1"/>
      <c r="Q1701" s="1"/>
      <c r="R1701" s="1"/>
      <c r="S1701" s="1"/>
      <c r="T1701" s="1"/>
      <c r="U1701" s="1"/>
    </row>
    <row r="1702" spans="1:21">
      <c r="A1702" s="1"/>
      <c r="B1702" s="1"/>
      <c r="C1702" s="1"/>
      <c r="D1702" s="1"/>
      <c r="E1702" s="1"/>
      <c r="F1702" s="1"/>
      <c r="G1702" s="1"/>
      <c r="H1702" s="1"/>
      <c r="I1702" s="1"/>
      <c r="J1702" s="1"/>
      <c r="K1702" s="1"/>
      <c r="L1702" s="1"/>
      <c r="M1702" s="1"/>
      <c r="N1702" s="1"/>
      <c r="O1702" s="1"/>
      <c r="P1702" s="1"/>
      <c r="Q1702" s="1"/>
      <c r="R1702" s="1"/>
      <c r="S1702" s="1"/>
      <c r="T1702" s="1"/>
      <c r="U1702" s="1"/>
    </row>
    <row r="1703" spans="1:21">
      <c r="A1703" s="1"/>
      <c r="B1703" s="1"/>
      <c r="C1703" s="1"/>
      <c r="D1703" s="1"/>
      <c r="E1703" s="1"/>
      <c r="F1703" s="1"/>
      <c r="G1703" s="1"/>
      <c r="H1703" s="1"/>
      <c r="I1703" s="1"/>
      <c r="J1703" s="1"/>
      <c r="K1703" s="1"/>
      <c r="L1703" s="1"/>
      <c r="M1703" s="1"/>
      <c r="N1703" s="1"/>
      <c r="O1703" s="1"/>
      <c r="P1703" s="1"/>
      <c r="Q1703" s="1"/>
      <c r="R1703" s="1"/>
      <c r="S1703" s="1"/>
      <c r="T1703" s="1"/>
      <c r="U1703" s="1"/>
    </row>
    <row r="1704" spans="1:21">
      <c r="A1704" s="1"/>
      <c r="B1704" s="1"/>
      <c r="C1704" s="1"/>
      <c r="D1704" s="1"/>
      <c r="E1704" s="1"/>
      <c r="F1704" s="1"/>
      <c r="G1704" s="1"/>
      <c r="H1704" s="1"/>
      <c r="I1704" s="1"/>
      <c r="J1704" s="1"/>
      <c r="K1704" s="1"/>
      <c r="L1704" s="1"/>
      <c r="M1704" s="1"/>
      <c r="N1704" s="1"/>
      <c r="O1704" s="1"/>
      <c r="P1704" s="1"/>
      <c r="Q1704" s="1"/>
      <c r="R1704" s="1"/>
      <c r="S1704" s="1"/>
      <c r="T1704" s="1"/>
      <c r="U1704" s="1"/>
    </row>
    <row r="1705" spans="1:21">
      <c r="A1705" s="1"/>
      <c r="B1705" s="1"/>
      <c r="C1705" s="1"/>
      <c r="D1705" s="1"/>
      <c r="E1705" s="1"/>
      <c r="F1705" s="1"/>
      <c r="G1705" s="1"/>
      <c r="H1705" s="1"/>
      <c r="I1705" s="1"/>
      <c r="J1705" s="1"/>
      <c r="K1705" s="1"/>
      <c r="L1705" s="1"/>
      <c r="M1705" s="1"/>
      <c r="N1705" s="1"/>
      <c r="O1705" s="1"/>
      <c r="P1705" s="1"/>
      <c r="Q1705" s="1"/>
      <c r="R1705" s="1"/>
      <c r="S1705" s="1"/>
      <c r="T1705" s="1"/>
      <c r="U1705" s="1"/>
    </row>
    <row r="1706" spans="1:21">
      <c r="A1706" s="1"/>
      <c r="B1706" s="1"/>
      <c r="C1706" s="1"/>
      <c r="D1706" s="1"/>
      <c r="E1706" s="1"/>
      <c r="F1706" s="1"/>
      <c r="G1706" s="1"/>
      <c r="H1706" s="1"/>
      <c r="I1706" s="1"/>
      <c r="J1706" s="1"/>
      <c r="K1706" s="1"/>
      <c r="L1706" s="1"/>
      <c r="M1706" s="1"/>
      <c r="N1706" s="1"/>
      <c r="O1706" s="1"/>
      <c r="P1706" s="1"/>
      <c r="Q1706" s="1"/>
      <c r="R1706" s="1"/>
      <c r="S1706" s="1"/>
      <c r="T1706" s="1"/>
      <c r="U1706" s="1"/>
    </row>
    <row r="1707" spans="1:21">
      <c r="A1707" s="1"/>
      <c r="B1707" s="1"/>
      <c r="C1707" s="1"/>
      <c r="D1707" s="1"/>
      <c r="E1707" s="1"/>
      <c r="F1707" s="1"/>
      <c r="G1707" s="1"/>
      <c r="H1707" s="1"/>
      <c r="I1707" s="1"/>
      <c r="J1707" s="1"/>
      <c r="K1707" s="1"/>
      <c r="L1707" s="1"/>
      <c r="M1707" s="1"/>
      <c r="N1707" s="1"/>
      <c r="O1707" s="1"/>
      <c r="P1707" s="1"/>
      <c r="Q1707" s="1"/>
      <c r="R1707" s="1"/>
      <c r="S1707" s="1"/>
      <c r="T1707" s="1"/>
      <c r="U1707" s="1"/>
    </row>
    <row r="1708" spans="1:21">
      <c r="A1708" s="1"/>
      <c r="B1708" s="1"/>
      <c r="C1708" s="1"/>
      <c r="D1708" s="1"/>
      <c r="E1708" s="1"/>
      <c r="F1708" s="1"/>
      <c r="G1708" s="1"/>
      <c r="H1708" s="1"/>
      <c r="I1708" s="1"/>
      <c r="J1708" s="1"/>
      <c r="K1708" s="1"/>
      <c r="L1708" s="1"/>
      <c r="M1708" s="1"/>
      <c r="N1708" s="1"/>
      <c r="O1708" s="1"/>
      <c r="P1708" s="1"/>
      <c r="Q1708" s="1"/>
      <c r="R1708" s="1"/>
      <c r="S1708" s="1"/>
      <c r="T1708" s="1"/>
      <c r="U1708" s="1"/>
    </row>
    <row r="1709" spans="1:21">
      <c r="A1709" s="1"/>
      <c r="B1709" s="1"/>
      <c r="C1709" s="1"/>
      <c r="D1709" s="1"/>
      <c r="E1709" s="1"/>
      <c r="F1709" s="1"/>
      <c r="G1709" s="1"/>
      <c r="H1709" s="1"/>
      <c r="I1709" s="1"/>
      <c r="J1709" s="1"/>
      <c r="K1709" s="1"/>
      <c r="L1709" s="1"/>
      <c r="M1709" s="1"/>
      <c r="N1709" s="1"/>
      <c r="O1709" s="1"/>
      <c r="P1709" s="1"/>
      <c r="Q1709" s="1"/>
      <c r="R1709" s="1"/>
      <c r="S1709" s="1"/>
      <c r="T1709" s="1"/>
      <c r="U1709" s="1"/>
    </row>
    <row r="1710" spans="1:21">
      <c r="A1710" s="1"/>
      <c r="B1710" s="1"/>
      <c r="C1710" s="1"/>
      <c r="D1710" s="1"/>
      <c r="E1710" s="1"/>
      <c r="F1710" s="1"/>
      <c r="G1710" s="1"/>
      <c r="H1710" s="1"/>
      <c r="I1710" s="1"/>
      <c r="J1710" s="1"/>
      <c r="K1710" s="1"/>
      <c r="L1710" s="1"/>
      <c r="M1710" s="1"/>
      <c r="N1710" s="1"/>
      <c r="O1710" s="1"/>
      <c r="P1710" s="1"/>
      <c r="Q1710" s="1"/>
      <c r="R1710" s="1"/>
      <c r="S1710" s="1"/>
      <c r="T1710" s="1"/>
      <c r="U1710" s="1"/>
    </row>
    <row r="1711" spans="1:21">
      <c r="A1711" s="1"/>
      <c r="B1711" s="1"/>
      <c r="C1711" s="1"/>
      <c r="D1711" s="1"/>
      <c r="E1711" s="1"/>
      <c r="F1711" s="1"/>
      <c r="G1711" s="1"/>
      <c r="H1711" s="1"/>
      <c r="I1711" s="1"/>
      <c r="J1711" s="1"/>
      <c r="K1711" s="1"/>
      <c r="L1711" s="1"/>
      <c r="M1711" s="1"/>
      <c r="N1711" s="1"/>
      <c r="O1711" s="1"/>
      <c r="P1711" s="1"/>
      <c r="Q1711" s="1"/>
      <c r="R1711" s="1"/>
      <c r="S1711" s="1"/>
      <c r="T1711" s="1"/>
      <c r="U1711" s="1"/>
    </row>
    <row r="1712" spans="1:21">
      <c r="A1712" s="1"/>
      <c r="B1712" s="1"/>
      <c r="C1712" s="1"/>
      <c r="D1712" s="1"/>
      <c r="E1712" s="1"/>
      <c r="F1712" s="1"/>
      <c r="G1712" s="1"/>
      <c r="H1712" s="1"/>
      <c r="I1712" s="1"/>
      <c r="J1712" s="1"/>
      <c r="K1712" s="1"/>
      <c r="L1712" s="1"/>
      <c r="M1712" s="1"/>
      <c r="N1712" s="1"/>
      <c r="O1712" s="1"/>
      <c r="P1712" s="1"/>
      <c r="Q1712" s="1"/>
      <c r="R1712" s="1"/>
      <c r="S1712" s="1"/>
      <c r="T1712" s="1"/>
      <c r="U1712" s="1"/>
    </row>
    <row r="1713" spans="1:21">
      <c r="A1713" s="1"/>
      <c r="B1713" s="1"/>
      <c r="C1713" s="1"/>
      <c r="D1713" s="1"/>
      <c r="E1713" s="1"/>
      <c r="F1713" s="1"/>
      <c r="G1713" s="1"/>
      <c r="H1713" s="1"/>
      <c r="I1713" s="1"/>
      <c r="J1713" s="1"/>
      <c r="K1713" s="1"/>
      <c r="L1713" s="1"/>
      <c r="M1713" s="1"/>
      <c r="N1713" s="1"/>
      <c r="O1713" s="1"/>
      <c r="P1713" s="1"/>
      <c r="Q1713" s="1"/>
      <c r="R1713" s="1"/>
      <c r="S1713" s="1"/>
      <c r="T1713" s="1"/>
      <c r="U1713" s="1"/>
    </row>
    <row r="1714" spans="1:21">
      <c r="A1714" s="1"/>
      <c r="B1714" s="1"/>
      <c r="C1714" s="1"/>
      <c r="D1714" s="1"/>
      <c r="E1714" s="1"/>
      <c r="F1714" s="1"/>
      <c r="G1714" s="1"/>
      <c r="H1714" s="1"/>
      <c r="I1714" s="1"/>
      <c r="J1714" s="1"/>
      <c r="K1714" s="1"/>
      <c r="L1714" s="1"/>
      <c r="M1714" s="1"/>
      <c r="N1714" s="1"/>
      <c r="O1714" s="1"/>
      <c r="P1714" s="1"/>
      <c r="Q1714" s="1"/>
      <c r="R1714" s="1"/>
      <c r="S1714" s="1"/>
      <c r="T1714" s="1"/>
      <c r="U1714" s="1"/>
    </row>
    <row r="1715" spans="1:21">
      <c r="A1715" s="1"/>
      <c r="B1715" s="1"/>
      <c r="C1715" s="1"/>
      <c r="D1715" s="1"/>
      <c r="E1715" s="1"/>
      <c r="F1715" s="1"/>
      <c r="G1715" s="1"/>
      <c r="H1715" s="1"/>
      <c r="I1715" s="1"/>
      <c r="J1715" s="1"/>
      <c r="K1715" s="1"/>
      <c r="L1715" s="1"/>
      <c r="M1715" s="1"/>
      <c r="N1715" s="1"/>
      <c r="O1715" s="1"/>
      <c r="P1715" s="1"/>
      <c r="Q1715" s="1"/>
      <c r="R1715" s="1"/>
      <c r="S1715" s="1"/>
      <c r="T1715" s="1"/>
      <c r="U1715" s="1"/>
    </row>
    <row r="1716" spans="1:21">
      <c r="A1716" s="1"/>
      <c r="B1716" s="1"/>
      <c r="C1716" s="1"/>
      <c r="D1716" s="1"/>
      <c r="E1716" s="1"/>
      <c r="F1716" s="1"/>
      <c r="G1716" s="1"/>
      <c r="H1716" s="1"/>
      <c r="I1716" s="1"/>
      <c r="J1716" s="1"/>
      <c r="K1716" s="1"/>
      <c r="L1716" s="1"/>
      <c r="M1716" s="1"/>
      <c r="N1716" s="1"/>
      <c r="O1716" s="1"/>
      <c r="P1716" s="1"/>
      <c r="Q1716" s="1"/>
      <c r="R1716" s="1"/>
      <c r="S1716" s="1"/>
      <c r="T1716" s="1"/>
      <c r="U1716" s="1"/>
    </row>
    <row r="1717" spans="1:21">
      <c r="A1717" s="1"/>
      <c r="B1717" s="1"/>
      <c r="C1717" s="1"/>
      <c r="D1717" s="1"/>
      <c r="E1717" s="1"/>
      <c r="F1717" s="1"/>
      <c r="G1717" s="1"/>
      <c r="H1717" s="1"/>
      <c r="I1717" s="1"/>
      <c r="J1717" s="1"/>
      <c r="K1717" s="1"/>
      <c r="L1717" s="1"/>
      <c r="M1717" s="1"/>
      <c r="N1717" s="1"/>
      <c r="O1717" s="1"/>
      <c r="P1717" s="1"/>
      <c r="Q1717" s="1"/>
      <c r="R1717" s="1"/>
      <c r="S1717" s="1"/>
      <c r="T1717" s="1"/>
      <c r="U1717" s="1"/>
    </row>
    <row r="1718" spans="1:21">
      <c r="A1718" s="1"/>
      <c r="B1718" s="1"/>
      <c r="C1718" s="1"/>
      <c r="D1718" s="1"/>
      <c r="E1718" s="1"/>
      <c r="F1718" s="1"/>
      <c r="G1718" s="1"/>
      <c r="H1718" s="1"/>
      <c r="I1718" s="1"/>
      <c r="J1718" s="1"/>
      <c r="K1718" s="1"/>
      <c r="L1718" s="1"/>
      <c r="M1718" s="1"/>
      <c r="N1718" s="1"/>
      <c r="O1718" s="1"/>
      <c r="P1718" s="1"/>
      <c r="Q1718" s="1"/>
      <c r="R1718" s="1"/>
      <c r="S1718" s="1"/>
      <c r="T1718" s="1"/>
      <c r="U1718" s="1"/>
    </row>
    <row r="1719" spans="1:21">
      <c r="A1719" s="1"/>
      <c r="B1719" s="1"/>
      <c r="C1719" s="1"/>
      <c r="D1719" s="1"/>
      <c r="E1719" s="1"/>
      <c r="F1719" s="1"/>
      <c r="G1719" s="1"/>
      <c r="H1719" s="1"/>
      <c r="I1719" s="1"/>
      <c r="J1719" s="1"/>
      <c r="K1719" s="1"/>
      <c r="L1719" s="1"/>
      <c r="M1719" s="1"/>
      <c r="N1719" s="1"/>
      <c r="O1719" s="1"/>
      <c r="P1719" s="1"/>
      <c r="Q1719" s="1"/>
      <c r="R1719" s="1"/>
      <c r="S1719" s="1"/>
      <c r="T1719" s="1"/>
      <c r="U1719" s="1"/>
    </row>
    <row r="1720" spans="1:21">
      <c r="A1720" s="1"/>
      <c r="B1720" s="1"/>
      <c r="C1720" s="1"/>
      <c r="D1720" s="1"/>
      <c r="E1720" s="1"/>
      <c r="F1720" s="1"/>
      <c r="G1720" s="1"/>
      <c r="H1720" s="1"/>
      <c r="I1720" s="1"/>
      <c r="J1720" s="1"/>
      <c r="K1720" s="1"/>
      <c r="L1720" s="1"/>
      <c r="M1720" s="1"/>
      <c r="N1720" s="1"/>
      <c r="O1720" s="1"/>
      <c r="P1720" s="1"/>
      <c r="Q1720" s="1"/>
      <c r="R1720" s="1"/>
      <c r="S1720" s="1"/>
      <c r="T1720" s="1"/>
      <c r="U1720" s="1"/>
    </row>
    <row r="1721" spans="1:21">
      <c r="A1721" s="1"/>
      <c r="B1721" s="1"/>
      <c r="C1721" s="1"/>
      <c r="D1721" s="1"/>
      <c r="E1721" s="1"/>
      <c r="F1721" s="1"/>
      <c r="G1721" s="1"/>
      <c r="H1721" s="1"/>
      <c r="I1721" s="1"/>
      <c r="J1721" s="1"/>
      <c r="K1721" s="1"/>
      <c r="L1721" s="1"/>
      <c r="M1721" s="1"/>
      <c r="N1721" s="1"/>
      <c r="O1721" s="1"/>
      <c r="P1721" s="1"/>
      <c r="Q1721" s="1"/>
      <c r="R1721" s="1"/>
      <c r="S1721" s="1"/>
      <c r="T1721" s="1"/>
      <c r="U1721" s="1"/>
    </row>
    <row r="1722" spans="1:21">
      <c r="A1722" s="1"/>
      <c r="B1722" s="1"/>
      <c r="C1722" s="1"/>
      <c r="D1722" s="1"/>
      <c r="E1722" s="1"/>
      <c r="F1722" s="1"/>
      <c r="G1722" s="1"/>
      <c r="H1722" s="1"/>
      <c r="I1722" s="1"/>
      <c r="J1722" s="1"/>
      <c r="K1722" s="1"/>
      <c r="L1722" s="1"/>
      <c r="M1722" s="1"/>
      <c r="N1722" s="1"/>
      <c r="O1722" s="1"/>
      <c r="P1722" s="1"/>
      <c r="Q1722" s="1"/>
      <c r="R1722" s="1"/>
      <c r="S1722" s="1"/>
      <c r="T1722" s="1"/>
      <c r="U1722" s="1"/>
    </row>
    <row r="1723" spans="1:21">
      <c r="A1723" s="1"/>
      <c r="B1723" s="1"/>
      <c r="C1723" s="1"/>
      <c r="D1723" s="1"/>
      <c r="E1723" s="1"/>
      <c r="F1723" s="1"/>
      <c r="G1723" s="1"/>
      <c r="H1723" s="1"/>
      <c r="I1723" s="1"/>
      <c r="J1723" s="1"/>
      <c r="K1723" s="1"/>
      <c r="L1723" s="1"/>
      <c r="M1723" s="1"/>
      <c r="N1723" s="1"/>
      <c r="O1723" s="1"/>
      <c r="P1723" s="1"/>
      <c r="Q1723" s="1"/>
      <c r="R1723" s="1"/>
      <c r="S1723" s="1"/>
      <c r="T1723" s="1"/>
      <c r="U1723" s="1"/>
    </row>
    <row r="1724" spans="1:21">
      <c r="A1724" s="1"/>
      <c r="B1724" s="1"/>
      <c r="C1724" s="1"/>
      <c r="D1724" s="1"/>
      <c r="E1724" s="1"/>
      <c r="F1724" s="1"/>
      <c r="G1724" s="1"/>
      <c r="H1724" s="1"/>
      <c r="I1724" s="1"/>
      <c r="J1724" s="1"/>
      <c r="K1724" s="1"/>
      <c r="L1724" s="1"/>
      <c r="M1724" s="1"/>
      <c r="N1724" s="1"/>
      <c r="O1724" s="1"/>
      <c r="P1724" s="1"/>
      <c r="Q1724" s="1"/>
      <c r="R1724" s="1"/>
      <c r="S1724" s="1"/>
      <c r="T1724" s="1"/>
      <c r="U1724" s="1"/>
    </row>
    <row r="1725" spans="1:21">
      <c r="A1725" s="1"/>
      <c r="B1725" s="1"/>
      <c r="C1725" s="1"/>
      <c r="D1725" s="1"/>
      <c r="E1725" s="1"/>
      <c r="F1725" s="1"/>
      <c r="G1725" s="1"/>
      <c r="H1725" s="1"/>
      <c r="I1725" s="1"/>
      <c r="J1725" s="1"/>
      <c r="K1725" s="1"/>
      <c r="L1725" s="1"/>
      <c r="M1725" s="1"/>
      <c r="N1725" s="1"/>
      <c r="O1725" s="1"/>
      <c r="P1725" s="1"/>
      <c r="Q1725" s="1"/>
      <c r="R1725" s="1"/>
      <c r="S1725" s="1"/>
      <c r="T1725" s="1"/>
      <c r="U1725" s="1"/>
    </row>
    <row r="1726" spans="1:21">
      <c r="A1726" s="1"/>
      <c r="B1726" s="1"/>
      <c r="C1726" s="1"/>
      <c r="D1726" s="1"/>
      <c r="E1726" s="1"/>
      <c r="F1726" s="1"/>
      <c r="G1726" s="1"/>
      <c r="H1726" s="1"/>
      <c r="I1726" s="1"/>
      <c r="J1726" s="1"/>
      <c r="K1726" s="1"/>
      <c r="L1726" s="1"/>
      <c r="M1726" s="1"/>
      <c r="N1726" s="1"/>
      <c r="O1726" s="1"/>
      <c r="P1726" s="1"/>
      <c r="Q1726" s="1"/>
      <c r="R1726" s="1"/>
      <c r="S1726" s="1"/>
      <c r="T1726" s="1"/>
      <c r="U1726" s="1"/>
    </row>
    <row r="1727" spans="1:21">
      <c r="A1727" s="1"/>
      <c r="B1727" s="1"/>
      <c r="C1727" s="1"/>
      <c r="D1727" s="1"/>
      <c r="E1727" s="1"/>
      <c r="F1727" s="1"/>
      <c r="G1727" s="1"/>
      <c r="H1727" s="1"/>
      <c r="I1727" s="1"/>
      <c r="J1727" s="1"/>
      <c r="K1727" s="1"/>
      <c r="L1727" s="1"/>
      <c r="M1727" s="1"/>
      <c r="N1727" s="1"/>
      <c r="O1727" s="1"/>
      <c r="P1727" s="1"/>
      <c r="Q1727" s="1"/>
      <c r="R1727" s="1"/>
      <c r="S1727" s="1"/>
      <c r="T1727" s="1"/>
      <c r="U1727" s="1"/>
    </row>
    <row r="1728" spans="1:21">
      <c r="A1728" s="1"/>
      <c r="B1728" s="1"/>
      <c r="C1728" s="1"/>
      <c r="D1728" s="1"/>
      <c r="E1728" s="1"/>
      <c r="F1728" s="1"/>
      <c r="G1728" s="1"/>
      <c r="H1728" s="1"/>
      <c r="I1728" s="1"/>
      <c r="J1728" s="1"/>
      <c r="K1728" s="1"/>
      <c r="L1728" s="1"/>
      <c r="M1728" s="1"/>
      <c r="N1728" s="1"/>
      <c r="O1728" s="1"/>
      <c r="P1728" s="1"/>
      <c r="Q1728" s="1"/>
      <c r="R1728" s="1"/>
      <c r="S1728" s="1"/>
      <c r="T1728" s="1"/>
      <c r="U1728" s="1"/>
    </row>
    <row r="1729" spans="1:21">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alignWithMargins="0">
    <oddFooter>&amp;C&amp;D&amp;T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33:F38"/>
  <sheetViews>
    <sheetView zoomScaleNormal="100" workbookViewId="0">
      <selection activeCell="N14" sqref="N14"/>
    </sheetView>
  </sheetViews>
  <sheetFormatPr baseColWidth="10" defaultColWidth="8.7109375" defaultRowHeight="16"/>
  <sheetData>
    <row r="33" spans="1:6" ht="23">
      <c r="A33" s="48"/>
      <c r="F33" s="49" t="s">
        <v>108</v>
      </c>
    </row>
    <row r="34" spans="1:6" ht="23">
      <c r="F34" s="52" t="s">
        <v>506</v>
      </c>
    </row>
    <row r="36" spans="1:6" ht="18">
      <c r="A36" s="51" t="s">
        <v>407</v>
      </c>
    </row>
    <row r="37" spans="1:6" ht="18">
      <c r="A37" s="140" t="s">
        <v>300</v>
      </c>
    </row>
    <row r="38" spans="1:6" ht="18">
      <c r="A38" s="244"/>
    </row>
  </sheetData>
  <phoneticPr fontId="4" type="noConversion"/>
  <pageMargins left="0.75" right="0.75" top="1" bottom="1" header="0.5" footer="0.5"/>
  <pageSetup scale="69" orientation="portrait" verticalDpi="96"/>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33:F41"/>
  <sheetViews>
    <sheetView zoomScaleNormal="100" workbookViewId="0">
      <selection activeCell="E40" sqref="E40"/>
    </sheetView>
  </sheetViews>
  <sheetFormatPr baseColWidth="10" defaultColWidth="8.7109375" defaultRowHeight="16"/>
  <sheetData>
    <row r="33" spans="1:6" ht="23">
      <c r="A33" s="48"/>
      <c r="F33" s="49" t="s">
        <v>108</v>
      </c>
    </row>
    <row r="34" spans="1:6" ht="23">
      <c r="F34" s="52" t="s">
        <v>480</v>
      </c>
    </row>
    <row r="36" spans="1:6" ht="18">
      <c r="A36" s="51"/>
    </row>
    <row r="37" spans="1:6" ht="18">
      <c r="A37" s="140"/>
    </row>
    <row r="38" spans="1:6" ht="18">
      <c r="A38" s="140"/>
    </row>
    <row r="39" spans="1:6" ht="18">
      <c r="A39" s="140"/>
    </row>
    <row r="40" spans="1:6" ht="18">
      <c r="A40" s="140"/>
    </row>
    <row r="41" spans="1:6" ht="18">
      <c r="A41" s="193"/>
    </row>
  </sheetData>
  <phoneticPr fontId="4" type="noConversion"/>
  <pageMargins left="0.75" right="0.75" top="1" bottom="1" header="0.5" footer="0.5"/>
  <pageSetup scale="69" orientation="portrait" verticalDpi="96"/>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
  <sheetViews>
    <sheetView zoomScaleNormal="100" workbookViewId="0">
      <selection activeCell="J39" sqref="J39"/>
    </sheetView>
  </sheetViews>
  <sheetFormatPr baseColWidth="10" defaultColWidth="8.7109375" defaultRowHeight="16"/>
  <sheetData/>
  <phoneticPr fontId="4" type="noConversion"/>
  <pageMargins left="0.75" right="0.75" top="1" bottom="1" header="0.5" footer="0.5"/>
  <pageSetup scale="69" orientation="portrait" verticalDpi="96"/>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33:F37"/>
  <sheetViews>
    <sheetView zoomScale="75" workbookViewId="0">
      <selection activeCell="C42" sqref="C42"/>
    </sheetView>
  </sheetViews>
  <sheetFormatPr baseColWidth="10" defaultColWidth="8.7109375" defaultRowHeight="16"/>
  <sheetData>
    <row r="33" spans="1:6" ht="23">
      <c r="A33" s="48"/>
      <c r="F33" s="49" t="s">
        <v>108</v>
      </c>
    </row>
    <row r="34" spans="1:6" ht="23">
      <c r="F34" s="52" t="s">
        <v>0</v>
      </c>
    </row>
    <row r="36" spans="1:6" ht="18">
      <c r="A36" s="51" t="s">
        <v>106</v>
      </c>
    </row>
    <row r="37" spans="1:6" ht="18">
      <c r="A37" s="140" t="s">
        <v>159</v>
      </c>
    </row>
  </sheetData>
  <phoneticPr fontId="4" type="noConversion"/>
  <pageMargins left="0.75" right="0.75" top="1" bottom="1" header="0.5" footer="0.5"/>
  <pageSetup scale="70" orientation="portrait" verticalDpi="96"/>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W1729"/>
  <sheetViews>
    <sheetView zoomScale="125" zoomScaleNormal="125" workbookViewId="0">
      <selection activeCell="E4" sqref="E4"/>
    </sheetView>
  </sheetViews>
  <sheetFormatPr baseColWidth="10" defaultColWidth="8.85546875" defaultRowHeight="13"/>
  <cols>
    <col min="1" max="89" width="5.28515625" style="2" customWidth="1"/>
    <col min="90" max="16384" width="8.85546875" style="2"/>
  </cols>
  <sheetData>
    <row r="1" spans="1:23" ht="9.75" customHeight="1">
      <c r="A1" s="1"/>
      <c r="B1" s="1"/>
      <c r="C1" s="1"/>
      <c r="D1" s="1"/>
      <c r="E1" s="1"/>
      <c r="F1" s="1"/>
      <c r="G1" s="1"/>
      <c r="H1" s="1"/>
      <c r="I1" s="1"/>
      <c r="J1" s="1"/>
      <c r="K1" s="1"/>
      <c r="L1" s="1"/>
      <c r="M1" s="1"/>
      <c r="N1" s="1"/>
      <c r="O1" s="1"/>
      <c r="P1" s="1"/>
      <c r="Q1" s="1"/>
      <c r="R1" s="1"/>
      <c r="S1" s="1"/>
      <c r="T1" s="1"/>
      <c r="U1" s="1"/>
      <c r="V1" s="1"/>
      <c r="W1" s="1"/>
    </row>
    <row r="2" spans="1:23" ht="9.75" customHeight="1">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c r="A3" s="1"/>
      <c r="B3" s="1" t="s">
        <v>275</v>
      </c>
      <c r="C3" s="1" t="s">
        <v>273</v>
      </c>
      <c r="D3" s="1" t="s">
        <v>275</v>
      </c>
      <c r="E3" s="1" t="s">
        <v>524</v>
      </c>
      <c r="F3" s="1"/>
      <c r="G3" s="1"/>
      <c r="H3" s="1"/>
      <c r="I3" s="1"/>
      <c r="J3" s="1"/>
      <c r="K3" s="1"/>
      <c r="L3" s="1"/>
      <c r="M3" s="1"/>
      <c r="N3" s="1"/>
      <c r="O3" s="1"/>
      <c r="P3" s="1"/>
      <c r="Q3" s="1"/>
      <c r="R3" s="1"/>
      <c r="S3" s="1"/>
      <c r="T3" s="1"/>
      <c r="U3" s="1"/>
      <c r="V3" s="1"/>
      <c r="W3" s="1"/>
    </row>
    <row r="4" spans="1:23" ht="9.75" customHeight="1">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c r="A103" s="1">
        <f t="shared" ref="A103:A109"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c r="A104" s="1">
        <f t="shared" si="1"/>
        <v>2013</v>
      </c>
      <c r="B104" s="6">
        <f>'Table A1'!G106*0.01</f>
        <v>3.0910000000000003E-2</v>
      </c>
      <c r="C104" s="6">
        <f>'Table A3'!G106*0.01</f>
        <v>4.4660000000000005E-2</v>
      </c>
      <c r="D104" s="6">
        <f>'Table A1'!F106*0.01</f>
        <v>7.3190000000000005E-2</v>
      </c>
      <c r="E104" s="6">
        <f>'Table A3'!F106*0.01</f>
        <v>9.4309999999999991E-2</v>
      </c>
      <c r="F104" s="1"/>
      <c r="G104" s="1"/>
      <c r="H104" s="1"/>
      <c r="I104" s="1"/>
      <c r="J104" s="1"/>
      <c r="K104" s="1"/>
      <c r="L104" s="1"/>
      <c r="M104" s="1"/>
      <c r="N104" s="1"/>
      <c r="O104" s="1"/>
      <c r="P104" s="1"/>
      <c r="Q104" s="1"/>
      <c r="R104" s="1"/>
      <c r="S104" s="1"/>
      <c r="T104" s="1"/>
      <c r="U104" s="1"/>
      <c r="V104" s="1"/>
      <c r="W104" s="1"/>
    </row>
    <row r="105" spans="1:23" ht="9.75" customHeight="1">
      <c r="A105" s="1">
        <f t="shared" si="1"/>
        <v>2014</v>
      </c>
      <c r="B105" s="6">
        <f>'Table A1'!G107*0.01</f>
        <v>3.1609999999999999E-2</v>
      </c>
      <c r="C105" s="6">
        <f>'Table A3'!G107*0.01</f>
        <v>5.1260000000000007E-2</v>
      </c>
      <c r="D105" s="6">
        <f>'Table A1'!F107*0.01</f>
        <v>7.5429999999999997E-2</v>
      </c>
      <c r="E105" s="6">
        <f>'Table A3'!F107*0.01</f>
        <v>0.10571</v>
      </c>
      <c r="F105" s="1"/>
      <c r="G105" s="1"/>
      <c r="H105" s="1"/>
      <c r="I105" s="1"/>
      <c r="J105" s="1"/>
      <c r="K105" s="1"/>
      <c r="L105" s="1"/>
      <c r="M105" s="1"/>
      <c r="N105" s="1"/>
      <c r="O105" s="1"/>
      <c r="P105" s="1"/>
      <c r="Q105" s="1"/>
      <c r="R105" s="1"/>
      <c r="S105" s="1"/>
      <c r="T105" s="1"/>
      <c r="U105" s="1"/>
      <c r="V105" s="1"/>
      <c r="W105" s="1"/>
    </row>
    <row r="106" spans="1:23" ht="9.75" customHeight="1">
      <c r="A106" s="1">
        <f t="shared" si="1"/>
        <v>2015</v>
      </c>
      <c r="B106" s="6">
        <f>'Table A1'!G108*0.01</f>
        <v>3.2940000000000004E-2</v>
      </c>
      <c r="C106" s="6">
        <f>'Table A3'!G108*0.01</f>
        <v>5.1159999999999997E-2</v>
      </c>
      <c r="D106" s="6">
        <f>'Table A1'!F108*0.01</f>
        <v>7.7179999999999999E-2</v>
      </c>
      <c r="E106" s="6">
        <f>'Table A3'!F108*0.01</f>
        <v>0.10608000000000001</v>
      </c>
      <c r="F106" s="1"/>
      <c r="G106" s="1"/>
      <c r="H106" s="1"/>
      <c r="I106" s="1"/>
      <c r="J106" s="1"/>
      <c r="K106" s="1"/>
      <c r="L106" s="1"/>
      <c r="M106" s="1"/>
      <c r="N106" s="1"/>
      <c r="O106" s="1"/>
      <c r="P106" s="1"/>
      <c r="Q106" s="1"/>
      <c r="R106" s="1"/>
      <c r="S106" s="1"/>
      <c r="T106" s="1"/>
      <c r="U106" s="1"/>
      <c r="V106" s="1"/>
      <c r="W106" s="1"/>
    </row>
    <row r="107" spans="1:23" ht="9.75" customHeight="1">
      <c r="A107" s="1">
        <f t="shared" si="1"/>
        <v>2016</v>
      </c>
      <c r="B107" s="6">
        <f>'Table A1'!G109*0.01</f>
        <v>3.1300000000000001E-2</v>
      </c>
      <c r="C107" s="6">
        <f>'Table A3'!G109*0.01</f>
        <v>4.6689999999999995E-2</v>
      </c>
      <c r="D107" s="6">
        <f>'Table A1'!F109*0.01</f>
        <v>7.4490000000000001E-2</v>
      </c>
      <c r="E107" s="6">
        <f>'Table A3'!F109*0.01</f>
        <v>9.8760000000000001E-2</v>
      </c>
      <c r="F107" s="1"/>
      <c r="G107" s="1"/>
      <c r="H107" s="1"/>
      <c r="I107" s="1"/>
      <c r="J107" s="1"/>
      <c r="K107" s="1"/>
      <c r="L107" s="1"/>
      <c r="M107" s="1"/>
      <c r="N107" s="1"/>
      <c r="O107" s="1"/>
      <c r="P107" s="1"/>
      <c r="Q107" s="1"/>
      <c r="R107" s="1"/>
      <c r="S107" s="1"/>
      <c r="T107" s="1"/>
      <c r="U107" s="1"/>
      <c r="V107" s="1"/>
      <c r="W107" s="1"/>
    </row>
    <row r="108" spans="1:23" ht="9.75" customHeight="1">
      <c r="A108" s="1">
        <f t="shared" si="1"/>
        <v>2017</v>
      </c>
      <c r="B108" s="6">
        <f>'Table A1'!G110*0.01</f>
        <v>3.4349999999999999E-2</v>
      </c>
      <c r="C108" s="6">
        <f>'Table A3'!G110*0.01</f>
        <v>5.2750000000000005E-2</v>
      </c>
      <c r="D108" s="6">
        <f>'Table A1'!F110*0.01</f>
        <v>7.8880000000000006E-2</v>
      </c>
      <c r="E108" s="6">
        <f>'Table A3'!F110*0.01</f>
        <v>0.1085</v>
      </c>
      <c r="F108" s="1"/>
      <c r="G108" s="1"/>
      <c r="H108" s="1"/>
      <c r="I108" s="1"/>
      <c r="J108" s="1"/>
      <c r="K108" s="1"/>
      <c r="L108" s="1"/>
      <c r="M108" s="1"/>
      <c r="N108" s="1"/>
      <c r="O108" s="1"/>
      <c r="P108" s="1"/>
      <c r="Q108" s="1"/>
      <c r="R108" s="1"/>
      <c r="S108" s="1"/>
      <c r="T108" s="1"/>
      <c r="U108" s="1"/>
      <c r="V108" s="1"/>
      <c r="W108" s="1"/>
    </row>
    <row r="109" spans="1:23" ht="9.75" customHeight="1">
      <c r="A109" s="1">
        <f t="shared" si="1"/>
        <v>2018</v>
      </c>
      <c r="B109" s="6">
        <f>'Table A1'!G111*0.01</f>
        <v>3.7920000000000002E-2</v>
      </c>
      <c r="C109" s="6">
        <f>'Table A3'!G111*0.01</f>
        <v>5.3400000000000003E-2</v>
      </c>
      <c r="D109" s="6">
        <f>'Table A1'!F111*0.01</f>
        <v>8.1610000000000002E-2</v>
      </c>
      <c r="E109" s="6">
        <f>'Table A3'!F111*0.01</f>
        <v>0.10791000000000001</v>
      </c>
      <c r="F109" s="1"/>
      <c r="G109" s="1"/>
      <c r="H109" s="1"/>
      <c r="I109" s="1"/>
      <c r="J109" s="1"/>
      <c r="K109" s="1"/>
      <c r="L109" s="1"/>
      <c r="M109" s="1"/>
      <c r="N109" s="1"/>
      <c r="O109" s="1"/>
      <c r="P109" s="1"/>
      <c r="Q109" s="1"/>
      <c r="R109" s="1"/>
      <c r="S109" s="1"/>
      <c r="T109" s="1"/>
      <c r="U109" s="1"/>
      <c r="V109" s="1"/>
      <c r="W109" s="1"/>
    </row>
    <row r="110" spans="1:23" ht="9.75" customHeight="1">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34:F40"/>
  <sheetViews>
    <sheetView zoomScaleNormal="100" workbookViewId="0">
      <selection activeCell="F36" sqref="F36"/>
    </sheetView>
  </sheetViews>
  <sheetFormatPr baseColWidth="10" defaultColWidth="8.7109375" defaultRowHeight="16"/>
  <sheetData>
    <row r="34" spans="1:6" ht="23">
      <c r="A34" s="48"/>
      <c r="F34" s="49" t="s">
        <v>173</v>
      </c>
    </row>
    <row r="35" spans="1:6" ht="23">
      <c r="F35" s="52" t="s">
        <v>511</v>
      </c>
    </row>
    <row r="37" spans="1:6" ht="18">
      <c r="A37" s="51" t="s">
        <v>408</v>
      </c>
    </row>
    <row r="38" spans="1:6" ht="18">
      <c r="A38" s="140" t="s">
        <v>382</v>
      </c>
    </row>
    <row r="39" spans="1:6" ht="18">
      <c r="A39" s="140"/>
    </row>
    <row r="40" spans="1:6" ht="18">
      <c r="A40" s="244"/>
    </row>
  </sheetData>
  <phoneticPr fontId="0" type="noConversion"/>
  <pageMargins left="0.75" right="0.75" top="1" bottom="1" header="0.5" footer="0.5"/>
  <pageSetup scale="69" orientation="portrait" verticalDpi="96"/>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34:F39"/>
  <sheetViews>
    <sheetView zoomScaleNormal="100" workbookViewId="0">
      <selection activeCell="E40" sqref="E40"/>
    </sheetView>
  </sheetViews>
  <sheetFormatPr baseColWidth="10" defaultColWidth="8.7109375" defaultRowHeight="16"/>
  <sheetData>
    <row r="34" spans="1:6" ht="23">
      <c r="A34" s="48"/>
      <c r="F34" s="49"/>
    </row>
    <row r="35" spans="1:6" ht="23">
      <c r="F35" s="52"/>
    </row>
    <row r="37" spans="1:6" ht="18">
      <c r="A37" s="51"/>
    </row>
    <row r="38" spans="1:6" ht="18">
      <c r="A38" s="140"/>
    </row>
    <row r="39" spans="1:6" ht="18">
      <c r="A39" s="140"/>
    </row>
  </sheetData>
  <phoneticPr fontId="0" type="noConversion"/>
  <pageMargins left="0.75" right="0.75" top="1" bottom="1" header="0.5" footer="0.5"/>
  <pageSetup scale="69" orientation="portrait" verticalDpi="96"/>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4:D29"/>
  <sheetViews>
    <sheetView workbookViewId="0">
      <selection activeCell="D30" sqref="D30"/>
    </sheetView>
  </sheetViews>
  <sheetFormatPr baseColWidth="10" defaultColWidth="8.85546875" defaultRowHeight="13"/>
  <cols>
    <col min="1" max="16384" width="8.85546875" style="7"/>
  </cols>
  <sheetData>
    <row r="4" spans="1:4">
      <c r="A4" s="7">
        <v>1929</v>
      </c>
    </row>
    <row r="5" spans="1:4">
      <c r="B5" s="10" t="s">
        <v>47</v>
      </c>
      <c r="C5" s="10" t="s">
        <v>48</v>
      </c>
      <c r="D5" s="11" t="s">
        <v>90</v>
      </c>
    </row>
    <row r="6" spans="1:4">
      <c r="A6" s="8" t="s">
        <v>44</v>
      </c>
      <c r="B6" s="9">
        <v>0.5973195821059385</v>
      </c>
      <c r="C6" s="9">
        <v>0.20460813394123106</v>
      </c>
      <c r="D6" s="9">
        <v>0.19807228229325272</v>
      </c>
    </row>
    <row r="7" spans="1:4">
      <c r="A7" s="8" t="s">
        <v>45</v>
      </c>
      <c r="B7" s="9">
        <v>0.55106692427513493</v>
      </c>
      <c r="C7" s="9">
        <v>0.23842457620002575</v>
      </c>
      <c r="D7" s="9">
        <v>0.21050849586617126</v>
      </c>
    </row>
    <row r="8" spans="1:4">
      <c r="A8" s="10" t="s">
        <v>78</v>
      </c>
      <c r="B8" s="9">
        <v>0.4201610600637305</v>
      </c>
      <c r="C8" s="9">
        <v>0.32843621567970599</v>
      </c>
      <c r="D8" s="9">
        <v>0.25140272421202031</v>
      </c>
    </row>
    <row r="9" spans="1:4">
      <c r="A9" s="10" t="s">
        <v>79</v>
      </c>
      <c r="B9" s="9">
        <v>0.33009456382284857</v>
      </c>
      <c r="C9" s="9">
        <v>0.47246726891723267</v>
      </c>
      <c r="D9" s="9">
        <v>0.19743814639780621</v>
      </c>
    </row>
    <row r="10" spans="1:4">
      <c r="A10" s="10" t="s">
        <v>83</v>
      </c>
      <c r="B10" s="9">
        <v>0.19822541896018944</v>
      </c>
      <c r="C10" s="9">
        <v>0.63544365021208138</v>
      </c>
      <c r="D10" s="9">
        <v>0.16633091601787897</v>
      </c>
    </row>
    <row r="11" spans="1:4">
      <c r="A11" s="10" t="s">
        <v>82</v>
      </c>
      <c r="B11" s="9">
        <v>8.8017811426318315E-2</v>
      </c>
      <c r="C11" s="9">
        <v>0.70614287488884886</v>
      </c>
      <c r="D11" s="9">
        <v>0.2058392842561815</v>
      </c>
    </row>
    <row r="13" spans="1:4">
      <c r="A13" s="7">
        <v>2000</v>
      </c>
    </row>
    <row r="14" spans="1:4">
      <c r="B14" s="10" t="s">
        <v>47</v>
      </c>
      <c r="C14" s="10" t="s">
        <v>48</v>
      </c>
      <c r="D14" s="11" t="s">
        <v>90</v>
      </c>
    </row>
    <row r="15" spans="1:4">
      <c r="A15" s="8" t="s">
        <v>44</v>
      </c>
      <c r="B15" s="9">
        <f>0.01*'Table A7 (cont.)'!P$91</f>
        <v>0.89702220894333251</v>
      </c>
      <c r="C15" s="9">
        <f t="shared" ref="C15:C20" si="0">1-B15-D15</f>
        <v>4.7206453540483834E-2</v>
      </c>
      <c r="D15" s="9">
        <f>0.01*'Table A7 (cont.)'!Q$91</f>
        <v>5.5771337516183656E-2</v>
      </c>
    </row>
    <row r="16" spans="1:4">
      <c r="A16" s="8" t="s">
        <v>45</v>
      </c>
      <c r="B16" s="9">
        <f>0.01*'Table A7 (cont.)'!W$91</f>
        <v>0.82263027295285351</v>
      </c>
      <c r="C16" s="9">
        <f t="shared" si="0"/>
        <v>6.7295285359801574E-2</v>
      </c>
      <c r="D16" s="9">
        <f>0.01*'Table A7 (cont.)'!X$91</f>
        <v>0.11007444168734491</v>
      </c>
    </row>
    <row r="17" spans="1:4">
      <c r="A17" s="10" t="s">
        <v>78</v>
      </c>
      <c r="B17" s="9">
        <f>0.01*'Table A7 (cont.) (2)'!B$91</f>
        <v>0.70229839508618985</v>
      </c>
      <c r="C17" s="9">
        <f t="shared" si="0"/>
        <v>9.8375272439072681E-2</v>
      </c>
      <c r="D17" s="9">
        <f>0.01*'Table A7 (cont.) (2)'!C$91</f>
        <v>0.19932633247473747</v>
      </c>
    </row>
    <row r="18" spans="1:4">
      <c r="A18" s="10" t="s">
        <v>79</v>
      </c>
      <c r="B18" s="9">
        <f>0.01*'Table A7 (cont.) (2)'!I$91</f>
        <v>0.6351431980906922</v>
      </c>
      <c r="C18" s="9">
        <f t="shared" si="0"/>
        <v>0.11724343675417653</v>
      </c>
      <c r="D18" s="9">
        <f>0.01*'Table A7 (cont.) (2)'!J$91</f>
        <v>0.24761336515513127</v>
      </c>
    </row>
    <row r="19" spans="1:4">
      <c r="A19" s="10" t="s">
        <v>83</v>
      </c>
      <c r="B19" s="9">
        <f>0.01*'Table A7 (cont.) (2)'!P$91</f>
        <v>0.57437850842020854</v>
      </c>
      <c r="C19" s="9">
        <f t="shared" si="0"/>
        <v>0.14063753007217311</v>
      </c>
      <c r="D19" s="9">
        <f>0.01*'Table A7 (cont.) (2)'!Q$91</f>
        <v>0.28498396150761834</v>
      </c>
    </row>
    <row r="20" spans="1:4">
      <c r="A20" s="10" t="s">
        <v>82</v>
      </c>
      <c r="B20" s="9">
        <f>0.01*'Table A7 (cont.) (2)'!W$91</f>
        <v>0.60808328230251063</v>
      </c>
      <c r="C20" s="9">
        <f t="shared" si="0"/>
        <v>0.1414574402939377</v>
      </c>
      <c r="D20" s="9">
        <f>0.01*'Table A7 (cont.) (2)'!X$91</f>
        <v>0.25045927740355167</v>
      </c>
    </row>
    <row r="22" spans="1:4">
      <c r="A22" s="7">
        <v>2007</v>
      </c>
    </row>
    <row r="23" spans="1:4">
      <c r="B23" s="10" t="s">
        <v>47</v>
      </c>
      <c r="C23" s="10" t="s">
        <v>48</v>
      </c>
      <c r="D23" s="11" t="s">
        <v>90</v>
      </c>
    </row>
    <row r="24" spans="1:4">
      <c r="A24" s="8" t="s">
        <v>44</v>
      </c>
      <c r="B24" s="9">
        <f>0.01*'Table A7 (cont.)'!P$98</f>
        <v>0.88629999999999998</v>
      </c>
      <c r="C24" s="9">
        <f t="shared" ref="C24:C29" si="1">1-B24-D24</f>
        <v>5.3900000000000017E-2</v>
      </c>
      <c r="D24" s="9">
        <f>0.01*'Table A7 (cont.)'!Q$98</f>
        <v>5.9800000000000006E-2</v>
      </c>
    </row>
    <row r="25" spans="1:4">
      <c r="A25" s="8" t="s">
        <v>45</v>
      </c>
      <c r="B25" s="9">
        <f>0.01*'Table A7 (cont.)'!W$98</f>
        <v>0.80110000000000003</v>
      </c>
      <c r="C25" s="9">
        <f t="shared" si="1"/>
        <v>7.8799999999999967E-2</v>
      </c>
      <c r="D25" s="9">
        <f>0.01*'Table A7 (cont.)'!X$98</f>
        <v>0.1201</v>
      </c>
    </row>
    <row r="26" spans="1:4">
      <c r="A26" s="10" t="s">
        <v>78</v>
      </c>
      <c r="B26" s="9">
        <f>0.01*'Table A7 (cont.) (2)'!B$98</f>
        <v>0.6905</v>
      </c>
      <c r="C26" s="9">
        <f t="shared" si="1"/>
        <v>0.10870000000000002</v>
      </c>
      <c r="D26" s="9">
        <f>0.01*'Table A7 (cont.) (2)'!C$98</f>
        <v>0.20079999999999998</v>
      </c>
    </row>
    <row r="27" spans="1:4">
      <c r="A27" s="10" t="s">
        <v>79</v>
      </c>
      <c r="B27" s="9">
        <f>0.01*'Table A7 (cont.) (2)'!I$98</f>
        <v>0.5696</v>
      </c>
      <c r="C27" s="9">
        <f t="shared" si="1"/>
        <v>0.1421</v>
      </c>
      <c r="D27" s="9">
        <f>0.01*'Table A7 (cont.) (2)'!J$98</f>
        <v>0.2883</v>
      </c>
    </row>
    <row r="28" spans="1:4">
      <c r="A28" s="10" t="s">
        <v>83</v>
      </c>
      <c r="B28" s="9">
        <f>0.01*'Table A7 (cont.) (2)'!P$98</f>
        <v>0.47619999999999996</v>
      </c>
      <c r="C28" s="9">
        <f t="shared" si="1"/>
        <v>0.20060000000000006</v>
      </c>
      <c r="D28" s="9">
        <f>0.01*'Table A7 (cont.) (2)'!Q$98</f>
        <v>0.32319999999999999</v>
      </c>
    </row>
    <row r="29" spans="1:4">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alignWithMargins="0">
    <oddFooter>&amp;C&amp;D&amp;T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35:K71"/>
  <sheetViews>
    <sheetView zoomScale="50" workbookViewId="0">
      <selection activeCell="T24" sqref="T24"/>
    </sheetView>
  </sheetViews>
  <sheetFormatPr baseColWidth="10" defaultColWidth="8.7109375" defaultRowHeight="16"/>
  <sheetData>
    <row r="35" spans="1:11" ht="23">
      <c r="K35" s="49"/>
    </row>
    <row r="36" spans="1:11" ht="21.75" customHeight="1">
      <c r="A36" s="48"/>
      <c r="K36" s="52"/>
    </row>
    <row r="37" spans="1:11" ht="25">
      <c r="K37" s="54"/>
    </row>
    <row r="38" spans="1:11" ht="25">
      <c r="K38" s="53"/>
    </row>
    <row r="39" spans="1:11" ht="25">
      <c r="A39" s="51"/>
      <c r="K39" s="53"/>
    </row>
    <row r="41" spans="1:11" ht="23">
      <c r="A41" s="64"/>
    </row>
    <row r="42" spans="1:11" ht="23">
      <c r="A42" s="64"/>
    </row>
    <row r="43" spans="1:11" ht="20">
      <c r="A43" s="55"/>
    </row>
    <row r="44" spans="1:11" ht="20">
      <c r="A44" s="55"/>
    </row>
    <row r="59" spans="1:11" ht="25">
      <c r="K59" s="54"/>
    </row>
    <row r="60" spans="1:11" ht="25">
      <c r="K60" s="53"/>
    </row>
    <row r="61" spans="1:11" ht="25">
      <c r="A61" s="51"/>
      <c r="K61" s="53"/>
    </row>
    <row r="63" spans="1:11" ht="23">
      <c r="A63" s="64"/>
    </row>
    <row r="64" spans="1:11" ht="23">
      <c r="A64" s="64"/>
    </row>
    <row r="66" spans="1:11" ht="25">
      <c r="K66" s="54" t="s">
        <v>174</v>
      </c>
    </row>
    <row r="67" spans="1:11" ht="25">
      <c r="K67" s="53" t="s">
        <v>349</v>
      </c>
    </row>
    <row r="68" spans="1:11" ht="25">
      <c r="A68" s="51"/>
      <c r="K68" s="53"/>
    </row>
    <row r="70" spans="1:11" ht="23">
      <c r="A70" s="64" t="s">
        <v>103</v>
      </c>
    </row>
    <row r="71" spans="1:11" ht="23">
      <c r="A71" s="64" t="s">
        <v>348</v>
      </c>
    </row>
  </sheetData>
  <phoneticPr fontId="9" type="noConversion"/>
  <pageMargins left="0.75" right="0.75" top="1" bottom="1" header="0.5" footer="0.5"/>
  <pageSetup scale="39" orientation="landscape" verticalDpi="96"/>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O1663"/>
  <sheetViews>
    <sheetView topLeftCell="A72" zoomScale="150" zoomScaleNormal="150" workbookViewId="0">
      <selection activeCell="K108" sqref="K108"/>
    </sheetView>
  </sheetViews>
  <sheetFormatPr baseColWidth="10" defaultColWidth="8.85546875" defaultRowHeight="13"/>
  <cols>
    <col min="1" max="73" width="5.28515625" style="2" customWidth="1"/>
    <col min="74" max="16384" width="8.85546875" style="2"/>
  </cols>
  <sheetData>
    <row r="1" spans="1:15" ht="9.75" customHeight="1">
      <c r="A1" s="1"/>
      <c r="B1" s="1" t="s">
        <v>364</v>
      </c>
      <c r="C1" s="1"/>
      <c r="D1" s="1"/>
      <c r="E1" s="1"/>
      <c r="F1" s="1"/>
      <c r="G1" s="1"/>
      <c r="H1" s="1"/>
      <c r="I1" s="1"/>
      <c r="J1" s="1" t="s">
        <v>364</v>
      </c>
      <c r="K1" s="1"/>
      <c r="L1" s="1"/>
      <c r="M1" s="1"/>
      <c r="N1" s="1"/>
      <c r="O1" s="1"/>
    </row>
    <row r="2" spans="1:15" ht="9.75" customHeight="1">
      <c r="A2" s="1"/>
      <c r="B2" s="1"/>
      <c r="C2" s="1"/>
      <c r="D2" s="1"/>
      <c r="E2" s="1"/>
      <c r="F2" s="1"/>
      <c r="G2" s="1"/>
      <c r="H2" s="1"/>
      <c r="I2" s="1"/>
      <c r="J2" s="1"/>
      <c r="K2" s="1"/>
      <c r="L2" s="1"/>
      <c r="M2" s="1"/>
      <c r="N2" s="1"/>
      <c r="O2" s="1"/>
    </row>
    <row r="3" spans="1:15" ht="9.75" customHeight="1">
      <c r="A3" s="1"/>
      <c r="B3" s="6" t="s">
        <v>37</v>
      </c>
      <c r="C3" s="6" t="s">
        <v>38</v>
      </c>
      <c r="D3" s="6" t="s">
        <v>48</v>
      </c>
      <c r="E3" s="6" t="s">
        <v>39</v>
      </c>
      <c r="F3" s="6" t="s">
        <v>40</v>
      </c>
      <c r="G3" s="1"/>
      <c r="H3" s="1"/>
      <c r="I3" s="1"/>
      <c r="J3" s="6" t="s">
        <v>37</v>
      </c>
      <c r="K3" s="6" t="s">
        <v>38</v>
      </c>
      <c r="L3" s="6" t="s">
        <v>48</v>
      </c>
      <c r="M3" s="6" t="s">
        <v>39</v>
      </c>
      <c r="N3" s="6" t="s">
        <v>40</v>
      </c>
      <c r="O3" s="1"/>
    </row>
    <row r="4" spans="1:15" ht="9.75" customHeight="1">
      <c r="A4" s="1"/>
      <c r="B4" s="1"/>
      <c r="C4" s="1"/>
      <c r="D4" s="1"/>
      <c r="E4" s="1"/>
      <c r="F4" s="1"/>
      <c r="G4" s="1"/>
      <c r="H4" s="1"/>
      <c r="I4" s="1"/>
      <c r="J4" s="1"/>
      <c r="K4" s="1"/>
      <c r="L4" s="1"/>
      <c r="M4" s="1"/>
      <c r="N4" s="1"/>
      <c r="O4" s="1"/>
    </row>
    <row r="5" spans="1:15" ht="9.75" customHeight="1">
      <c r="A5" s="1"/>
      <c r="B5" s="1"/>
      <c r="C5" s="1"/>
      <c r="D5" s="1"/>
      <c r="E5" s="1"/>
      <c r="F5" s="1"/>
      <c r="G5" s="1"/>
      <c r="H5" s="1"/>
      <c r="I5" s="1"/>
      <c r="J5" s="1"/>
      <c r="K5" s="1"/>
      <c r="L5" s="1"/>
      <c r="M5" s="1"/>
      <c r="N5" s="1"/>
      <c r="O5" s="1"/>
    </row>
    <row r="6" spans="1:15" ht="9.75" customHeight="1">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$J6*'Table A8'!U7/100</f>
        <v>1.1419149697931539E-2</v>
      </c>
      <c r="L6" s="153">
        <f>($J6-$K6)*('Table A7 (cont.)'!D7+'Table A7 (cont.)'!E7+'Table A7 (cont.)'!F7)/100</f>
        <v>5.7605404840384108E-2</v>
      </c>
      <c r="M6" s="153">
        <f>($J6-$K6)*('Table A7 (cont.)'!C7)/100</f>
        <v>2.6518942891726374E-2</v>
      </c>
      <c r="N6" s="153">
        <f>($J6-$K6)*('Table A7 (cont.)'!B7)/100</f>
        <v>9.6029854967085767E-3</v>
      </c>
      <c r="O6" s="6">
        <f>SUM(K6:N6)-J6</f>
        <v>-1.4300469823591566E-7</v>
      </c>
    </row>
    <row r="7" spans="1:15" ht="9.75" customHeight="1">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$J7*'Table A8'!U8/100</f>
        <v>2.5401475273847196E-3</v>
      </c>
      <c r="L7" s="153">
        <f>($J7-$K7)*('Table A7 (cont.)'!D8+'Table A7 (cont.)'!E8+'Table A7 (cont.)'!F8)/100</f>
        <v>5.5914821258478381E-2</v>
      </c>
      <c r="M7" s="153">
        <f>($J7-$K7)*('Table A7 (cont.)'!C8)/100</f>
        <v>1.3009232667343511E-2</v>
      </c>
      <c r="N7" s="153">
        <f>($J7-$K7)*('Table A7 (cont.)'!B8)/100</f>
        <v>1.2551290252695918E-2</v>
      </c>
      <c r="O7" s="6">
        <f>SUM(K7:N7)-J7</f>
        <v>1.2199745014207508E-7</v>
      </c>
    </row>
    <row r="8" spans="1:15" ht="9.75" customHeight="1">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$J8*'Table A8'!U9/100</f>
        <v>1.2386021075338615E-3</v>
      </c>
      <c r="L8" s="153">
        <f>($J8-$K8)*('Table A7 (cont.)'!D9+'Table A7 (cont.)'!E9+'Table A7 (cont.)'!F9)/100</f>
        <v>3.8449060976491201E-2</v>
      </c>
      <c r="M8" s="153">
        <f>($J8-$K8)*('Table A7 (cont.)'!C9)/100</f>
        <v>1.4837122268686678E-2</v>
      </c>
      <c r="N8" s="153">
        <f>($J8-$K8)*('Table A7 (cont.)'!B9)/100</f>
        <v>1.2646765795367519E-2</v>
      </c>
      <c r="O8" s="6">
        <f t="shared" ref="O8:O71" si="1">SUM(K8:N8)-J8</f>
        <v>6.7286892636714279E-6</v>
      </c>
    </row>
    <row r="9" spans="1:15" ht="9.75" customHeight="1">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$J9*'Table A8'!U10/100</f>
        <v>4.4953986539891288E-3</v>
      </c>
      <c r="L9" s="153">
        <f>($J9-$K9)*('Table A7 (cont.)'!D10+'Table A7 (cont.)'!E10+'Table A7 (cont.)'!F10)/100</f>
        <v>3.1089821782482322E-2</v>
      </c>
      <c r="M9" s="153">
        <f>($J9-$K9)*('Table A7 (cont.)'!C10)/100</f>
        <v>1.8970129860287586E-2</v>
      </c>
      <c r="N9" s="153">
        <f>($J9-$K9)*('Table A7 (cont.)'!B10)/100</f>
        <v>1.1741837379586496E-2</v>
      </c>
      <c r="O9" s="6">
        <f t="shared" si="1"/>
        <v>1.3919135816164996E-8</v>
      </c>
    </row>
    <row r="10" spans="1:15" ht="9.75" customHeight="1">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$J10*'Table A8'!U11/100</f>
        <v>1.7942659119678491E-3</v>
      </c>
      <c r="L10" s="153">
        <f>($J10-$K10)*('Table A7 (cont.)'!D11+'Table A7 (cont.)'!E11+'Table A7 (cont.)'!F11)/100</f>
        <v>2.7644800829672005E-2</v>
      </c>
      <c r="M10" s="153">
        <f>($J10-$K10)*('Table A7 (cont.)'!C11)/100</f>
        <v>1.3189411979021825E-2</v>
      </c>
      <c r="N10" s="153">
        <f>($J10-$K10)*('Table A7 (cont.)'!B11)/100</f>
        <v>1.0943762199365034E-2</v>
      </c>
      <c r="O10" s="6">
        <f t="shared" si="1"/>
        <v>-7.9615822615175524E-9</v>
      </c>
    </row>
    <row r="11" spans="1:15" ht="9.75" customHeight="1">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$J11*'Table A8'!U12/100</f>
        <v>1.4185886435428481E-3</v>
      </c>
      <c r="L11" s="153">
        <f>($J11-$K11)*('Table A7 (cont.)'!D12+'Table A7 (cont.)'!E12+'Table A7 (cont.)'!F12)/100</f>
        <v>3.0177414037837722E-2</v>
      </c>
      <c r="M11" s="153">
        <f>($J11-$K11)*('Table A7 (cont.)'!C12)/100</f>
        <v>1.1821304181782495E-2</v>
      </c>
      <c r="N11" s="153">
        <f>($J11-$K11)*('Table A7 (cont.)'!B12)/100</f>
        <v>1.2602207277762078E-2</v>
      </c>
      <c r="O11" s="6">
        <f t="shared" si="1"/>
        <v>-1.2900980922436744E-8</v>
      </c>
    </row>
    <row r="12" spans="1:15" ht="9.75" customHeight="1">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$J12*'Table A8'!U13/100</f>
        <v>8.2269734786428322E-3</v>
      </c>
      <c r="L12" s="153">
        <f>($J12-$K12)*('Table A7 (cont.)'!D13+'Table A7 (cont.)'!E13+'Table A7 (cont.)'!F13)/100</f>
        <v>3.4852237417180236E-2</v>
      </c>
      <c r="M12" s="153">
        <f>($J12-$K12)*('Table A7 (cont.)'!C13)/100</f>
        <v>1.1621989564071178E-2</v>
      </c>
      <c r="N12" s="153">
        <f>($J12-$K12)*('Table A7 (cont.)'!B13)/100</f>
        <v>1.1653289453677908E-2</v>
      </c>
      <c r="O12" s="6">
        <f t="shared" si="1"/>
        <v>-1.9214996954675101E-9</v>
      </c>
    </row>
    <row r="13" spans="1:15" ht="9.75" customHeight="1">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$J13*'Table A8'!U14/100</f>
        <v>7.2680540620829346E-3</v>
      </c>
      <c r="L13" s="153">
        <f>($J13-$K13)*('Table A7 (cont.)'!D14+'Table A7 (cont.)'!E14+'Table A7 (cont.)'!F14)/100</f>
        <v>3.2171490370836539E-2</v>
      </c>
      <c r="M13" s="153">
        <f>($J13-$K13)*('Table A7 (cont.)'!C14)/100</f>
        <v>9.1577230940109913E-3</v>
      </c>
      <c r="N13" s="153">
        <f>($J13-$K13)*('Table A7 (cont.)'!B14)/100</f>
        <v>1.0466777222370336E-2</v>
      </c>
      <c r="O13" s="6">
        <f t="shared" si="1"/>
        <v>-6.0935060851308176E-8</v>
      </c>
    </row>
    <row r="14" spans="1:15" ht="9.75" customHeight="1">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$J14*'Table A8'!U15/100</f>
        <v>1.0698158624143419E-2</v>
      </c>
      <c r="L14" s="153">
        <f>($J14-$K14)*('Table A7 (cont.)'!D15+'Table A7 (cont.)'!E15+'Table A7 (cont.)'!F15)/100</f>
        <v>3.5812015911606536E-2</v>
      </c>
      <c r="M14" s="153">
        <f>($J14-$K14)*('Table A7 (cont.)'!C15)/100</f>
        <v>9.8608681043728715E-3</v>
      </c>
      <c r="N14" s="153">
        <f>($J14-$K14)*('Table A7 (cont.)'!B15)/100</f>
        <v>1.1499179643219073E-2</v>
      </c>
      <c r="O14" s="6">
        <f t="shared" si="1"/>
        <v>0</v>
      </c>
    </row>
    <row r="15" spans="1:15" ht="9.75" customHeight="1">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$J15*'Table A8'!U16/100</f>
        <v>2.5532426043696019E-2</v>
      </c>
      <c r="L15" s="153">
        <f>($J15-$K15)*('Table A7 (cont.)'!D16+'Table A7 (cont.)'!E16+'Table A7 (cont.)'!F16)/100</f>
        <v>3.6526584566410135E-2</v>
      </c>
      <c r="M15" s="153">
        <f>($J15-$K15)*('Table A7 (cont.)'!C16)/100</f>
        <v>1.2041439283765712E-2</v>
      </c>
      <c r="N15" s="153">
        <f>($J15-$K15)*('Table A7 (cont.)'!B16)/100</f>
        <v>1.1138593076246563E-2</v>
      </c>
      <c r="O15" s="6">
        <f t="shared" si="1"/>
        <v>1.2424423712076305E-9</v>
      </c>
    </row>
    <row r="16" spans="1:15" ht="9.75" customHeight="1">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$J16*'Table A8'!U17/100</f>
        <v>2.10631012435347E-2</v>
      </c>
      <c r="L16" s="153">
        <f>($J16-$K16)*('Table A7 (cont.)'!D17+'Table A7 (cont.)'!E17+'Table A7 (cont.)'!F17)/100</f>
        <v>4.1642751724528575E-2</v>
      </c>
      <c r="M16" s="153">
        <f>($J16-$K16)*('Table A7 (cont.)'!C17)/100</f>
        <v>1.036861800360489E-2</v>
      </c>
      <c r="N16" s="153">
        <f>($J16-$K16)*('Table A7 (cont.)'!B17)/100</f>
        <v>1.1515543517762704E-2</v>
      </c>
      <c r="O16" s="6">
        <f t="shared" si="1"/>
        <v>-3.3065026022738309E-8</v>
      </c>
    </row>
    <row r="17" spans="1:15" ht="9.75" customHeight="1">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$J17*'Table A8'!U18/100</f>
        <v>2.6292792096270685E-2</v>
      </c>
      <c r="L17" s="153">
        <f>($J17-$K17)*('Table A7 (cont.)'!D18+'Table A7 (cont.)'!E18+'Table A7 (cont.)'!F18)/100</f>
        <v>4.3387683858710682E-2</v>
      </c>
      <c r="M17" s="153">
        <f>($J17-$K17)*('Table A7 (cont.)'!C18)/100</f>
        <v>1.1226187943734556E-2</v>
      </c>
      <c r="N17" s="153">
        <f>($J17-$K17)*('Table A7 (cont.)'!B18)/100</f>
        <v>1.1632753630229323E-2</v>
      </c>
      <c r="O17" s="6">
        <f t="shared" si="1"/>
        <v>-4.8546497377621733E-10</v>
      </c>
    </row>
    <row r="18" spans="1:15" ht="9.75" customHeight="1">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$J18*'Table A8'!U19/100</f>
        <v>4.6128965227900928E-2</v>
      </c>
      <c r="L18" s="153">
        <f>($J18-$K18)*('Table A7 (cont.)'!D19+'Table A7 (cont.)'!E19+'Table A7 (cont.)'!F19)/100</f>
        <v>4.3719680501024712E-2</v>
      </c>
      <c r="M18" s="153">
        <f>($J18-$K18)*('Table A7 (cont.)'!C19)/100</f>
        <v>1.4093710031912144E-2</v>
      </c>
      <c r="N18" s="153">
        <f>($J18-$K18)*('Table A7 (cont.)'!B19)/100</f>
        <v>1.1466640046951996E-2</v>
      </c>
      <c r="O18" s="6">
        <f t="shared" si="1"/>
        <v>0</v>
      </c>
    </row>
    <row r="19" spans="1:15" ht="9.75" customHeight="1">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$J19*'Table A8'!U20/100</f>
        <v>4.4193206018803347E-2</v>
      </c>
      <c r="L19" s="153">
        <f>($J19-$K19)*('Table A7 (cont.)'!D20+'Table A7 (cont.)'!E20+'Table A7 (cont.)'!F20)/100</f>
        <v>4.2889868086701144E-2</v>
      </c>
      <c r="M19" s="153">
        <f>($J19-$K19)*('Table A7 (cont.)'!C20)/100</f>
        <v>1.1708458746804668E-2</v>
      </c>
      <c r="N19" s="153">
        <f>($J19-$K19)*('Table A7 (cont.)'!B20)/100</f>
        <v>1.0345315607301585E-2</v>
      </c>
      <c r="O19" s="6">
        <f t="shared" si="1"/>
        <v>-1.2971613089218792E-9</v>
      </c>
    </row>
    <row r="20" spans="1:15" ht="9.75" customHeight="1">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$J20*'Table A8'!U21/100</f>
        <v>1.1301669213499923E-2</v>
      </c>
      <c r="L20" s="153">
        <f>($J20-$K20)*('Table A7 (cont.)'!D21+'Table A7 (cont.)'!E21+'Table A7 (cont.)'!F21)/100</f>
        <v>4.1684618919481171E-2</v>
      </c>
      <c r="M20" s="153">
        <f>($J20-$K20)*('Table A7 (cont.)'!C21)/100</f>
        <v>6.3873929186591613E-3</v>
      </c>
      <c r="N20" s="153">
        <f>($J20-$K20)*('Table A7 (cont.)'!B21)/100</f>
        <v>1.1368879027870713E-2</v>
      </c>
      <c r="O20" s="6">
        <f t="shared" si="1"/>
        <v>0</v>
      </c>
    </row>
    <row r="21" spans="1:15" ht="9.75" customHeight="1">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$J21*'Table A8'!U22/100</f>
        <v>4.5432094306254479E-3</v>
      </c>
      <c r="L21" s="153">
        <f>($J21-$K21)*('Table A7 (cont.)'!D22+'Table A7 (cont.)'!E22+'Table A7 (cont.)'!F22)/100</f>
        <v>3.6875888360523058E-2</v>
      </c>
      <c r="M21" s="153">
        <f>($J21-$K21)*('Table A7 (cont.)'!C22)/100</f>
        <v>5.6320866993219308E-3</v>
      </c>
      <c r="N21" s="153">
        <f>($J21-$K21)*('Table A7 (cont.)'!B22)/100</f>
        <v>1.1882855441044499E-2</v>
      </c>
      <c r="O21" s="6">
        <f t="shared" si="1"/>
        <v>7.1706428295126301E-8</v>
      </c>
    </row>
    <row r="22" spans="1:15" ht="9.75" customHeight="1">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$J22*'Table A8'!U23/100</f>
        <v>2.1410246651905759E-3</v>
      </c>
      <c r="L22" s="153">
        <f>($J22-$K22)*('Table A7 (cont.)'!D23+'Table A7 (cont.)'!E23+'Table A7 (cont.)'!F23)/100</f>
        <v>3.6826999219936464E-2</v>
      </c>
      <c r="M22" s="153">
        <f>($J22-$K22)*('Table A7 (cont.)'!C23)/100</f>
        <v>5.9579226427783263E-3</v>
      </c>
      <c r="N22" s="153">
        <f>($J22-$K22)*('Table A7 (cont.)'!B23)/100</f>
        <v>1.4769118605794208E-2</v>
      </c>
      <c r="O22" s="6">
        <f t="shared" si="1"/>
        <v>-2.579725946055822E-8</v>
      </c>
    </row>
    <row r="23" spans="1:15" ht="9.75" customHeight="1">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$J23*'Table A8'!U24/100</f>
        <v>8.8669236207706385E-3</v>
      </c>
      <c r="L23" s="153">
        <f>($J23-$K23)*('Table A7 (cont.)'!D24+'Table A7 (cont.)'!E24+'Table A7 (cont.)'!F24)/100</f>
        <v>3.2226585301761312E-2</v>
      </c>
      <c r="M23" s="153">
        <f>($J23-$K23)*('Table A7 (cont.)'!C24)/100</f>
        <v>9.5162777340770249E-3</v>
      </c>
      <c r="N23" s="153">
        <f>($J23-$K23)*('Table A7 (cont.)'!B24)/100</f>
        <v>1.5477957487427871E-2</v>
      </c>
      <c r="O23" s="6">
        <f t="shared" si="1"/>
        <v>-9.2472311304103716E-7</v>
      </c>
    </row>
    <row r="24" spans="1:15" ht="9.75" customHeight="1">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$J24*'Table A8'!U25/100</f>
        <v>2.8929512656078234E-3</v>
      </c>
      <c r="L24" s="153">
        <f>($J24-$K24)*('Table A7 (cont.)'!D25+'Table A7 (cont.)'!E25+'Table A7 (cont.)'!F25)/100</f>
        <v>3.5251680094052038E-2</v>
      </c>
      <c r="M24" s="153">
        <f>($J24-$K24)*('Table A7 (cont.)'!C25)/100</f>
        <v>7.9434944026879912E-3</v>
      </c>
      <c r="N24" s="153">
        <f>($J24-$K24)*('Table A7 (cont.)'!B25)/100</f>
        <v>1.5202873924062492E-2</v>
      </c>
      <c r="O24" s="6">
        <f t="shared" si="1"/>
        <v>-1.4680615136736241E-7</v>
      </c>
    </row>
    <row r="25" spans="1:15" ht="9.75" customHeight="1">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$J25*'Table A8'!U26/100</f>
        <v>6.4452966737521544E-3</v>
      </c>
      <c r="L25" s="153">
        <f>($J25-$K25)*('Table A7 (cont.)'!D26+'Table A7 (cont.)'!E26+'Table A7 (cont.)'!F26)/100</f>
        <v>3.4378691252368386E-2</v>
      </c>
      <c r="M25" s="153">
        <f>($J25-$K25)*('Table A7 (cont.)'!C26)/100</f>
        <v>8.5478004314544168E-3</v>
      </c>
      <c r="N25" s="153">
        <f>($J25-$K25)*('Table A7 (cont.)'!B26)/100</f>
        <v>1.4551133687836322E-2</v>
      </c>
      <c r="O25" s="6">
        <f t="shared" si="1"/>
        <v>4.5981638024938931E-8</v>
      </c>
    </row>
    <row r="26" spans="1:15" ht="9.75" customHeight="1">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$J26*'Table A8'!U27/100</f>
        <v>1.0541607708818354E-2</v>
      </c>
      <c r="L26" s="153">
        <f>($J26-$K26)*('Table A7 (cont.)'!D27+'Table A7 (cont.)'!E27+'Table A7 (cont.)'!F27)/100</f>
        <v>4.191503154814933E-2</v>
      </c>
      <c r="M26" s="153">
        <f>($J26-$K26)*('Table A7 (cont.)'!C27)/100</f>
        <v>9.4566263500352223E-3</v>
      </c>
      <c r="N26" s="153">
        <f>($J26-$K26)*('Table A7 (cont.)'!B27)/100</f>
        <v>1.3739132913705652E-2</v>
      </c>
      <c r="O26" s="6">
        <f t="shared" si="1"/>
        <v>7.2976833770388438E-8</v>
      </c>
    </row>
    <row r="27" spans="1:15" ht="9.75" customHeight="1">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$J27*'Table A8'!U28/100</f>
        <v>3.2862391918307837E-3</v>
      </c>
      <c r="L27" s="153">
        <f>($J27-$K27)*('Table A7 (cont.)'!D28+'Table A7 (cont.)'!E28+'Table A7 (cont.)'!F28)/100</f>
        <v>4.0019305424394344E-2</v>
      </c>
      <c r="M27" s="153">
        <f>($J27-$K27)*('Table A7 (cont.)'!C28)/100</f>
        <v>7.7047723802581092E-3</v>
      </c>
      <c r="N27" s="153">
        <f>($J27-$K27)*('Table A7 (cont.)'!B28)/100</f>
        <v>1.3934132769562832E-2</v>
      </c>
      <c r="O27" s="6">
        <f t="shared" si="1"/>
        <v>-1.6189406155941999E-7</v>
      </c>
    </row>
    <row r="28" spans="1:15" ht="9.75" customHeight="1">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$J28*'Table A8'!U29/100</f>
        <v>7.4659659548772274E-3</v>
      </c>
      <c r="L28" s="153">
        <f>($J28-$K28)*('Table A7 (cont.)'!D29+'Table A7 (cont.)'!E29+'Table A7 (cont.)'!F29)/100</f>
        <v>2.8273692630594073E-2</v>
      </c>
      <c r="M28" s="153">
        <f>($J28-$K28)*('Table A7 (cont.)'!C29)/100</f>
        <v>8.0131435237798462E-3</v>
      </c>
      <c r="N28" s="153">
        <f>($J28-$K28)*('Table A7 (cont.)'!B29)/100</f>
        <v>1.5085828640143843E-2</v>
      </c>
      <c r="O28" s="6">
        <f t="shared" si="1"/>
        <v>0</v>
      </c>
    </row>
    <row r="29" spans="1:15" ht="9.75" customHeight="1">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$J29*'Table A8'!U30/100</f>
        <v>4.2408209096568448E-3</v>
      </c>
      <c r="L29" s="153">
        <f>($J29-$K29)*('Table A7 (cont.)'!D30+'Table A7 (cont.)'!E30+'Table A7 (cont.)'!F30)/100</f>
        <v>3.1720108095286949E-2</v>
      </c>
      <c r="M29" s="153">
        <f>($J29-$K29)*('Table A7 (cont.)'!C30)/100</f>
        <v>8.2973444029738989E-3</v>
      </c>
      <c r="N29" s="153">
        <f>($J29-$K29)*('Table A7 (cont.)'!B30)/100</f>
        <v>1.4458042711255392E-2</v>
      </c>
      <c r="O29" s="6">
        <f t="shared" si="1"/>
        <v>0</v>
      </c>
    </row>
    <row r="30" spans="1:15" ht="9.75" customHeight="1">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$J30*'Table A8'!U31/100</f>
        <v>4.2376895510995742E-3</v>
      </c>
      <c r="L30" s="153">
        <f>($J30-$K30)*('Table A7 (cont.)'!D31+'Table A7 (cont.)'!E31+'Table A7 (cont.)'!F31)/100</f>
        <v>3.1448603939454263E-2</v>
      </c>
      <c r="M30" s="153">
        <f>($J30-$K30)*('Table A7 (cont.)'!C31)/100</f>
        <v>9.1945918222053318E-3</v>
      </c>
      <c r="N30" s="153">
        <f>($J30-$K30)*('Table A7 (cont.)'!B31)/100</f>
        <v>1.517088088195899E-2</v>
      </c>
      <c r="O30" s="6">
        <f t="shared" si="1"/>
        <v>0</v>
      </c>
    </row>
    <row r="31" spans="1:15" ht="9.75" customHeight="1">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$J31*'Table A8'!U32/100</f>
        <v>5.1218324218534374E-3</v>
      </c>
      <c r="L31" s="153">
        <f>($J31-$K31)*('Table A7 (cont.)'!D32+'Table A7 (cont.)'!E32+'Table A7 (cont.)'!F32)/100</f>
        <v>2.4837065193494108E-2</v>
      </c>
      <c r="M31" s="153">
        <f>($J31-$K31)*('Table A7 (cont.)'!C32)/100</f>
        <v>1.329525469995289E-2</v>
      </c>
      <c r="N31" s="153">
        <f>($J31-$K31)*('Table A7 (cont.)'!B32)/100</f>
        <v>1.4810857537659721E-2</v>
      </c>
      <c r="O31" s="6">
        <f t="shared" si="1"/>
        <v>0</v>
      </c>
    </row>
    <row r="32" spans="1:15" ht="9.75" customHeight="1">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$J32*'Table A8'!U33/100</f>
        <v>3.0477005940071859E-3</v>
      </c>
      <c r="L32" s="153">
        <f>($J32-$K32)*('Table A7 (cont.)'!D33+'Table A7 (cont.)'!E33+'Table A7 (cont.)'!F33)/100</f>
        <v>1.5931883310559895E-2</v>
      </c>
      <c r="M32" s="153">
        <f>($J32-$K32)*('Table A7 (cont.)'!C33)/100</f>
        <v>1.7745073095289797E-2</v>
      </c>
      <c r="N32" s="153">
        <f>($J32-$K32)*('Table A7 (cont.)'!B33)/100</f>
        <v>1.1391272755472814E-2</v>
      </c>
      <c r="O32" s="6">
        <f t="shared" si="1"/>
        <v>0</v>
      </c>
    </row>
    <row r="33" spans="1:15" ht="9.75" customHeight="1">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$J33*'Table A8'!U34/100</f>
        <v>4.9641716961940831E-3</v>
      </c>
      <c r="L33" s="153">
        <f>($J33-$K33)*('Table A7 (cont.)'!D34+'Table A7 (cont.)'!E34+'Table A7 (cont.)'!F34)/100</f>
        <v>1.2063488657426071E-2</v>
      </c>
      <c r="M33" s="153">
        <f>($J33-$K33)*('Table A7 (cont.)'!C34)/100</f>
        <v>1.7614259750492692E-2</v>
      </c>
      <c r="N33" s="153">
        <f>($J33-$K33)*('Table A7 (cont.)'!B34)/100</f>
        <v>7.9868091182898945E-3</v>
      </c>
      <c r="O33" s="6">
        <f t="shared" si="1"/>
        <v>0</v>
      </c>
    </row>
    <row r="34" spans="1:15" ht="9.75" customHeight="1">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$J34*'Table A8'!U35/100</f>
        <v>4.3665473097090892E-3</v>
      </c>
      <c r="L34" s="153">
        <f>($J34-$K34)*('Table A7 (cont.)'!D35+'Table A7 (cont.)'!E35+'Table A7 (cont.)'!F35)/100</f>
        <v>1.0698321806875521E-2</v>
      </c>
      <c r="M34" s="153">
        <f>($J34-$K34)*('Table A7 (cont.)'!C35)/100</f>
        <v>1.5158198417489872E-2</v>
      </c>
      <c r="N34" s="153">
        <f>($J34-$K34)*('Table A7 (cont.)'!B35)/100</f>
        <v>7.3292436178584242E-3</v>
      </c>
      <c r="O34" s="6">
        <f t="shared" si="1"/>
        <v>-3.7746495151688708E-6</v>
      </c>
    </row>
    <row r="35" spans="1:15" ht="9.75" customHeight="1">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$J35*'Table A8'!U36/100</f>
        <v>9.6621817690908714E-3</v>
      </c>
      <c r="L35" s="153">
        <f>($J35-$K35)*('Table A7 (cont.)'!D36+'Table A7 (cont.)'!E36+'Table A7 (cont.)'!F36)/100</f>
        <v>1.0428226523512328E-2</v>
      </c>
      <c r="M35" s="153">
        <f>($J35-$K35)*('Table A7 (cont.)'!C36)/100</f>
        <v>1.4546371016319557E-2</v>
      </c>
      <c r="N35" s="153">
        <f>($J35-$K35)*('Table A7 (cont.)'!B36)/100</f>
        <v>6.9551678179912042E-3</v>
      </c>
      <c r="O35" s="6">
        <f t="shared" si="1"/>
        <v>1.3608165427836383E-7</v>
      </c>
    </row>
    <row r="36" spans="1:15" ht="9.75" customHeight="1">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$J36*'Table A8'!U37/100</f>
        <v>1.1520498746147783E-2</v>
      </c>
      <c r="L36" s="153">
        <f>($J36-$K36)*('Table A7 (cont.)'!D37+'Table A7 (cont.)'!E37+'Table A7 (cont.)'!F37)/100</f>
        <v>1.2108587059891962E-2</v>
      </c>
      <c r="M36" s="153">
        <f>($J36-$K36)*('Table A7 (cont.)'!C37)/100</f>
        <v>1.2544016567227621E-2</v>
      </c>
      <c r="N36" s="153">
        <f>($J36-$K36)*('Table A7 (cont.)'!B37)/100</f>
        <v>7.7414174797842128E-3</v>
      </c>
      <c r="O36" s="6">
        <f t="shared" si="1"/>
        <v>-2.8835331483470505E-6</v>
      </c>
    </row>
    <row r="37" spans="1:15" ht="9.75" customHeight="1">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$J37*'Table A8'!U38/100</f>
        <v>7.6620743893976032E-3</v>
      </c>
      <c r="L37" s="153">
        <f>($J37-$K37)*('Table A7 (cont.)'!D38+'Table A7 (cont.)'!E38+'Table A7 (cont.)'!F38)/100</f>
        <v>1.3667000589921827E-2</v>
      </c>
      <c r="M37" s="153">
        <f>($J37-$K37)*('Table A7 (cont.)'!C38)/100</f>
        <v>9.7435287845789222E-3</v>
      </c>
      <c r="N37" s="153">
        <f>($J37-$K37)*('Table A7 (cont.)'!B38)/100</f>
        <v>8.109537327174253E-3</v>
      </c>
      <c r="O37" s="6">
        <f t="shared" si="1"/>
        <v>3.5331285022643932E-8</v>
      </c>
    </row>
    <row r="38" spans="1:15" ht="9.75" customHeight="1">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$J38*'Table A8'!U39/100</f>
        <v>6.8613109038798996E-3</v>
      </c>
      <c r="L38" s="153">
        <f>($J38-$K38)*('Table A7 (cont.)'!D39+'Table A7 (cont.)'!E39+'Table A7 (cont.)'!F39)/100</f>
        <v>1.5072480008933629E-2</v>
      </c>
      <c r="M38" s="153">
        <f>($J38-$K38)*('Table A7 (cont.)'!C39)/100</f>
        <v>9.8265258247288694E-3</v>
      </c>
      <c r="N38" s="153">
        <f>($J38-$K38)*('Table A7 (cont.)'!B39)/100</f>
        <v>8.7938720124923243E-3</v>
      </c>
      <c r="O38" s="6">
        <f t="shared" si="1"/>
        <v>2.7605964332613753E-6</v>
      </c>
    </row>
    <row r="39" spans="1:15" ht="9.75" customHeight="1">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$J39*'Table A8'!U40/100</f>
        <v>5.2413172462654652E-3</v>
      </c>
      <c r="L39" s="153">
        <f>($J39-$K39)*('Table A7 (cont.)'!D40+'Table A7 (cont.)'!E40+'Table A7 (cont.)'!F40)/100</f>
        <v>1.5635688326966615E-2</v>
      </c>
      <c r="M39" s="153">
        <f>($J39-$K39)*('Table A7 (cont.)'!C40)/100</f>
        <v>8.1871841843398248E-3</v>
      </c>
      <c r="N39" s="153">
        <f>($J39-$K39)*('Table A7 (cont.)'!B40)/100</f>
        <v>9.2494458402396958E-3</v>
      </c>
      <c r="O39" s="6">
        <f t="shared" si="1"/>
        <v>-5.9965999756050881E-8</v>
      </c>
    </row>
    <row r="40" spans="1:15" ht="9.75" customHeight="1">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$J40*'Table A8'!U41/100</f>
        <v>9.9373490253520415E-3</v>
      </c>
      <c r="L40" s="153">
        <f>($J40-$K40)*('Table A7 (cont.)'!D41+'Table A7 (cont.)'!E41+'Table A7 (cont.)'!F41)/100</f>
        <v>1.6367127425627848E-2</v>
      </c>
      <c r="M40" s="153">
        <f>($J40-$K40)*('Table A7 (cont.)'!C41)/100</f>
        <v>9.0558360280204864E-3</v>
      </c>
      <c r="N40" s="153">
        <f>($J40-$K40)*('Table A7 (cont.)'!B41)/100</f>
        <v>8.5441247986828579E-3</v>
      </c>
      <c r="O40" s="6">
        <f t="shared" si="1"/>
        <v>-3.2747132797106282E-8</v>
      </c>
    </row>
    <row r="41" spans="1:15" ht="9.75" customHeight="1">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$J41*'Table A8'!U42/100</f>
        <v>8.7080751844674249E-3</v>
      </c>
      <c r="L41" s="153">
        <f>($J41-$K41)*('Table A7 (cont.)'!D42+'Table A7 (cont.)'!E42+'Table A7 (cont.)'!F42)/100</f>
        <v>1.383604426937729E-2</v>
      </c>
      <c r="M41" s="153">
        <f>($J41-$K41)*('Table A7 (cont.)'!C42)/100</f>
        <v>8.103188444187278E-3</v>
      </c>
      <c r="N41" s="153">
        <f>($J41-$K41)*('Table A7 (cont.)'!B42)/100</f>
        <v>8.256751598907569E-3</v>
      </c>
      <c r="O41" s="6">
        <f t="shared" si="1"/>
        <v>0</v>
      </c>
    </row>
    <row r="42" spans="1:15" ht="9.75" customHeight="1">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$J42*'Table A8'!U43/100</f>
        <v>7.3997793588686774E-3</v>
      </c>
      <c r="L42" s="153">
        <f>($J42-$K42)*('Table A7 (cont.)'!D43+'Table A7 (cont.)'!E43+'Table A7 (cont.)'!F43)/100</f>
        <v>1.2736409189349112E-2</v>
      </c>
      <c r="M42" s="153">
        <f>($J42-$K42)*('Table A7 (cont.)'!C43)/100</f>
        <v>6.5894213398699462E-3</v>
      </c>
      <c r="N42" s="153">
        <f>($J42-$K42)*('Table A7 (cont.)'!B43)/100</f>
        <v>7.5560765247604279E-3</v>
      </c>
      <c r="O42" s="6">
        <f t="shared" si="1"/>
        <v>0</v>
      </c>
    </row>
    <row r="43" spans="1:15" ht="9.75" customHeight="1">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$J43*'Table A8'!U44/100</f>
        <v>5.8743186763888155E-3</v>
      </c>
      <c r="L43" s="153">
        <f>($J43-$K43)*('Table A7 (cont.)'!D44+'Table A7 (cont.)'!E44+'Table A7 (cont.)'!F44)/100</f>
        <v>1.121495026059699E-2</v>
      </c>
      <c r="M43" s="153">
        <f>($J43-$K43)*('Table A7 (cont.)'!C44)/100</f>
        <v>5.9731755743153234E-3</v>
      </c>
      <c r="N43" s="153">
        <f>($J43-$K43)*('Table A7 (cont.)'!B44)/100</f>
        <v>7.4891047209537142E-3</v>
      </c>
      <c r="O43" s="6">
        <f t="shared" si="1"/>
        <v>0</v>
      </c>
    </row>
    <row r="44" spans="1:15" ht="9.75" customHeight="1">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$J44*'Table A8'!U45/100</f>
        <v>1.0565406779860738E-2</v>
      </c>
      <c r="L44" s="153">
        <f>($J44-$K44)*('Table A7 (cont.)'!D45+'Table A7 (cont.)'!E45+'Table A7 (cont.)'!F45)/100</f>
        <v>1.1618653080884413E-2</v>
      </c>
      <c r="M44" s="153">
        <f>($J44-$K44)*('Table A7 (cont.)'!C45)/100</f>
        <v>5.5194285360073737E-3</v>
      </c>
      <c r="N44" s="153">
        <f>($J44-$K44)*('Table A7 (cont.)'!B45)/100</f>
        <v>7.2058226164629533E-3</v>
      </c>
      <c r="O44" s="6">
        <f t="shared" si="1"/>
        <v>0</v>
      </c>
    </row>
    <row r="45" spans="1:15" ht="9.75" customHeight="1">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$J45*'Table A8'!U46/100</f>
        <v>1.4593371426382739E-2</v>
      </c>
      <c r="L45" s="153">
        <f>($J45-$K45)*('Table A7 (cont.)'!D46+'Table A7 (cont.)'!E46+'Table A7 (cont.)'!F46)/100</f>
        <v>1.1541255263135809E-2</v>
      </c>
      <c r="M45" s="153">
        <f>($J45-$K45)*('Table A7 (cont.)'!C46)/100</f>
        <v>4.4810580748176031E-3</v>
      </c>
      <c r="N45" s="153">
        <f>($J45-$K45)*('Table A7 (cont.)'!B46)/100</f>
        <v>6.5340027094373506E-3</v>
      </c>
      <c r="O45" s="6">
        <f t="shared" si="1"/>
        <v>0</v>
      </c>
    </row>
    <row r="46" spans="1:15" ht="9.75" customHeight="1">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$J46*'Table A8'!U47/100</f>
        <v>1.2950521949938277E-2</v>
      </c>
      <c r="L46" s="153">
        <f>($J46-$K46)*('Table A7 (cont.)'!D47+'Table A7 (cont.)'!E47+'Table A7 (cont.)'!F47)/100</f>
        <v>1.1493944052011006E-2</v>
      </c>
      <c r="M46" s="153">
        <f>($J46-$K46)*('Table A7 (cont.)'!C47)/100</f>
        <v>3.9326264360397857E-3</v>
      </c>
      <c r="N46" s="153">
        <f>($J46-$K46)*('Table A7 (cont.)'!B47)/100</f>
        <v>6.4860023273061286E-3</v>
      </c>
      <c r="O46" s="6">
        <f t="shared" si="1"/>
        <v>0</v>
      </c>
    </row>
    <row r="47" spans="1:15" ht="9.75" customHeight="1">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$J47*'Table A8'!U48/100</f>
        <v>9.2891269429747937E-3</v>
      </c>
      <c r="L47" s="153">
        <f>($J47-$K47)*('Table A7 (cont.)'!D48+'Table A7 (cont.)'!E48+'Table A7 (cont.)'!F48)/100</f>
        <v>1.1612647068184373E-2</v>
      </c>
      <c r="M47" s="153">
        <f>($J47-$K47)*('Table A7 (cont.)'!C48)/100</f>
        <v>4.4077148657802774E-3</v>
      </c>
      <c r="N47" s="153">
        <f>($J47-$K47)*('Table A7 (cont.)'!B48)/100</f>
        <v>6.5236334593176681E-3</v>
      </c>
      <c r="O47" s="6">
        <f t="shared" si="1"/>
        <v>0</v>
      </c>
    </row>
    <row r="48" spans="1:15" ht="9.75" customHeight="1">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$J48*'Table A8'!U49/100</f>
        <v>1.0702235204963849E-2</v>
      </c>
      <c r="L48" s="153">
        <f>($J48-$K48)*('Table A7 (cont.)'!D49+'Table A7 (cont.)'!E49+'Table A7 (cont.)'!F49)/100</f>
        <v>1.0968236361747086E-2</v>
      </c>
      <c r="M48" s="153">
        <f>($J48-$K48)*('Table A7 (cont.)'!C49)/100</f>
        <v>4.0696648085430309E-3</v>
      </c>
      <c r="N48" s="153">
        <f>($J48-$K48)*('Table A7 (cont.)'!B49)/100</f>
        <v>6.4443571926327157E-3</v>
      </c>
      <c r="O48" s="6">
        <f t="shared" si="1"/>
        <v>0</v>
      </c>
    </row>
    <row r="49" spans="1:15" ht="9.75" customHeight="1">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$J49*'Table A8'!U50/100</f>
        <v>1.5262173365919996E-2</v>
      </c>
      <c r="L49" s="153">
        <f>($J49-$K49)*('Table A7 (cont.)'!D50+'Table A7 (cont.)'!E50+'Table A7 (cont.)'!F50)/100</f>
        <v>9.7643372035758312E-3</v>
      </c>
      <c r="M49" s="153">
        <f>($J49-$K49)*('Table A7 (cont.)'!C50)/100</f>
        <v>3.8615922102789493E-3</v>
      </c>
      <c r="N49" s="153">
        <f>($J49-$K49)*('Table A7 (cont.)'!B50)/100</f>
        <v>5.6099946198475449E-3</v>
      </c>
      <c r="O49" s="6">
        <f t="shared" si="1"/>
        <v>0</v>
      </c>
    </row>
    <row r="50" spans="1:15" ht="9.75" customHeight="1">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$J50*'Table A8'!U51/100</f>
        <v>1.3673855188219286E-2</v>
      </c>
      <c r="L50" s="153">
        <f>($J50-$K50)*('Table A7 (cont.)'!D51+'Table A7 (cont.)'!E51+'Table A7 (cont.)'!F51)/100</f>
        <v>9.8425161140959158E-3</v>
      </c>
      <c r="M50" s="153">
        <f>($J50-$K50)*('Table A7 (cont.)'!C51)/100</f>
        <v>3.2220720410284943E-3</v>
      </c>
      <c r="N50" s="153">
        <f>($J50-$K50)*('Table A7 (cont.)'!B51)/100</f>
        <v>5.7520125329435781E-3</v>
      </c>
      <c r="O50" s="6">
        <f t="shared" si="1"/>
        <v>0</v>
      </c>
    </row>
    <row r="51" spans="1:15" ht="9.75" customHeight="1">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$J51*'Table A8'!U52/100</f>
        <v>1.993085914766397E-2</v>
      </c>
      <c r="L51" s="153">
        <f>($J51-$K51)*('Table A7 (cont.)'!D52+'Table A7 (cont.)'!E52+'Table A7 (cont.)'!F52)/100</f>
        <v>8.4720381577884103E-3</v>
      </c>
      <c r="M51" s="153">
        <f>($J51-$K51)*('Table A7 (cont.)'!C52)/100</f>
        <v>3.1281369512937323E-3</v>
      </c>
      <c r="N51" s="153">
        <f>($J51-$K51)*('Table A7 (cont.)'!B52)/100</f>
        <v>4.9817838223270485E-3</v>
      </c>
      <c r="O51" s="6">
        <f t="shared" si="1"/>
        <v>0</v>
      </c>
    </row>
    <row r="52" spans="1:15" ht="9.75" customHeight="1">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$J52*'Table A8'!U53/100</f>
        <v>1.4466987673185834E-2</v>
      </c>
      <c r="L52" s="153">
        <f>($J52-$K52)*('Table A7 (cont.)'!D53+'Table A7 (cont.)'!E53+'Table A7 (cont.)'!F53)/100</f>
        <v>9.1660227354783894E-3</v>
      </c>
      <c r="M52" s="153">
        <f>($J52-$K52)*('Table A7 (cont.)'!C53)/100</f>
        <v>3.1116624754203913E-3</v>
      </c>
      <c r="N52" s="153">
        <f>($J52-$K52)*('Table A7 (cont.)'!B53)/100</f>
        <v>5.198105352179334E-3</v>
      </c>
      <c r="O52" s="6">
        <f t="shared" si="1"/>
        <v>0</v>
      </c>
    </row>
    <row r="53" spans="1:15" ht="9.75" customHeight="1">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$J53*'Table A8'!U54/100</f>
        <v>1.4172632363353621E-2</v>
      </c>
      <c r="L53" s="153">
        <f>($J53-$K53)*('Table A7 (cont.)'!D54+'Table A7 (cont.)'!E54+'Table A7 (cont.)'!F54)/100</f>
        <v>9.2480203917152635E-3</v>
      </c>
      <c r="M53" s="153">
        <f>($J53-$K53)*('Table A7 (cont.)'!C54)/100</f>
        <v>3.0154894243669631E-3</v>
      </c>
      <c r="N53" s="153">
        <f>($J53-$K53)*('Table A7 (cont.)'!B54)/100</f>
        <v>5.0228806326294709E-3</v>
      </c>
      <c r="O53" s="6">
        <f t="shared" si="1"/>
        <v>0</v>
      </c>
    </row>
    <row r="54" spans="1:15" ht="9.75" customHeight="1">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$J54*'Table A8'!U55/100</f>
        <v>1.7202495769454405E-2</v>
      </c>
      <c r="L54" s="153">
        <f>($J54-$K54)*('Table A7 (cont.)'!D55+'Table A7 (cont.)'!E55+'Table A7 (cont.)'!F55)/100</f>
        <v>8.7071998982567837E-3</v>
      </c>
      <c r="M54" s="153">
        <f>($J54-$K54)*('Table A7 (cont.)'!C55)/100</f>
        <v>3.0207622417969334E-3</v>
      </c>
      <c r="N54" s="153">
        <f>($J54-$K54)*('Table A7 (cont.)'!B55)/100</f>
        <v>4.7942558503626578E-3</v>
      </c>
      <c r="O54" s="6">
        <f t="shared" si="1"/>
        <v>0</v>
      </c>
    </row>
    <row r="55" spans="1:15" ht="9.75" customHeight="1">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$J55*'Table A8'!U56/100</f>
        <v>2.0213602484384946E-2</v>
      </c>
      <c r="L55" s="153">
        <f>($J55-$K55)*('Table A7 (cont.)'!D56+'Table A7 (cont.)'!E56+'Table A7 (cont.)'!F56)/100</f>
        <v>8.4481125058869389E-3</v>
      </c>
      <c r="M55" s="153">
        <f>($J55-$K55)*('Table A7 (cont.)'!C56)/100</f>
        <v>3.1306098393387928E-3</v>
      </c>
      <c r="N55" s="153">
        <f>($J55-$K55)*('Table A7 (cont.)'!B56)/100</f>
        <v>4.7591118301576743E-3</v>
      </c>
      <c r="O55" s="6">
        <f t="shared" si="1"/>
        <v>0</v>
      </c>
    </row>
    <row r="56" spans="1:15" ht="9.75" customHeight="1">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$J56*'Table A8'!U57/100</f>
        <v>1.6453241558783641E-2</v>
      </c>
      <c r="L56" s="153">
        <f>($J56-$K56)*('Table A7 (cont.)'!D57+'Table A7 (cont.)'!E57+'Table A7 (cont.)'!F57)/100</f>
        <v>8.1504334479320789E-3</v>
      </c>
      <c r="M56" s="153">
        <f>($J56-$K56)*('Table A7 (cont.)'!C57)/100</f>
        <v>4.0699121145699076E-3</v>
      </c>
      <c r="N56" s="153">
        <f>($J56-$K56)*('Table A7 (cont.)'!B57)/100</f>
        <v>5.1794232239578027E-3</v>
      </c>
      <c r="O56" s="6">
        <f t="shared" si="1"/>
        <v>1.4049322476228365E-7</v>
      </c>
    </row>
    <row r="57" spans="1:15" ht="9.75" customHeight="1">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$J57*'Table A8'!U58/100</f>
        <v>1.9591771279233144E-2</v>
      </c>
      <c r="L57" s="153">
        <f>($J57-$K57)*('Table A7 (cont.)'!D58+'Table A7 (cont.)'!E58+'Table A7 (cont.)'!F58)/100</f>
        <v>7.7251641721915896E-3</v>
      </c>
      <c r="M57" s="153">
        <f>($J57-$K57)*('Table A7 (cont.)'!C58)/100</f>
        <v>4.2377058782595246E-3</v>
      </c>
      <c r="N57" s="153">
        <f>($J57-$K57)*('Table A7 (cont.)'!B58)/100</f>
        <v>5.215413684266478E-3</v>
      </c>
      <c r="O57" s="6">
        <f t="shared" si="1"/>
        <v>0</v>
      </c>
    </row>
    <row r="58" spans="1:15" ht="9.75" customHeight="1">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$J58*'Table A8'!U59/100</f>
        <v>2.4144293016283166E-2</v>
      </c>
      <c r="L58" s="153">
        <f>($J58-$K58)*('Table A7 (cont.)'!D59+'Table A7 (cont.)'!E59+'Table A7 (cont.)'!F59)/100</f>
        <v>7.8934723130277152E-3</v>
      </c>
      <c r="M58" s="153">
        <f>($J58-$K58)*('Table A7 (cont.)'!C59)/100</f>
        <v>3.4859280431046723E-3</v>
      </c>
      <c r="N58" s="153">
        <f>($J58-$K58)*('Table A7 (cont.)'!B59)/100</f>
        <v>4.7047939480172399E-3</v>
      </c>
      <c r="O58" s="6">
        <f t="shared" si="1"/>
        <v>-1.185206053022636E-7</v>
      </c>
    </row>
    <row r="59" spans="1:15" ht="9.75" customHeight="1">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$J59*'Table A8'!U60/100</f>
        <v>2.1561262382881207E-2</v>
      </c>
      <c r="L59" s="153">
        <f>($J59-$K59)*('Table A7 (cont.)'!D60+'Table A7 (cont.)'!E60+'Table A7 (cont.)'!F60)/100</f>
        <v>7.1002860217913603E-3</v>
      </c>
      <c r="M59" s="153">
        <f>($J59-$K59)*('Table A7 (cont.)'!C60)/100</f>
        <v>3.3373152019498808E-3</v>
      </c>
      <c r="N59" s="153">
        <f>($J59-$K59)*('Table A7 (cont.)'!B60)/100</f>
        <v>4.9380992020238781E-3</v>
      </c>
      <c r="O59" s="6">
        <f t="shared" si="1"/>
        <v>0</v>
      </c>
    </row>
    <row r="60" spans="1:15" ht="9.75" customHeight="1">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$J60*'Table A8'!U61/100</f>
        <v>1.1564704362619242E-2</v>
      </c>
      <c r="L60" s="153">
        <f>($J60-$K60)*('Table A7 (cont.)'!D61+'Table A7 (cont.)'!E61+'Table A7 (cont.)'!F61)/100</f>
        <v>7.2470440136036506E-3</v>
      </c>
      <c r="M60" s="153">
        <f>($J60-$K60)*('Table A7 (cont.)'!C61)/100</f>
        <v>3.7285986617657516E-3</v>
      </c>
      <c r="N60" s="153">
        <f>($J60-$K60)*('Table A7 (cont.)'!B61)/100</f>
        <v>5.2132120604946311E-3</v>
      </c>
      <c r="O60" s="6">
        <f t="shared" si="1"/>
        <v>1.1190272094369069E-7</v>
      </c>
    </row>
    <row r="61" spans="1:15" ht="9.75" customHeight="1">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$J61*'Table A8'!U62/100</f>
        <v>1.4625200447411349E-2</v>
      </c>
      <c r="L61" s="153">
        <f>($J61-$K61)*('Table A7 (cont.)'!D62+'Table A7 (cont.)'!E62+'Table A7 (cont.)'!F62)/100</f>
        <v>6.5795460734395707E-3</v>
      </c>
      <c r="M61" s="153">
        <f>($J61-$K61)*('Table A7 (cont.)'!C62)/100</f>
        <v>3.4869178478422911E-3</v>
      </c>
      <c r="N61" s="153">
        <f>($J61-$K61)*('Table A7 (cont.)'!B62)/100</f>
        <v>5.1856913057661711E-3</v>
      </c>
      <c r="O61" s="6">
        <f t="shared" si="1"/>
        <v>0</v>
      </c>
    </row>
    <row r="62" spans="1:15" ht="9.75" customHeight="1">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$J62*'Table A8'!U63/100</f>
        <v>1.6677669113672744E-2</v>
      </c>
      <c r="L62" s="153">
        <f>($J62-$K62)*('Table A7 (cont.)'!D63+'Table A7 (cont.)'!E63+'Table A7 (cont.)'!F63)/100</f>
        <v>5.9637964917646294E-3</v>
      </c>
      <c r="M62" s="153">
        <f>($J62-$K62)*('Table A7 (cont.)'!C63)/100</f>
        <v>3.162569437403001E-3</v>
      </c>
      <c r="N62" s="153">
        <f>($J62-$K62)*('Table A7 (cont.)'!B63)/100</f>
        <v>5.4542086663449917E-3</v>
      </c>
      <c r="O62" s="6">
        <f t="shared" si="1"/>
        <v>-9.4124090396774385E-8</v>
      </c>
    </row>
    <row r="63" spans="1:15" ht="9.75" customHeight="1">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$J63*'Table A8'!U64/100</f>
        <v>1.2822720234834835E-2</v>
      </c>
      <c r="L63" s="153">
        <f>($J63-$K63)*('Table A7 (cont.)'!D64+'Table A7 (cont.)'!E64+'Table A7 (cont.)'!F64)/100</f>
        <v>6.0545390777754123E-3</v>
      </c>
      <c r="M63" s="153">
        <f>($J63-$K63)*('Table A7 (cont.)'!C64)/100</f>
        <v>3.2678185207599573E-3</v>
      </c>
      <c r="N63" s="153">
        <f>($J63-$K63)*('Table A7 (cont.)'!B64)/100</f>
        <v>5.4559554684863835E-3</v>
      </c>
      <c r="O63" s="6">
        <f t="shared" si="1"/>
        <v>1.7706954867635627E-7</v>
      </c>
    </row>
    <row r="64" spans="1:15" ht="9.75" customHeight="1">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$J64*'Table A8'!U65/100</f>
        <v>9.6346250160969822E-3</v>
      </c>
      <c r="L64" s="153">
        <f>($J64-$K64)*('Table A7 (cont.)'!D65+'Table A7 (cont.)'!E65+'Table A7 (cont.)'!F65)/100</f>
        <v>7.2833280392106733E-3</v>
      </c>
      <c r="M64" s="153">
        <f>($J64-$K64)*('Table A7 (cont.)'!C65)/100</f>
        <v>3.9710316599313239E-3</v>
      </c>
      <c r="N64" s="153">
        <f>($J64-$K64)*('Table A7 (cont.)'!B65)/100</f>
        <v>6.3934304756257257E-3</v>
      </c>
      <c r="O64" s="6">
        <f t="shared" si="1"/>
        <v>8.580634110189056E-8</v>
      </c>
    </row>
    <row r="65" spans="1:15" ht="9.75" customHeight="1">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$J65*'Table A8'!U66/100</f>
        <v>8.1198392237822898E-3</v>
      </c>
      <c r="L65" s="153">
        <f>($J65-$K65)*('Table A7 (cont.)'!D66+'Table A7 (cont.)'!E66+'Table A7 (cont.)'!F66)/100</f>
        <v>6.8319775027995246E-3</v>
      </c>
      <c r="M65" s="153">
        <f>($J65-$K65)*('Table A7 (cont.)'!C66)/100</f>
        <v>3.5623155603435068E-3</v>
      </c>
      <c r="N65" s="153">
        <f>($J65-$K65)*('Table A7 (cont.)'!B66)/100</f>
        <v>7.1309931558584802E-3</v>
      </c>
      <c r="O65" s="6">
        <f t="shared" si="1"/>
        <v>0</v>
      </c>
    </row>
    <row r="66" spans="1:15" ht="9.75" customHeight="1">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$J66*'Table A8'!U67/100</f>
        <v>8.8335147691745546E-3</v>
      </c>
      <c r="L66" s="153">
        <f>($J66-$K66)*('Table A7 (cont.)'!D67+'Table A7 (cont.)'!E67+'Table A7 (cont.)'!F67)/100</f>
        <v>6.5117162661739499E-3</v>
      </c>
      <c r="M66" s="153">
        <f>($J66-$K66)*('Table A7 (cont.)'!C67)/100</f>
        <v>3.1765311217307772E-3</v>
      </c>
      <c r="N66" s="153">
        <f>($J66-$K66)*('Table A7 (cont.)'!B67)/100</f>
        <v>7.4256830601367538E-3</v>
      </c>
      <c r="O66" s="6">
        <f t="shared" si="1"/>
        <v>0</v>
      </c>
    </row>
    <row r="67" spans="1:15" ht="9.75" customHeight="1">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$J67*'Table A8'!U68/100</f>
        <v>1.0128399726876231E-2</v>
      </c>
      <c r="L67" s="153">
        <f>($J67-$K67)*('Table A7 (cont.)'!D68+'Table A7 (cont.)'!E68+'Table A7 (cont.)'!F68)/100</f>
        <v>6.2838133356947967E-3</v>
      </c>
      <c r="M67" s="153">
        <f>($J67-$K67)*('Table A7 (cont.)'!C68)/100</f>
        <v>2.9730888497917014E-3</v>
      </c>
      <c r="N67" s="153">
        <f>($J67-$K67)*('Table A7 (cont.)'!B68)/100</f>
        <v>7.6940212212411371E-3</v>
      </c>
      <c r="O67" s="6">
        <f t="shared" si="1"/>
        <v>0</v>
      </c>
    </row>
    <row r="68" spans="1:15" ht="9.75" customHeight="1">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$J68*'Table A8'!U69/100</f>
        <v>9.0754327849498998E-3</v>
      </c>
      <c r="L68" s="153">
        <f>($J68-$K68)*('Table A7 (cont.)'!D69+'Table A7 (cont.)'!E69+'Table A7 (cont.)'!F69)/100</f>
        <v>6.4760445803054238E-3</v>
      </c>
      <c r="M68" s="153">
        <f>($J68-$K68)*('Table A7 (cont.)'!C69)/100</f>
        <v>2.9417459019544295E-3</v>
      </c>
      <c r="N68" s="153">
        <f>($J68-$K68)*('Table A7 (cont.)'!B69)/100</f>
        <v>7.9863824846081073E-3</v>
      </c>
      <c r="O68" s="6">
        <f t="shared" si="1"/>
        <v>-6.4275168278060679E-8</v>
      </c>
    </row>
    <row r="69" spans="1:15" ht="9.75" customHeight="1">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$J69*'Table A8'!U70/100</f>
        <v>1.7382097701909158E-2</v>
      </c>
      <c r="L69" s="153">
        <f>($J69-$K69)*('Table A7 (cont.)'!D70+'Table A7 (cont.)'!E70+'Table A7 (cont.)'!F70)/100</f>
        <v>6.6329720726413868E-3</v>
      </c>
      <c r="M69" s="153">
        <f>($J69-$K69)*('Table A7 (cont.)'!C70)/100</f>
        <v>2.417619609735174E-3</v>
      </c>
      <c r="N69" s="153">
        <f>($J69-$K69)*('Table A7 (cont.)'!B70)/100</f>
        <v>7.9543873057519605E-3</v>
      </c>
      <c r="O69" s="6">
        <f t="shared" si="1"/>
        <v>-5.5690122770998829E-6</v>
      </c>
    </row>
    <row r="70" spans="1:15" ht="9.75" customHeight="1">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$J70*'Table A8'!U71/100</f>
        <v>1.6580103739857171E-2</v>
      </c>
      <c r="L70" s="153">
        <f>($J70-$K70)*('Table A7 (cont.)'!D71+'Table A7 (cont.)'!E71+'Table A7 (cont.)'!F71)/100</f>
        <v>7.0999932495884079E-3</v>
      </c>
      <c r="M70" s="153">
        <f>($J70-$K70)*('Table A7 (cont.)'!C71)/100</f>
        <v>1.8168786424161531E-3</v>
      </c>
      <c r="N70" s="153">
        <f>($J70-$K70)*('Table A7 (cont.)'!B71)/100</f>
        <v>8.5981891589575581E-3</v>
      </c>
      <c r="O70" s="6">
        <f t="shared" si="1"/>
        <v>0</v>
      </c>
    </row>
    <row r="71" spans="1:15" ht="9.75" customHeight="1">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$J71*'Table A8'!U72/100</f>
        <v>1.8494932138883067E-2</v>
      </c>
      <c r="L71" s="153">
        <f>($J71-$K71)*('Table A7 (cont.)'!D72+'Table A7 (cont.)'!E72+'Table A7 (cont.)'!F72)/100</f>
        <v>7.6756317428696074E-3</v>
      </c>
      <c r="M71" s="153">
        <f>($J71-$K71)*('Table A7 (cont.)'!C72)/100</f>
        <v>7.8788183712236008E-4</v>
      </c>
      <c r="N71" s="153">
        <f>($J71-$K71)*('Table A7 (cont.)'!B72)/100</f>
        <v>8.7034811634670688E-3</v>
      </c>
      <c r="O71" s="6">
        <f t="shared" si="1"/>
        <v>0</v>
      </c>
    </row>
    <row r="72" spans="1:15" ht="9.75" customHeight="1">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$J72*'Table A8'!U73/100</f>
        <v>2.2318665201290212E-2</v>
      </c>
      <c r="L72" s="153">
        <f>($J72-$K72)*('Table A7 (cont.)'!D73+'Table A7 (cont.)'!E73+'Table A7 (cont.)'!F73)/100</f>
        <v>8.6433190340698268E-3</v>
      </c>
      <c r="M72" s="153">
        <f>($J72-$K72)*('Table A7 (cont.)'!C73)/100</f>
        <v>1.5496280819795045E-3</v>
      </c>
      <c r="N72" s="153">
        <f>($J72-$K72)*('Table A7 (cont.)'!B73)/100</f>
        <v>9.2461279810507543E-3</v>
      </c>
      <c r="O72" s="6">
        <f t="shared" ref="O72:O94" si="3">SUM(K72:N72)-J72</f>
        <v>4.5861910151490104E-8</v>
      </c>
    </row>
    <row r="73" spans="1:15" ht="9.75" customHeight="1">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$J73*'Table A8'!U74/100</f>
        <v>2.6207214268912194E-2</v>
      </c>
      <c r="L73" s="153">
        <f>($J73-$K73)*('Table A7 (cont.)'!D74+'Table A7 (cont.)'!E74+'Table A7 (cont.)'!F74)/100</f>
        <v>7.5414995575248545E-3</v>
      </c>
      <c r="M73" s="153">
        <f>($J73-$K73)*('Table A7 (cont.)'!C74)/100</f>
        <v>2.4216229016485401E-3</v>
      </c>
      <c r="N73" s="153">
        <f>($J73-$K73)*('Table A7 (cont.)'!B74)/100</f>
        <v>1.0038340890902662E-2</v>
      </c>
      <c r="O73" s="6">
        <f t="shared" si="3"/>
        <v>-4.3680854662497826E-8</v>
      </c>
    </row>
    <row r="74" spans="1:15" ht="9.75" customHeight="1">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$J74*'Table A8'!U75/100</f>
        <v>2.7651517101765742E-2</v>
      </c>
      <c r="L74" s="153">
        <f>($J74-$K74)*('Table A7 (cont.)'!D75+'Table A7 (cont.)'!E75+'Table A7 (cont.)'!F75)/100</f>
        <v>7.5391955586558354E-3</v>
      </c>
      <c r="M74" s="153">
        <f>($J74-$K74)*('Table A7 (cont.)'!C75)/100</f>
        <v>2.683505602496757E-3</v>
      </c>
      <c r="N74" s="153">
        <f>($J74-$K74)*('Table A7 (cont.)'!B75)/100</f>
        <v>1.193681482814668E-2</v>
      </c>
      <c r="O74" s="6">
        <f t="shared" si="3"/>
        <v>0</v>
      </c>
    </row>
    <row r="75" spans="1:15" ht="9.75" customHeight="1">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$J75*'Table A8'!U76/100</f>
        <v>3.1151006216803133E-2</v>
      </c>
      <c r="L75" s="153">
        <f>($J75-$K75)*('Table A7 (cont.)'!D76+'Table A7 (cont.)'!E76+'Table A7 (cont.)'!F76)/100</f>
        <v>8.4675449033833235E-3</v>
      </c>
      <c r="M75" s="153">
        <f>($J75-$K75)*('Table A7 (cont.)'!C76)/100</f>
        <v>3.4120245510739031E-3</v>
      </c>
      <c r="N75" s="153">
        <f>($J75-$K75)*('Table A7 (cont.)'!B76)/100</f>
        <v>1.0149637667547142E-2</v>
      </c>
      <c r="O75" s="6">
        <f t="shared" si="3"/>
        <v>-7.575458867148388E-8</v>
      </c>
    </row>
    <row r="76" spans="1:15" ht="9.75" customHeight="1">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$J76*'Table A8'!U77/100</f>
        <v>5.6123755140626577E-2</v>
      </c>
      <c r="L76" s="153">
        <f>($J76-$K76)*('Table A7 (cont.)'!D77+'Table A7 (cont.)'!E77+'Table A7 (cont.)'!F77)/100</f>
        <v>6.4575310358110181E-3</v>
      </c>
      <c r="M76" s="153">
        <f>($J76-$K76)*('Table A7 (cont.)'!C77)/100</f>
        <v>2.6108899322937018E-3</v>
      </c>
      <c r="N76" s="153">
        <f>($J76-$K76)*('Table A7 (cont.)'!B77)/100</f>
        <v>8.7868496804300762E-3</v>
      </c>
      <c r="O76" s="6">
        <f t="shared" si="3"/>
        <v>6.4278344411028421E-8</v>
      </c>
    </row>
    <row r="77" spans="1:15" ht="9.75" customHeight="1">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$J77*'Table A8'!U78/100</f>
        <v>1.7314480972035702E-2</v>
      </c>
      <c r="L77" s="153">
        <f>($J77-$K77)*('Table A7 (cont.)'!D78+'Table A7 (cont.)'!E78+'Table A7 (cont.)'!F78)/100</f>
        <v>8.1153428281466877E-3</v>
      </c>
      <c r="M77" s="153">
        <f>($J77-$K77)*('Table A7 (cont.)'!C78)/100</f>
        <v>6.9835618146416034E-3</v>
      </c>
      <c r="N77" s="153">
        <f>($J77-$K77)*('Table A7 (cont.)'!B78)/100</f>
        <v>1.6576847908793282E-2</v>
      </c>
      <c r="O77" s="6">
        <f t="shared" si="3"/>
        <v>-4.0562720002301766E-8</v>
      </c>
    </row>
    <row r="78" spans="1:15" ht="9.75" customHeight="1">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$J78*'Table A8'!U79/100</f>
        <v>2.2542001463711672E-2</v>
      </c>
      <c r="L78" s="153">
        <f>($J78-$K78)*('Table A7 (cont.)'!D79+'Table A7 (cont.)'!E79+'Table A7 (cont.)'!F79)/100</f>
        <v>1.128295773995438E-2</v>
      </c>
      <c r="M78" s="153">
        <f>($J78-$K78)*('Table A7 (cont.)'!C79)/100</f>
        <v>1.2170080849496428E-2</v>
      </c>
      <c r="N78" s="153">
        <f>($J78-$K78)*('Table A7 (cont.)'!B79)/100</f>
        <v>2.1995228072841978E-2</v>
      </c>
      <c r="O78" s="6">
        <f t="shared" si="3"/>
        <v>-3.7778856556980323E-8</v>
      </c>
    </row>
    <row r="79" spans="1:15" ht="9.75" customHeight="1">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$J79*'Table A8'!U80/100</f>
        <v>1.8069533123682334E-2</v>
      </c>
      <c r="L79" s="153">
        <f>($J79-$K79)*('Table A7 (cont.)'!D80+'Table A7 (cont.)'!E80+'Table A7 (cont.)'!F80)/100</f>
        <v>1.170172182681024E-2</v>
      </c>
      <c r="M79" s="153">
        <f>($J79-$K79)*('Table A7 (cont.)'!C80)/100</f>
        <v>1.2006115507367862E-2</v>
      </c>
      <c r="N79" s="153">
        <f>($J79-$K79)*('Table A7 (cont.)'!B80)/100</f>
        <v>1.8216704511015952E-2</v>
      </c>
      <c r="O79" s="6">
        <f t="shared" si="3"/>
        <v>0</v>
      </c>
    </row>
    <row r="80" spans="1:15" ht="9.75" customHeight="1">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$J80*'Table A8'!U81/100</f>
        <v>1.3624249332540184E-2</v>
      </c>
      <c r="L80" s="153">
        <f>($J80-$K80)*('Table A7 (cont.)'!D81+'Table A7 (cont.)'!E81+'Table A7 (cont.)'!F81)/100</f>
        <v>1.1972203149528802E-2</v>
      </c>
      <c r="M80" s="153">
        <f>($J80-$K80)*('Table A7 (cont.)'!C81)/100</f>
        <v>1.2238590287907693E-2</v>
      </c>
      <c r="N80" s="153">
        <f>($J80-$K80)*('Table A7 (cont.)'!B81)/100</f>
        <v>2.0410060881049585E-2</v>
      </c>
      <c r="O80" s="6">
        <f t="shared" si="3"/>
        <v>-3.5390877957397482E-8</v>
      </c>
    </row>
    <row r="81" spans="1:15" ht="9.75" customHeight="1">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$J81*'Table A8'!U82/100</f>
        <v>1.1009029137832114E-2</v>
      </c>
      <c r="L81" s="153">
        <f>($J81-$K81)*('Table A7 (cont.)'!D82+'Table A7 (cont.)'!E82+'Table A7 (cont.)'!F82)/100</f>
        <v>1.1085373848165752E-2</v>
      </c>
      <c r="M81" s="153">
        <f>($J81-$K81)*('Table A7 (cont.)'!C82)/100</f>
        <v>1.1765283685624114E-2</v>
      </c>
      <c r="N81" s="153">
        <f>($J81-$K81)*('Table A7 (cont.)'!B82)/100</f>
        <v>1.7368558747089539E-2</v>
      </c>
      <c r="O81" s="6">
        <f t="shared" si="3"/>
        <v>3.0476930264200508E-8</v>
      </c>
    </row>
    <row r="82" spans="1:15" ht="9.75" customHeight="1">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$J82*'Table A8'!U83/100</f>
        <v>1.2194496737578447E-2</v>
      </c>
      <c r="L82" s="153">
        <f>($J82-$K82)*('Table A7 (cont.)'!D83+'Table A7 (cont.)'!E83+'Table A7 (cont.)'!F83)/100</f>
        <v>9.2772112069925191E-3</v>
      </c>
      <c r="M82" s="153">
        <f>($J82-$K82)*('Table A7 (cont.)'!C83)/100</f>
        <v>1.3262366471169023E-2</v>
      </c>
      <c r="N82" s="153">
        <f>($J82-$K82)*('Table A7 (cont.)'!B83)/100</f>
        <v>2.5580972831713802E-2</v>
      </c>
      <c r="O82" s="6">
        <f t="shared" si="3"/>
        <v>0</v>
      </c>
    </row>
    <row r="83" spans="1:15" ht="9.75" customHeight="1">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$J83*'Table A8'!U84/100</f>
        <v>1.4466489161918521E-2</v>
      </c>
      <c r="L83" s="153">
        <f>($J83-$K83)*('Table A7 (cont.)'!D84+'Table A7 (cont.)'!E84+'Table A7 (cont.)'!F84)/100</f>
        <v>8.2017052436521957E-3</v>
      </c>
      <c r="M83" s="153">
        <f>($J83-$K83)*('Table A7 (cont.)'!C84)/100</f>
        <v>1.2756461485956288E-2</v>
      </c>
      <c r="N83" s="153">
        <f>($J83-$K83)*('Table A7 (cont.)'!B84)/100</f>
        <v>2.188225899886645E-2</v>
      </c>
      <c r="O83" s="6">
        <f t="shared" si="3"/>
        <v>0</v>
      </c>
    </row>
    <row r="84" spans="1:15" ht="9.75" customHeight="1">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$J84*'Table A8'!U85/100</f>
        <v>1.445826694024069E-2</v>
      </c>
      <c r="L84" s="153">
        <f>($J84-$K84)*('Table A7 (cont.)'!D85+'Table A7 (cont.)'!E85+'Table A7 (cont.)'!F85)/100</f>
        <v>8.3568927220780131E-3</v>
      </c>
      <c r="M84" s="153">
        <f>($J84-$K84)*('Table A7 (cont.)'!C85)/100</f>
        <v>1.5297413814276911E-2</v>
      </c>
      <c r="N84" s="153">
        <f>($J84-$K84)*('Table A7 (cont.)'!B85)/100</f>
        <v>1.8927384915747157E-2</v>
      </c>
      <c r="O84" s="6">
        <f t="shared" si="3"/>
        <v>0</v>
      </c>
    </row>
    <row r="85" spans="1:15" ht="9.75" customHeight="1">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$J85*'Table A8'!U86/100</f>
        <v>1.6718964000000003E-2</v>
      </c>
      <c r="L85" s="153">
        <f>($J85-$K85)*('Table A7 (cont.)'!D86+'Table A7 (cont.)'!E86+'Table A7 (cont.)'!F86)/100</f>
        <v>8.3474199910093978E-3</v>
      </c>
      <c r="M85" s="153">
        <f>($J85-$K85)*('Table A7 (cont.)'!C86)/100</f>
        <v>1.5865656753167142E-2</v>
      </c>
      <c r="N85" s="153">
        <f>($J85-$K85)*('Table A7 (cont.)'!B86)/100</f>
        <v>2.1127959255823458E-2</v>
      </c>
      <c r="O85" s="6">
        <f t="shared" si="3"/>
        <v>0</v>
      </c>
    </row>
    <row r="86" spans="1:15" ht="9.75" customHeight="1">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$J86*'Table A8'!U87/100</f>
        <v>2.5376200000000002E-2</v>
      </c>
      <c r="L86" s="153">
        <f>($J86-$K86)*('Table A7 (cont.)'!D87+'Table A7 (cont.)'!E87+'Table A7 (cont.)'!F87)/100</f>
        <v>8.2219527607361974E-3</v>
      </c>
      <c r="M86" s="153">
        <f>($J86-$K86)*('Table A7 (cont.)'!C87)/100</f>
        <v>1.6246770981595094E-2</v>
      </c>
      <c r="N86" s="153">
        <f>($J86-$K86)*('Table A7 (cont.)'!B87)/100</f>
        <v>2.2555076257668713E-2</v>
      </c>
      <c r="O86" s="6">
        <f t="shared" si="3"/>
        <v>0</v>
      </c>
    </row>
    <row r="87" spans="1:15" ht="9.75" customHeight="1">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$J87*'Table A8'!U88/100</f>
        <v>3.1839650000000004E-2</v>
      </c>
      <c r="L87" s="153">
        <f>($J87-$K87)*('Table A7 (cont.)'!D88+'Table A7 (cont.)'!E88+'Table A7 (cont.)'!F88)/100</f>
        <v>8.1574259426229496E-3</v>
      </c>
      <c r="M87" s="153">
        <f>($J87-$K87)*('Table A7 (cont.)'!C88)/100</f>
        <v>1.6673532674180327E-2</v>
      </c>
      <c r="N87" s="153">
        <f>($J87-$K87)*('Table A7 (cont.)'!B88)/100</f>
        <v>2.517939138319672E-2</v>
      </c>
      <c r="O87" s="6">
        <f t="shared" si="3"/>
        <v>0</v>
      </c>
    </row>
    <row r="88" spans="1:15" ht="9.75" customHeight="1">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$J88*'Table A8'!U89/100</f>
        <v>3.8152036E-2</v>
      </c>
      <c r="L88" s="153">
        <f>($J88-$K88)*('Table A7 (cont.)'!D89+'Table A7 (cont.)'!E89+'Table A7 (cont.)'!F89)/100</f>
        <v>7.8418080373027291E-3</v>
      </c>
      <c r="M88" s="153">
        <f>($J88-$K88)*('Table A7 (cont.)'!C89)/100</f>
        <v>1.6448152538634971E-2</v>
      </c>
      <c r="N88" s="153">
        <f>($J88-$K88)*('Table A7 (cont.)'!B89)/100</f>
        <v>2.7518003424062316E-2</v>
      </c>
      <c r="O88" s="6">
        <f t="shared" si="3"/>
        <v>0</v>
      </c>
    </row>
    <row r="89" spans="1:15" ht="9.75" customHeight="1">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$J89*'Table A8'!U90/100</f>
        <v>4.1316868E-2</v>
      </c>
      <c r="L89" s="153">
        <f>($J89-$K89)*('Table A7 (cont.)'!D90+'Table A7 (cont.)'!E90+'Table A7 (cont.)'!F90)/100</f>
        <v>7.5218247242545347E-3</v>
      </c>
      <c r="M89" s="153">
        <f>($J89-$K89)*('Table A7 (cont.)'!C90)/100</f>
        <v>1.6455749677221028E-2</v>
      </c>
      <c r="N89" s="153">
        <f>($J89-$K89)*('Table A7 (cont.)'!B90)/100</f>
        <v>3.0925557598524441E-2</v>
      </c>
      <c r="O89" s="6">
        <f t="shared" si="3"/>
        <v>0</v>
      </c>
    </row>
    <row r="90" spans="1:15" ht="9.75" customHeight="1">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$J90*'Table A8'!U91/100</f>
        <v>4.9599120000000003E-2</v>
      </c>
      <c r="L90" s="153">
        <f>($J90-$K90)*('Table A7 (cont.)'!D91+'Table A7 (cont.)'!E91+'Table A7 (cont.)'!F91)/100</f>
        <v>8.3351890942138743E-3</v>
      </c>
      <c r="M90" s="153">
        <f>($J90-$K90)*('Table A7 (cont.)'!C91)/100</f>
        <v>1.6060923501969099E-2</v>
      </c>
      <c r="N90" s="153">
        <f>($J90-$K90)*('Table A7 (cont.)'!B91)/100</f>
        <v>3.4774767403817027E-2</v>
      </c>
      <c r="O90" s="6">
        <f t="shared" si="3"/>
        <v>0</v>
      </c>
    </row>
    <row r="91" spans="1:15" ht="9.75" customHeight="1">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$J91*'Table A8'!U92/100</f>
        <v>2.8128209000000001E-2</v>
      </c>
      <c r="L91" s="153">
        <f>($J91-$K91)*('Table A7 (cont.)'!D92+'Table A7 (cont.)'!E92+'Table A7 (cont.)'!F92)/100</f>
        <v>8.2379913125062779E-3</v>
      </c>
      <c r="M91" s="153">
        <f>($J91-$K91)*('Table A7 (cont.)'!C92)/100</f>
        <v>1.7480615711903565E-2</v>
      </c>
      <c r="N91" s="153">
        <f>($J91-$K91)*('Table A7 (cont.)'!B92)/100</f>
        <v>2.9843183975590156E-2</v>
      </c>
      <c r="O91" s="6">
        <f t="shared" si="3"/>
        <v>0</v>
      </c>
    </row>
    <row r="92" spans="1:15" ht="9.75" customHeight="1">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$J92*'Table A8'!U93/100</f>
        <v>2.0430003000000002E-2</v>
      </c>
      <c r="L92" s="153">
        <f>($J92-$K92)*('Table A7 (cont.)'!D93+'Table A7 (cont.)'!E93+'Table A7 (cont.)'!F93)/100</f>
        <v>8.4185215233000005E-3</v>
      </c>
      <c r="M92" s="153">
        <f>($J92-$K92)*('Table A7 (cont.)'!C93)/100</f>
        <v>1.8331078962000001E-2</v>
      </c>
      <c r="N92" s="153">
        <f>($J92-$K92)*('Table A7 (cont.)'!B93)/100</f>
        <v>2.6225098515000003E-2</v>
      </c>
      <c r="O92" s="6">
        <f t="shared" si="3"/>
        <v>-5.297999700004663E-6</v>
      </c>
    </row>
    <row r="93" spans="1:15" ht="9.75" customHeight="1">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$J93*'Table A8'!U94/100</f>
        <v>2.4678779000000005E-2</v>
      </c>
      <c r="L93" s="153">
        <f>($J93-$K93)*('Table A7 (cont.)'!D94+'Table A7 (cont.)'!E94+'Table A7 (cont.)'!F94)/100</f>
        <v>9.3296829887999991E-3</v>
      </c>
      <c r="M93" s="153">
        <f>($J93-$K93)*('Table A7 (cont.)'!C94)/100</f>
        <v>1.8945519448900001E-2</v>
      </c>
      <c r="N93" s="153">
        <f>($J93-$K93)*('Table A7 (cont.)'!B94)/100</f>
        <v>2.5721417684399998E-2</v>
      </c>
      <c r="O93" s="6">
        <f t="shared" si="3"/>
        <v>5.3991220999999312E-6</v>
      </c>
    </row>
    <row r="94" spans="1:15" ht="9.75" customHeight="1">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$J94*'Table A8'!U95/100</f>
        <v>3.5891279999999998E-2</v>
      </c>
      <c r="L94" s="153">
        <f>($J94-$K94)*('Table A7 (cont.)'!D95+'Table A7 (cont.)'!E95+'Table A7 (cont.)'!F95)/100</f>
        <v>1.1099522208000001E-2</v>
      </c>
      <c r="M94" s="153">
        <f>($J94-$K94)*('Table A7 (cont.)'!C95)/100</f>
        <v>2.015424096E-2</v>
      </c>
      <c r="N94" s="153">
        <f>($J94-$K94)*('Table A7 (cont.)'!B95)/100</f>
        <v>2.7504956832000001E-2</v>
      </c>
      <c r="O94" s="6">
        <f t="shared" si="3"/>
        <v>0</v>
      </c>
    </row>
    <row r="95" spans="1:15" ht="9.75" customHeight="1">
      <c r="A95" s="1">
        <f t="shared" ref="A95:A108"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8" si="6">I94+1</f>
        <v>2005</v>
      </c>
      <c r="J95" s="6">
        <f>0.01*'Table A3'!F98</f>
        <v>0.10984000000000001</v>
      </c>
      <c r="K95" s="153">
        <f>$J95*'Table A8'!U96/100</f>
        <v>4.5616552000000005E-2</v>
      </c>
      <c r="L95" s="153">
        <f>($J95-$K95)*('Table A7 (cont.)'!D96+'Table A7 (cont.)'!E96+'Table A7 (cont.)'!F96)/100</f>
        <v>1.2915335392800001E-2</v>
      </c>
      <c r="M95" s="153">
        <f>($J95-$K95)*('Table A7 (cont.)'!C96)/100</f>
        <v>2.3807632173600001E-2</v>
      </c>
      <c r="N95" s="153">
        <f>($J95-$K95)*('Table A7 (cont.)'!B96)/100</f>
        <v>2.75004804336E-2</v>
      </c>
      <c r="O95" s="6">
        <f t="shared" ref="O95:O100" si="7">SUM(K95:N95)-J95</f>
        <v>0</v>
      </c>
    </row>
    <row r="96" spans="1:15" ht="9.75" customHeight="1">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$J96*'Table A8'!U97/100</f>
        <v>5.0604796E-2</v>
      </c>
      <c r="L96" s="153">
        <f>($J96-$K96)*('Table A7 (cont.)'!D97+'Table A7 (cont.)'!E97+'Table A7 (cont.)'!F97)/100</f>
        <v>1.501329692E-2</v>
      </c>
      <c r="M96" s="153">
        <f>($J96-$K96)*('Table A7 (cont.)'!C97)/100</f>
        <v>2.3192279981200003E-2</v>
      </c>
      <c r="N96" s="153">
        <f>($J96-$K96)*('Table A7 (cont.)'!B97)/100</f>
        <v>2.7069627098799998E-2</v>
      </c>
      <c r="O96" s="6">
        <f t="shared" si="7"/>
        <v>0</v>
      </c>
    </row>
    <row r="97" spans="1:15" ht="9.75" customHeight="1">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$J97*'Table A8'!U98/100</f>
        <v>5.6636850000000009E-2</v>
      </c>
      <c r="L97" s="153">
        <f>($J97-$K97)*('Table A7 (cont.)'!D98+'Table A7 (cont.)'!E98+'Table A7 (cont.)'!F98)/100</f>
        <v>1.6746460895000002E-2</v>
      </c>
      <c r="M97" s="153">
        <f>($J97-$K97)*('Table A7 (cont.)'!C98)/100</f>
        <v>2.0402518090000002E-2</v>
      </c>
      <c r="N97" s="153">
        <f>($J97-$K97)*('Table A7 (cont.)'!B98)/100</f>
        <v>2.8957559700000003E-2</v>
      </c>
      <c r="O97" s="6">
        <f t="shared" si="7"/>
        <v>-6.6113150000018939E-6</v>
      </c>
    </row>
    <row r="98" spans="1:15" ht="9.75" customHeight="1">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$J98*'Table A8'!U99/100</f>
        <v>3.5411999999999999E-2</v>
      </c>
      <c r="L98" s="153">
        <f>($J98-$K98)*('Table A7 (cont.)'!D99+'Table A7 (cont.)'!E99+'Table A7 (cont.)'!F99)/100</f>
        <v>1.5432300000000003E-2</v>
      </c>
      <c r="M98" s="153">
        <f>($J98-$K98)*('Table A7 (cont.)'!C99)/100</f>
        <v>2.3669718800000003E-2</v>
      </c>
      <c r="N98" s="153">
        <f>($J98-$K98)*('Table A7 (cont.)'!B99)/100</f>
        <v>2.9485981200000008E-2</v>
      </c>
      <c r="O98" s="6">
        <f t="shared" si="7"/>
        <v>0</v>
      </c>
    </row>
    <row r="99" spans="1:15" ht="9.75" customHeight="1">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$J99*'Table A8'!U100/100</f>
        <v>1.849785E-2</v>
      </c>
      <c r="L99" s="153">
        <f>($J99-$K99)*('Table A7 (cont.)'!D100+'Table A7 (cont.)'!E100+'Table A7 (cont.)'!F100)/100</f>
        <v>1.2271689359999999E-2</v>
      </c>
      <c r="M99" s="153">
        <f>($J99-$K99)*('Table A7 (cont.)'!C100)/100</f>
        <v>2.5632620055000003E-2</v>
      </c>
      <c r="N99" s="153">
        <f>($J99-$K99)*('Table A7 (cont.)'!B100)/100</f>
        <v>2.6547840584999996E-2</v>
      </c>
      <c r="O99" s="6">
        <f t="shared" si="7"/>
        <v>0</v>
      </c>
    </row>
    <row r="100" spans="1:15" ht="9.75" customHeight="1">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$J100*'Table A8'!U101/100</f>
        <v>2.9582454000000001E-2</v>
      </c>
      <c r="L100" s="153">
        <f>($J100-$K100)*('Table A7 (cont.)'!D101+'Table A7 (cont.)'!E101+'Table A7 (cont.)'!F101)/100</f>
        <v>1.3942189322600001E-2</v>
      </c>
      <c r="M100" s="153">
        <f>($J100-$K100)*('Table A7 (cont.)'!C101)/100</f>
        <v>2.4487603062999998E-2</v>
      </c>
      <c r="N100" s="153">
        <f>($J100-$K100)*('Table A7 (cont.)'!B101)/100</f>
        <v>2.8567753614399994E-2</v>
      </c>
      <c r="O100" s="6">
        <f t="shared" si="7"/>
        <v>0</v>
      </c>
    </row>
    <row r="101" spans="1:15" ht="9.75" customHeight="1">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$J101*'Table A8'!U102/100</f>
        <v>2.8270566E-2</v>
      </c>
      <c r="L101" s="153">
        <f>($J101-$K101)*('Table A7 (cont.)'!D102+'Table A7 (cont.)'!E102+'Table A7 (cont.)'!F102)/100</f>
        <v>1.2118091478800002E-2</v>
      </c>
      <c r="M101" s="153">
        <f>($J101-$K101)*('Table A7 (cont.)'!C102)/100</f>
        <v>2.3688872768600003E-2</v>
      </c>
      <c r="N101" s="153">
        <f>($J101-$K101)*('Table A7 (cont.)'!B102)/100</f>
        <v>2.8576030809200004E-2</v>
      </c>
      <c r="O101" s="6">
        <f t="shared" ref="O101:O106" si="9">SUM(K101:N101)-J101</f>
        <v>-6.4389433999945123E-6</v>
      </c>
    </row>
    <row r="102" spans="1:15" ht="9.75" customHeight="1">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$J102*'Table A8'!U103/100</f>
        <v>4.4318208000000005E-2</v>
      </c>
      <c r="L102" s="153">
        <f>($J102-$K102)*('Table A7 (cont.)'!D103+'Table A7 (cont.)'!E103+'Table A7 (cont.)'!F103)/100</f>
        <v>1.6773532876800001E-2</v>
      </c>
      <c r="M102" s="153">
        <f>($J102-$K102)*('Table A7 (cont.)'!C103)/100</f>
        <v>2.5764554188800002E-2</v>
      </c>
      <c r="N102" s="153">
        <f>($J102-$K102)*('Table A7 (cont.)'!B103)/100</f>
        <v>3.0270985113600001E-2</v>
      </c>
      <c r="O102" s="6">
        <f t="shared" si="9"/>
        <v>7.2801792000143362E-6</v>
      </c>
    </row>
    <row r="103" spans="1:15" ht="9.75" customHeight="1">
      <c r="A103" s="1">
        <f t="shared" si="4"/>
        <v>2013</v>
      </c>
      <c r="B103" s="6">
        <f>0.01*'Table A2'!F106</f>
        <v>8.4499999999999992E-2</v>
      </c>
      <c r="C103" s="153">
        <f>$B103*'Table A8'!F104/100</f>
        <v>1.519817E-2</v>
      </c>
      <c r="D103" s="153">
        <f>($B103-$C103)*('Table A7 (cont.)'!D104+'Table A7 (cont.)'!E104+'Table A7 (cont.)'!F104)/100</f>
        <v>1.3278230627999998E-2</v>
      </c>
      <c r="E103" s="153">
        <f>($B103-$C103)*('Table A7 (cont.)'!C104)/100</f>
        <v>2.6778227111999998E-2</v>
      </c>
      <c r="F103" s="153">
        <f>($B103-$C103)*('Table A7 (cont.)'!B104)/100</f>
        <v>2.9245372259999999E-2</v>
      </c>
      <c r="G103" s="6">
        <f t="shared" si="8"/>
        <v>0</v>
      </c>
      <c r="H103" s="1"/>
      <c r="I103" s="1">
        <f t="shared" si="6"/>
        <v>2013</v>
      </c>
      <c r="J103" s="6">
        <f>0.01*'Table A3'!F106</f>
        <v>9.4309999999999991E-2</v>
      </c>
      <c r="K103" s="153">
        <f>$J103*'Table A8'!U104/100</f>
        <v>2.8500481999999997E-2</v>
      </c>
      <c r="L103" s="153">
        <f>($J103-$K103)*('Table A7 (cont.)'!D104+'Table A7 (cont.)'!E104+'Table A7 (cont.)'!F104)/100</f>
        <v>1.26091036488E-2</v>
      </c>
      <c r="M103" s="153">
        <f>($J103-$K103)*('Table A7 (cont.)'!C104)/100</f>
        <v>2.5428797755199999E-2</v>
      </c>
      <c r="N103" s="153">
        <f>($J103-$K103)*('Table A7 (cont.)'!B104)/100</f>
        <v>2.7771616595999998E-2</v>
      </c>
      <c r="O103" s="6">
        <f t="shared" si="9"/>
        <v>0</v>
      </c>
    </row>
    <row r="104" spans="1:15" ht="9.75" customHeight="1">
      <c r="A104" s="1">
        <f t="shared" si="4"/>
        <v>2014</v>
      </c>
      <c r="B104" s="6">
        <f>0.01*'Table A2'!F107</f>
        <v>9.0990000000000001E-2</v>
      </c>
      <c r="C104" s="153">
        <f>$B104*'Table A8'!F105/100</f>
        <v>2.0841259500000001E-2</v>
      </c>
      <c r="D104" s="153">
        <f>($B104-$C104)*('Table A7 (cont.)'!D105+'Table A7 (cont.)'!E105+'Table A7 (cont.)'!F105)/100</f>
        <v>1.4317357936049999E-2</v>
      </c>
      <c r="E104" s="153">
        <f>($B104-$C104)*('Table A7 (cont.)'!C105)/100</f>
        <v>2.6186524828649999E-2</v>
      </c>
      <c r="F104" s="153">
        <f>($B104-$C104)*('Table A7 (cont.)'!B105)/100</f>
        <v>2.9644857735299998E-2</v>
      </c>
      <c r="G104" s="6">
        <f t="shared" si="8"/>
        <v>0</v>
      </c>
      <c r="H104" s="1"/>
      <c r="I104" s="1">
        <f t="shared" si="6"/>
        <v>2014</v>
      </c>
      <c r="J104" s="6">
        <f>0.01*'Table A3'!F107</f>
        <v>0.10571</v>
      </c>
      <c r="K104" s="153">
        <f>$J104*'Table A8'!U105/100</f>
        <v>3.8647576000000003E-2</v>
      </c>
      <c r="L104" s="153">
        <f>($J104-$K104)*('Table A7 (cont.)'!D105+'Table A7 (cont.)'!E105+'Table A7 (cont.)'!F105)/100</f>
        <v>1.3687440738399998E-2</v>
      </c>
      <c r="M104" s="153">
        <f>($J104-$K104)*('Table A7 (cont.)'!C105)/100</f>
        <v>2.5034402879199998E-2</v>
      </c>
      <c r="N104" s="153">
        <f>($J104-$K104)*('Table A7 (cont.)'!B105)/100</f>
        <v>2.8340580382399998E-2</v>
      </c>
      <c r="O104" s="6">
        <f t="shared" si="9"/>
        <v>0</v>
      </c>
    </row>
    <row r="105" spans="1:15" ht="9.75" customHeight="1">
      <c r="A105" s="1">
        <f t="shared" si="4"/>
        <v>2015</v>
      </c>
      <c r="B105" s="6">
        <f>0.01*'Table A2'!F108</f>
        <v>8.9730000000000004E-2</v>
      </c>
      <c r="C105" s="153">
        <f>$B105*'Table A8'!F106/100</f>
        <v>1.7779102200000001E-2</v>
      </c>
      <c r="D105" s="153">
        <f>($B105-$C105)*('Table A7 (cont.)'!D106+'Table A7 (cont.)'!E106+'Table A7 (cont.)'!F106)/100</f>
        <v>1.3728231300240002E-2</v>
      </c>
      <c r="E105" s="153">
        <f>($B105-$C105)*('Table A7 (cont.)'!C106)/100</f>
        <v>2.7283780445759999E-2</v>
      </c>
      <c r="F105" s="153">
        <f>($B105-$C105)*('Table A7 (cont.)'!B106)/100</f>
        <v>3.0938886053999998E-2</v>
      </c>
      <c r="G105" s="6">
        <f t="shared" si="8"/>
        <v>0</v>
      </c>
      <c r="H105" s="1"/>
      <c r="I105" s="1">
        <f t="shared" si="6"/>
        <v>2015</v>
      </c>
      <c r="J105" s="6">
        <f>0.01*'Table A3'!F108</f>
        <v>0.10608000000000001</v>
      </c>
      <c r="K105" s="153">
        <f>$J105*'Table A8'!U106/100</f>
        <v>3.8485824000000002E-2</v>
      </c>
      <c r="L105" s="153">
        <f>($J105-$K105)*('Table A7 (cont.)'!D106+'Table A7 (cont.)'!E106+'Table A7 (cont.)'!F106)/100</f>
        <v>1.2896968780800003E-2</v>
      </c>
      <c r="M105" s="153">
        <f>($J105-$K105)*('Table A7 (cont.)'!C106)/100</f>
        <v>2.5631711539200006E-2</v>
      </c>
      <c r="N105" s="153">
        <f>($J105-$K105)*('Table A7 (cont.)'!B106)/100</f>
        <v>2.9065495680000004E-2</v>
      </c>
      <c r="O105" s="6">
        <f t="shared" si="9"/>
        <v>0</v>
      </c>
    </row>
    <row r="106" spans="1:15" ht="9.75" customHeight="1">
      <c r="A106" s="1">
        <f t="shared" si="4"/>
        <v>2016</v>
      </c>
      <c r="B106" s="6">
        <f>0.01*'Table A2'!F109</f>
        <v>8.5290000000000005E-2</v>
      </c>
      <c r="C106" s="153">
        <f>$B106*'Table A8'!F107/100</f>
        <v>1.5437490000000003E-2</v>
      </c>
      <c r="D106" s="153">
        <f>($B106-$C106)*('Table A7 (cont.)'!D107+'Table A7 (cont.)'!E107+'Table A7 (cont.)'!F107)/100</f>
        <v>1.334182941E-2</v>
      </c>
      <c r="E106" s="153">
        <f>($B106-$C106)*('Table A7 (cont.)'!C107)/100</f>
        <v>2.7661593960000005E-2</v>
      </c>
      <c r="F106" s="153">
        <f>($B106-$C106)*('Table A7 (cont.)'!B107)/100</f>
        <v>2.8856071881000003E-2</v>
      </c>
      <c r="G106" s="6">
        <f t="shared" si="8"/>
        <v>6.9852510000134593E-6</v>
      </c>
      <c r="H106" s="1"/>
      <c r="I106" s="1">
        <f t="shared" si="6"/>
        <v>2016</v>
      </c>
      <c r="J106" s="6">
        <f>0.01*'Table A3'!F109</f>
        <v>9.8760000000000001E-2</v>
      </c>
      <c r="K106" s="153">
        <f>$J106*'Table A8'!U107/100</f>
        <v>3.4852403999999997E-2</v>
      </c>
      <c r="L106" s="153">
        <f>($J106-$K106)*('Table A7 (cont.)'!D107+'Table A7 (cont.)'!E107+'Table A7 (cont.)'!F107)/100</f>
        <v>1.2206350836000003E-2</v>
      </c>
      <c r="M106" s="153">
        <f>($J106-$K106)*('Table A7 (cont.)'!C107)/100</f>
        <v>2.5307408016000003E-2</v>
      </c>
      <c r="N106" s="153">
        <f>($J106-$K106)*('Table A7 (cont.)'!B107)/100</f>
        <v>2.6400227907600007E-2</v>
      </c>
      <c r="O106" s="6">
        <f t="shared" si="9"/>
        <v>6.3907596000167821E-6</v>
      </c>
    </row>
    <row r="107" spans="1:15" ht="9.75" customHeight="1">
      <c r="A107" s="1">
        <f t="shared" si="4"/>
        <v>2017</v>
      </c>
      <c r="B107" s="6">
        <f>0.01*'Table A2'!F110</f>
        <v>9.3039999999999998E-2</v>
      </c>
      <c r="C107" s="153">
        <f>$B107*'Table A8'!F108/100</f>
        <v>2.04883384E-2</v>
      </c>
      <c r="D107" s="153">
        <f>($B107-$C107)*('Table A7 (cont.)'!D108+'Table A7 (cont.)'!E108+'Table A7 (cont.)'!F108)/100</f>
        <v>1.4220125673600002E-2</v>
      </c>
      <c r="E107" s="153">
        <f>($B107-$C107)*('Table A7 (cont.)'!C108)/100</f>
        <v>2.7678458900399997E-2</v>
      </c>
      <c r="F107" s="153">
        <f>($B107-$C107)*('Table A7 (cont.)'!B108)/100</f>
        <v>3.0653077025999998E-2</v>
      </c>
      <c r="G107" s="6">
        <f>SUM(C107:F107)-B107</f>
        <v>0</v>
      </c>
      <c r="H107" s="1"/>
      <c r="I107" s="1">
        <f t="shared" si="6"/>
        <v>2017</v>
      </c>
      <c r="J107" s="6">
        <f>0.01*'Table A3'!F110</f>
        <v>0.1085</v>
      </c>
      <c r="K107" s="153">
        <f>$J107*'Table A8'!U108/100</f>
        <v>4.3031099999999996E-2</v>
      </c>
      <c r="L107" s="153">
        <f>($J107-$K107)*('Table A7 (cont.)'!D108+'Table A7 (cont.)'!E108+'Table A7 (cont.)'!F108)/100</f>
        <v>1.28319044E-2</v>
      </c>
      <c r="M107" s="153">
        <f>($J107-$K107)*('Table A7 (cont.)'!C108)/100</f>
        <v>2.4976385349999998E-2</v>
      </c>
      <c r="N107" s="153">
        <f>($J107-$K107)*('Table A7 (cont.)'!B108)/100</f>
        <v>2.7660610249999999E-2</v>
      </c>
      <c r="O107" s="6">
        <f>SUM(K107:N107)-J107</f>
        <v>0</v>
      </c>
    </row>
    <row r="108" spans="1:15" ht="9.75" customHeight="1">
      <c r="A108" s="1">
        <f t="shared" si="4"/>
        <v>2018</v>
      </c>
      <c r="B108" s="6">
        <f>0.01*'Table A2'!F111</f>
        <v>9.5160000000000008E-2</v>
      </c>
      <c r="C108" s="153">
        <f>$B108*'Table A8'!F109/100</f>
        <v>2.0955183600000003E-2</v>
      </c>
      <c r="D108" s="153">
        <f>($B108-$C108)*('Table A7 (cont.)'!D109+'Table A7 (cont.)'!E109+'Table A7 (cont.)'!F109)/100</f>
        <v>1.6555094538840003E-2</v>
      </c>
      <c r="E108" s="153">
        <f>($B108-$C108)*('Table A7 (cont.)'!C109)/100</f>
        <v>2.6275925487240004E-2</v>
      </c>
      <c r="F108" s="153">
        <f>($B108-$C108)*('Table A7 (cont.)'!B109)/100</f>
        <v>3.1373796373920008E-2</v>
      </c>
      <c r="G108" s="6">
        <f>SUM(C108:F108)-B108</f>
        <v>0</v>
      </c>
      <c r="H108" s="1"/>
      <c r="I108" s="1">
        <f t="shared" si="6"/>
        <v>2018</v>
      </c>
      <c r="J108" s="6">
        <f>0.01*'Table A3'!F111</f>
        <v>0.10791000000000001</v>
      </c>
      <c r="K108" s="153">
        <f>$J108*'Table A8'!U109/100</f>
        <v>3.9980655000000004E-2</v>
      </c>
      <c r="L108" s="153">
        <f>($J108-$K108)*('Table A7 (cont.)'!D109+'Table A7 (cont.)'!E109+'Table A7 (cont.)'!F109)/100</f>
        <v>1.51550368695E-2</v>
      </c>
      <c r="M108" s="153">
        <f>($J108-$K108)*('Table A7 (cont.)'!C109)/100</f>
        <v>2.4053781064499999E-2</v>
      </c>
      <c r="N108" s="153">
        <f>($J108-$K108)*('Table A7 (cont.)'!B109)/100</f>
        <v>2.8720527066000003E-2</v>
      </c>
      <c r="O108" s="6">
        <f>SUM(K108:N108)-J108</f>
        <v>0</v>
      </c>
    </row>
    <row r="109" spans="1:15" ht="9.75" customHeight="1">
      <c r="A109" s="1"/>
      <c r="B109" s="1"/>
      <c r="C109" s="1"/>
      <c r="D109" s="1"/>
      <c r="E109" s="1"/>
      <c r="F109" s="1"/>
      <c r="G109" s="1"/>
      <c r="H109" s="1"/>
      <c r="I109" s="1"/>
      <c r="J109" s="1"/>
      <c r="K109" s="1"/>
      <c r="L109" s="1"/>
      <c r="M109" s="1"/>
      <c r="N109" s="1"/>
      <c r="O109" s="1"/>
    </row>
    <row r="110" spans="1:15" ht="9.75" customHeight="1">
      <c r="A110" s="1"/>
      <c r="B110" s="1"/>
      <c r="C110" s="1"/>
      <c r="D110" s="1"/>
      <c r="E110" s="1"/>
      <c r="F110" s="1"/>
      <c r="G110" s="1"/>
      <c r="H110" s="1"/>
      <c r="I110" s="1"/>
      <c r="J110" s="1"/>
      <c r="K110" s="1"/>
      <c r="L110" s="1"/>
      <c r="M110" s="1"/>
      <c r="N110" s="1"/>
      <c r="O110" s="1"/>
    </row>
    <row r="111" spans="1:15" ht="9.75" customHeight="1">
      <c r="A111" s="1"/>
      <c r="B111" s="1"/>
      <c r="C111" s="1"/>
      <c r="D111" s="1"/>
      <c r="E111" s="1"/>
      <c r="F111" s="1"/>
      <c r="G111" s="1"/>
      <c r="H111" s="1"/>
      <c r="I111" s="1"/>
      <c r="J111" s="1"/>
      <c r="K111" s="1"/>
      <c r="L111" s="1"/>
      <c r="M111" s="1"/>
      <c r="N111" s="1"/>
      <c r="O111" s="1"/>
    </row>
    <row r="112" spans="1:15" ht="9.75" customHeight="1">
      <c r="A112" s="1"/>
      <c r="B112" s="1"/>
      <c r="C112" s="1"/>
      <c r="D112" s="1"/>
      <c r="E112" s="1"/>
      <c r="F112" s="1"/>
      <c r="G112" s="1"/>
      <c r="H112" s="1"/>
      <c r="I112" s="1"/>
      <c r="J112" s="1"/>
      <c r="K112" s="1"/>
      <c r="L112" s="1"/>
      <c r="M112" s="1"/>
      <c r="N112" s="1"/>
      <c r="O112" s="1"/>
    </row>
    <row r="113" spans="1:15" ht="9.75" customHeight="1">
      <c r="A113" s="1"/>
      <c r="B113" s="1"/>
      <c r="C113" s="1"/>
      <c r="D113" s="1"/>
      <c r="E113" s="1"/>
      <c r="F113" s="1"/>
      <c r="G113" s="1"/>
      <c r="H113" s="1"/>
      <c r="I113" s="1"/>
      <c r="J113" s="1"/>
      <c r="K113" s="1"/>
      <c r="L113" s="1"/>
      <c r="M113" s="1"/>
      <c r="N113" s="1"/>
      <c r="O113" s="1"/>
    </row>
    <row r="114" spans="1:15" ht="9.75" customHeight="1">
      <c r="A114" s="1"/>
      <c r="B114" s="1"/>
      <c r="C114" s="1"/>
      <c r="D114" s="1"/>
      <c r="E114" s="1"/>
      <c r="F114" s="1"/>
      <c r="G114" s="1"/>
      <c r="H114" s="1"/>
      <c r="I114" s="1"/>
      <c r="J114" s="1"/>
      <c r="K114" s="1"/>
      <c r="L114" s="1"/>
      <c r="M114" s="1"/>
      <c r="N114" s="1"/>
      <c r="O114" s="1"/>
    </row>
    <row r="115" spans="1:15" ht="9.75" customHeight="1">
      <c r="A115" s="1"/>
      <c r="B115" s="1"/>
      <c r="C115" s="1"/>
      <c r="D115" s="1"/>
      <c r="E115" s="1"/>
      <c r="F115" s="1"/>
      <c r="G115" s="1"/>
      <c r="H115" s="1"/>
      <c r="I115" s="1"/>
      <c r="J115" s="1"/>
      <c r="K115" s="1"/>
      <c r="L115" s="1"/>
      <c r="M115" s="1"/>
      <c r="N115" s="1"/>
      <c r="O115" s="1"/>
    </row>
    <row r="116" spans="1:15" ht="9.75" customHeight="1">
      <c r="A116" s="1"/>
      <c r="B116" s="1"/>
      <c r="C116" s="1"/>
      <c r="D116" s="1"/>
      <c r="E116" s="1"/>
      <c r="F116" s="1"/>
      <c r="G116" s="1"/>
      <c r="H116" s="1"/>
      <c r="I116" s="1"/>
      <c r="J116" s="1"/>
      <c r="K116" s="1"/>
      <c r="L116" s="1"/>
      <c r="M116" s="1"/>
      <c r="N116" s="1"/>
      <c r="O116" s="1"/>
    </row>
    <row r="117" spans="1:15" ht="9.75" customHeight="1">
      <c r="A117" s="1"/>
      <c r="B117" s="1"/>
      <c r="C117" s="1"/>
      <c r="D117" s="1"/>
      <c r="E117" s="1"/>
      <c r="F117" s="1"/>
      <c r="G117" s="1"/>
      <c r="H117" s="1"/>
      <c r="I117" s="1"/>
      <c r="J117" s="1"/>
      <c r="K117" s="1"/>
      <c r="L117" s="1"/>
      <c r="M117" s="1"/>
      <c r="N117" s="1"/>
      <c r="O117" s="1"/>
    </row>
    <row r="118" spans="1:15" ht="9.75" customHeight="1">
      <c r="A118" s="1"/>
      <c r="B118" s="1"/>
      <c r="C118" s="1"/>
      <c r="D118" s="1"/>
      <c r="E118" s="1"/>
      <c r="F118" s="1"/>
      <c r="G118" s="1"/>
      <c r="H118" s="1"/>
      <c r="I118" s="1"/>
      <c r="J118" s="1"/>
      <c r="K118" s="1"/>
      <c r="L118" s="1"/>
      <c r="M118" s="1"/>
      <c r="N118" s="1"/>
      <c r="O118" s="1"/>
    </row>
    <row r="119" spans="1:15" ht="9.75" customHeight="1">
      <c r="A119" s="1"/>
      <c r="B119" s="1"/>
      <c r="C119" s="1"/>
      <c r="D119" s="1"/>
      <c r="E119" s="1"/>
      <c r="F119" s="1"/>
      <c r="G119" s="1"/>
      <c r="H119" s="1"/>
      <c r="I119" s="1"/>
      <c r="J119" s="1"/>
      <c r="K119" s="1"/>
      <c r="L119" s="1"/>
      <c r="M119" s="1"/>
      <c r="N119" s="1"/>
      <c r="O119" s="1"/>
    </row>
    <row r="120" spans="1:15" ht="9.75" customHeight="1">
      <c r="A120" s="1"/>
      <c r="B120" s="1"/>
      <c r="C120" s="1"/>
      <c r="D120" s="1"/>
      <c r="E120" s="1"/>
      <c r="F120" s="1"/>
      <c r="G120" s="1"/>
      <c r="H120" s="1"/>
      <c r="I120" s="1"/>
      <c r="J120" s="1"/>
      <c r="K120" s="1"/>
      <c r="L120" s="1"/>
      <c r="M120" s="1"/>
      <c r="N120" s="1"/>
      <c r="O120" s="1"/>
    </row>
    <row r="121" spans="1:15" ht="9.75" customHeight="1">
      <c r="A121" s="1"/>
      <c r="B121" s="1"/>
      <c r="C121" s="1"/>
      <c r="D121" s="1"/>
      <c r="E121" s="1"/>
      <c r="F121" s="1"/>
      <c r="G121" s="1"/>
      <c r="H121" s="1"/>
      <c r="I121" s="1"/>
      <c r="J121" s="1"/>
      <c r="K121" s="1"/>
      <c r="L121" s="1"/>
      <c r="M121" s="1"/>
      <c r="N121" s="1"/>
      <c r="O121" s="1"/>
    </row>
    <row r="122" spans="1:15" ht="9.75" customHeight="1">
      <c r="A122" s="1"/>
      <c r="B122" s="1"/>
      <c r="C122" s="1"/>
      <c r="D122" s="1"/>
      <c r="E122" s="1"/>
      <c r="F122" s="1"/>
      <c r="G122" s="1"/>
      <c r="H122" s="1"/>
      <c r="I122" s="1"/>
      <c r="J122" s="1"/>
      <c r="K122" s="1"/>
      <c r="L122" s="1"/>
      <c r="M122" s="1"/>
      <c r="N122" s="1"/>
      <c r="O122" s="1"/>
    </row>
    <row r="123" spans="1:15" ht="9.75" customHeight="1">
      <c r="A123" s="1"/>
      <c r="B123" s="1"/>
      <c r="C123" s="1"/>
      <c r="D123" s="1"/>
      <c r="E123" s="1"/>
      <c r="F123" s="1"/>
      <c r="G123" s="1"/>
      <c r="H123" s="1"/>
      <c r="I123" s="1"/>
      <c r="J123" s="1"/>
      <c r="K123" s="1"/>
      <c r="L123" s="1"/>
      <c r="M123" s="1"/>
      <c r="N123" s="1"/>
      <c r="O123" s="1"/>
    </row>
    <row r="124" spans="1:15" ht="9.75" customHeight="1">
      <c r="A124" s="1"/>
      <c r="B124" s="1"/>
      <c r="C124" s="1"/>
      <c r="D124" s="1"/>
      <c r="E124" s="1"/>
      <c r="F124" s="1"/>
      <c r="G124" s="1"/>
      <c r="H124" s="1"/>
      <c r="I124" s="1"/>
      <c r="J124" s="1"/>
      <c r="K124" s="1"/>
      <c r="L124" s="1"/>
      <c r="M124" s="1"/>
      <c r="N124" s="1"/>
      <c r="O124" s="1"/>
    </row>
    <row r="125" spans="1:15" ht="9.75" customHeight="1">
      <c r="A125" s="1"/>
      <c r="B125" s="1"/>
      <c r="C125" s="1"/>
      <c r="D125" s="1"/>
      <c r="E125" s="1"/>
      <c r="F125" s="1"/>
      <c r="G125" s="1"/>
      <c r="H125" s="1"/>
      <c r="I125" s="1"/>
      <c r="J125" s="1"/>
      <c r="K125" s="1"/>
      <c r="L125" s="1"/>
      <c r="M125" s="1"/>
      <c r="N125" s="1"/>
      <c r="O125" s="1"/>
    </row>
    <row r="126" spans="1:15" ht="9.75" customHeight="1">
      <c r="A126" s="1"/>
      <c r="B126" s="1"/>
      <c r="C126" s="1"/>
      <c r="D126" s="1"/>
      <c r="E126" s="1"/>
      <c r="F126" s="1"/>
      <c r="G126" s="1"/>
      <c r="H126" s="1"/>
      <c r="I126" s="1"/>
      <c r="J126" s="1"/>
      <c r="K126" s="1"/>
      <c r="L126" s="1"/>
      <c r="M126" s="1"/>
      <c r="N126" s="1"/>
      <c r="O126" s="1"/>
    </row>
    <row r="127" spans="1:15" ht="9.75" customHeight="1">
      <c r="A127" s="1"/>
      <c r="B127" s="1"/>
      <c r="C127" s="1"/>
      <c r="D127" s="1"/>
      <c r="E127" s="1"/>
      <c r="F127" s="1"/>
      <c r="G127" s="1"/>
      <c r="H127" s="1"/>
      <c r="I127" s="1"/>
      <c r="J127" s="1"/>
      <c r="K127" s="1"/>
      <c r="L127" s="1"/>
      <c r="M127" s="1"/>
      <c r="N127" s="1"/>
      <c r="O127" s="1"/>
    </row>
    <row r="128" spans="1:15" ht="9.75" customHeight="1">
      <c r="A128" s="1"/>
      <c r="B128" s="1"/>
      <c r="C128" s="1"/>
      <c r="D128" s="1"/>
      <c r="E128" s="1"/>
      <c r="F128" s="1"/>
      <c r="G128" s="1"/>
      <c r="H128" s="1"/>
      <c r="I128" s="1"/>
      <c r="J128" s="1"/>
      <c r="K128" s="1"/>
      <c r="L128" s="1"/>
      <c r="M128" s="1"/>
      <c r="N128" s="1"/>
      <c r="O128" s="1"/>
    </row>
    <row r="129" spans="1:15" ht="9.75" customHeight="1">
      <c r="A129" s="1"/>
      <c r="B129" s="1"/>
      <c r="C129" s="1"/>
      <c r="D129" s="1"/>
      <c r="E129" s="1"/>
      <c r="F129" s="1"/>
      <c r="G129" s="1"/>
      <c r="H129" s="1"/>
      <c r="I129" s="1"/>
      <c r="J129" s="1"/>
      <c r="K129" s="1"/>
      <c r="L129" s="1"/>
      <c r="M129" s="1"/>
      <c r="N129" s="1"/>
      <c r="O129" s="1"/>
    </row>
    <row r="130" spans="1:15" ht="9.75" customHeight="1">
      <c r="A130" s="1"/>
      <c r="B130" s="1"/>
      <c r="C130" s="1"/>
      <c r="D130" s="1"/>
      <c r="E130" s="1"/>
      <c r="F130" s="1"/>
      <c r="G130" s="1"/>
      <c r="H130" s="1"/>
      <c r="I130" s="1"/>
      <c r="J130" s="1"/>
      <c r="K130" s="1"/>
      <c r="L130" s="1"/>
      <c r="M130" s="1"/>
      <c r="N130" s="1"/>
      <c r="O130" s="1"/>
    </row>
    <row r="131" spans="1:15" ht="9.75" customHeight="1">
      <c r="A131" s="1"/>
      <c r="B131" s="1"/>
      <c r="C131" s="1"/>
      <c r="D131" s="1"/>
      <c r="E131" s="1"/>
      <c r="F131" s="1"/>
      <c r="G131" s="1"/>
      <c r="H131" s="1"/>
      <c r="I131" s="1"/>
      <c r="J131" s="1"/>
      <c r="K131" s="1"/>
      <c r="L131" s="1"/>
      <c r="M131" s="1"/>
      <c r="N131" s="1"/>
      <c r="O131" s="1"/>
    </row>
    <row r="132" spans="1:15" ht="9.75" customHeight="1">
      <c r="A132" s="1"/>
      <c r="B132" s="1"/>
      <c r="C132" s="1"/>
      <c r="D132" s="1"/>
      <c r="E132" s="1"/>
      <c r="F132" s="1"/>
      <c r="G132" s="1"/>
      <c r="H132" s="1"/>
      <c r="I132" s="1"/>
      <c r="J132" s="1"/>
      <c r="K132" s="1"/>
      <c r="L132" s="1"/>
      <c r="M132" s="1"/>
      <c r="N132" s="1"/>
      <c r="O132" s="1"/>
    </row>
    <row r="133" spans="1:15" ht="9.75" customHeight="1">
      <c r="A133" s="1"/>
      <c r="B133" s="1"/>
      <c r="C133" s="1"/>
      <c r="D133" s="1"/>
      <c r="E133" s="1"/>
      <c r="F133" s="1"/>
      <c r="G133" s="1"/>
      <c r="H133" s="1"/>
      <c r="I133" s="1"/>
      <c r="J133" s="1"/>
      <c r="K133" s="1"/>
      <c r="L133" s="1"/>
      <c r="M133" s="1"/>
      <c r="N133" s="1"/>
      <c r="O133" s="1"/>
    </row>
    <row r="134" spans="1:15" ht="9.75" customHeight="1">
      <c r="A134" s="1"/>
      <c r="B134" s="1"/>
      <c r="C134" s="1"/>
      <c r="D134" s="1"/>
      <c r="E134" s="1"/>
      <c r="F134" s="1"/>
      <c r="G134" s="1"/>
      <c r="H134" s="1"/>
      <c r="I134" s="1"/>
      <c r="J134" s="1"/>
      <c r="K134" s="1"/>
      <c r="L134" s="1"/>
      <c r="M134" s="1"/>
      <c r="N134" s="1"/>
      <c r="O134" s="1"/>
    </row>
    <row r="135" spans="1:15" ht="9.75" customHeight="1">
      <c r="A135" s="1"/>
      <c r="B135" s="1"/>
      <c r="C135" s="1"/>
      <c r="D135" s="1"/>
      <c r="E135" s="1"/>
      <c r="F135" s="1"/>
      <c r="G135" s="1"/>
      <c r="H135" s="1"/>
      <c r="I135" s="1"/>
      <c r="J135" s="1"/>
      <c r="K135" s="1"/>
      <c r="L135" s="1"/>
      <c r="M135" s="1"/>
      <c r="N135" s="1"/>
      <c r="O135" s="1"/>
    </row>
    <row r="136" spans="1:15" ht="9.75" customHeight="1">
      <c r="A136" s="1"/>
      <c r="B136" s="1"/>
      <c r="C136" s="1"/>
      <c r="D136" s="1"/>
      <c r="E136" s="1"/>
      <c r="F136" s="1"/>
      <c r="G136" s="1"/>
      <c r="H136" s="1"/>
      <c r="I136" s="1"/>
      <c r="J136" s="1"/>
      <c r="K136" s="1"/>
      <c r="L136" s="1"/>
      <c r="M136" s="1"/>
      <c r="N136" s="1"/>
      <c r="O136" s="1"/>
    </row>
    <row r="137" spans="1:15" ht="9.75" customHeight="1">
      <c r="A137" s="1"/>
      <c r="B137" s="1"/>
      <c r="C137" s="1"/>
      <c r="D137" s="1"/>
      <c r="E137" s="1"/>
      <c r="F137" s="1"/>
      <c r="G137" s="1"/>
      <c r="H137" s="1"/>
      <c r="I137" s="1"/>
      <c r="J137" s="1"/>
      <c r="K137" s="1"/>
      <c r="L137" s="1"/>
      <c r="M137" s="1"/>
      <c r="N137" s="1"/>
      <c r="O137" s="1"/>
    </row>
    <row r="138" spans="1:15" ht="9.75" customHeight="1">
      <c r="A138" s="1"/>
      <c r="B138" s="1"/>
      <c r="C138" s="1"/>
      <c r="D138" s="1"/>
      <c r="E138" s="1"/>
      <c r="F138" s="1"/>
      <c r="G138" s="1"/>
      <c r="H138" s="1"/>
      <c r="I138" s="1"/>
      <c r="J138" s="1"/>
      <c r="K138" s="1"/>
      <c r="L138" s="1"/>
      <c r="M138" s="1"/>
      <c r="N138" s="1"/>
      <c r="O138" s="1"/>
    </row>
    <row r="139" spans="1:15" ht="9.75" customHeight="1">
      <c r="A139" s="1"/>
      <c r="B139" s="1"/>
      <c r="C139" s="1"/>
      <c r="D139" s="1"/>
      <c r="E139" s="1"/>
      <c r="F139" s="1"/>
      <c r="G139" s="1"/>
      <c r="H139" s="1"/>
      <c r="I139" s="1"/>
      <c r="J139" s="1"/>
      <c r="K139" s="1"/>
      <c r="L139" s="1"/>
      <c r="M139" s="1"/>
      <c r="N139" s="1"/>
      <c r="O139" s="1"/>
    </row>
    <row r="140" spans="1:15" ht="9.75" customHeight="1">
      <c r="A140" s="1"/>
      <c r="B140" s="1"/>
      <c r="C140" s="1"/>
      <c r="D140" s="1"/>
      <c r="E140" s="1"/>
      <c r="F140" s="1"/>
      <c r="G140" s="1"/>
      <c r="H140" s="1"/>
      <c r="I140" s="1"/>
      <c r="J140" s="1"/>
      <c r="K140" s="1"/>
      <c r="L140" s="1"/>
      <c r="M140" s="1"/>
      <c r="N140" s="1"/>
      <c r="O140" s="1"/>
    </row>
    <row r="141" spans="1:15" ht="9.75" customHeight="1">
      <c r="A141" s="1"/>
      <c r="B141" s="1"/>
      <c r="C141" s="1"/>
      <c r="D141" s="1"/>
      <c r="E141" s="1"/>
      <c r="F141" s="1"/>
      <c r="G141" s="1"/>
      <c r="H141" s="1"/>
      <c r="I141" s="1"/>
      <c r="J141" s="1"/>
      <c r="K141" s="1"/>
      <c r="L141" s="1"/>
      <c r="M141" s="1"/>
      <c r="N141" s="1"/>
      <c r="O141" s="1"/>
    </row>
    <row r="142" spans="1:15" ht="9.75" customHeight="1">
      <c r="A142" s="1"/>
      <c r="B142" s="1"/>
      <c r="C142" s="1"/>
      <c r="D142" s="1"/>
      <c r="E142" s="1"/>
      <c r="F142" s="1"/>
      <c r="G142" s="1"/>
      <c r="H142" s="1"/>
      <c r="I142" s="1"/>
      <c r="J142" s="1"/>
      <c r="K142" s="1"/>
      <c r="L142" s="1"/>
      <c r="M142" s="1"/>
      <c r="N142" s="1"/>
      <c r="O142" s="1"/>
    </row>
    <row r="143" spans="1:15" ht="9.75" customHeight="1">
      <c r="A143" s="1"/>
      <c r="B143" s="1"/>
      <c r="C143" s="1"/>
      <c r="D143" s="1"/>
      <c r="E143" s="1"/>
      <c r="F143" s="1"/>
      <c r="G143" s="1"/>
      <c r="H143" s="1"/>
      <c r="I143" s="1"/>
      <c r="J143" s="1"/>
      <c r="K143" s="1"/>
      <c r="L143" s="1"/>
      <c r="M143" s="1"/>
      <c r="N143" s="1"/>
      <c r="O143" s="1"/>
    </row>
    <row r="144" spans="1:15" ht="9.75" customHeight="1">
      <c r="A144" s="1"/>
      <c r="B144" s="1"/>
      <c r="C144" s="1"/>
      <c r="D144" s="1"/>
      <c r="E144" s="1"/>
      <c r="F144" s="1"/>
      <c r="G144" s="1"/>
      <c r="H144" s="1"/>
      <c r="I144" s="1"/>
      <c r="J144" s="1"/>
      <c r="K144" s="1"/>
      <c r="L144" s="1"/>
      <c r="M144" s="1"/>
      <c r="N144" s="1"/>
      <c r="O144" s="1"/>
    </row>
    <row r="145" spans="1:15" ht="9.75" customHeight="1">
      <c r="A145" s="1"/>
      <c r="B145" s="1"/>
      <c r="C145" s="1"/>
      <c r="D145" s="1"/>
      <c r="E145" s="1"/>
      <c r="F145" s="1"/>
      <c r="G145" s="1"/>
      <c r="H145" s="1"/>
      <c r="I145" s="1"/>
      <c r="J145" s="1"/>
      <c r="K145" s="1"/>
      <c r="L145" s="1"/>
      <c r="M145" s="1"/>
      <c r="N145" s="1"/>
      <c r="O145" s="1"/>
    </row>
    <row r="146" spans="1:15" ht="9.75" customHeight="1">
      <c r="A146" s="1"/>
      <c r="B146" s="1"/>
      <c r="C146" s="1"/>
      <c r="D146" s="1"/>
      <c r="E146" s="1"/>
      <c r="F146" s="1"/>
      <c r="G146" s="1"/>
      <c r="H146" s="1"/>
      <c r="I146" s="1"/>
      <c r="J146" s="1"/>
      <c r="K146" s="1"/>
      <c r="L146" s="1"/>
      <c r="M146" s="1"/>
      <c r="N146" s="1"/>
      <c r="O146" s="1"/>
    </row>
    <row r="147" spans="1:15" ht="9.75" customHeight="1">
      <c r="A147" s="1"/>
      <c r="B147" s="1"/>
      <c r="C147" s="1"/>
      <c r="D147" s="1"/>
      <c r="E147" s="1"/>
      <c r="F147" s="1"/>
      <c r="G147" s="1"/>
      <c r="H147" s="1"/>
      <c r="I147" s="1"/>
      <c r="J147" s="1"/>
      <c r="K147" s="1"/>
      <c r="L147" s="1"/>
      <c r="M147" s="1"/>
      <c r="N147" s="1"/>
      <c r="O147" s="1"/>
    </row>
    <row r="148" spans="1:15" ht="9.75" customHeight="1">
      <c r="A148" s="1"/>
      <c r="B148" s="1"/>
      <c r="C148" s="1"/>
      <c r="D148" s="1"/>
      <c r="E148" s="1"/>
      <c r="F148" s="1"/>
      <c r="G148" s="1"/>
      <c r="H148" s="1"/>
      <c r="I148" s="1"/>
      <c r="J148" s="1"/>
      <c r="K148" s="1"/>
      <c r="L148" s="1"/>
      <c r="M148" s="1"/>
      <c r="N148" s="1"/>
      <c r="O148" s="1"/>
    </row>
    <row r="149" spans="1:15" ht="9.75" customHeight="1">
      <c r="A149" s="1"/>
      <c r="B149" s="1"/>
      <c r="C149" s="1"/>
      <c r="D149" s="1"/>
      <c r="E149" s="1"/>
      <c r="F149" s="1"/>
      <c r="G149" s="1"/>
      <c r="H149" s="1"/>
      <c r="I149" s="1"/>
      <c r="J149" s="1"/>
      <c r="K149" s="1"/>
      <c r="L149" s="1"/>
      <c r="M149" s="1"/>
      <c r="N149" s="1"/>
      <c r="O149" s="1"/>
    </row>
    <row r="150" spans="1:15" ht="9.75" customHeight="1">
      <c r="A150" s="1"/>
      <c r="B150" s="1"/>
      <c r="C150" s="1"/>
      <c r="D150" s="1"/>
      <c r="E150" s="1"/>
      <c r="F150" s="1"/>
      <c r="G150" s="1"/>
      <c r="H150" s="1"/>
      <c r="I150" s="1"/>
      <c r="J150" s="1"/>
      <c r="K150" s="1"/>
      <c r="L150" s="1"/>
      <c r="M150" s="1"/>
      <c r="N150" s="1"/>
      <c r="O150" s="1"/>
    </row>
    <row r="151" spans="1:15" ht="9.75" customHeight="1">
      <c r="A151" s="1"/>
      <c r="B151" s="1"/>
      <c r="C151" s="1"/>
      <c r="D151" s="1"/>
      <c r="E151" s="1"/>
      <c r="F151" s="1"/>
      <c r="G151" s="1"/>
      <c r="H151" s="1"/>
      <c r="I151" s="1"/>
      <c r="J151" s="1"/>
      <c r="K151" s="1"/>
      <c r="L151" s="1"/>
      <c r="M151" s="1"/>
      <c r="N151" s="1"/>
      <c r="O151" s="1"/>
    </row>
    <row r="152" spans="1:15" ht="9.75" customHeight="1">
      <c r="A152" s="1"/>
      <c r="B152" s="1"/>
      <c r="C152" s="1"/>
      <c r="D152" s="1"/>
      <c r="E152" s="1"/>
      <c r="F152" s="1"/>
      <c r="G152" s="1"/>
      <c r="H152" s="1"/>
      <c r="I152" s="1"/>
      <c r="J152" s="1"/>
      <c r="K152" s="1"/>
      <c r="L152" s="1"/>
      <c r="M152" s="1"/>
      <c r="N152" s="1"/>
      <c r="O152" s="1"/>
    </row>
    <row r="153" spans="1:15" ht="9.75" customHeight="1">
      <c r="A153" s="1"/>
      <c r="B153" s="1"/>
      <c r="C153" s="1"/>
      <c r="D153" s="1"/>
      <c r="E153" s="1"/>
      <c r="F153" s="1"/>
      <c r="G153" s="1"/>
      <c r="H153" s="1"/>
      <c r="I153" s="1"/>
      <c r="J153" s="1"/>
      <c r="K153" s="1"/>
      <c r="L153" s="1"/>
      <c r="M153" s="1"/>
      <c r="N153" s="1"/>
      <c r="O153" s="1"/>
    </row>
    <row r="154" spans="1:15" ht="9.75" customHeight="1">
      <c r="A154" s="1"/>
      <c r="B154" s="1"/>
      <c r="C154" s="1"/>
      <c r="D154" s="1"/>
      <c r="E154" s="1"/>
      <c r="F154" s="1"/>
      <c r="G154" s="1"/>
      <c r="H154" s="1"/>
      <c r="I154" s="1"/>
      <c r="J154" s="1"/>
      <c r="K154" s="1"/>
      <c r="L154" s="1"/>
      <c r="M154" s="1"/>
      <c r="N154" s="1"/>
      <c r="O154" s="1"/>
    </row>
    <row r="155" spans="1:15" ht="9.75" customHeight="1">
      <c r="A155" s="1"/>
      <c r="B155" s="1"/>
      <c r="C155" s="1"/>
      <c r="D155" s="1"/>
      <c r="E155" s="1"/>
      <c r="F155" s="1"/>
      <c r="G155" s="1"/>
      <c r="H155" s="1"/>
      <c r="I155" s="1"/>
      <c r="J155" s="1"/>
      <c r="K155" s="1"/>
      <c r="L155" s="1"/>
      <c r="M155" s="1"/>
      <c r="N155" s="1"/>
      <c r="O155" s="1"/>
    </row>
    <row r="156" spans="1:15" ht="9.75" customHeight="1">
      <c r="A156" s="1"/>
      <c r="B156" s="1"/>
      <c r="C156" s="1"/>
      <c r="D156" s="1"/>
      <c r="E156" s="1"/>
      <c r="F156" s="1"/>
      <c r="G156" s="1"/>
      <c r="H156" s="1"/>
      <c r="I156" s="1"/>
      <c r="J156" s="1"/>
      <c r="K156" s="1"/>
      <c r="L156" s="1"/>
      <c r="M156" s="1"/>
      <c r="N156" s="1"/>
      <c r="O156" s="1"/>
    </row>
    <row r="157" spans="1:15" ht="9.75" customHeight="1">
      <c r="A157" s="1"/>
      <c r="B157" s="1"/>
      <c r="C157" s="1"/>
      <c r="D157" s="1"/>
      <c r="E157" s="1"/>
      <c r="F157" s="1"/>
      <c r="G157" s="1"/>
      <c r="H157" s="1"/>
      <c r="I157" s="1"/>
      <c r="J157" s="1"/>
      <c r="K157" s="1"/>
      <c r="L157" s="1"/>
      <c r="M157" s="1"/>
      <c r="N157" s="1"/>
      <c r="O157" s="1"/>
    </row>
    <row r="158" spans="1:15" ht="9.75" customHeight="1">
      <c r="A158" s="1"/>
      <c r="B158" s="1"/>
      <c r="C158" s="1"/>
      <c r="D158" s="1"/>
      <c r="E158" s="1"/>
      <c r="F158" s="1"/>
      <c r="G158" s="1"/>
      <c r="H158" s="1"/>
      <c r="I158" s="1"/>
      <c r="J158" s="1"/>
      <c r="K158" s="1"/>
      <c r="L158" s="1"/>
      <c r="M158" s="1"/>
      <c r="N158" s="1"/>
      <c r="O158" s="1"/>
    </row>
    <row r="159" spans="1:15" ht="9.75" customHeight="1">
      <c r="A159" s="1"/>
      <c r="B159" s="1"/>
      <c r="C159" s="1"/>
      <c r="D159" s="1"/>
      <c r="E159" s="1"/>
      <c r="F159" s="1"/>
      <c r="G159" s="1"/>
      <c r="H159" s="1"/>
      <c r="I159" s="1"/>
      <c r="J159" s="1"/>
      <c r="K159" s="1"/>
      <c r="L159" s="1"/>
      <c r="M159" s="1"/>
      <c r="N159" s="1"/>
      <c r="O159" s="1"/>
    </row>
    <row r="160" spans="1:15" ht="9.75" customHeight="1">
      <c r="A160" s="1"/>
      <c r="B160" s="1"/>
      <c r="C160" s="1"/>
      <c r="D160" s="1"/>
      <c r="E160" s="1"/>
      <c r="F160" s="1"/>
      <c r="G160" s="1"/>
      <c r="H160" s="1"/>
      <c r="I160" s="1"/>
      <c r="J160" s="1"/>
      <c r="K160" s="1"/>
      <c r="L160" s="1"/>
      <c r="M160" s="1"/>
      <c r="N160" s="1"/>
      <c r="O160" s="1"/>
    </row>
    <row r="161" spans="1:15" ht="9.75" customHeight="1">
      <c r="A161" s="1"/>
      <c r="B161" s="1"/>
      <c r="C161" s="1"/>
      <c r="D161" s="1"/>
      <c r="E161" s="1"/>
      <c r="F161" s="1"/>
      <c r="G161" s="1"/>
      <c r="H161" s="1"/>
      <c r="I161" s="1"/>
      <c r="J161" s="1"/>
      <c r="K161" s="1"/>
      <c r="L161" s="1"/>
      <c r="M161" s="1"/>
      <c r="N161" s="1"/>
      <c r="O161" s="1"/>
    </row>
    <row r="162" spans="1:15" ht="9.75" customHeight="1">
      <c r="A162" s="1"/>
      <c r="B162" s="1"/>
      <c r="C162" s="1"/>
      <c r="D162" s="1"/>
      <c r="E162" s="1"/>
      <c r="F162" s="1"/>
      <c r="G162" s="1"/>
      <c r="H162" s="1"/>
      <c r="I162" s="1"/>
      <c r="J162" s="1"/>
      <c r="K162" s="1"/>
      <c r="L162" s="1"/>
      <c r="M162" s="1"/>
      <c r="N162" s="1"/>
      <c r="O162" s="1"/>
    </row>
    <row r="163" spans="1:15" ht="9.75" customHeight="1">
      <c r="A163" s="1"/>
      <c r="B163" s="1"/>
      <c r="C163" s="1"/>
      <c r="D163" s="1"/>
      <c r="E163" s="1"/>
      <c r="F163" s="1"/>
      <c r="G163" s="1"/>
      <c r="H163" s="1"/>
      <c r="I163" s="1"/>
      <c r="J163" s="1"/>
      <c r="K163" s="1"/>
      <c r="L163" s="1"/>
      <c r="M163" s="1"/>
      <c r="N163" s="1"/>
      <c r="O163" s="1"/>
    </row>
    <row r="164" spans="1:15" ht="9.75" customHeight="1">
      <c r="A164" s="1"/>
      <c r="B164" s="1"/>
      <c r="C164" s="1"/>
      <c r="D164" s="1"/>
      <c r="E164" s="1"/>
      <c r="F164" s="1"/>
      <c r="G164" s="1"/>
      <c r="H164" s="1"/>
      <c r="I164" s="1"/>
      <c r="J164" s="1"/>
      <c r="K164" s="1"/>
      <c r="L164" s="1"/>
      <c r="M164" s="1"/>
      <c r="N164" s="1"/>
      <c r="O164" s="1"/>
    </row>
    <row r="165" spans="1:15" ht="9.75" customHeight="1">
      <c r="A165" s="1"/>
      <c r="B165" s="1"/>
      <c r="C165" s="1"/>
      <c r="D165" s="1"/>
      <c r="E165" s="1"/>
      <c r="F165" s="1"/>
      <c r="G165" s="1"/>
      <c r="H165" s="1"/>
      <c r="I165" s="1"/>
      <c r="J165" s="1"/>
      <c r="K165" s="1"/>
      <c r="L165" s="1"/>
      <c r="M165" s="1"/>
      <c r="N165" s="1"/>
      <c r="O165" s="1"/>
    </row>
    <row r="166" spans="1:15" ht="9.75" customHeight="1">
      <c r="A166" s="1"/>
      <c r="B166" s="1"/>
      <c r="C166" s="1"/>
      <c r="D166" s="1"/>
      <c r="E166" s="1"/>
      <c r="F166" s="1"/>
      <c r="G166" s="1"/>
      <c r="H166" s="1"/>
      <c r="I166" s="1"/>
      <c r="J166" s="1"/>
      <c r="K166" s="1"/>
      <c r="L166" s="1"/>
      <c r="M166" s="1"/>
      <c r="N166" s="1"/>
      <c r="O166" s="1"/>
    </row>
    <row r="167" spans="1:15" ht="9.75" customHeight="1">
      <c r="A167" s="1"/>
      <c r="B167" s="1"/>
      <c r="C167" s="1"/>
      <c r="D167" s="1"/>
      <c r="E167" s="1"/>
      <c r="F167" s="1"/>
      <c r="G167" s="1"/>
      <c r="H167" s="1"/>
      <c r="I167" s="1"/>
      <c r="J167" s="1"/>
      <c r="K167" s="1"/>
      <c r="L167" s="1"/>
      <c r="M167" s="1"/>
      <c r="N167" s="1"/>
      <c r="O167" s="1"/>
    </row>
    <row r="168" spans="1:15" ht="9.75" customHeight="1">
      <c r="A168" s="1"/>
      <c r="B168" s="1"/>
      <c r="C168" s="1"/>
      <c r="D168" s="1"/>
      <c r="E168" s="1"/>
      <c r="F168" s="1"/>
      <c r="G168" s="1"/>
      <c r="H168" s="1"/>
      <c r="I168" s="1"/>
      <c r="J168" s="1"/>
      <c r="K168" s="1"/>
      <c r="L168" s="1"/>
      <c r="M168" s="1"/>
      <c r="N168" s="1"/>
      <c r="O168" s="1"/>
    </row>
    <row r="169" spans="1:15" ht="9.75" customHeight="1">
      <c r="A169" s="1"/>
      <c r="B169" s="1"/>
      <c r="C169" s="1"/>
      <c r="D169" s="1"/>
      <c r="E169" s="1"/>
      <c r="F169" s="1"/>
      <c r="G169" s="1"/>
      <c r="H169" s="1"/>
      <c r="I169" s="1"/>
      <c r="J169" s="1"/>
      <c r="K169" s="1"/>
      <c r="L169" s="1"/>
      <c r="M169" s="1"/>
      <c r="N169" s="1"/>
      <c r="O169" s="1"/>
    </row>
    <row r="170" spans="1:15" ht="9.75" customHeight="1">
      <c r="A170" s="1"/>
      <c r="B170" s="1"/>
      <c r="C170" s="1"/>
      <c r="D170" s="1"/>
      <c r="E170" s="1"/>
      <c r="F170" s="1"/>
      <c r="G170" s="1"/>
      <c r="H170" s="1"/>
      <c r="I170" s="1"/>
      <c r="J170" s="1"/>
      <c r="K170" s="1"/>
      <c r="L170" s="1"/>
      <c r="M170" s="1"/>
      <c r="N170" s="1"/>
      <c r="O170" s="1"/>
    </row>
    <row r="171" spans="1:15" ht="9.75" customHeight="1">
      <c r="A171" s="1"/>
      <c r="B171" s="1"/>
      <c r="C171" s="1"/>
      <c r="D171" s="1"/>
      <c r="E171" s="1"/>
      <c r="F171" s="1"/>
      <c r="G171" s="1"/>
      <c r="H171" s="1"/>
      <c r="I171" s="1"/>
      <c r="J171" s="1"/>
      <c r="K171" s="1"/>
      <c r="L171" s="1"/>
      <c r="M171" s="1"/>
      <c r="N171" s="1"/>
      <c r="O171" s="1"/>
    </row>
    <row r="172" spans="1:15" ht="9.75" customHeight="1">
      <c r="A172" s="1"/>
      <c r="B172" s="1"/>
      <c r="C172" s="1"/>
      <c r="D172" s="1"/>
      <c r="E172" s="1"/>
      <c r="F172" s="1"/>
      <c r="G172" s="1"/>
      <c r="H172" s="1"/>
      <c r="I172" s="1"/>
      <c r="J172" s="1"/>
      <c r="K172" s="1"/>
      <c r="L172" s="1"/>
      <c r="M172" s="1"/>
      <c r="N172" s="1"/>
      <c r="O172" s="1"/>
    </row>
    <row r="173" spans="1:15" ht="9.75" customHeight="1">
      <c r="A173" s="1"/>
      <c r="B173" s="1"/>
      <c r="C173" s="1"/>
      <c r="D173" s="1"/>
      <c r="E173" s="1"/>
      <c r="F173" s="1"/>
      <c r="G173" s="1"/>
      <c r="H173" s="1"/>
      <c r="I173" s="1"/>
      <c r="J173" s="1"/>
      <c r="K173" s="1"/>
      <c r="L173" s="1"/>
      <c r="M173" s="1"/>
      <c r="N173" s="1"/>
      <c r="O173" s="1"/>
    </row>
    <row r="174" spans="1:15" ht="9.75" customHeight="1">
      <c r="A174" s="1"/>
      <c r="B174" s="1"/>
      <c r="C174" s="1"/>
      <c r="D174" s="1"/>
      <c r="E174" s="1"/>
      <c r="F174" s="1"/>
      <c r="G174" s="1"/>
      <c r="H174" s="1"/>
      <c r="I174" s="1"/>
      <c r="J174" s="1"/>
      <c r="K174" s="1"/>
      <c r="L174" s="1"/>
      <c r="M174" s="1"/>
      <c r="N174" s="1"/>
      <c r="O174" s="1"/>
    </row>
    <row r="175" spans="1:15" ht="9.75" customHeight="1">
      <c r="A175" s="1"/>
      <c r="B175" s="1"/>
      <c r="C175" s="1"/>
      <c r="D175" s="1"/>
      <c r="E175" s="1"/>
      <c r="F175" s="1"/>
      <c r="G175" s="1"/>
      <c r="H175" s="1"/>
      <c r="I175" s="1"/>
      <c r="J175" s="1"/>
      <c r="K175" s="1"/>
      <c r="L175" s="1"/>
      <c r="M175" s="1"/>
      <c r="N175" s="1"/>
      <c r="O175" s="1"/>
    </row>
    <row r="176" spans="1:15" ht="9.75" customHeight="1">
      <c r="A176" s="1"/>
      <c r="B176" s="1"/>
      <c r="C176" s="1"/>
      <c r="D176" s="1"/>
      <c r="E176" s="1"/>
      <c r="F176" s="1"/>
      <c r="G176" s="1"/>
      <c r="H176" s="1"/>
      <c r="I176" s="1"/>
      <c r="J176" s="1"/>
      <c r="K176" s="1"/>
      <c r="L176" s="1"/>
      <c r="M176" s="1"/>
      <c r="N176" s="1"/>
      <c r="O176" s="1"/>
    </row>
    <row r="177" spans="1:15" ht="9.75" customHeight="1">
      <c r="A177" s="1"/>
      <c r="B177" s="1"/>
      <c r="C177" s="1"/>
      <c r="D177" s="1"/>
      <c r="E177" s="1"/>
      <c r="F177" s="1"/>
      <c r="G177" s="1"/>
      <c r="H177" s="1"/>
      <c r="I177" s="1"/>
      <c r="J177" s="1"/>
      <c r="K177" s="1"/>
      <c r="L177" s="1"/>
      <c r="M177" s="1"/>
      <c r="N177" s="1"/>
      <c r="O177" s="1"/>
    </row>
    <row r="178" spans="1:15" ht="9.75" customHeight="1">
      <c r="A178" s="1"/>
      <c r="B178" s="1"/>
      <c r="C178" s="1"/>
      <c r="D178" s="1"/>
      <c r="E178" s="1"/>
      <c r="F178" s="1"/>
      <c r="G178" s="1"/>
      <c r="H178" s="1"/>
      <c r="I178" s="1"/>
      <c r="J178" s="1"/>
      <c r="K178" s="1"/>
      <c r="L178" s="1"/>
      <c r="M178" s="1"/>
      <c r="N178" s="1"/>
      <c r="O178" s="1"/>
    </row>
    <row r="179" spans="1:15" ht="9.75" customHeight="1">
      <c r="A179" s="1"/>
      <c r="B179" s="1"/>
      <c r="C179" s="1"/>
      <c r="D179" s="1"/>
      <c r="E179" s="1"/>
      <c r="F179" s="1"/>
      <c r="G179" s="1"/>
      <c r="H179" s="1"/>
      <c r="I179" s="1"/>
      <c r="J179" s="1"/>
      <c r="K179" s="1"/>
      <c r="L179" s="1"/>
      <c r="M179" s="1"/>
      <c r="N179" s="1"/>
      <c r="O179" s="1"/>
    </row>
    <row r="180" spans="1:15" ht="9.75" customHeight="1">
      <c r="A180" s="1"/>
      <c r="B180" s="1"/>
      <c r="C180" s="1"/>
      <c r="D180" s="1"/>
      <c r="E180" s="1"/>
      <c r="F180" s="1"/>
      <c r="G180" s="1"/>
      <c r="H180" s="1"/>
      <c r="I180" s="1"/>
      <c r="J180" s="1"/>
      <c r="K180" s="1"/>
      <c r="L180" s="1"/>
      <c r="M180" s="1"/>
      <c r="N180" s="1"/>
      <c r="O180" s="1"/>
    </row>
    <row r="181" spans="1:15" ht="9.75" customHeight="1">
      <c r="A181" s="1"/>
      <c r="B181" s="1"/>
      <c r="C181" s="1"/>
      <c r="D181" s="1"/>
      <c r="E181" s="1"/>
      <c r="F181" s="1"/>
      <c r="G181" s="1"/>
      <c r="H181" s="1"/>
      <c r="I181" s="1"/>
      <c r="J181" s="1"/>
      <c r="K181" s="1"/>
      <c r="L181" s="1"/>
      <c r="M181" s="1"/>
      <c r="N181" s="1"/>
      <c r="O181" s="1"/>
    </row>
    <row r="182" spans="1:15" ht="9.75" customHeight="1">
      <c r="A182" s="1"/>
      <c r="B182" s="1"/>
      <c r="C182" s="1"/>
      <c r="D182" s="1"/>
      <c r="E182" s="1"/>
      <c r="F182" s="1"/>
      <c r="G182" s="1"/>
      <c r="H182" s="1"/>
      <c r="I182" s="1"/>
      <c r="J182" s="1"/>
      <c r="K182" s="1"/>
      <c r="L182" s="1"/>
      <c r="M182" s="1"/>
      <c r="N182" s="1"/>
      <c r="O182" s="1"/>
    </row>
    <row r="183" spans="1:15" ht="9.75" customHeight="1">
      <c r="A183" s="1"/>
      <c r="B183" s="1"/>
      <c r="C183" s="1"/>
      <c r="D183" s="1"/>
      <c r="E183" s="1"/>
      <c r="F183" s="1"/>
      <c r="G183" s="1"/>
      <c r="H183" s="1"/>
      <c r="I183" s="1"/>
      <c r="J183" s="1"/>
      <c r="K183" s="1"/>
      <c r="L183" s="1"/>
      <c r="M183" s="1"/>
      <c r="N183" s="1"/>
      <c r="O183" s="1"/>
    </row>
    <row r="184" spans="1:15" ht="9.75" customHeight="1">
      <c r="A184" s="1"/>
      <c r="B184" s="1"/>
      <c r="C184" s="1"/>
      <c r="D184" s="1"/>
      <c r="E184" s="1"/>
      <c r="F184" s="1"/>
      <c r="G184" s="1"/>
      <c r="H184" s="1"/>
      <c r="I184" s="1"/>
      <c r="J184" s="1"/>
      <c r="K184" s="1"/>
      <c r="L184" s="1"/>
      <c r="M184" s="1"/>
      <c r="N184" s="1"/>
      <c r="O184" s="1"/>
    </row>
    <row r="185" spans="1:15" ht="9.75" customHeight="1">
      <c r="A185" s="1"/>
      <c r="B185" s="1"/>
      <c r="C185" s="1"/>
      <c r="D185" s="1"/>
      <c r="E185" s="1"/>
      <c r="F185" s="1"/>
      <c r="G185" s="1"/>
      <c r="H185" s="1"/>
      <c r="I185" s="1"/>
      <c r="J185" s="1"/>
      <c r="K185" s="1"/>
      <c r="L185" s="1"/>
      <c r="M185" s="1"/>
      <c r="N185" s="1"/>
      <c r="O185" s="1"/>
    </row>
    <row r="186" spans="1:15" ht="9.75" customHeight="1">
      <c r="A186" s="1"/>
      <c r="B186" s="1"/>
      <c r="C186" s="1"/>
      <c r="D186" s="1"/>
      <c r="E186" s="1"/>
      <c r="F186" s="1"/>
      <c r="G186" s="1"/>
      <c r="H186" s="1"/>
      <c r="I186" s="1"/>
      <c r="J186" s="1"/>
      <c r="K186" s="1"/>
      <c r="L186" s="1"/>
      <c r="M186" s="1"/>
      <c r="N186" s="1"/>
      <c r="O186" s="1"/>
    </row>
    <row r="187" spans="1:15" ht="9.75" customHeight="1">
      <c r="A187" s="1"/>
      <c r="B187" s="1"/>
      <c r="C187" s="1"/>
      <c r="D187" s="1"/>
      <c r="E187" s="1"/>
      <c r="F187" s="1"/>
      <c r="G187" s="1"/>
      <c r="H187" s="1"/>
      <c r="I187" s="1"/>
      <c r="J187" s="1"/>
      <c r="K187" s="1"/>
      <c r="L187" s="1"/>
      <c r="M187" s="1"/>
      <c r="N187" s="1"/>
      <c r="O187" s="1"/>
    </row>
    <row r="188" spans="1:15" ht="9.75" customHeight="1">
      <c r="A188" s="1"/>
      <c r="B188" s="1"/>
      <c r="C188" s="1"/>
      <c r="D188" s="1"/>
      <c r="E188" s="1"/>
      <c r="F188" s="1"/>
      <c r="G188" s="1"/>
      <c r="H188" s="1"/>
      <c r="I188" s="1"/>
      <c r="J188" s="1"/>
      <c r="K188" s="1"/>
      <c r="L188" s="1"/>
      <c r="M188" s="1"/>
      <c r="N188" s="1"/>
      <c r="O188" s="1"/>
    </row>
    <row r="189" spans="1:15" ht="9.75" customHeight="1">
      <c r="A189" s="1"/>
      <c r="B189" s="1"/>
      <c r="C189" s="1"/>
      <c r="D189" s="1"/>
      <c r="E189" s="1"/>
      <c r="F189" s="1"/>
      <c r="G189" s="1"/>
      <c r="H189" s="1"/>
      <c r="I189" s="1"/>
      <c r="J189" s="1"/>
      <c r="K189" s="1"/>
      <c r="L189" s="1"/>
      <c r="M189" s="1"/>
      <c r="N189" s="1"/>
      <c r="O189" s="1"/>
    </row>
    <row r="190" spans="1:15" ht="9.75" customHeight="1">
      <c r="A190" s="1"/>
      <c r="B190" s="1"/>
      <c r="C190" s="1"/>
      <c r="D190" s="1"/>
      <c r="E190" s="1"/>
      <c r="F190" s="1"/>
      <c r="G190" s="1"/>
      <c r="H190" s="1"/>
      <c r="I190" s="1"/>
      <c r="J190" s="1"/>
      <c r="K190" s="1"/>
      <c r="L190" s="1"/>
      <c r="M190" s="1"/>
      <c r="N190" s="1"/>
      <c r="O190" s="1"/>
    </row>
    <row r="191" spans="1:15" ht="9.75" customHeight="1">
      <c r="A191" s="1"/>
      <c r="B191" s="1"/>
      <c r="C191" s="1"/>
      <c r="D191" s="1"/>
      <c r="E191" s="1"/>
      <c r="F191" s="1"/>
      <c r="G191" s="1"/>
      <c r="H191" s="1"/>
      <c r="I191" s="1"/>
      <c r="J191" s="1"/>
      <c r="K191" s="1"/>
      <c r="L191" s="1"/>
      <c r="M191" s="1"/>
      <c r="N191" s="1"/>
      <c r="O191" s="1"/>
    </row>
    <row r="192" spans="1:15" ht="9.75" customHeight="1">
      <c r="A192" s="1"/>
      <c r="B192" s="1"/>
      <c r="C192" s="1"/>
      <c r="D192" s="1"/>
      <c r="E192" s="1"/>
      <c r="F192" s="1"/>
      <c r="G192" s="1"/>
      <c r="H192" s="1"/>
      <c r="I192" s="1"/>
      <c r="J192" s="1"/>
      <c r="K192" s="1"/>
      <c r="L192" s="1"/>
      <c r="M192" s="1"/>
      <c r="N192" s="1"/>
      <c r="O192" s="1"/>
    </row>
    <row r="193" spans="1:15" ht="9.75" customHeight="1">
      <c r="A193" s="1"/>
      <c r="B193" s="1"/>
      <c r="C193" s="1"/>
      <c r="D193" s="1"/>
      <c r="E193" s="1"/>
      <c r="F193" s="1"/>
      <c r="G193" s="1"/>
      <c r="H193" s="1"/>
      <c r="I193" s="1"/>
      <c r="J193" s="1"/>
      <c r="K193" s="1"/>
      <c r="L193" s="1"/>
      <c r="M193" s="1"/>
      <c r="N193" s="1"/>
      <c r="O193" s="1"/>
    </row>
    <row r="194" spans="1:15" ht="9.75" customHeight="1">
      <c r="A194" s="1"/>
      <c r="B194" s="1"/>
      <c r="C194" s="1"/>
      <c r="D194" s="1"/>
      <c r="E194" s="1"/>
      <c r="F194" s="1"/>
      <c r="G194" s="1"/>
      <c r="H194" s="1"/>
      <c r="I194" s="1"/>
      <c r="J194" s="1"/>
      <c r="K194" s="1"/>
      <c r="L194" s="1"/>
      <c r="M194" s="1"/>
      <c r="N194" s="1"/>
      <c r="O194" s="1"/>
    </row>
    <row r="195" spans="1:15" ht="9.75" customHeight="1">
      <c r="A195" s="1"/>
      <c r="B195" s="1"/>
      <c r="C195" s="1"/>
      <c r="D195" s="1"/>
      <c r="E195" s="1"/>
      <c r="F195" s="1"/>
      <c r="G195" s="1"/>
      <c r="H195" s="1"/>
      <c r="I195" s="1"/>
      <c r="J195" s="1"/>
      <c r="K195" s="1"/>
      <c r="L195" s="1"/>
      <c r="M195" s="1"/>
      <c r="N195" s="1"/>
      <c r="O195" s="1"/>
    </row>
    <row r="196" spans="1:15" ht="9.75" customHeight="1">
      <c r="A196" s="1"/>
      <c r="B196" s="1"/>
      <c r="C196" s="1"/>
      <c r="D196" s="1"/>
      <c r="E196" s="1"/>
      <c r="F196" s="1"/>
      <c r="G196" s="1"/>
      <c r="H196" s="1"/>
      <c r="I196" s="1"/>
      <c r="J196" s="1"/>
      <c r="K196" s="1"/>
      <c r="L196" s="1"/>
      <c r="M196" s="1"/>
      <c r="N196" s="1"/>
      <c r="O196" s="1"/>
    </row>
    <row r="197" spans="1:15" ht="9.75" customHeight="1">
      <c r="A197" s="1"/>
      <c r="B197" s="1"/>
      <c r="C197" s="1"/>
      <c r="D197" s="1"/>
      <c r="E197" s="1"/>
      <c r="F197" s="1"/>
      <c r="G197" s="1"/>
      <c r="H197" s="1"/>
      <c r="I197" s="1"/>
      <c r="J197" s="1"/>
      <c r="K197" s="1"/>
      <c r="L197" s="1"/>
      <c r="M197" s="1"/>
      <c r="N197" s="1"/>
      <c r="O197" s="1"/>
    </row>
    <row r="198" spans="1:15" ht="9.75" customHeight="1">
      <c r="A198" s="1"/>
      <c r="B198" s="1"/>
      <c r="C198" s="1"/>
      <c r="D198" s="1"/>
      <c r="E198" s="1"/>
      <c r="F198" s="1"/>
      <c r="G198" s="1"/>
      <c r="H198" s="1"/>
      <c r="I198" s="1"/>
      <c r="J198" s="1"/>
      <c r="K198" s="1"/>
      <c r="L198" s="1"/>
      <c r="M198" s="1"/>
      <c r="N198" s="1"/>
      <c r="O198" s="1"/>
    </row>
    <row r="199" spans="1:15" ht="9.75" customHeight="1">
      <c r="A199" s="1"/>
      <c r="B199" s="1"/>
      <c r="C199" s="1"/>
      <c r="D199" s="1"/>
      <c r="E199" s="1"/>
      <c r="F199" s="1"/>
      <c r="G199" s="1"/>
      <c r="H199" s="1"/>
      <c r="I199" s="1"/>
      <c r="J199" s="1"/>
      <c r="K199" s="1"/>
      <c r="L199" s="1"/>
      <c r="M199" s="1"/>
      <c r="N199" s="1"/>
      <c r="O199" s="1"/>
    </row>
    <row r="200" spans="1:15" ht="9.75" customHeight="1">
      <c r="A200" s="1"/>
      <c r="B200" s="1"/>
      <c r="C200" s="1"/>
      <c r="D200" s="1"/>
      <c r="E200" s="1"/>
      <c r="F200" s="1"/>
      <c r="G200" s="1"/>
      <c r="H200" s="1"/>
      <c r="I200" s="1"/>
      <c r="J200" s="1"/>
      <c r="K200" s="1"/>
      <c r="L200" s="1"/>
      <c r="M200" s="1"/>
      <c r="N200" s="1"/>
      <c r="O200" s="1"/>
    </row>
    <row r="201" spans="1:15" ht="9.75" customHeight="1">
      <c r="A201" s="1"/>
      <c r="B201" s="1"/>
      <c r="C201" s="1"/>
      <c r="D201" s="1"/>
      <c r="E201" s="1"/>
      <c r="F201" s="1"/>
      <c r="G201" s="1"/>
      <c r="H201" s="1"/>
      <c r="I201" s="1"/>
      <c r="J201" s="1"/>
      <c r="K201" s="1"/>
      <c r="L201" s="1"/>
      <c r="M201" s="1"/>
      <c r="N201" s="1"/>
      <c r="O201" s="1"/>
    </row>
    <row r="202" spans="1:15" ht="9.75" customHeight="1">
      <c r="A202" s="1"/>
      <c r="B202" s="1"/>
      <c r="C202" s="1"/>
      <c r="D202" s="1"/>
      <c r="E202" s="1"/>
      <c r="F202" s="1"/>
      <c r="G202" s="1"/>
      <c r="H202" s="1"/>
      <c r="I202" s="1"/>
      <c r="J202" s="1"/>
      <c r="K202" s="1"/>
      <c r="L202" s="1"/>
      <c r="M202" s="1"/>
      <c r="N202" s="1"/>
      <c r="O202" s="1"/>
    </row>
    <row r="203" spans="1:15" ht="9.75" customHeight="1">
      <c r="A203" s="1"/>
      <c r="B203" s="1"/>
      <c r="C203" s="1"/>
      <c r="D203" s="1"/>
      <c r="E203" s="1"/>
      <c r="F203" s="1"/>
      <c r="G203" s="1"/>
      <c r="H203" s="1"/>
      <c r="I203" s="1"/>
      <c r="J203" s="1"/>
      <c r="K203" s="1"/>
      <c r="L203" s="1"/>
      <c r="M203" s="1"/>
      <c r="N203" s="1"/>
      <c r="O203" s="1"/>
    </row>
    <row r="204" spans="1:15" ht="9.75" customHeight="1">
      <c r="A204" s="1"/>
      <c r="B204" s="1"/>
      <c r="C204" s="1"/>
      <c r="D204" s="1"/>
      <c r="E204" s="1"/>
      <c r="F204" s="1"/>
      <c r="G204" s="1"/>
      <c r="H204" s="1"/>
      <c r="I204" s="1"/>
      <c r="J204" s="1"/>
      <c r="K204" s="1"/>
      <c r="L204" s="1"/>
      <c r="M204" s="1"/>
      <c r="N204" s="1"/>
      <c r="O204" s="1"/>
    </row>
    <row r="205" spans="1:15" ht="9.75" customHeight="1">
      <c r="A205" s="1"/>
      <c r="B205" s="1"/>
      <c r="C205" s="1"/>
      <c r="D205" s="1"/>
      <c r="E205" s="1"/>
      <c r="F205" s="1"/>
      <c r="G205" s="1"/>
      <c r="H205" s="1"/>
      <c r="I205" s="1"/>
      <c r="J205" s="1"/>
      <c r="K205" s="1"/>
      <c r="L205" s="1"/>
      <c r="M205" s="1"/>
      <c r="N205" s="1"/>
      <c r="O205" s="1"/>
    </row>
    <row r="206" spans="1:15" ht="9.75" customHeight="1">
      <c r="A206" s="1"/>
      <c r="B206" s="1"/>
      <c r="C206" s="1"/>
      <c r="D206" s="1"/>
      <c r="E206" s="1"/>
      <c r="F206" s="1"/>
      <c r="G206" s="1"/>
      <c r="H206" s="1"/>
      <c r="I206" s="1"/>
      <c r="J206" s="1"/>
      <c r="K206" s="1"/>
      <c r="L206" s="1"/>
      <c r="M206" s="1"/>
      <c r="N206" s="1"/>
      <c r="O206" s="1"/>
    </row>
    <row r="207" spans="1:15" ht="9.75" customHeight="1">
      <c r="A207" s="1"/>
      <c r="B207" s="1"/>
      <c r="C207" s="1"/>
      <c r="D207" s="1"/>
      <c r="E207" s="1"/>
      <c r="F207" s="1"/>
      <c r="G207" s="1"/>
      <c r="H207" s="1"/>
      <c r="I207" s="1"/>
      <c r="J207" s="1"/>
      <c r="K207" s="1"/>
      <c r="L207" s="1"/>
      <c r="M207" s="1"/>
      <c r="N207" s="1"/>
      <c r="O207" s="1"/>
    </row>
    <row r="208" spans="1:15" ht="9.75" customHeight="1">
      <c r="A208" s="1"/>
      <c r="B208" s="1"/>
      <c r="C208" s="1"/>
      <c r="D208" s="1"/>
      <c r="E208" s="1"/>
      <c r="F208" s="1"/>
      <c r="G208" s="1"/>
      <c r="H208" s="1"/>
      <c r="I208" s="1"/>
      <c r="J208" s="1"/>
      <c r="K208" s="1"/>
      <c r="L208" s="1"/>
      <c r="M208" s="1"/>
      <c r="N208" s="1"/>
      <c r="O208" s="1"/>
    </row>
    <row r="209" spans="1:15" ht="9.75" customHeight="1">
      <c r="A209" s="1"/>
      <c r="B209" s="1"/>
      <c r="C209" s="1"/>
      <c r="D209" s="1"/>
      <c r="E209" s="1"/>
      <c r="F209" s="1"/>
      <c r="G209" s="1"/>
      <c r="H209" s="1"/>
      <c r="I209" s="1"/>
      <c r="J209" s="1"/>
      <c r="K209" s="1"/>
      <c r="L209" s="1"/>
      <c r="M209" s="1"/>
      <c r="N209" s="1"/>
      <c r="O209" s="1"/>
    </row>
    <row r="210" spans="1:15" ht="9.75" customHeight="1">
      <c r="A210" s="1"/>
      <c r="B210" s="1"/>
      <c r="C210" s="1"/>
      <c r="D210" s="1"/>
      <c r="E210" s="1"/>
      <c r="F210" s="1"/>
      <c r="G210" s="1"/>
      <c r="H210" s="1"/>
      <c r="I210" s="1"/>
      <c r="J210" s="1"/>
      <c r="K210" s="1"/>
      <c r="L210" s="1"/>
      <c r="M210" s="1"/>
      <c r="N210" s="1"/>
      <c r="O210" s="1"/>
    </row>
    <row r="211" spans="1:15" ht="9.75" customHeight="1">
      <c r="A211" s="1"/>
      <c r="B211" s="1"/>
      <c r="C211" s="1"/>
      <c r="D211" s="1"/>
      <c r="E211" s="1"/>
      <c r="F211" s="1"/>
      <c r="G211" s="1"/>
      <c r="H211" s="1"/>
      <c r="I211" s="1"/>
      <c r="J211" s="1"/>
      <c r="K211" s="1"/>
      <c r="L211" s="1"/>
      <c r="M211" s="1"/>
      <c r="N211" s="1"/>
      <c r="O211" s="1"/>
    </row>
    <row r="212" spans="1:15" ht="9.75" customHeight="1">
      <c r="A212" s="1"/>
      <c r="B212" s="1"/>
      <c r="C212" s="1"/>
      <c r="D212" s="1"/>
      <c r="E212" s="1"/>
      <c r="F212" s="1"/>
      <c r="G212" s="1"/>
      <c r="H212" s="1"/>
      <c r="I212" s="1"/>
      <c r="J212" s="1"/>
      <c r="K212" s="1"/>
      <c r="L212" s="1"/>
      <c r="M212" s="1"/>
      <c r="N212" s="1"/>
      <c r="O212" s="1"/>
    </row>
    <row r="213" spans="1:15" ht="9.75" customHeight="1">
      <c r="A213" s="1"/>
      <c r="B213" s="1"/>
      <c r="C213" s="1"/>
      <c r="D213" s="1"/>
      <c r="E213" s="1"/>
      <c r="F213" s="1"/>
      <c r="G213" s="1"/>
      <c r="H213" s="1"/>
      <c r="I213" s="1"/>
      <c r="J213" s="1"/>
      <c r="K213" s="1"/>
      <c r="L213" s="1"/>
      <c r="M213" s="1"/>
      <c r="N213" s="1"/>
      <c r="O213" s="1"/>
    </row>
    <row r="214" spans="1:15" ht="9.75" customHeight="1">
      <c r="A214" s="1"/>
      <c r="B214" s="1"/>
      <c r="C214" s="1"/>
      <c r="D214" s="1"/>
      <c r="E214" s="1"/>
      <c r="F214" s="1"/>
      <c r="G214" s="1"/>
      <c r="H214" s="1"/>
      <c r="I214" s="1"/>
      <c r="J214" s="1"/>
      <c r="K214" s="1"/>
      <c r="L214" s="1"/>
      <c r="M214" s="1"/>
      <c r="N214" s="1"/>
      <c r="O214" s="1"/>
    </row>
    <row r="215" spans="1:15" ht="9.75" customHeight="1">
      <c r="A215" s="1"/>
      <c r="B215" s="1"/>
      <c r="C215" s="1"/>
      <c r="D215" s="1"/>
      <c r="E215" s="1"/>
      <c r="F215" s="1"/>
      <c r="G215" s="1"/>
      <c r="H215" s="1"/>
      <c r="I215" s="1"/>
      <c r="J215" s="1"/>
      <c r="K215" s="1"/>
      <c r="L215" s="1"/>
      <c r="M215" s="1"/>
      <c r="N215" s="1"/>
      <c r="O215" s="1"/>
    </row>
    <row r="216" spans="1:15" ht="9.75" customHeight="1">
      <c r="A216" s="1"/>
      <c r="B216" s="1"/>
      <c r="C216" s="1"/>
      <c r="D216" s="1"/>
      <c r="E216" s="1"/>
      <c r="F216" s="1"/>
      <c r="G216" s="1"/>
      <c r="H216" s="1"/>
      <c r="I216" s="1"/>
      <c r="J216" s="1"/>
      <c r="K216" s="1"/>
      <c r="L216" s="1"/>
      <c r="M216" s="1"/>
      <c r="N216" s="1"/>
      <c r="O216" s="1"/>
    </row>
    <row r="217" spans="1:15" ht="9.75" customHeight="1">
      <c r="A217" s="1"/>
      <c r="B217" s="1"/>
      <c r="C217" s="1"/>
      <c r="D217" s="1"/>
      <c r="E217" s="1"/>
      <c r="F217" s="1"/>
      <c r="G217" s="1"/>
      <c r="H217" s="1"/>
      <c r="I217" s="1"/>
      <c r="J217" s="1"/>
      <c r="K217" s="1"/>
      <c r="L217" s="1"/>
      <c r="M217" s="1"/>
      <c r="N217" s="1"/>
      <c r="O217" s="1"/>
    </row>
    <row r="218" spans="1:15" ht="9.75" customHeight="1">
      <c r="A218" s="1"/>
      <c r="B218" s="1"/>
      <c r="C218" s="1"/>
      <c r="D218" s="1"/>
      <c r="E218" s="1"/>
      <c r="F218" s="1"/>
      <c r="G218" s="1"/>
      <c r="H218" s="1"/>
      <c r="I218" s="1"/>
      <c r="J218" s="1"/>
      <c r="K218" s="1"/>
      <c r="L218" s="1"/>
      <c r="M218" s="1"/>
      <c r="N218" s="1"/>
      <c r="O218" s="1"/>
    </row>
    <row r="219" spans="1:15" ht="9.75" customHeight="1">
      <c r="A219" s="1"/>
      <c r="B219" s="1"/>
      <c r="C219" s="1"/>
      <c r="D219" s="1"/>
      <c r="E219" s="1"/>
      <c r="F219" s="1"/>
      <c r="G219" s="1"/>
      <c r="H219" s="1"/>
      <c r="I219" s="1"/>
      <c r="J219" s="1"/>
      <c r="K219" s="1"/>
      <c r="L219" s="1"/>
      <c r="M219" s="1"/>
      <c r="N219" s="1"/>
      <c r="O219" s="1"/>
    </row>
    <row r="220" spans="1:15" ht="9.75" customHeight="1">
      <c r="A220" s="1"/>
      <c r="B220" s="1"/>
      <c r="C220" s="1"/>
      <c r="D220" s="1"/>
      <c r="E220" s="1"/>
      <c r="F220" s="1"/>
      <c r="G220" s="1"/>
      <c r="H220" s="1"/>
      <c r="I220" s="1"/>
      <c r="J220" s="1"/>
      <c r="K220" s="1"/>
      <c r="L220" s="1"/>
      <c r="M220" s="1"/>
      <c r="N220" s="1"/>
      <c r="O220" s="1"/>
    </row>
    <row r="221" spans="1:15" ht="9.75" customHeight="1">
      <c r="A221" s="1"/>
      <c r="B221" s="1"/>
      <c r="C221" s="1"/>
      <c r="D221" s="1"/>
      <c r="E221" s="1"/>
      <c r="F221" s="1"/>
      <c r="G221" s="1"/>
      <c r="H221" s="1"/>
      <c r="I221" s="1"/>
      <c r="J221" s="1"/>
      <c r="K221" s="1"/>
      <c r="L221" s="1"/>
      <c r="M221" s="1"/>
      <c r="N221" s="1"/>
      <c r="O221" s="1"/>
    </row>
    <row r="222" spans="1:15" ht="9.75" customHeight="1">
      <c r="A222" s="1"/>
      <c r="B222" s="1"/>
      <c r="C222" s="1"/>
      <c r="D222" s="1"/>
      <c r="E222" s="1"/>
      <c r="F222" s="1"/>
      <c r="G222" s="1"/>
      <c r="H222" s="1"/>
      <c r="I222" s="1"/>
      <c r="J222" s="1"/>
      <c r="K222" s="1"/>
      <c r="L222" s="1"/>
      <c r="M222" s="1"/>
      <c r="N222" s="1"/>
      <c r="O222" s="1"/>
    </row>
    <row r="223" spans="1:15" ht="9.75" customHeight="1">
      <c r="A223" s="1"/>
      <c r="B223" s="1"/>
      <c r="C223" s="1"/>
      <c r="D223" s="1"/>
      <c r="E223" s="1"/>
      <c r="F223" s="1"/>
      <c r="G223" s="1"/>
      <c r="H223" s="1"/>
      <c r="I223" s="1"/>
      <c r="J223" s="1"/>
      <c r="K223" s="1"/>
      <c r="L223" s="1"/>
      <c r="M223" s="1"/>
      <c r="N223" s="1"/>
      <c r="O223" s="1"/>
    </row>
    <row r="224" spans="1:15" ht="9.75" customHeight="1">
      <c r="A224" s="1"/>
      <c r="B224" s="1"/>
      <c r="C224" s="1"/>
      <c r="D224" s="1"/>
      <c r="E224" s="1"/>
      <c r="F224" s="1"/>
      <c r="G224" s="1"/>
      <c r="H224" s="1"/>
      <c r="I224" s="1"/>
      <c r="J224" s="1"/>
      <c r="K224" s="1"/>
      <c r="L224" s="1"/>
      <c r="M224" s="1"/>
      <c r="N224" s="1"/>
      <c r="O224" s="1"/>
    </row>
    <row r="225" spans="1:15" ht="9.75" customHeight="1">
      <c r="A225" s="1"/>
      <c r="B225" s="1"/>
      <c r="C225" s="1"/>
      <c r="D225" s="1"/>
      <c r="E225" s="1"/>
      <c r="F225" s="1"/>
      <c r="G225" s="1"/>
      <c r="H225" s="1"/>
      <c r="I225" s="1"/>
      <c r="J225" s="1"/>
      <c r="K225" s="1"/>
      <c r="L225" s="1"/>
      <c r="M225" s="1"/>
      <c r="N225" s="1"/>
      <c r="O225" s="1"/>
    </row>
    <row r="226" spans="1:15" ht="9.75" customHeight="1">
      <c r="A226" s="1"/>
      <c r="B226" s="1"/>
      <c r="C226" s="1"/>
      <c r="D226" s="1"/>
      <c r="E226" s="1"/>
      <c r="F226" s="1"/>
      <c r="G226" s="1"/>
      <c r="H226" s="1"/>
      <c r="I226" s="1"/>
      <c r="J226" s="1"/>
      <c r="K226" s="1"/>
      <c r="L226" s="1"/>
      <c r="M226" s="1"/>
      <c r="N226" s="1"/>
      <c r="O226" s="1"/>
    </row>
    <row r="227" spans="1:15" ht="9.75" customHeight="1">
      <c r="A227" s="1"/>
      <c r="B227" s="1"/>
      <c r="C227" s="1"/>
      <c r="D227" s="1"/>
      <c r="E227" s="1"/>
      <c r="F227" s="1"/>
      <c r="G227" s="1"/>
      <c r="H227" s="1"/>
      <c r="I227" s="1"/>
      <c r="J227" s="1"/>
      <c r="K227" s="1"/>
      <c r="L227" s="1"/>
      <c r="M227" s="1"/>
      <c r="N227" s="1"/>
      <c r="O227" s="1"/>
    </row>
    <row r="228" spans="1:15" ht="9.75" customHeight="1">
      <c r="A228" s="1"/>
      <c r="B228" s="1"/>
      <c r="C228" s="1"/>
      <c r="D228" s="1"/>
      <c r="E228" s="1"/>
      <c r="F228" s="1"/>
      <c r="G228" s="1"/>
      <c r="H228" s="1"/>
      <c r="I228" s="1"/>
      <c r="J228" s="1"/>
      <c r="K228" s="1"/>
      <c r="L228" s="1"/>
      <c r="M228" s="1"/>
      <c r="N228" s="1"/>
      <c r="O228" s="1"/>
    </row>
    <row r="229" spans="1:15" ht="9.75" customHeight="1">
      <c r="A229" s="1"/>
      <c r="B229" s="1"/>
      <c r="C229" s="1"/>
      <c r="D229" s="1"/>
      <c r="E229" s="1"/>
      <c r="F229" s="1"/>
      <c r="G229" s="1"/>
      <c r="H229" s="1"/>
      <c r="I229" s="1"/>
      <c r="J229" s="1"/>
      <c r="K229" s="1"/>
      <c r="L229" s="1"/>
      <c r="M229" s="1"/>
      <c r="N229" s="1"/>
      <c r="O229" s="1"/>
    </row>
    <row r="230" spans="1:15" ht="9.75" customHeight="1">
      <c r="A230" s="1"/>
      <c r="B230" s="1"/>
      <c r="C230" s="1"/>
      <c r="D230" s="1"/>
      <c r="E230" s="1"/>
      <c r="F230" s="1"/>
      <c r="G230" s="1"/>
      <c r="H230" s="1"/>
      <c r="I230" s="1"/>
      <c r="J230" s="1"/>
      <c r="K230" s="1"/>
      <c r="L230" s="1"/>
      <c r="M230" s="1"/>
      <c r="N230" s="1"/>
      <c r="O230" s="1"/>
    </row>
    <row r="231" spans="1:15" ht="9.75" customHeight="1">
      <c r="A231" s="1"/>
      <c r="B231" s="1"/>
      <c r="C231" s="1"/>
      <c r="D231" s="1"/>
      <c r="E231" s="1"/>
      <c r="F231" s="1"/>
      <c r="G231" s="1"/>
      <c r="H231" s="1"/>
      <c r="I231" s="1"/>
      <c r="J231" s="1"/>
      <c r="K231" s="1"/>
      <c r="L231" s="1"/>
      <c r="M231" s="1"/>
      <c r="N231" s="1"/>
      <c r="O231" s="1"/>
    </row>
    <row r="232" spans="1:15" ht="9.75" customHeight="1">
      <c r="A232" s="1"/>
      <c r="B232" s="1"/>
      <c r="C232" s="1"/>
      <c r="D232" s="1"/>
      <c r="E232" s="1"/>
      <c r="F232" s="1"/>
      <c r="G232" s="1"/>
      <c r="H232" s="1"/>
      <c r="I232" s="1"/>
      <c r="J232" s="1"/>
      <c r="K232" s="1"/>
      <c r="L232" s="1"/>
      <c r="M232" s="1"/>
      <c r="N232" s="1"/>
      <c r="O232" s="1"/>
    </row>
    <row r="233" spans="1:15" ht="9.75" customHeight="1">
      <c r="A233" s="1"/>
      <c r="B233" s="1"/>
      <c r="C233" s="1"/>
      <c r="D233" s="1"/>
      <c r="E233" s="1"/>
      <c r="F233" s="1"/>
      <c r="G233" s="1"/>
      <c r="H233" s="1"/>
      <c r="I233" s="1"/>
      <c r="J233" s="1"/>
      <c r="K233" s="1"/>
      <c r="L233" s="1"/>
      <c r="M233" s="1"/>
      <c r="N233" s="1"/>
      <c r="O233" s="1"/>
    </row>
    <row r="234" spans="1:15" ht="9.75" customHeight="1">
      <c r="A234" s="1"/>
      <c r="B234" s="1"/>
      <c r="C234" s="1"/>
      <c r="D234" s="1"/>
      <c r="E234" s="1"/>
      <c r="F234" s="1"/>
      <c r="G234" s="1"/>
      <c r="H234" s="1"/>
      <c r="I234" s="1"/>
      <c r="J234" s="1"/>
      <c r="K234" s="1"/>
      <c r="L234" s="1"/>
      <c r="M234" s="1"/>
      <c r="N234" s="1"/>
      <c r="O234" s="1"/>
    </row>
    <row r="235" spans="1:15" ht="9.75" customHeight="1">
      <c r="A235" s="1"/>
      <c r="B235" s="1"/>
      <c r="C235" s="1"/>
      <c r="D235" s="1"/>
      <c r="E235" s="1"/>
      <c r="F235" s="1"/>
      <c r="G235" s="1"/>
      <c r="H235" s="1"/>
      <c r="I235" s="1"/>
      <c r="J235" s="1"/>
      <c r="K235" s="1"/>
      <c r="L235" s="1"/>
      <c r="M235" s="1"/>
      <c r="N235" s="1"/>
      <c r="O235" s="1"/>
    </row>
    <row r="236" spans="1:15" ht="9.75" customHeight="1">
      <c r="A236" s="1"/>
      <c r="B236" s="1"/>
      <c r="C236" s="1"/>
      <c r="D236" s="1"/>
      <c r="E236" s="1"/>
      <c r="F236" s="1"/>
      <c r="G236" s="1"/>
      <c r="H236" s="1"/>
      <c r="I236" s="1"/>
      <c r="J236" s="1"/>
      <c r="K236" s="1"/>
      <c r="L236" s="1"/>
      <c r="M236" s="1"/>
      <c r="N236" s="1"/>
      <c r="O236" s="1"/>
    </row>
    <row r="237" spans="1:15" ht="9.75" customHeight="1">
      <c r="A237" s="1"/>
      <c r="B237" s="1"/>
      <c r="C237" s="1"/>
      <c r="D237" s="1"/>
      <c r="E237" s="1"/>
      <c r="F237" s="1"/>
      <c r="G237" s="1"/>
      <c r="H237" s="1"/>
      <c r="I237" s="1"/>
      <c r="J237" s="1"/>
      <c r="K237" s="1"/>
      <c r="L237" s="1"/>
      <c r="M237" s="1"/>
      <c r="N237" s="1"/>
      <c r="O237" s="1"/>
    </row>
    <row r="238" spans="1:15" ht="9.75" customHeight="1">
      <c r="A238" s="1"/>
      <c r="B238" s="1"/>
      <c r="C238" s="1"/>
      <c r="D238" s="1"/>
      <c r="E238" s="1"/>
      <c r="F238" s="1"/>
      <c r="G238" s="1"/>
      <c r="H238" s="1"/>
      <c r="I238" s="1"/>
      <c r="J238" s="1"/>
      <c r="K238" s="1"/>
      <c r="L238" s="1"/>
      <c r="M238" s="1"/>
      <c r="N238" s="1"/>
      <c r="O238" s="1"/>
    </row>
    <row r="239" spans="1:15" ht="9.75" customHeight="1">
      <c r="A239" s="1"/>
      <c r="B239" s="1"/>
      <c r="C239" s="1"/>
      <c r="D239" s="1"/>
      <c r="E239" s="1"/>
      <c r="F239" s="1"/>
      <c r="G239" s="1"/>
      <c r="H239" s="1"/>
      <c r="I239" s="1"/>
      <c r="J239" s="1"/>
      <c r="K239" s="1"/>
      <c r="L239" s="1"/>
      <c r="M239" s="1"/>
      <c r="N239" s="1"/>
      <c r="O239" s="1"/>
    </row>
    <row r="240" spans="1:15" ht="9.75" customHeight="1">
      <c r="A240" s="1"/>
      <c r="B240" s="1"/>
      <c r="C240" s="1"/>
      <c r="D240" s="1"/>
      <c r="E240" s="1"/>
      <c r="F240" s="1"/>
      <c r="G240" s="1"/>
      <c r="H240" s="1"/>
      <c r="I240" s="1"/>
      <c r="J240" s="1"/>
      <c r="K240" s="1"/>
      <c r="L240" s="1"/>
      <c r="M240" s="1"/>
      <c r="N240" s="1"/>
      <c r="O240" s="1"/>
    </row>
    <row r="241" spans="1:15" ht="9.75" customHeight="1">
      <c r="A241" s="1"/>
      <c r="B241" s="1"/>
      <c r="C241" s="1"/>
      <c r="D241" s="1"/>
      <c r="E241" s="1"/>
      <c r="F241" s="1"/>
      <c r="G241" s="1"/>
      <c r="H241" s="1"/>
      <c r="I241" s="1"/>
      <c r="J241" s="1"/>
      <c r="K241" s="1"/>
      <c r="L241" s="1"/>
      <c r="M241" s="1"/>
      <c r="N241" s="1"/>
      <c r="O241" s="1"/>
    </row>
    <row r="242" spans="1:15" ht="9.75" customHeight="1">
      <c r="A242" s="1"/>
      <c r="B242" s="1"/>
      <c r="C242" s="1"/>
      <c r="D242" s="1"/>
      <c r="E242" s="1"/>
      <c r="F242" s="1"/>
      <c r="G242" s="1"/>
      <c r="H242" s="1"/>
      <c r="I242" s="1"/>
      <c r="J242" s="1"/>
      <c r="K242" s="1"/>
      <c r="L242" s="1"/>
      <c r="M242" s="1"/>
      <c r="N242" s="1"/>
      <c r="O242" s="1"/>
    </row>
    <row r="243" spans="1:15" ht="9.75" customHeight="1">
      <c r="A243" s="1"/>
      <c r="B243" s="1"/>
      <c r="C243" s="1"/>
      <c r="D243" s="1"/>
      <c r="E243" s="1"/>
      <c r="F243" s="1"/>
      <c r="G243" s="1"/>
      <c r="H243" s="1"/>
      <c r="I243" s="1"/>
      <c r="J243" s="1"/>
      <c r="K243" s="1"/>
      <c r="L243" s="1"/>
      <c r="M243" s="1"/>
      <c r="N243" s="1"/>
      <c r="O243" s="1"/>
    </row>
    <row r="244" spans="1:15" ht="9.75" customHeight="1">
      <c r="A244" s="1"/>
      <c r="B244" s="1"/>
      <c r="C244" s="1"/>
      <c r="D244" s="1"/>
      <c r="E244" s="1"/>
      <c r="F244" s="1"/>
      <c r="G244" s="1"/>
      <c r="H244" s="1"/>
      <c r="I244" s="1"/>
      <c r="J244" s="1"/>
      <c r="K244" s="1"/>
      <c r="L244" s="1"/>
      <c r="M244" s="1"/>
      <c r="N244" s="1"/>
      <c r="O244" s="1"/>
    </row>
    <row r="245" spans="1:15" ht="9.75" customHeight="1">
      <c r="A245" s="1"/>
      <c r="B245" s="1"/>
      <c r="C245" s="1"/>
      <c r="D245" s="1"/>
      <c r="E245" s="1"/>
      <c r="F245" s="1"/>
      <c r="G245" s="1"/>
      <c r="H245" s="1"/>
      <c r="I245" s="1"/>
      <c r="J245" s="1"/>
      <c r="K245" s="1"/>
      <c r="L245" s="1"/>
      <c r="M245" s="1"/>
      <c r="N245" s="1"/>
      <c r="O245" s="1"/>
    </row>
    <row r="246" spans="1:15" ht="9.75" customHeight="1">
      <c r="A246" s="1"/>
      <c r="B246" s="1"/>
      <c r="C246" s="1"/>
      <c r="D246" s="1"/>
      <c r="E246" s="1"/>
      <c r="F246" s="1"/>
      <c r="G246" s="1"/>
      <c r="H246" s="1"/>
      <c r="I246" s="1"/>
      <c r="J246" s="1"/>
      <c r="K246" s="1"/>
      <c r="L246" s="1"/>
      <c r="M246" s="1"/>
      <c r="N246" s="1"/>
      <c r="O246" s="1"/>
    </row>
    <row r="247" spans="1:15" ht="9.75" customHeight="1">
      <c r="A247" s="1"/>
      <c r="B247" s="1"/>
      <c r="C247" s="1"/>
      <c r="D247" s="1"/>
      <c r="E247" s="1"/>
      <c r="F247" s="1"/>
      <c r="G247" s="1"/>
      <c r="H247" s="1"/>
      <c r="I247" s="1"/>
      <c r="J247" s="1"/>
      <c r="K247" s="1"/>
      <c r="L247" s="1"/>
      <c r="M247" s="1"/>
      <c r="N247" s="1"/>
      <c r="O247" s="1"/>
    </row>
    <row r="248" spans="1:15" ht="9.75" customHeight="1">
      <c r="A248" s="1"/>
      <c r="B248" s="1"/>
      <c r="C248" s="1"/>
      <c r="D248" s="1"/>
      <c r="E248" s="1"/>
      <c r="F248" s="1"/>
      <c r="G248" s="1"/>
      <c r="H248" s="1"/>
      <c r="I248" s="1"/>
      <c r="J248" s="1"/>
      <c r="K248" s="1"/>
      <c r="L248" s="1"/>
      <c r="M248" s="1"/>
      <c r="N248" s="1"/>
      <c r="O248" s="1"/>
    </row>
    <row r="249" spans="1:15" ht="9.75" customHeight="1">
      <c r="A249" s="1"/>
      <c r="B249" s="1"/>
      <c r="C249" s="1"/>
      <c r="D249" s="1"/>
      <c r="E249" s="1"/>
      <c r="F249" s="1"/>
      <c r="G249" s="1"/>
      <c r="H249" s="1"/>
      <c r="I249" s="1"/>
      <c r="J249" s="1"/>
      <c r="K249" s="1"/>
      <c r="L249" s="1"/>
      <c r="M249" s="1"/>
      <c r="N249" s="1"/>
      <c r="O249" s="1"/>
    </row>
    <row r="250" spans="1:15" ht="9.75" customHeight="1">
      <c r="A250" s="1"/>
      <c r="B250" s="1"/>
      <c r="C250" s="1"/>
      <c r="D250" s="1"/>
      <c r="E250" s="1"/>
      <c r="F250" s="1"/>
      <c r="G250" s="1"/>
      <c r="H250" s="1"/>
      <c r="I250" s="1"/>
      <c r="J250" s="1"/>
      <c r="K250" s="1"/>
      <c r="L250" s="1"/>
      <c r="M250" s="1"/>
      <c r="N250" s="1"/>
      <c r="O250" s="1"/>
    </row>
    <row r="251" spans="1:15" ht="9.75" customHeight="1">
      <c r="A251" s="1"/>
      <c r="B251" s="1"/>
      <c r="C251" s="1"/>
      <c r="D251" s="1"/>
      <c r="E251" s="1"/>
      <c r="F251" s="1"/>
      <c r="G251" s="1"/>
      <c r="H251" s="1"/>
      <c r="I251" s="1"/>
      <c r="J251" s="1"/>
      <c r="K251" s="1"/>
      <c r="L251" s="1"/>
      <c r="M251" s="1"/>
      <c r="N251" s="1"/>
      <c r="O251" s="1"/>
    </row>
    <row r="252" spans="1:15" ht="9.75" customHeight="1">
      <c r="A252" s="1"/>
      <c r="B252" s="1"/>
      <c r="C252" s="1"/>
      <c r="D252" s="1"/>
      <c r="E252" s="1"/>
      <c r="F252" s="1"/>
      <c r="G252" s="1"/>
      <c r="H252" s="1"/>
      <c r="I252" s="1"/>
      <c r="J252" s="1"/>
      <c r="K252" s="1"/>
      <c r="L252" s="1"/>
      <c r="M252" s="1"/>
      <c r="N252" s="1"/>
      <c r="O252" s="1"/>
    </row>
    <row r="253" spans="1:15" ht="9.75" customHeight="1">
      <c r="A253" s="1"/>
      <c r="B253" s="1"/>
      <c r="C253" s="1"/>
      <c r="D253" s="1"/>
      <c r="E253" s="1"/>
      <c r="F253" s="1"/>
      <c r="G253" s="1"/>
      <c r="H253" s="1"/>
      <c r="I253" s="1"/>
      <c r="J253" s="1"/>
      <c r="K253" s="1"/>
      <c r="L253" s="1"/>
      <c r="M253" s="1"/>
      <c r="N253" s="1"/>
      <c r="O253" s="1"/>
    </row>
    <row r="254" spans="1:15" ht="9.75" customHeight="1">
      <c r="A254" s="1"/>
      <c r="B254" s="1"/>
      <c r="C254" s="1"/>
      <c r="D254" s="1"/>
      <c r="E254" s="1"/>
      <c r="F254" s="1"/>
      <c r="G254" s="1"/>
      <c r="H254" s="1"/>
      <c r="I254" s="1"/>
      <c r="J254" s="1"/>
      <c r="K254" s="1"/>
      <c r="L254" s="1"/>
      <c r="M254" s="1"/>
      <c r="N254" s="1"/>
      <c r="O254" s="1"/>
    </row>
    <row r="255" spans="1:15" ht="9.75" customHeight="1">
      <c r="A255" s="1"/>
      <c r="B255" s="1"/>
      <c r="C255" s="1"/>
      <c r="D255" s="1"/>
      <c r="E255" s="1"/>
      <c r="F255" s="1"/>
      <c r="G255" s="1"/>
      <c r="H255" s="1"/>
      <c r="I255" s="1"/>
      <c r="J255" s="1"/>
      <c r="K255" s="1"/>
      <c r="L255" s="1"/>
      <c r="M255" s="1"/>
      <c r="N255" s="1"/>
      <c r="O255" s="1"/>
    </row>
    <row r="256" spans="1:15" ht="9.75" customHeight="1">
      <c r="A256" s="1"/>
      <c r="B256" s="1"/>
      <c r="C256" s="1"/>
      <c r="D256" s="1"/>
      <c r="E256" s="1"/>
      <c r="F256" s="1"/>
      <c r="G256" s="1"/>
      <c r="H256" s="1"/>
      <c r="I256" s="1"/>
      <c r="J256" s="1"/>
      <c r="K256" s="1"/>
      <c r="L256" s="1"/>
      <c r="M256" s="1"/>
      <c r="N256" s="1"/>
      <c r="O256" s="1"/>
    </row>
    <row r="257" spans="1:15" ht="9.75" customHeight="1">
      <c r="A257" s="1"/>
      <c r="B257" s="1"/>
      <c r="C257" s="1"/>
      <c r="D257" s="1"/>
      <c r="E257" s="1"/>
      <c r="F257" s="1"/>
      <c r="G257" s="1"/>
      <c r="H257" s="1"/>
      <c r="I257" s="1"/>
      <c r="J257" s="1"/>
      <c r="K257" s="1"/>
      <c r="L257" s="1"/>
      <c r="M257" s="1"/>
      <c r="N257" s="1"/>
      <c r="O257" s="1"/>
    </row>
    <row r="258" spans="1:15" ht="9.75" customHeight="1">
      <c r="A258" s="1"/>
      <c r="B258" s="1"/>
      <c r="C258" s="1"/>
      <c r="D258" s="1"/>
      <c r="E258" s="1"/>
      <c r="F258" s="1"/>
      <c r="G258" s="1"/>
      <c r="H258" s="1"/>
      <c r="I258" s="1"/>
      <c r="J258" s="1"/>
      <c r="K258" s="1"/>
      <c r="L258" s="1"/>
      <c r="M258" s="1"/>
      <c r="N258" s="1"/>
      <c r="O258" s="1"/>
    </row>
    <row r="259" spans="1:15" ht="9.75" customHeight="1">
      <c r="A259" s="1"/>
      <c r="B259" s="1"/>
      <c r="C259" s="1"/>
      <c r="D259" s="1"/>
      <c r="E259" s="1"/>
      <c r="F259" s="1"/>
      <c r="G259" s="1"/>
      <c r="H259" s="1"/>
      <c r="I259" s="1"/>
      <c r="J259" s="1"/>
      <c r="K259" s="1"/>
      <c r="L259" s="1"/>
      <c r="M259" s="1"/>
      <c r="N259" s="1"/>
      <c r="O259" s="1"/>
    </row>
    <row r="260" spans="1:15" ht="9.75" customHeight="1">
      <c r="A260" s="1"/>
      <c r="B260" s="1"/>
      <c r="C260" s="1"/>
      <c r="D260" s="1"/>
      <c r="E260" s="1"/>
      <c r="F260" s="1"/>
      <c r="G260" s="1"/>
      <c r="H260" s="1"/>
      <c r="I260" s="1"/>
      <c r="J260" s="1"/>
      <c r="K260" s="1"/>
      <c r="L260" s="1"/>
      <c r="M260" s="1"/>
      <c r="N260" s="1"/>
      <c r="O260" s="1"/>
    </row>
    <row r="261" spans="1:15" ht="9.75" customHeight="1">
      <c r="A261" s="1"/>
      <c r="B261" s="1"/>
      <c r="C261" s="1"/>
      <c r="D261" s="1"/>
      <c r="E261" s="1"/>
      <c r="F261" s="1"/>
      <c r="G261" s="1"/>
      <c r="H261" s="1"/>
      <c r="I261" s="1"/>
      <c r="J261" s="1"/>
      <c r="K261" s="1"/>
      <c r="L261" s="1"/>
      <c r="M261" s="1"/>
      <c r="N261" s="1"/>
      <c r="O261" s="1"/>
    </row>
    <row r="262" spans="1:15" ht="9.75" customHeight="1">
      <c r="A262" s="1"/>
      <c r="B262" s="1"/>
      <c r="C262" s="1"/>
      <c r="D262" s="1"/>
      <c r="E262" s="1"/>
      <c r="F262" s="1"/>
      <c r="G262" s="1"/>
      <c r="H262" s="1"/>
      <c r="I262" s="1"/>
      <c r="J262" s="1"/>
      <c r="K262" s="1"/>
      <c r="L262" s="1"/>
      <c r="M262" s="1"/>
      <c r="N262" s="1"/>
      <c r="O262" s="1"/>
    </row>
    <row r="263" spans="1:15" ht="9.75" customHeight="1">
      <c r="A263" s="1"/>
      <c r="B263" s="1"/>
      <c r="C263" s="1"/>
      <c r="D263" s="1"/>
      <c r="E263" s="1"/>
      <c r="F263" s="1"/>
      <c r="G263" s="1"/>
      <c r="H263" s="1"/>
      <c r="I263" s="1"/>
      <c r="J263" s="1"/>
      <c r="K263" s="1"/>
      <c r="L263" s="1"/>
      <c r="M263" s="1"/>
      <c r="N263" s="1"/>
      <c r="O263" s="1"/>
    </row>
    <row r="264" spans="1:15" ht="9.75" customHeight="1">
      <c r="A264" s="1"/>
      <c r="B264" s="1"/>
      <c r="C264" s="1"/>
      <c r="D264" s="1"/>
      <c r="E264" s="1"/>
      <c r="F264" s="1"/>
      <c r="G264" s="1"/>
      <c r="H264" s="1"/>
      <c r="I264" s="1"/>
      <c r="J264" s="1"/>
      <c r="K264" s="1"/>
      <c r="L264" s="1"/>
      <c r="M264" s="1"/>
      <c r="N264" s="1"/>
      <c r="O264" s="1"/>
    </row>
    <row r="265" spans="1:15" ht="9.75" customHeight="1">
      <c r="A265" s="1"/>
      <c r="B265" s="1"/>
      <c r="C265" s="1"/>
      <c r="D265" s="1"/>
      <c r="E265" s="1"/>
      <c r="F265" s="1"/>
      <c r="G265" s="1"/>
      <c r="H265" s="1"/>
      <c r="I265" s="1"/>
      <c r="J265" s="1"/>
      <c r="K265" s="1"/>
      <c r="L265" s="1"/>
      <c r="M265" s="1"/>
      <c r="N265" s="1"/>
      <c r="O265" s="1"/>
    </row>
    <row r="266" spans="1:15" ht="9.75" customHeight="1">
      <c r="A266" s="1"/>
      <c r="B266" s="1"/>
      <c r="C266" s="1"/>
      <c r="D266" s="1"/>
      <c r="E266" s="1"/>
      <c r="F266" s="1"/>
      <c r="G266" s="1"/>
      <c r="H266" s="1"/>
      <c r="I266" s="1"/>
      <c r="J266" s="1"/>
      <c r="K266" s="1"/>
      <c r="L266" s="1"/>
      <c r="M266" s="1"/>
      <c r="N266" s="1"/>
      <c r="O266" s="1"/>
    </row>
    <row r="267" spans="1:15" ht="9.75" customHeight="1">
      <c r="A267" s="1"/>
      <c r="B267" s="1"/>
      <c r="C267" s="1"/>
      <c r="D267" s="1"/>
      <c r="E267" s="1"/>
      <c r="F267" s="1"/>
      <c r="G267" s="1"/>
      <c r="H267" s="1"/>
      <c r="I267" s="1"/>
      <c r="J267" s="1"/>
      <c r="K267" s="1"/>
      <c r="L267" s="1"/>
      <c r="M267" s="1"/>
      <c r="N267" s="1"/>
      <c r="O267" s="1"/>
    </row>
    <row r="268" spans="1:15" ht="9.75" customHeight="1">
      <c r="A268" s="1"/>
      <c r="B268" s="1"/>
      <c r="C268" s="1"/>
      <c r="D268" s="1"/>
      <c r="E268" s="1"/>
      <c r="F268" s="1"/>
      <c r="G268" s="1"/>
      <c r="H268" s="1"/>
      <c r="I268" s="1"/>
      <c r="J268" s="1"/>
      <c r="K268" s="1"/>
      <c r="L268" s="1"/>
      <c r="M268" s="1"/>
      <c r="N268" s="1"/>
      <c r="O268" s="1"/>
    </row>
    <row r="269" spans="1:15" ht="9.75" customHeight="1">
      <c r="A269" s="1"/>
      <c r="B269" s="1"/>
      <c r="C269" s="1"/>
      <c r="D269" s="1"/>
      <c r="E269" s="1"/>
      <c r="F269" s="1"/>
      <c r="G269" s="1"/>
      <c r="H269" s="1"/>
      <c r="I269" s="1"/>
      <c r="J269" s="1"/>
      <c r="K269" s="1"/>
      <c r="L269" s="1"/>
      <c r="M269" s="1"/>
      <c r="N269" s="1"/>
      <c r="O269" s="1"/>
    </row>
    <row r="270" spans="1:15" ht="9.75" customHeight="1">
      <c r="A270" s="1"/>
      <c r="B270" s="1"/>
      <c r="C270" s="1"/>
      <c r="D270" s="1"/>
      <c r="E270" s="1"/>
      <c r="F270" s="1"/>
      <c r="G270" s="1"/>
      <c r="H270" s="1"/>
      <c r="I270" s="1"/>
      <c r="J270" s="1"/>
      <c r="K270" s="1"/>
      <c r="L270" s="1"/>
      <c r="M270" s="1"/>
      <c r="N270" s="1"/>
      <c r="O270" s="1"/>
    </row>
    <row r="271" spans="1:15" ht="9.75" customHeight="1">
      <c r="A271" s="1"/>
      <c r="B271" s="1"/>
      <c r="C271" s="1"/>
      <c r="D271" s="1"/>
      <c r="E271" s="1"/>
      <c r="F271" s="1"/>
      <c r="G271" s="1"/>
      <c r="H271" s="1"/>
      <c r="I271" s="1"/>
      <c r="J271" s="1"/>
      <c r="K271" s="1"/>
      <c r="L271" s="1"/>
      <c r="M271" s="1"/>
      <c r="N271" s="1"/>
      <c r="O271" s="1"/>
    </row>
    <row r="272" spans="1:15" ht="9.75" customHeight="1">
      <c r="A272" s="1"/>
      <c r="B272" s="1"/>
      <c r="C272" s="1"/>
      <c r="D272" s="1"/>
      <c r="E272" s="1"/>
      <c r="F272" s="1"/>
      <c r="G272" s="1"/>
      <c r="H272" s="1"/>
      <c r="I272" s="1"/>
      <c r="J272" s="1"/>
      <c r="K272" s="1"/>
      <c r="L272" s="1"/>
      <c r="M272" s="1"/>
      <c r="N272" s="1"/>
      <c r="O272" s="1"/>
    </row>
    <row r="273" spans="1:15" ht="9.75" customHeight="1">
      <c r="A273" s="1"/>
      <c r="B273" s="1"/>
      <c r="C273" s="1"/>
      <c r="D273" s="1"/>
      <c r="E273" s="1"/>
      <c r="F273" s="1"/>
      <c r="G273" s="1"/>
      <c r="H273" s="1"/>
      <c r="I273" s="1"/>
      <c r="J273" s="1"/>
      <c r="K273" s="1"/>
      <c r="L273" s="1"/>
      <c r="M273" s="1"/>
      <c r="N273" s="1"/>
      <c r="O273" s="1"/>
    </row>
    <row r="274" spans="1:15" ht="9.75" customHeight="1">
      <c r="A274" s="1"/>
      <c r="B274" s="1"/>
      <c r="C274" s="1"/>
      <c r="D274" s="1"/>
      <c r="E274" s="1"/>
      <c r="F274" s="1"/>
      <c r="G274" s="1"/>
      <c r="H274" s="1"/>
      <c r="I274" s="1"/>
      <c r="J274" s="1"/>
      <c r="K274" s="1"/>
      <c r="L274" s="1"/>
      <c r="M274" s="1"/>
      <c r="N274" s="1"/>
      <c r="O274" s="1"/>
    </row>
    <row r="275" spans="1:15" ht="9.75" customHeight="1">
      <c r="A275" s="1"/>
      <c r="B275" s="1"/>
      <c r="C275" s="1"/>
      <c r="D275" s="1"/>
      <c r="E275" s="1"/>
      <c r="F275" s="1"/>
      <c r="G275" s="1"/>
      <c r="H275" s="1"/>
      <c r="I275" s="1"/>
      <c r="J275" s="1"/>
      <c r="K275" s="1"/>
      <c r="L275" s="1"/>
      <c r="M275" s="1"/>
      <c r="N275" s="1"/>
      <c r="O275" s="1"/>
    </row>
    <row r="276" spans="1:15" ht="9.75" customHeight="1">
      <c r="A276" s="1"/>
      <c r="B276" s="1"/>
      <c r="C276" s="1"/>
      <c r="D276" s="1"/>
      <c r="E276" s="1"/>
      <c r="F276" s="1"/>
      <c r="G276" s="1"/>
      <c r="H276" s="1"/>
      <c r="I276" s="1"/>
      <c r="J276" s="1"/>
      <c r="K276" s="1"/>
      <c r="L276" s="1"/>
      <c r="M276" s="1"/>
      <c r="N276" s="1"/>
      <c r="O276" s="1"/>
    </row>
    <row r="277" spans="1:15" ht="9.75" customHeight="1">
      <c r="A277" s="1"/>
      <c r="B277" s="1"/>
      <c r="C277" s="1"/>
      <c r="D277" s="1"/>
      <c r="E277" s="1"/>
      <c r="F277" s="1"/>
      <c r="G277" s="1"/>
      <c r="H277" s="1"/>
      <c r="I277" s="1"/>
      <c r="J277" s="1"/>
      <c r="K277" s="1"/>
      <c r="L277" s="1"/>
      <c r="M277" s="1"/>
      <c r="N277" s="1"/>
      <c r="O277" s="1"/>
    </row>
    <row r="278" spans="1:15" ht="9.75" customHeight="1">
      <c r="A278" s="1"/>
      <c r="B278" s="1"/>
      <c r="C278" s="1"/>
      <c r="D278" s="1"/>
      <c r="E278" s="1"/>
      <c r="F278" s="1"/>
      <c r="G278" s="1"/>
      <c r="H278" s="1"/>
      <c r="I278" s="1"/>
      <c r="J278" s="1"/>
      <c r="K278" s="1"/>
      <c r="L278" s="1"/>
      <c r="M278" s="1"/>
      <c r="N278" s="1"/>
      <c r="O278" s="1"/>
    </row>
    <row r="279" spans="1:15" ht="9.75" customHeight="1">
      <c r="A279" s="1"/>
      <c r="B279" s="1"/>
      <c r="C279" s="1"/>
      <c r="D279" s="1"/>
      <c r="E279" s="1"/>
      <c r="F279" s="1"/>
      <c r="G279" s="1"/>
      <c r="H279" s="1"/>
      <c r="I279" s="1"/>
      <c r="J279" s="1"/>
      <c r="K279" s="1"/>
      <c r="L279" s="1"/>
      <c r="M279" s="1"/>
      <c r="N279" s="1"/>
      <c r="O279" s="1"/>
    </row>
    <row r="280" spans="1:15" ht="9.75" customHeight="1">
      <c r="A280" s="1"/>
      <c r="B280" s="1"/>
      <c r="C280" s="1"/>
      <c r="D280" s="1"/>
      <c r="E280" s="1"/>
      <c r="F280" s="1"/>
      <c r="G280" s="1"/>
      <c r="H280" s="1"/>
      <c r="I280" s="1"/>
      <c r="J280" s="1"/>
      <c r="K280" s="1"/>
      <c r="L280" s="1"/>
      <c r="M280" s="1"/>
      <c r="N280" s="1"/>
      <c r="O280" s="1"/>
    </row>
    <row r="281" spans="1:15" ht="9.75" customHeight="1">
      <c r="A281" s="1"/>
      <c r="B281" s="1"/>
      <c r="C281" s="1"/>
      <c r="D281" s="1"/>
      <c r="E281" s="1"/>
      <c r="F281" s="1"/>
      <c r="G281" s="1"/>
      <c r="H281" s="1"/>
      <c r="I281" s="1"/>
      <c r="J281" s="1"/>
      <c r="K281" s="1"/>
      <c r="L281" s="1"/>
      <c r="M281" s="1"/>
      <c r="N281" s="1"/>
      <c r="O281" s="1"/>
    </row>
    <row r="282" spans="1:15" ht="9.75" customHeight="1">
      <c r="A282" s="1"/>
      <c r="B282" s="1"/>
      <c r="C282" s="1"/>
      <c r="D282" s="1"/>
      <c r="E282" s="1"/>
      <c r="F282" s="1"/>
      <c r="G282" s="1"/>
      <c r="H282" s="1"/>
      <c r="I282" s="1"/>
      <c r="J282" s="1"/>
      <c r="K282" s="1"/>
      <c r="L282" s="1"/>
      <c r="M282" s="1"/>
      <c r="N282" s="1"/>
      <c r="O282" s="1"/>
    </row>
    <row r="283" spans="1:15" ht="9.75" customHeight="1">
      <c r="A283" s="1"/>
      <c r="B283" s="1"/>
      <c r="C283" s="1"/>
      <c r="D283" s="1"/>
      <c r="E283" s="1"/>
      <c r="F283" s="1"/>
      <c r="G283" s="1"/>
      <c r="H283" s="1"/>
      <c r="I283" s="1"/>
      <c r="J283" s="1"/>
      <c r="K283" s="1"/>
      <c r="L283" s="1"/>
      <c r="M283" s="1"/>
      <c r="N283" s="1"/>
      <c r="O283" s="1"/>
    </row>
    <row r="284" spans="1:15" ht="9.75" customHeight="1">
      <c r="A284" s="1"/>
      <c r="B284" s="1"/>
      <c r="C284" s="1"/>
      <c r="D284" s="1"/>
      <c r="E284" s="1"/>
      <c r="F284" s="1"/>
      <c r="G284" s="1"/>
      <c r="H284" s="1"/>
      <c r="I284" s="1"/>
      <c r="J284" s="1"/>
      <c r="K284" s="1"/>
      <c r="L284" s="1"/>
      <c r="M284" s="1"/>
      <c r="N284" s="1"/>
      <c r="O284" s="1"/>
    </row>
    <row r="285" spans="1:15" ht="9.75" customHeight="1">
      <c r="A285" s="1"/>
      <c r="B285" s="1"/>
      <c r="C285" s="1"/>
      <c r="D285" s="1"/>
      <c r="E285" s="1"/>
      <c r="F285" s="1"/>
      <c r="G285" s="1"/>
      <c r="H285" s="1"/>
      <c r="I285" s="1"/>
      <c r="J285" s="1"/>
      <c r="K285" s="1"/>
      <c r="L285" s="1"/>
      <c r="M285" s="1"/>
      <c r="N285" s="1"/>
      <c r="O285" s="1"/>
    </row>
    <row r="286" spans="1:15" ht="9.75" customHeight="1">
      <c r="A286" s="1"/>
      <c r="B286" s="1"/>
      <c r="C286" s="1"/>
      <c r="D286" s="1"/>
      <c r="E286" s="1"/>
      <c r="F286" s="1"/>
      <c r="G286" s="1"/>
      <c r="H286" s="1"/>
      <c r="I286" s="1"/>
      <c r="J286" s="1"/>
      <c r="K286" s="1"/>
      <c r="L286" s="1"/>
      <c r="M286" s="1"/>
      <c r="N286" s="1"/>
      <c r="O286" s="1"/>
    </row>
    <row r="287" spans="1:15" ht="9.75" customHeight="1">
      <c r="A287" s="1"/>
      <c r="B287" s="1"/>
      <c r="C287" s="1"/>
      <c r="D287" s="1"/>
      <c r="E287" s="1"/>
      <c r="F287" s="1"/>
      <c r="G287" s="1"/>
      <c r="H287" s="1"/>
      <c r="I287" s="1"/>
      <c r="J287" s="1"/>
      <c r="K287" s="1"/>
      <c r="L287" s="1"/>
      <c r="M287" s="1"/>
      <c r="N287" s="1"/>
      <c r="O287" s="1"/>
    </row>
    <row r="288" spans="1:15" ht="9.75" customHeight="1">
      <c r="A288" s="1"/>
      <c r="B288" s="1"/>
      <c r="C288" s="1"/>
      <c r="D288" s="1"/>
      <c r="E288" s="1"/>
      <c r="F288" s="1"/>
      <c r="G288" s="1"/>
      <c r="H288" s="1"/>
      <c r="I288" s="1"/>
      <c r="J288" s="1"/>
      <c r="K288" s="1"/>
      <c r="L288" s="1"/>
      <c r="M288" s="1"/>
      <c r="N288" s="1"/>
      <c r="O288" s="1"/>
    </row>
    <row r="289" spans="1:15" ht="9.75" customHeight="1">
      <c r="A289" s="1"/>
      <c r="B289" s="1"/>
      <c r="C289" s="1"/>
      <c r="D289" s="1"/>
      <c r="E289" s="1"/>
      <c r="F289" s="1"/>
      <c r="G289" s="1"/>
      <c r="H289" s="1"/>
      <c r="I289" s="1"/>
      <c r="J289" s="1"/>
      <c r="K289" s="1"/>
      <c r="L289" s="1"/>
      <c r="M289" s="1"/>
      <c r="N289" s="1"/>
      <c r="O289" s="1"/>
    </row>
    <row r="290" spans="1:15" ht="9.75" customHeight="1">
      <c r="A290" s="1"/>
      <c r="B290" s="1"/>
      <c r="C290" s="1"/>
      <c r="D290" s="1"/>
      <c r="E290" s="1"/>
      <c r="F290" s="1"/>
      <c r="G290" s="1"/>
      <c r="H290" s="1"/>
      <c r="I290" s="1"/>
      <c r="J290" s="1"/>
      <c r="K290" s="1"/>
      <c r="L290" s="1"/>
      <c r="M290" s="1"/>
      <c r="N290" s="1"/>
      <c r="O290" s="1"/>
    </row>
    <row r="291" spans="1:15" ht="9.75" customHeight="1">
      <c r="A291" s="1"/>
      <c r="B291" s="1"/>
      <c r="C291" s="1"/>
      <c r="D291" s="1"/>
      <c r="E291" s="1"/>
      <c r="F291" s="1"/>
      <c r="G291" s="1"/>
      <c r="H291" s="1"/>
      <c r="I291" s="1"/>
      <c r="J291" s="1"/>
      <c r="K291" s="1"/>
      <c r="L291" s="1"/>
      <c r="M291" s="1"/>
      <c r="N291" s="1"/>
      <c r="O291" s="1"/>
    </row>
    <row r="292" spans="1:15" ht="9.75" customHeight="1">
      <c r="A292" s="1"/>
      <c r="B292" s="1"/>
      <c r="C292" s="1"/>
      <c r="D292" s="1"/>
      <c r="E292" s="1"/>
      <c r="F292" s="1"/>
      <c r="G292" s="1"/>
      <c r="H292" s="1"/>
      <c r="I292" s="1"/>
      <c r="J292" s="1"/>
      <c r="K292" s="1"/>
      <c r="L292" s="1"/>
      <c r="M292" s="1"/>
      <c r="N292" s="1"/>
      <c r="O292" s="1"/>
    </row>
    <row r="293" spans="1:15" ht="9.75" customHeight="1">
      <c r="A293" s="1"/>
      <c r="B293" s="1"/>
      <c r="C293" s="1"/>
      <c r="D293" s="1"/>
      <c r="E293" s="1"/>
      <c r="F293" s="1"/>
      <c r="G293" s="1"/>
      <c r="H293" s="1"/>
      <c r="I293" s="1"/>
      <c r="J293" s="1"/>
      <c r="K293" s="1"/>
      <c r="L293" s="1"/>
      <c r="M293" s="1"/>
      <c r="N293" s="1"/>
      <c r="O293" s="1"/>
    </row>
    <row r="294" spans="1:15" ht="9.75" customHeight="1">
      <c r="A294" s="1"/>
      <c r="B294" s="1"/>
      <c r="C294" s="1"/>
      <c r="D294" s="1"/>
      <c r="E294" s="1"/>
      <c r="F294" s="1"/>
      <c r="G294" s="1"/>
      <c r="H294" s="1"/>
      <c r="I294" s="1"/>
      <c r="J294" s="1"/>
      <c r="K294" s="1"/>
      <c r="L294" s="1"/>
      <c r="M294" s="1"/>
      <c r="N294" s="1"/>
      <c r="O294" s="1"/>
    </row>
    <row r="295" spans="1:15" ht="9.75" customHeight="1">
      <c r="A295" s="1"/>
      <c r="B295" s="1"/>
      <c r="C295" s="1"/>
      <c r="D295" s="1"/>
      <c r="E295" s="1"/>
      <c r="F295" s="1"/>
      <c r="G295" s="1"/>
      <c r="H295" s="1"/>
      <c r="I295" s="1"/>
      <c r="J295" s="1"/>
      <c r="K295" s="1"/>
      <c r="L295" s="1"/>
      <c r="M295" s="1"/>
      <c r="N295" s="1"/>
      <c r="O295" s="1"/>
    </row>
    <row r="296" spans="1:15" ht="9.75" customHeight="1">
      <c r="A296" s="1"/>
      <c r="B296" s="1"/>
      <c r="C296" s="1"/>
      <c r="D296" s="1"/>
      <c r="E296" s="1"/>
      <c r="F296" s="1"/>
      <c r="G296" s="1"/>
      <c r="H296" s="1"/>
      <c r="I296" s="1"/>
      <c r="J296" s="1"/>
      <c r="K296" s="1"/>
      <c r="L296" s="1"/>
      <c r="M296" s="1"/>
      <c r="N296" s="1"/>
      <c r="O296" s="1"/>
    </row>
    <row r="297" spans="1:15" ht="9.75" customHeight="1">
      <c r="A297" s="1"/>
      <c r="B297" s="1"/>
      <c r="C297" s="1"/>
      <c r="D297" s="1"/>
      <c r="E297" s="1"/>
      <c r="F297" s="1"/>
      <c r="G297" s="1"/>
      <c r="H297" s="1"/>
      <c r="I297" s="1"/>
      <c r="J297" s="1"/>
      <c r="K297" s="1"/>
      <c r="L297" s="1"/>
      <c r="M297" s="1"/>
      <c r="N297" s="1"/>
      <c r="O297" s="1"/>
    </row>
    <row r="298" spans="1:15" ht="9.75" customHeight="1">
      <c r="A298" s="1"/>
      <c r="B298" s="1"/>
      <c r="C298" s="1"/>
      <c r="D298" s="1"/>
      <c r="E298" s="1"/>
      <c r="F298" s="1"/>
      <c r="G298" s="1"/>
      <c r="H298" s="1"/>
      <c r="I298" s="1"/>
      <c r="J298" s="1"/>
      <c r="K298" s="1"/>
      <c r="L298" s="1"/>
      <c r="M298" s="1"/>
      <c r="N298" s="1"/>
      <c r="O298" s="1"/>
    </row>
    <row r="299" spans="1:15" ht="9.75" customHeight="1">
      <c r="A299" s="1"/>
      <c r="B299" s="1"/>
      <c r="C299" s="1"/>
      <c r="D299" s="1"/>
      <c r="E299" s="1"/>
      <c r="F299" s="1"/>
      <c r="G299" s="1"/>
      <c r="H299" s="1"/>
      <c r="I299" s="1"/>
      <c r="J299" s="1"/>
      <c r="K299" s="1"/>
      <c r="L299" s="1"/>
      <c r="M299" s="1"/>
      <c r="N299" s="1"/>
      <c r="O299" s="1"/>
    </row>
    <row r="300" spans="1:15" ht="9.75" customHeight="1">
      <c r="A300" s="1"/>
      <c r="B300" s="1"/>
      <c r="C300" s="1"/>
      <c r="D300" s="1"/>
      <c r="E300" s="1"/>
      <c r="F300" s="1"/>
      <c r="G300" s="1"/>
      <c r="H300" s="1"/>
      <c r="I300" s="1"/>
      <c r="J300" s="1"/>
      <c r="K300" s="1"/>
      <c r="L300" s="1"/>
      <c r="M300" s="1"/>
      <c r="N300" s="1"/>
      <c r="O300" s="1"/>
    </row>
    <row r="301" spans="1:15" ht="9.75" customHeight="1">
      <c r="A301" s="1"/>
      <c r="B301" s="1"/>
      <c r="C301" s="1"/>
      <c r="D301" s="1"/>
      <c r="E301" s="1"/>
      <c r="F301" s="1"/>
      <c r="G301" s="1"/>
      <c r="H301" s="1"/>
      <c r="I301" s="1"/>
      <c r="J301" s="1"/>
      <c r="K301" s="1"/>
      <c r="L301" s="1"/>
      <c r="M301" s="1"/>
      <c r="N301" s="1"/>
      <c r="O301" s="1"/>
    </row>
    <row r="302" spans="1:15" ht="9.75" customHeight="1">
      <c r="A302" s="1"/>
      <c r="B302" s="1"/>
      <c r="C302" s="1"/>
      <c r="D302" s="1"/>
      <c r="E302" s="1"/>
      <c r="F302" s="1"/>
      <c r="G302" s="1"/>
      <c r="H302" s="1"/>
      <c r="I302" s="1"/>
      <c r="J302" s="1"/>
      <c r="K302" s="1"/>
      <c r="L302" s="1"/>
      <c r="M302" s="1"/>
      <c r="N302" s="1"/>
      <c r="O302" s="1"/>
    </row>
    <row r="303" spans="1:15" ht="9.75" customHeight="1">
      <c r="A303" s="1"/>
      <c r="B303" s="1"/>
      <c r="C303" s="1"/>
      <c r="D303" s="1"/>
      <c r="E303" s="1"/>
      <c r="F303" s="1"/>
      <c r="G303" s="1"/>
      <c r="H303" s="1"/>
      <c r="I303" s="1"/>
      <c r="J303" s="1"/>
      <c r="K303" s="1"/>
      <c r="L303" s="1"/>
      <c r="M303" s="1"/>
      <c r="N303" s="1"/>
      <c r="O303" s="1"/>
    </row>
    <row r="304" spans="1:15" ht="9.75" customHeight="1">
      <c r="A304" s="1"/>
      <c r="B304" s="1"/>
      <c r="C304" s="1"/>
      <c r="D304" s="1"/>
      <c r="E304" s="1"/>
      <c r="F304" s="1"/>
      <c r="G304" s="1"/>
      <c r="H304" s="1"/>
      <c r="I304" s="1"/>
      <c r="J304" s="1"/>
      <c r="K304" s="1"/>
      <c r="L304" s="1"/>
      <c r="M304" s="1"/>
      <c r="N304" s="1"/>
      <c r="O304" s="1"/>
    </row>
    <row r="305" spans="1:15" ht="9.75" customHeight="1">
      <c r="A305" s="1"/>
      <c r="B305" s="1"/>
      <c r="C305" s="1"/>
      <c r="D305" s="1"/>
      <c r="E305" s="1"/>
      <c r="F305" s="1"/>
      <c r="G305" s="1"/>
      <c r="H305" s="1"/>
      <c r="I305" s="1"/>
      <c r="J305" s="1"/>
      <c r="K305" s="1"/>
      <c r="L305" s="1"/>
      <c r="M305" s="1"/>
      <c r="N305" s="1"/>
      <c r="O305" s="1"/>
    </row>
    <row r="306" spans="1:15" ht="9.75" customHeight="1">
      <c r="A306" s="1"/>
      <c r="B306" s="1"/>
      <c r="C306" s="1"/>
      <c r="D306" s="1"/>
      <c r="E306" s="1"/>
      <c r="F306" s="1"/>
      <c r="G306" s="1"/>
      <c r="H306" s="1"/>
      <c r="I306" s="1"/>
      <c r="J306" s="1"/>
      <c r="K306" s="1"/>
      <c r="L306" s="1"/>
      <c r="M306" s="1"/>
      <c r="N306" s="1"/>
      <c r="O306" s="1"/>
    </row>
    <row r="307" spans="1:15" ht="9.75" customHeight="1">
      <c r="A307" s="1"/>
      <c r="B307" s="1"/>
      <c r="C307" s="1"/>
      <c r="D307" s="1"/>
      <c r="E307" s="1"/>
      <c r="F307" s="1"/>
      <c r="G307" s="1"/>
      <c r="H307" s="1"/>
      <c r="I307" s="1"/>
      <c r="J307" s="1"/>
      <c r="K307" s="1"/>
      <c r="L307" s="1"/>
      <c r="M307" s="1"/>
      <c r="N307" s="1"/>
      <c r="O307" s="1"/>
    </row>
    <row r="308" spans="1:15" ht="9.75" customHeight="1">
      <c r="A308" s="1"/>
      <c r="B308" s="1"/>
      <c r="C308" s="1"/>
      <c r="D308" s="1"/>
      <c r="E308" s="1"/>
      <c r="F308" s="1"/>
      <c r="G308" s="1"/>
      <c r="H308" s="1"/>
      <c r="I308" s="1"/>
      <c r="J308" s="1"/>
      <c r="K308" s="1"/>
      <c r="L308" s="1"/>
      <c r="M308" s="1"/>
      <c r="N308" s="1"/>
      <c r="O308" s="1"/>
    </row>
    <row r="309" spans="1:15" ht="9.75" customHeight="1">
      <c r="A309" s="1"/>
      <c r="B309" s="1"/>
      <c r="C309" s="1"/>
      <c r="D309" s="1"/>
      <c r="E309" s="1"/>
      <c r="F309" s="1"/>
      <c r="G309" s="1"/>
      <c r="H309" s="1"/>
      <c r="I309" s="1"/>
      <c r="J309" s="1"/>
      <c r="K309" s="1"/>
      <c r="L309" s="1"/>
      <c r="M309" s="1"/>
      <c r="N309" s="1"/>
      <c r="O309" s="1"/>
    </row>
    <row r="310" spans="1:15" ht="9.75" customHeight="1">
      <c r="A310" s="1"/>
      <c r="B310" s="1"/>
      <c r="C310" s="1"/>
      <c r="D310" s="1"/>
      <c r="E310" s="1"/>
      <c r="F310" s="1"/>
      <c r="G310" s="1"/>
      <c r="H310" s="1"/>
      <c r="I310" s="1"/>
      <c r="J310" s="1"/>
      <c r="K310" s="1"/>
      <c r="L310" s="1"/>
      <c r="M310" s="1"/>
      <c r="N310" s="1"/>
      <c r="O310" s="1"/>
    </row>
    <row r="311" spans="1:15" ht="9.75" customHeight="1">
      <c r="A311" s="1"/>
      <c r="B311" s="1"/>
      <c r="C311" s="1"/>
      <c r="D311" s="1"/>
      <c r="E311" s="1"/>
      <c r="F311" s="1"/>
      <c r="G311" s="1"/>
      <c r="H311" s="1"/>
      <c r="I311" s="1"/>
      <c r="J311" s="1"/>
      <c r="K311" s="1"/>
      <c r="L311" s="1"/>
      <c r="M311" s="1"/>
      <c r="N311" s="1"/>
      <c r="O311" s="1"/>
    </row>
    <row r="312" spans="1:15" ht="9.75" customHeight="1">
      <c r="A312" s="1"/>
      <c r="B312" s="1"/>
      <c r="C312" s="1"/>
      <c r="D312" s="1"/>
      <c r="E312" s="1"/>
      <c r="F312" s="1"/>
      <c r="G312" s="1"/>
      <c r="H312" s="1"/>
      <c r="I312" s="1"/>
      <c r="J312" s="1"/>
      <c r="K312" s="1"/>
      <c r="L312" s="1"/>
      <c r="M312" s="1"/>
      <c r="N312" s="1"/>
      <c r="O312" s="1"/>
    </row>
    <row r="313" spans="1:15" ht="9.75" customHeight="1">
      <c r="A313" s="1"/>
      <c r="B313" s="1"/>
      <c r="C313" s="1"/>
      <c r="D313" s="1"/>
      <c r="E313" s="1"/>
      <c r="F313" s="1"/>
      <c r="G313" s="1"/>
      <c r="H313" s="1"/>
      <c r="I313" s="1"/>
      <c r="J313" s="1"/>
      <c r="K313" s="1"/>
      <c r="L313" s="1"/>
      <c r="M313" s="1"/>
      <c r="N313" s="1"/>
      <c r="O313" s="1"/>
    </row>
    <row r="314" spans="1:15" ht="9.75" customHeight="1">
      <c r="A314" s="1"/>
      <c r="B314" s="1"/>
      <c r="C314" s="1"/>
      <c r="D314" s="1"/>
      <c r="E314" s="1"/>
      <c r="F314" s="1"/>
      <c r="G314" s="1"/>
      <c r="H314" s="1"/>
      <c r="I314" s="1"/>
      <c r="J314" s="1"/>
      <c r="K314" s="1"/>
      <c r="L314" s="1"/>
      <c r="M314" s="1"/>
      <c r="N314" s="1"/>
      <c r="O314" s="1"/>
    </row>
    <row r="315" spans="1:15" ht="9.75" customHeight="1">
      <c r="A315" s="1"/>
      <c r="B315" s="1"/>
      <c r="C315" s="1"/>
      <c r="D315" s="1"/>
      <c r="E315" s="1"/>
      <c r="F315" s="1"/>
      <c r="G315" s="1"/>
      <c r="H315" s="1"/>
      <c r="I315" s="1"/>
      <c r="J315" s="1"/>
      <c r="K315" s="1"/>
      <c r="L315" s="1"/>
      <c r="M315" s="1"/>
      <c r="N315" s="1"/>
      <c r="O315" s="1"/>
    </row>
    <row r="316" spans="1:15" ht="9.75" customHeight="1">
      <c r="A316" s="1"/>
      <c r="B316" s="1"/>
      <c r="C316" s="1"/>
      <c r="D316" s="1"/>
      <c r="E316" s="1"/>
      <c r="F316" s="1"/>
      <c r="G316" s="1"/>
      <c r="H316" s="1"/>
      <c r="I316" s="1"/>
      <c r="J316" s="1"/>
      <c r="K316" s="1"/>
      <c r="L316" s="1"/>
      <c r="M316" s="1"/>
      <c r="N316" s="1"/>
      <c r="O316" s="1"/>
    </row>
    <row r="317" spans="1:15" ht="9.75" customHeight="1">
      <c r="A317" s="1"/>
      <c r="B317" s="1"/>
      <c r="C317" s="1"/>
      <c r="D317" s="1"/>
      <c r="E317" s="1"/>
      <c r="F317" s="1"/>
      <c r="G317" s="1"/>
      <c r="H317" s="1"/>
      <c r="I317" s="1"/>
      <c r="J317" s="1"/>
      <c r="K317" s="1"/>
      <c r="L317" s="1"/>
      <c r="M317" s="1"/>
      <c r="N317" s="1"/>
      <c r="O317" s="1"/>
    </row>
    <row r="318" spans="1:15" ht="9.75" customHeight="1">
      <c r="A318" s="1"/>
      <c r="B318" s="1"/>
      <c r="C318" s="1"/>
      <c r="D318" s="1"/>
      <c r="E318" s="1"/>
      <c r="F318" s="1"/>
      <c r="G318" s="1"/>
      <c r="H318" s="1"/>
      <c r="I318" s="1"/>
      <c r="J318" s="1"/>
      <c r="K318" s="1"/>
      <c r="L318" s="1"/>
      <c r="M318" s="1"/>
      <c r="N318" s="1"/>
      <c r="O318" s="1"/>
    </row>
    <row r="319" spans="1:15" ht="9.75" customHeight="1">
      <c r="A319" s="1"/>
      <c r="B319" s="1"/>
      <c r="C319" s="1"/>
      <c r="D319" s="1"/>
      <c r="E319" s="1"/>
      <c r="F319" s="1"/>
      <c r="G319" s="1"/>
      <c r="H319" s="1"/>
      <c r="I319" s="1"/>
      <c r="J319" s="1"/>
      <c r="K319" s="1"/>
      <c r="L319" s="1"/>
      <c r="M319" s="1"/>
      <c r="N319" s="1"/>
      <c r="O319" s="1"/>
    </row>
    <row r="320" spans="1:15" ht="9.75" customHeight="1">
      <c r="A320" s="1"/>
      <c r="B320" s="1"/>
      <c r="C320" s="1"/>
      <c r="D320" s="1"/>
      <c r="E320" s="1"/>
      <c r="F320" s="1"/>
      <c r="G320" s="1"/>
      <c r="H320" s="1"/>
      <c r="I320" s="1"/>
      <c r="J320" s="1"/>
      <c r="K320" s="1"/>
      <c r="L320" s="1"/>
      <c r="M320" s="1"/>
      <c r="N320" s="1"/>
      <c r="O320" s="1"/>
    </row>
    <row r="321" spans="1:15" ht="9.75" customHeight="1">
      <c r="A321" s="1"/>
      <c r="B321" s="1"/>
      <c r="C321" s="1"/>
      <c r="D321" s="1"/>
      <c r="E321" s="1"/>
      <c r="F321" s="1"/>
      <c r="G321" s="1"/>
      <c r="H321" s="1"/>
      <c r="I321" s="1"/>
      <c r="J321" s="1"/>
      <c r="K321" s="1"/>
      <c r="L321" s="1"/>
      <c r="M321" s="1"/>
      <c r="N321" s="1"/>
      <c r="O321" s="1"/>
    </row>
    <row r="322" spans="1:15" ht="9.75" customHeight="1">
      <c r="A322" s="1"/>
      <c r="B322" s="1"/>
      <c r="C322" s="1"/>
      <c r="D322" s="1"/>
      <c r="E322" s="1"/>
      <c r="F322" s="1"/>
      <c r="G322" s="1"/>
      <c r="H322" s="1"/>
      <c r="I322" s="1"/>
      <c r="J322" s="1"/>
      <c r="K322" s="1"/>
      <c r="L322" s="1"/>
      <c r="M322" s="1"/>
      <c r="N322" s="1"/>
      <c r="O322" s="1"/>
    </row>
    <row r="323" spans="1:15" ht="9.75" customHeight="1">
      <c r="A323" s="1"/>
      <c r="B323" s="1"/>
      <c r="C323" s="1"/>
      <c r="D323" s="1"/>
      <c r="E323" s="1"/>
      <c r="F323" s="1"/>
      <c r="G323" s="1"/>
      <c r="H323" s="1"/>
      <c r="I323" s="1"/>
      <c r="J323" s="1"/>
      <c r="K323" s="1"/>
      <c r="L323" s="1"/>
      <c r="M323" s="1"/>
      <c r="N323" s="1"/>
      <c r="O323" s="1"/>
    </row>
    <row r="324" spans="1:15" ht="9.75" customHeight="1">
      <c r="A324" s="1"/>
      <c r="B324" s="1"/>
      <c r="C324" s="1"/>
      <c r="D324" s="1"/>
      <c r="E324" s="1"/>
      <c r="F324" s="1"/>
      <c r="G324" s="1"/>
      <c r="H324" s="1"/>
      <c r="I324" s="1"/>
      <c r="J324" s="1"/>
      <c r="K324" s="1"/>
      <c r="L324" s="1"/>
      <c r="M324" s="1"/>
      <c r="N324" s="1"/>
      <c r="O324" s="1"/>
    </row>
    <row r="325" spans="1:15" ht="9.75" customHeight="1">
      <c r="A325" s="1"/>
      <c r="B325" s="1"/>
      <c r="C325" s="1"/>
      <c r="D325" s="1"/>
      <c r="E325" s="1"/>
      <c r="F325" s="1"/>
      <c r="G325" s="1"/>
      <c r="H325" s="1"/>
      <c r="I325" s="1"/>
      <c r="J325" s="1"/>
      <c r="K325" s="1"/>
      <c r="L325" s="1"/>
      <c r="M325" s="1"/>
      <c r="N325" s="1"/>
      <c r="O325" s="1"/>
    </row>
    <row r="326" spans="1:15" ht="9.75" customHeight="1">
      <c r="A326" s="1"/>
      <c r="B326" s="1"/>
      <c r="C326" s="1"/>
      <c r="D326" s="1"/>
      <c r="E326" s="1"/>
      <c r="F326" s="1"/>
      <c r="G326" s="1"/>
      <c r="H326" s="1"/>
      <c r="I326" s="1"/>
      <c r="J326" s="1"/>
      <c r="K326" s="1"/>
      <c r="L326" s="1"/>
      <c r="M326" s="1"/>
      <c r="N326" s="1"/>
      <c r="O326" s="1"/>
    </row>
    <row r="327" spans="1:15" ht="9.75" customHeight="1">
      <c r="A327" s="1"/>
      <c r="B327" s="1"/>
      <c r="C327" s="1"/>
      <c r="D327" s="1"/>
      <c r="E327" s="1"/>
      <c r="F327" s="1"/>
      <c r="G327" s="1"/>
      <c r="H327" s="1"/>
      <c r="I327" s="1"/>
      <c r="J327" s="1"/>
      <c r="K327" s="1"/>
      <c r="L327" s="1"/>
      <c r="M327" s="1"/>
      <c r="N327" s="1"/>
      <c r="O327" s="1"/>
    </row>
    <row r="328" spans="1:15" ht="9.75" customHeight="1">
      <c r="A328" s="1"/>
      <c r="B328" s="1"/>
      <c r="C328" s="1"/>
      <c r="D328" s="1"/>
      <c r="E328" s="1"/>
      <c r="F328" s="1"/>
      <c r="G328" s="1"/>
      <c r="H328" s="1"/>
      <c r="I328" s="1"/>
      <c r="J328" s="1"/>
      <c r="K328" s="1"/>
      <c r="L328" s="1"/>
      <c r="M328" s="1"/>
      <c r="N328" s="1"/>
      <c r="O328" s="1"/>
    </row>
    <row r="329" spans="1:15" ht="9.75" customHeight="1">
      <c r="A329" s="1"/>
      <c r="B329" s="1"/>
      <c r="C329" s="1"/>
      <c r="D329" s="1"/>
      <c r="E329" s="1"/>
      <c r="F329" s="1"/>
      <c r="G329" s="1"/>
      <c r="H329" s="1"/>
      <c r="I329" s="1"/>
      <c r="J329" s="1"/>
      <c r="K329" s="1"/>
      <c r="L329" s="1"/>
      <c r="M329" s="1"/>
      <c r="N329" s="1"/>
      <c r="O329" s="1"/>
    </row>
    <row r="330" spans="1:15" ht="9.75" customHeight="1">
      <c r="A330" s="1"/>
      <c r="B330" s="1"/>
      <c r="C330" s="1"/>
      <c r="D330" s="1"/>
      <c r="E330" s="1"/>
      <c r="F330" s="1"/>
      <c r="G330" s="1"/>
      <c r="H330" s="1"/>
      <c r="I330" s="1"/>
      <c r="J330" s="1"/>
      <c r="K330" s="1"/>
      <c r="L330" s="1"/>
      <c r="M330" s="1"/>
      <c r="N330" s="1"/>
      <c r="O330" s="1"/>
    </row>
    <row r="331" spans="1:15" ht="9.75" customHeight="1">
      <c r="A331" s="1"/>
      <c r="B331" s="1"/>
      <c r="C331" s="1"/>
      <c r="D331" s="1"/>
      <c r="E331" s="1"/>
      <c r="F331" s="1"/>
      <c r="G331" s="1"/>
      <c r="H331" s="1"/>
      <c r="I331" s="1"/>
      <c r="J331" s="1"/>
      <c r="K331" s="1"/>
      <c r="L331" s="1"/>
      <c r="M331" s="1"/>
      <c r="N331" s="1"/>
      <c r="O331" s="1"/>
    </row>
    <row r="332" spans="1:15" ht="9.75" customHeight="1">
      <c r="A332" s="1"/>
      <c r="B332" s="1"/>
      <c r="C332" s="1"/>
      <c r="D332" s="1"/>
      <c r="E332" s="1"/>
      <c r="F332" s="1"/>
      <c r="G332" s="1"/>
      <c r="H332" s="1"/>
      <c r="I332" s="1"/>
      <c r="J332" s="1"/>
      <c r="K332" s="1"/>
      <c r="L332" s="1"/>
      <c r="M332" s="1"/>
      <c r="N332" s="1"/>
      <c r="O332" s="1"/>
    </row>
    <row r="333" spans="1:15" ht="9.75" customHeight="1">
      <c r="A333" s="1"/>
      <c r="B333" s="1"/>
      <c r="C333" s="1"/>
      <c r="D333" s="1"/>
      <c r="E333" s="1"/>
      <c r="F333" s="1"/>
      <c r="G333" s="1"/>
      <c r="H333" s="1"/>
      <c r="I333" s="1"/>
      <c r="J333" s="1"/>
      <c r="K333" s="1"/>
      <c r="L333" s="1"/>
      <c r="M333" s="1"/>
      <c r="N333" s="1"/>
      <c r="O333" s="1"/>
    </row>
    <row r="334" spans="1:15" ht="9.75" customHeight="1">
      <c r="A334" s="1"/>
      <c r="B334" s="1"/>
      <c r="C334" s="1"/>
      <c r="D334" s="1"/>
      <c r="E334" s="1"/>
      <c r="F334" s="1"/>
      <c r="G334" s="1"/>
      <c r="H334" s="1"/>
      <c r="I334" s="1"/>
      <c r="J334" s="1"/>
      <c r="K334" s="1"/>
      <c r="L334" s="1"/>
      <c r="M334" s="1"/>
      <c r="N334" s="1"/>
      <c r="O334" s="1"/>
    </row>
    <row r="335" spans="1:15" ht="9.75" customHeight="1">
      <c r="A335" s="1"/>
      <c r="B335" s="1"/>
      <c r="C335" s="1"/>
      <c r="D335" s="1"/>
      <c r="E335" s="1"/>
      <c r="F335" s="1"/>
      <c r="G335" s="1"/>
      <c r="H335" s="1"/>
      <c r="I335" s="1"/>
      <c r="J335" s="1"/>
      <c r="K335" s="1"/>
      <c r="L335" s="1"/>
      <c r="M335" s="1"/>
      <c r="N335" s="1"/>
      <c r="O335" s="1"/>
    </row>
    <row r="336" spans="1:15" ht="9.75" customHeight="1">
      <c r="A336" s="1"/>
      <c r="B336" s="1"/>
      <c r="C336" s="1"/>
      <c r="D336" s="1"/>
      <c r="E336" s="1"/>
      <c r="F336" s="1"/>
      <c r="G336" s="1"/>
      <c r="H336" s="1"/>
      <c r="I336" s="1"/>
      <c r="J336" s="1"/>
      <c r="K336" s="1"/>
      <c r="L336" s="1"/>
      <c r="M336" s="1"/>
      <c r="N336" s="1"/>
      <c r="O336" s="1"/>
    </row>
    <row r="337" spans="1:15" ht="9.75" customHeight="1">
      <c r="A337" s="1"/>
      <c r="B337" s="1"/>
      <c r="C337" s="1"/>
      <c r="D337" s="1"/>
      <c r="E337" s="1"/>
      <c r="F337" s="1"/>
      <c r="G337" s="1"/>
      <c r="H337" s="1"/>
      <c r="I337" s="1"/>
      <c r="J337" s="1"/>
      <c r="K337" s="1"/>
      <c r="L337" s="1"/>
      <c r="M337" s="1"/>
      <c r="N337" s="1"/>
      <c r="O337" s="1"/>
    </row>
    <row r="338" spans="1:15" ht="9.75" customHeight="1">
      <c r="A338" s="1"/>
      <c r="B338" s="1"/>
      <c r="C338" s="1"/>
      <c r="D338" s="1"/>
      <c r="E338" s="1"/>
      <c r="F338" s="1"/>
      <c r="G338" s="1"/>
      <c r="H338" s="1"/>
      <c r="I338" s="1"/>
      <c r="J338" s="1"/>
      <c r="K338" s="1"/>
      <c r="L338" s="1"/>
      <c r="M338" s="1"/>
      <c r="N338" s="1"/>
      <c r="O338" s="1"/>
    </row>
    <row r="339" spans="1:15" ht="9.75" customHeight="1">
      <c r="A339" s="1"/>
      <c r="B339" s="1"/>
      <c r="C339" s="1"/>
      <c r="D339" s="1"/>
      <c r="E339" s="1"/>
      <c r="F339" s="1"/>
      <c r="G339" s="1"/>
      <c r="H339" s="1"/>
      <c r="I339" s="1"/>
      <c r="J339" s="1"/>
      <c r="K339" s="1"/>
      <c r="L339" s="1"/>
      <c r="M339" s="1"/>
      <c r="N339" s="1"/>
      <c r="O339" s="1"/>
    </row>
    <row r="340" spans="1:15" ht="9.75" customHeight="1">
      <c r="A340" s="1"/>
      <c r="B340" s="1"/>
      <c r="C340" s="1"/>
      <c r="D340" s="1"/>
      <c r="E340" s="1"/>
      <c r="F340" s="1"/>
      <c r="G340" s="1"/>
      <c r="H340" s="1"/>
      <c r="I340" s="1"/>
      <c r="J340" s="1"/>
      <c r="K340" s="1"/>
      <c r="L340" s="1"/>
      <c r="M340" s="1"/>
      <c r="N340" s="1"/>
      <c r="O340" s="1"/>
    </row>
    <row r="341" spans="1:15" ht="9.75" customHeight="1">
      <c r="A341" s="1"/>
      <c r="B341" s="1"/>
      <c r="C341" s="1"/>
      <c r="D341" s="1"/>
      <c r="E341" s="1"/>
      <c r="F341" s="1"/>
      <c r="G341" s="1"/>
      <c r="H341" s="1"/>
      <c r="I341" s="1"/>
      <c r="J341" s="1"/>
      <c r="K341" s="1"/>
      <c r="L341" s="1"/>
      <c r="M341" s="1"/>
      <c r="N341" s="1"/>
      <c r="O341" s="1"/>
    </row>
    <row r="342" spans="1:15" ht="9.75" customHeight="1">
      <c r="A342" s="1"/>
      <c r="B342" s="1"/>
      <c r="C342" s="1"/>
      <c r="D342" s="1"/>
      <c r="E342" s="1"/>
      <c r="F342" s="1"/>
      <c r="G342" s="1"/>
      <c r="H342" s="1"/>
      <c r="I342" s="1"/>
      <c r="J342" s="1"/>
      <c r="K342" s="1"/>
      <c r="L342" s="1"/>
      <c r="M342" s="1"/>
      <c r="N342" s="1"/>
      <c r="O342" s="1"/>
    </row>
    <row r="343" spans="1:15" ht="9.75" customHeight="1">
      <c r="A343" s="1"/>
      <c r="B343" s="1"/>
      <c r="C343" s="1"/>
      <c r="D343" s="1"/>
      <c r="E343" s="1"/>
      <c r="F343" s="1"/>
      <c r="G343" s="1"/>
      <c r="H343" s="1"/>
      <c r="I343" s="1"/>
      <c r="J343" s="1"/>
      <c r="K343" s="1"/>
      <c r="L343" s="1"/>
      <c r="M343" s="1"/>
      <c r="N343" s="1"/>
      <c r="O343" s="1"/>
    </row>
    <row r="344" spans="1:15" ht="9.75" customHeight="1">
      <c r="A344" s="1"/>
      <c r="B344" s="1"/>
      <c r="C344" s="1"/>
      <c r="D344" s="1"/>
      <c r="E344" s="1"/>
      <c r="F344" s="1"/>
      <c r="G344" s="1"/>
      <c r="H344" s="1"/>
      <c r="I344" s="1"/>
      <c r="J344" s="1"/>
      <c r="K344" s="1"/>
      <c r="L344" s="1"/>
      <c r="M344" s="1"/>
      <c r="N344" s="1"/>
      <c r="O344" s="1"/>
    </row>
    <row r="345" spans="1:15" ht="9.75" customHeight="1">
      <c r="A345" s="1"/>
      <c r="B345" s="1"/>
      <c r="C345" s="1"/>
      <c r="D345" s="1"/>
      <c r="E345" s="1"/>
      <c r="F345" s="1"/>
      <c r="G345" s="1"/>
      <c r="H345" s="1"/>
      <c r="I345" s="1"/>
      <c r="J345" s="1"/>
      <c r="K345" s="1"/>
      <c r="L345" s="1"/>
      <c r="M345" s="1"/>
      <c r="N345" s="1"/>
      <c r="O345" s="1"/>
    </row>
    <row r="346" spans="1:15" ht="9.75" customHeight="1">
      <c r="A346" s="1"/>
      <c r="B346" s="1"/>
      <c r="C346" s="1"/>
      <c r="D346" s="1"/>
      <c r="E346" s="1"/>
      <c r="F346" s="1"/>
      <c r="G346" s="1"/>
      <c r="H346" s="1"/>
      <c r="I346" s="1"/>
      <c r="J346" s="1"/>
      <c r="K346" s="1"/>
      <c r="L346" s="1"/>
      <c r="M346" s="1"/>
      <c r="N346" s="1"/>
      <c r="O346" s="1"/>
    </row>
    <row r="347" spans="1:15" ht="9.75" customHeight="1">
      <c r="A347" s="1"/>
      <c r="B347" s="1"/>
      <c r="C347" s="1"/>
      <c r="D347" s="1"/>
      <c r="E347" s="1"/>
      <c r="F347" s="1"/>
      <c r="G347" s="1"/>
      <c r="H347" s="1"/>
      <c r="I347" s="1"/>
      <c r="J347" s="1"/>
      <c r="K347" s="1"/>
      <c r="L347" s="1"/>
      <c r="M347" s="1"/>
      <c r="N347" s="1"/>
      <c r="O347" s="1"/>
    </row>
    <row r="348" spans="1:15" ht="9.75" customHeight="1">
      <c r="A348" s="1"/>
      <c r="B348" s="1"/>
      <c r="C348" s="1"/>
      <c r="D348" s="1"/>
      <c r="E348" s="1"/>
      <c r="F348" s="1"/>
      <c r="G348" s="1"/>
      <c r="H348" s="1"/>
      <c r="I348" s="1"/>
      <c r="J348" s="1"/>
      <c r="K348" s="1"/>
      <c r="L348" s="1"/>
      <c r="M348" s="1"/>
      <c r="N348" s="1"/>
      <c r="O348" s="1"/>
    </row>
    <row r="349" spans="1:15" ht="9.75" customHeight="1">
      <c r="A349" s="1"/>
      <c r="B349" s="1"/>
      <c r="C349" s="1"/>
      <c r="D349" s="1"/>
      <c r="E349" s="1"/>
      <c r="F349" s="1"/>
      <c r="G349" s="1"/>
      <c r="H349" s="1"/>
      <c r="I349" s="1"/>
      <c r="J349" s="1"/>
      <c r="K349" s="1"/>
      <c r="L349" s="1"/>
      <c r="M349" s="1"/>
      <c r="N349" s="1"/>
      <c r="O349" s="1"/>
    </row>
    <row r="350" spans="1:15" ht="9.75" customHeight="1">
      <c r="A350" s="1"/>
      <c r="B350" s="1"/>
      <c r="C350" s="1"/>
      <c r="D350" s="1"/>
      <c r="E350" s="1"/>
      <c r="F350" s="1"/>
      <c r="G350" s="1"/>
      <c r="H350" s="1"/>
      <c r="I350" s="1"/>
      <c r="J350" s="1"/>
      <c r="K350" s="1"/>
      <c r="L350" s="1"/>
      <c r="M350" s="1"/>
      <c r="N350" s="1"/>
      <c r="O350" s="1"/>
    </row>
    <row r="351" spans="1:15" ht="9.75" customHeight="1">
      <c r="A351" s="1"/>
      <c r="B351" s="1"/>
      <c r="C351" s="1"/>
      <c r="D351" s="1"/>
      <c r="E351" s="1"/>
      <c r="F351" s="1"/>
      <c r="G351" s="1"/>
      <c r="H351" s="1"/>
      <c r="I351" s="1"/>
      <c r="J351" s="1"/>
      <c r="K351" s="1"/>
      <c r="L351" s="1"/>
      <c r="M351" s="1"/>
      <c r="N351" s="1"/>
      <c r="O351" s="1"/>
    </row>
    <row r="352" spans="1:15" ht="9.75" customHeight="1">
      <c r="A352" s="1"/>
      <c r="B352" s="1"/>
      <c r="C352" s="1"/>
      <c r="D352" s="1"/>
      <c r="E352" s="1"/>
      <c r="F352" s="1"/>
      <c r="G352" s="1"/>
      <c r="H352" s="1"/>
      <c r="I352" s="1"/>
      <c r="J352" s="1"/>
      <c r="K352" s="1"/>
      <c r="L352" s="1"/>
      <c r="M352" s="1"/>
      <c r="N352" s="1"/>
      <c r="O352" s="1"/>
    </row>
    <row r="353" spans="1:15" ht="9.75" customHeight="1">
      <c r="A353" s="1"/>
      <c r="B353" s="1"/>
      <c r="C353" s="1"/>
      <c r="D353" s="1"/>
      <c r="E353" s="1"/>
      <c r="F353" s="1"/>
      <c r="G353" s="1"/>
      <c r="H353" s="1"/>
      <c r="I353" s="1"/>
      <c r="J353" s="1"/>
      <c r="K353" s="1"/>
      <c r="L353" s="1"/>
      <c r="M353" s="1"/>
      <c r="N353" s="1"/>
      <c r="O353" s="1"/>
    </row>
    <row r="354" spans="1:15" ht="9.75" customHeight="1">
      <c r="A354" s="1"/>
      <c r="B354" s="1"/>
      <c r="C354" s="1"/>
      <c r="D354" s="1"/>
      <c r="E354" s="1"/>
      <c r="F354" s="1"/>
      <c r="G354" s="1"/>
      <c r="H354" s="1"/>
      <c r="I354" s="1"/>
      <c r="J354" s="1"/>
      <c r="K354" s="1"/>
      <c r="L354" s="1"/>
      <c r="M354" s="1"/>
      <c r="N354" s="1"/>
      <c r="O354" s="1"/>
    </row>
    <row r="355" spans="1:15" ht="9.75" customHeight="1">
      <c r="A355" s="1"/>
      <c r="B355" s="1"/>
      <c r="C355" s="1"/>
      <c r="D355" s="1"/>
      <c r="E355" s="1"/>
      <c r="F355" s="1"/>
      <c r="G355" s="1"/>
      <c r="H355" s="1"/>
      <c r="I355" s="1"/>
      <c r="J355" s="1"/>
      <c r="K355" s="1"/>
      <c r="L355" s="1"/>
      <c r="M355" s="1"/>
      <c r="N355" s="1"/>
      <c r="O355" s="1"/>
    </row>
    <row r="356" spans="1:15" ht="9.75" customHeight="1">
      <c r="A356" s="1"/>
      <c r="B356" s="1"/>
      <c r="C356" s="1"/>
      <c r="D356" s="1"/>
      <c r="E356" s="1"/>
      <c r="F356" s="1"/>
      <c r="G356" s="1"/>
      <c r="H356" s="1"/>
      <c r="I356" s="1"/>
      <c r="J356" s="1"/>
      <c r="K356" s="1"/>
      <c r="L356" s="1"/>
      <c r="M356" s="1"/>
      <c r="N356" s="1"/>
      <c r="O356" s="1"/>
    </row>
    <row r="357" spans="1:15" ht="9.75" customHeight="1">
      <c r="A357" s="1"/>
      <c r="B357" s="1"/>
      <c r="C357" s="1"/>
      <c r="D357" s="1"/>
      <c r="E357" s="1"/>
      <c r="F357" s="1"/>
      <c r="G357" s="1"/>
      <c r="H357" s="1"/>
      <c r="I357" s="1"/>
      <c r="J357" s="1"/>
      <c r="K357" s="1"/>
      <c r="L357" s="1"/>
      <c r="M357" s="1"/>
      <c r="N357" s="1"/>
      <c r="O357" s="1"/>
    </row>
    <row r="358" spans="1:15" ht="9.75" customHeight="1">
      <c r="A358" s="1"/>
      <c r="B358" s="1"/>
      <c r="C358" s="1"/>
      <c r="D358" s="1"/>
      <c r="E358" s="1"/>
      <c r="F358" s="1"/>
      <c r="G358" s="1"/>
      <c r="H358" s="1"/>
      <c r="I358" s="1"/>
      <c r="J358" s="1"/>
      <c r="K358" s="1"/>
      <c r="L358" s="1"/>
      <c r="M358" s="1"/>
      <c r="N358" s="1"/>
      <c r="O358" s="1"/>
    </row>
    <row r="359" spans="1:15" ht="9.75" customHeight="1">
      <c r="A359" s="1"/>
      <c r="B359" s="1"/>
      <c r="C359" s="1"/>
      <c r="D359" s="1"/>
      <c r="E359" s="1"/>
      <c r="F359" s="1"/>
      <c r="G359" s="1"/>
      <c r="H359" s="1"/>
      <c r="I359" s="1"/>
      <c r="J359" s="1"/>
      <c r="K359" s="1"/>
      <c r="L359" s="1"/>
      <c r="M359" s="1"/>
      <c r="N359" s="1"/>
      <c r="O359" s="1"/>
    </row>
    <row r="360" spans="1:15" ht="9.75" customHeight="1">
      <c r="A360" s="1"/>
      <c r="B360" s="1"/>
      <c r="C360" s="1"/>
      <c r="D360" s="1"/>
      <c r="E360" s="1"/>
      <c r="F360" s="1"/>
      <c r="G360" s="1"/>
      <c r="H360" s="1"/>
      <c r="I360" s="1"/>
      <c r="J360" s="1"/>
      <c r="K360" s="1"/>
      <c r="L360" s="1"/>
      <c r="M360" s="1"/>
      <c r="N360" s="1"/>
      <c r="O360" s="1"/>
    </row>
    <row r="361" spans="1:15" ht="9.75" customHeight="1">
      <c r="A361" s="1"/>
      <c r="B361" s="1"/>
      <c r="C361" s="1"/>
      <c r="D361" s="1"/>
      <c r="E361" s="1"/>
      <c r="F361" s="1"/>
      <c r="G361" s="1"/>
      <c r="H361" s="1"/>
      <c r="I361" s="1"/>
      <c r="J361" s="1"/>
      <c r="K361" s="1"/>
      <c r="L361" s="1"/>
      <c r="M361" s="1"/>
      <c r="N361" s="1"/>
      <c r="O361" s="1"/>
    </row>
    <row r="362" spans="1:15" ht="9.75" customHeight="1">
      <c r="A362" s="1"/>
      <c r="B362" s="1"/>
      <c r="C362" s="1"/>
      <c r="D362" s="1"/>
      <c r="E362" s="1"/>
      <c r="F362" s="1"/>
      <c r="G362" s="1"/>
      <c r="H362" s="1"/>
      <c r="I362" s="1"/>
      <c r="J362" s="1"/>
      <c r="K362" s="1"/>
      <c r="L362" s="1"/>
      <c r="M362" s="1"/>
      <c r="N362" s="1"/>
      <c r="O362" s="1"/>
    </row>
    <row r="363" spans="1:15" ht="9.75" customHeight="1">
      <c r="A363" s="1"/>
      <c r="B363" s="1"/>
      <c r="C363" s="1"/>
      <c r="D363" s="1"/>
      <c r="E363" s="1"/>
      <c r="F363" s="1"/>
      <c r="G363" s="1"/>
      <c r="H363" s="1"/>
      <c r="I363" s="1"/>
      <c r="J363" s="1"/>
      <c r="K363" s="1"/>
      <c r="L363" s="1"/>
      <c r="M363" s="1"/>
      <c r="N363" s="1"/>
      <c r="O363" s="1"/>
    </row>
    <row r="364" spans="1:15" ht="9.75" customHeight="1">
      <c r="A364" s="1"/>
      <c r="B364" s="1"/>
      <c r="C364" s="1"/>
      <c r="D364" s="1"/>
      <c r="E364" s="1"/>
      <c r="F364" s="1"/>
      <c r="G364" s="1"/>
      <c r="H364" s="1"/>
      <c r="I364" s="1"/>
      <c r="J364" s="1"/>
      <c r="K364" s="1"/>
      <c r="L364" s="1"/>
      <c r="M364" s="1"/>
      <c r="N364" s="1"/>
      <c r="O364" s="1"/>
    </row>
    <row r="365" spans="1:15" ht="9.75" customHeight="1">
      <c r="A365" s="1"/>
      <c r="B365" s="1"/>
      <c r="C365" s="1"/>
      <c r="D365" s="1"/>
      <c r="E365" s="1"/>
      <c r="F365" s="1"/>
      <c r="G365" s="1"/>
      <c r="H365" s="1"/>
      <c r="I365" s="1"/>
      <c r="J365" s="1"/>
      <c r="K365" s="1"/>
      <c r="L365" s="1"/>
      <c r="M365" s="1"/>
      <c r="N365" s="1"/>
      <c r="O365" s="1"/>
    </row>
    <row r="366" spans="1:15" ht="9.75" customHeight="1">
      <c r="A366" s="1"/>
      <c r="B366" s="1"/>
      <c r="C366" s="1"/>
      <c r="D366" s="1"/>
      <c r="E366" s="1"/>
      <c r="F366" s="1"/>
      <c r="G366" s="1"/>
      <c r="H366" s="1"/>
      <c r="I366" s="1"/>
      <c r="J366" s="1"/>
      <c r="K366" s="1"/>
      <c r="L366" s="1"/>
      <c r="M366" s="1"/>
      <c r="N366" s="1"/>
      <c r="O366" s="1"/>
    </row>
    <row r="367" spans="1:15" ht="9.75" customHeight="1">
      <c r="A367" s="1"/>
      <c r="B367" s="1"/>
      <c r="C367" s="1"/>
      <c r="D367" s="1"/>
      <c r="E367" s="1"/>
      <c r="F367" s="1"/>
      <c r="G367" s="1"/>
      <c r="H367" s="1"/>
      <c r="I367" s="1"/>
      <c r="J367" s="1"/>
      <c r="K367" s="1"/>
      <c r="L367" s="1"/>
      <c r="M367" s="1"/>
      <c r="N367" s="1"/>
      <c r="O367" s="1"/>
    </row>
    <row r="368" spans="1:15" ht="9.75" customHeight="1">
      <c r="A368" s="1"/>
      <c r="B368" s="1"/>
      <c r="C368" s="1"/>
      <c r="D368" s="1"/>
      <c r="E368" s="1"/>
      <c r="F368" s="1"/>
      <c r="G368" s="1"/>
      <c r="H368" s="1"/>
      <c r="I368" s="1"/>
      <c r="J368" s="1"/>
      <c r="K368" s="1"/>
      <c r="L368" s="1"/>
      <c r="M368" s="1"/>
      <c r="N368" s="1"/>
      <c r="O368" s="1"/>
    </row>
    <row r="369" spans="1:15" ht="9.75" customHeight="1">
      <c r="A369" s="1"/>
      <c r="B369" s="1"/>
      <c r="C369" s="1"/>
      <c r="D369" s="1"/>
      <c r="E369" s="1"/>
      <c r="F369" s="1"/>
      <c r="G369" s="1"/>
      <c r="H369" s="1"/>
      <c r="I369" s="1"/>
      <c r="J369" s="1"/>
      <c r="K369" s="1"/>
      <c r="L369" s="1"/>
      <c r="M369" s="1"/>
      <c r="N369" s="1"/>
      <c r="O369" s="1"/>
    </row>
    <row r="370" spans="1:15" ht="9.75" customHeight="1">
      <c r="A370" s="1"/>
      <c r="B370" s="1"/>
      <c r="C370" s="1"/>
      <c r="D370" s="1"/>
      <c r="E370" s="1"/>
      <c r="F370" s="1"/>
      <c r="G370" s="1"/>
      <c r="H370" s="1"/>
      <c r="I370" s="1"/>
      <c r="J370" s="1"/>
      <c r="K370" s="1"/>
      <c r="L370" s="1"/>
      <c r="M370" s="1"/>
      <c r="N370" s="1"/>
      <c r="O370" s="1"/>
    </row>
    <row r="371" spans="1:15" ht="9.75" customHeight="1">
      <c r="A371" s="1"/>
      <c r="B371" s="1"/>
      <c r="C371" s="1"/>
      <c r="D371" s="1"/>
      <c r="E371" s="1"/>
      <c r="F371" s="1"/>
      <c r="G371" s="1"/>
      <c r="H371" s="1"/>
      <c r="I371" s="1"/>
      <c r="J371" s="1"/>
      <c r="K371" s="1"/>
      <c r="L371" s="1"/>
      <c r="M371" s="1"/>
      <c r="N371" s="1"/>
      <c r="O371" s="1"/>
    </row>
    <row r="372" spans="1:15" ht="9.75" customHeight="1">
      <c r="A372" s="1"/>
      <c r="B372" s="1"/>
      <c r="C372" s="1"/>
      <c r="D372" s="1"/>
      <c r="E372" s="1"/>
      <c r="F372" s="1"/>
      <c r="G372" s="1"/>
      <c r="H372" s="1"/>
      <c r="I372" s="1"/>
      <c r="J372" s="1"/>
      <c r="K372" s="1"/>
      <c r="L372" s="1"/>
      <c r="M372" s="1"/>
      <c r="N372" s="1"/>
      <c r="O372" s="1"/>
    </row>
    <row r="373" spans="1:15" ht="9.75" customHeight="1">
      <c r="A373" s="1"/>
      <c r="B373" s="1"/>
      <c r="C373" s="1"/>
      <c r="D373" s="1"/>
      <c r="E373" s="1"/>
      <c r="F373" s="1"/>
      <c r="G373" s="1"/>
      <c r="H373" s="1"/>
      <c r="I373" s="1"/>
      <c r="J373" s="1"/>
      <c r="K373" s="1"/>
      <c r="L373" s="1"/>
      <c r="M373" s="1"/>
      <c r="N373" s="1"/>
      <c r="O373" s="1"/>
    </row>
    <row r="374" spans="1:15" ht="9.75" customHeight="1">
      <c r="A374" s="1"/>
      <c r="B374" s="1"/>
      <c r="C374" s="1"/>
      <c r="D374" s="1"/>
      <c r="E374" s="1"/>
      <c r="F374" s="1"/>
      <c r="G374" s="1"/>
      <c r="H374" s="1"/>
      <c r="I374" s="1"/>
      <c r="J374" s="1"/>
      <c r="K374" s="1"/>
      <c r="L374" s="1"/>
      <c r="M374" s="1"/>
      <c r="N374" s="1"/>
      <c r="O374" s="1"/>
    </row>
    <row r="375" spans="1:15" ht="9.75" customHeight="1">
      <c r="A375" s="1"/>
      <c r="B375" s="1"/>
      <c r="C375" s="1"/>
      <c r="D375" s="1"/>
      <c r="E375" s="1"/>
      <c r="F375" s="1"/>
      <c r="G375" s="1"/>
      <c r="H375" s="1"/>
      <c r="I375" s="1"/>
      <c r="J375" s="1"/>
      <c r="K375" s="1"/>
      <c r="L375" s="1"/>
      <c r="M375" s="1"/>
      <c r="N375" s="1"/>
      <c r="O375" s="1"/>
    </row>
    <row r="376" spans="1:15" ht="9.75" customHeight="1">
      <c r="A376" s="1"/>
      <c r="B376" s="1"/>
      <c r="C376" s="1"/>
      <c r="D376" s="1"/>
      <c r="E376" s="1"/>
      <c r="F376" s="1"/>
      <c r="G376" s="1"/>
      <c r="H376" s="1"/>
      <c r="I376" s="1"/>
      <c r="J376" s="1"/>
      <c r="K376" s="1"/>
      <c r="L376" s="1"/>
      <c r="M376" s="1"/>
      <c r="N376" s="1"/>
      <c r="O376" s="1"/>
    </row>
    <row r="377" spans="1:15" ht="9.75" customHeight="1">
      <c r="A377" s="1"/>
      <c r="B377" s="1"/>
      <c r="C377" s="1"/>
      <c r="D377" s="1"/>
      <c r="E377" s="1"/>
      <c r="F377" s="1"/>
      <c r="G377" s="1"/>
      <c r="H377" s="1"/>
      <c r="I377" s="1"/>
      <c r="J377" s="1"/>
      <c r="K377" s="1"/>
      <c r="L377" s="1"/>
      <c r="M377" s="1"/>
      <c r="N377" s="1"/>
      <c r="O377" s="1"/>
    </row>
    <row r="378" spans="1:15" ht="9.75" customHeight="1">
      <c r="A378" s="1"/>
      <c r="B378" s="1"/>
      <c r="C378" s="1"/>
      <c r="D378" s="1"/>
      <c r="E378" s="1"/>
      <c r="F378" s="1"/>
      <c r="G378" s="1"/>
      <c r="H378" s="1"/>
      <c r="I378" s="1"/>
      <c r="J378" s="1"/>
      <c r="K378" s="1"/>
      <c r="L378" s="1"/>
      <c r="M378" s="1"/>
      <c r="N378" s="1"/>
      <c r="O378" s="1"/>
    </row>
    <row r="379" spans="1:15" ht="9.75" customHeight="1">
      <c r="A379" s="1"/>
      <c r="B379" s="1"/>
      <c r="C379" s="1"/>
      <c r="D379" s="1"/>
      <c r="E379" s="1"/>
      <c r="F379" s="1"/>
      <c r="G379" s="1"/>
      <c r="H379" s="1"/>
      <c r="I379" s="1"/>
      <c r="J379" s="1"/>
      <c r="K379" s="1"/>
      <c r="L379" s="1"/>
      <c r="M379" s="1"/>
      <c r="N379" s="1"/>
      <c r="O379" s="1"/>
    </row>
    <row r="380" spans="1:15" ht="9.75" customHeight="1">
      <c r="A380" s="1"/>
      <c r="B380" s="1"/>
      <c r="C380" s="1"/>
      <c r="D380" s="1"/>
      <c r="E380" s="1"/>
      <c r="F380" s="1"/>
      <c r="G380" s="1"/>
      <c r="H380" s="1"/>
      <c r="I380" s="1"/>
      <c r="J380" s="1"/>
      <c r="K380" s="1"/>
      <c r="L380" s="1"/>
      <c r="M380" s="1"/>
      <c r="N380" s="1"/>
      <c r="O380" s="1"/>
    </row>
    <row r="381" spans="1:15" ht="9.75" customHeight="1">
      <c r="A381" s="1"/>
      <c r="B381" s="1"/>
      <c r="C381" s="1"/>
      <c r="D381" s="1"/>
      <c r="E381" s="1"/>
      <c r="F381" s="1"/>
      <c r="G381" s="1"/>
      <c r="H381" s="1"/>
      <c r="I381" s="1"/>
      <c r="J381" s="1"/>
      <c r="K381" s="1"/>
      <c r="L381" s="1"/>
      <c r="M381" s="1"/>
      <c r="N381" s="1"/>
      <c r="O381" s="1"/>
    </row>
    <row r="382" spans="1:15" ht="9.75" customHeight="1">
      <c r="A382" s="1"/>
      <c r="B382" s="1"/>
      <c r="C382" s="1"/>
      <c r="D382" s="1"/>
      <c r="E382" s="1"/>
      <c r="F382" s="1"/>
      <c r="G382" s="1"/>
      <c r="H382" s="1"/>
      <c r="I382" s="1"/>
      <c r="J382" s="1"/>
      <c r="K382" s="1"/>
      <c r="L382" s="1"/>
      <c r="M382" s="1"/>
      <c r="N382" s="1"/>
      <c r="O382" s="1"/>
    </row>
    <row r="383" spans="1:15" ht="9.75" customHeight="1">
      <c r="A383" s="1"/>
      <c r="B383" s="1"/>
      <c r="C383" s="1"/>
      <c r="D383" s="1"/>
      <c r="E383" s="1"/>
      <c r="F383" s="1"/>
      <c r="G383" s="1"/>
      <c r="H383" s="1"/>
      <c r="I383" s="1"/>
      <c r="J383" s="1"/>
      <c r="K383" s="1"/>
      <c r="L383" s="1"/>
      <c r="M383" s="1"/>
      <c r="N383" s="1"/>
      <c r="O383" s="1"/>
    </row>
    <row r="384" spans="1:15" ht="9.75" customHeight="1">
      <c r="A384" s="1"/>
      <c r="B384" s="1"/>
      <c r="C384" s="1"/>
      <c r="D384" s="1"/>
      <c r="E384" s="1"/>
      <c r="F384" s="1"/>
      <c r="G384" s="1"/>
      <c r="H384" s="1"/>
      <c r="I384" s="1"/>
      <c r="J384" s="1"/>
      <c r="K384" s="1"/>
      <c r="L384" s="1"/>
      <c r="M384" s="1"/>
      <c r="N384" s="1"/>
      <c r="O384" s="1"/>
    </row>
    <row r="385" spans="1:15" ht="9.75" customHeight="1">
      <c r="A385" s="1"/>
      <c r="B385" s="1"/>
      <c r="C385" s="1"/>
      <c r="D385" s="1"/>
      <c r="E385" s="1"/>
      <c r="F385" s="1"/>
      <c r="G385" s="1"/>
      <c r="H385" s="1"/>
      <c r="I385" s="1"/>
      <c r="J385" s="1"/>
      <c r="K385" s="1"/>
      <c r="L385" s="1"/>
      <c r="M385" s="1"/>
      <c r="N385" s="1"/>
      <c r="O385" s="1"/>
    </row>
    <row r="386" spans="1:15" ht="9.75" customHeight="1">
      <c r="A386" s="1"/>
      <c r="B386" s="1"/>
      <c r="C386" s="1"/>
      <c r="D386" s="1"/>
      <c r="E386" s="1"/>
      <c r="F386" s="1"/>
      <c r="G386" s="1"/>
      <c r="H386" s="1"/>
      <c r="I386" s="1"/>
      <c r="J386" s="1"/>
      <c r="K386" s="1"/>
      <c r="L386" s="1"/>
      <c r="M386" s="1"/>
      <c r="N386" s="1"/>
      <c r="O386" s="1"/>
    </row>
    <row r="387" spans="1:15" ht="9.75" customHeight="1">
      <c r="A387" s="1"/>
      <c r="B387" s="1"/>
      <c r="C387" s="1"/>
      <c r="D387" s="1"/>
      <c r="E387" s="1"/>
      <c r="F387" s="1"/>
      <c r="G387" s="1"/>
      <c r="H387" s="1"/>
      <c r="I387" s="1"/>
      <c r="J387" s="1"/>
      <c r="K387" s="1"/>
      <c r="L387" s="1"/>
      <c r="M387" s="1"/>
      <c r="N387" s="1"/>
      <c r="O387" s="1"/>
    </row>
    <row r="388" spans="1:15" ht="9.75" customHeight="1">
      <c r="A388" s="1"/>
      <c r="B388" s="1"/>
      <c r="C388" s="1"/>
      <c r="D388" s="1"/>
      <c r="E388" s="1"/>
      <c r="F388" s="1"/>
      <c r="G388" s="1"/>
      <c r="H388" s="1"/>
      <c r="I388" s="1"/>
      <c r="J388" s="1"/>
      <c r="K388" s="1"/>
      <c r="L388" s="1"/>
      <c r="M388" s="1"/>
      <c r="N388" s="1"/>
      <c r="O388" s="1"/>
    </row>
    <row r="389" spans="1:15" ht="9.75" customHeight="1">
      <c r="A389" s="1"/>
      <c r="B389" s="1"/>
      <c r="C389" s="1"/>
      <c r="D389" s="1"/>
      <c r="E389" s="1"/>
      <c r="F389" s="1"/>
      <c r="G389" s="1"/>
      <c r="H389" s="1"/>
      <c r="I389" s="1"/>
      <c r="J389" s="1"/>
      <c r="K389" s="1"/>
      <c r="L389" s="1"/>
      <c r="M389" s="1"/>
      <c r="N389" s="1"/>
      <c r="O389" s="1"/>
    </row>
    <row r="390" spans="1:15" ht="9.75" customHeight="1">
      <c r="A390" s="1"/>
      <c r="B390" s="1"/>
      <c r="C390" s="1"/>
      <c r="D390" s="1"/>
      <c r="E390" s="1"/>
      <c r="F390" s="1"/>
      <c r="G390" s="1"/>
      <c r="H390" s="1"/>
      <c r="I390" s="1"/>
      <c r="J390" s="1"/>
      <c r="K390" s="1"/>
      <c r="L390" s="1"/>
      <c r="M390" s="1"/>
      <c r="N390" s="1"/>
      <c r="O390" s="1"/>
    </row>
    <row r="391" spans="1:15" ht="9.75" customHeight="1">
      <c r="A391" s="1"/>
      <c r="B391" s="1"/>
      <c r="C391" s="1"/>
      <c r="D391" s="1"/>
      <c r="E391" s="1"/>
      <c r="F391" s="1"/>
      <c r="G391" s="1"/>
      <c r="H391" s="1"/>
      <c r="I391" s="1"/>
      <c r="J391" s="1"/>
      <c r="K391" s="1"/>
      <c r="L391" s="1"/>
      <c r="M391" s="1"/>
      <c r="N391" s="1"/>
      <c r="O391" s="1"/>
    </row>
    <row r="392" spans="1:15" ht="9.75" customHeight="1">
      <c r="A392" s="1"/>
      <c r="B392" s="1"/>
      <c r="C392" s="1"/>
      <c r="D392" s="1"/>
      <c r="E392" s="1"/>
      <c r="F392" s="1"/>
      <c r="G392" s="1"/>
      <c r="H392" s="1"/>
      <c r="I392" s="1"/>
      <c r="J392" s="1"/>
      <c r="K392" s="1"/>
      <c r="L392" s="1"/>
      <c r="M392" s="1"/>
      <c r="N392" s="1"/>
      <c r="O392" s="1"/>
    </row>
    <row r="393" spans="1:15" ht="9.75" customHeight="1">
      <c r="A393" s="1"/>
      <c r="B393" s="1"/>
      <c r="C393" s="1"/>
      <c r="D393" s="1"/>
      <c r="E393" s="1"/>
      <c r="F393" s="1"/>
      <c r="G393" s="1"/>
      <c r="H393" s="1"/>
      <c r="I393" s="1"/>
      <c r="J393" s="1"/>
      <c r="K393" s="1"/>
      <c r="L393" s="1"/>
      <c r="M393" s="1"/>
      <c r="N393" s="1"/>
      <c r="O393" s="1"/>
    </row>
    <row r="394" spans="1:15" ht="9.75" customHeight="1">
      <c r="A394" s="1"/>
      <c r="B394" s="1"/>
      <c r="C394" s="1"/>
      <c r="D394" s="1"/>
      <c r="E394" s="1"/>
      <c r="F394" s="1"/>
      <c r="G394" s="1"/>
      <c r="H394" s="1"/>
      <c r="I394" s="1"/>
      <c r="J394" s="1"/>
      <c r="K394" s="1"/>
      <c r="L394" s="1"/>
      <c r="M394" s="1"/>
      <c r="N394" s="1"/>
      <c r="O394" s="1"/>
    </row>
    <row r="395" spans="1:15" ht="9.75" customHeight="1">
      <c r="A395" s="1"/>
      <c r="B395" s="1"/>
      <c r="C395" s="1"/>
      <c r="D395" s="1"/>
      <c r="E395" s="1"/>
      <c r="F395" s="1"/>
      <c r="G395" s="1"/>
      <c r="H395" s="1"/>
      <c r="I395" s="1"/>
      <c r="J395" s="1"/>
      <c r="K395" s="1"/>
      <c r="L395" s="1"/>
      <c r="M395" s="1"/>
      <c r="N395" s="1"/>
      <c r="O395" s="1"/>
    </row>
    <row r="396" spans="1:15" ht="9.75" customHeight="1">
      <c r="A396" s="1"/>
      <c r="B396" s="1"/>
      <c r="C396" s="1"/>
      <c r="D396" s="1"/>
      <c r="E396" s="1"/>
      <c r="F396" s="1"/>
      <c r="G396" s="1"/>
      <c r="H396" s="1"/>
      <c r="I396" s="1"/>
      <c r="J396" s="1"/>
      <c r="K396" s="1"/>
      <c r="L396" s="1"/>
      <c r="M396" s="1"/>
      <c r="N396" s="1"/>
      <c r="O396" s="1"/>
    </row>
    <row r="397" spans="1:15" ht="9.75" customHeight="1">
      <c r="A397" s="1"/>
      <c r="B397" s="1"/>
      <c r="C397" s="1"/>
      <c r="D397" s="1"/>
      <c r="E397" s="1"/>
      <c r="F397" s="1"/>
      <c r="G397" s="1"/>
      <c r="H397" s="1"/>
      <c r="I397" s="1"/>
      <c r="J397" s="1"/>
      <c r="K397" s="1"/>
      <c r="L397" s="1"/>
      <c r="M397" s="1"/>
      <c r="N397" s="1"/>
      <c r="O397" s="1"/>
    </row>
    <row r="398" spans="1:15" ht="9.75" customHeight="1">
      <c r="A398" s="1"/>
      <c r="B398" s="1"/>
      <c r="C398" s="1"/>
      <c r="D398" s="1"/>
      <c r="E398" s="1"/>
      <c r="F398" s="1"/>
      <c r="G398" s="1"/>
      <c r="H398" s="1"/>
      <c r="I398" s="1"/>
      <c r="J398" s="1"/>
      <c r="K398" s="1"/>
      <c r="L398" s="1"/>
      <c r="M398" s="1"/>
      <c r="N398" s="1"/>
      <c r="O398" s="1"/>
    </row>
    <row r="399" spans="1:15" ht="9.75" customHeight="1">
      <c r="A399" s="1"/>
      <c r="B399" s="1"/>
      <c r="C399" s="1"/>
      <c r="D399" s="1"/>
      <c r="E399" s="1"/>
      <c r="F399" s="1"/>
      <c r="G399" s="1"/>
      <c r="H399" s="1"/>
      <c r="I399" s="1"/>
      <c r="J399" s="1"/>
      <c r="K399" s="1"/>
      <c r="L399" s="1"/>
      <c r="M399" s="1"/>
      <c r="N399" s="1"/>
      <c r="O399" s="1"/>
    </row>
    <row r="400" spans="1:15" ht="9.75" customHeight="1">
      <c r="A400" s="1"/>
      <c r="B400" s="1"/>
      <c r="C400" s="1"/>
      <c r="D400" s="1"/>
      <c r="E400" s="1"/>
      <c r="F400" s="1"/>
      <c r="G400" s="1"/>
      <c r="H400" s="1"/>
      <c r="I400" s="1"/>
      <c r="J400" s="1"/>
      <c r="K400" s="1"/>
      <c r="L400" s="1"/>
      <c r="M400" s="1"/>
      <c r="N400" s="1"/>
      <c r="O400" s="1"/>
    </row>
    <row r="401" spans="1:15" ht="9.75" customHeight="1">
      <c r="A401" s="1"/>
      <c r="B401" s="1"/>
      <c r="C401" s="1"/>
      <c r="D401" s="1"/>
      <c r="E401" s="1"/>
      <c r="F401" s="1"/>
      <c r="G401" s="1"/>
      <c r="H401" s="1"/>
      <c r="I401" s="1"/>
      <c r="J401" s="1"/>
      <c r="K401" s="1"/>
      <c r="L401" s="1"/>
      <c r="M401" s="1"/>
      <c r="N401" s="1"/>
      <c r="O401" s="1"/>
    </row>
    <row r="402" spans="1:15" ht="9.75" customHeight="1">
      <c r="A402" s="1"/>
      <c r="B402" s="1"/>
      <c r="C402" s="1"/>
      <c r="D402" s="1"/>
      <c r="E402" s="1"/>
      <c r="F402" s="1"/>
      <c r="G402" s="1"/>
      <c r="H402" s="1"/>
      <c r="I402" s="1"/>
      <c r="J402" s="1"/>
      <c r="K402" s="1"/>
      <c r="L402" s="1"/>
      <c r="M402" s="1"/>
      <c r="N402" s="1"/>
      <c r="O402" s="1"/>
    </row>
    <row r="403" spans="1:15" ht="9.75" customHeight="1">
      <c r="A403" s="1"/>
      <c r="B403" s="1"/>
      <c r="C403" s="1"/>
      <c r="D403" s="1"/>
      <c r="E403" s="1"/>
      <c r="F403" s="1"/>
      <c r="G403" s="1"/>
      <c r="H403" s="1"/>
      <c r="I403" s="1"/>
      <c r="J403" s="1"/>
      <c r="K403" s="1"/>
      <c r="L403" s="1"/>
      <c r="M403" s="1"/>
      <c r="N403" s="1"/>
      <c r="O403" s="1"/>
    </row>
    <row r="404" spans="1:15" ht="9.75" customHeight="1">
      <c r="A404" s="1"/>
      <c r="B404" s="1"/>
      <c r="C404" s="1"/>
      <c r="D404" s="1"/>
      <c r="E404" s="1"/>
      <c r="F404" s="1"/>
      <c r="G404" s="1"/>
      <c r="H404" s="1"/>
      <c r="I404" s="1"/>
      <c r="J404" s="1"/>
      <c r="K404" s="1"/>
      <c r="L404" s="1"/>
      <c r="M404" s="1"/>
      <c r="N404" s="1"/>
      <c r="O404" s="1"/>
    </row>
    <row r="405" spans="1:15" ht="9.75" customHeight="1">
      <c r="A405" s="1"/>
      <c r="B405" s="1"/>
      <c r="C405" s="1"/>
      <c r="D405" s="1"/>
      <c r="E405" s="1"/>
      <c r="F405" s="1"/>
      <c r="G405" s="1"/>
      <c r="H405" s="1"/>
      <c r="I405" s="1"/>
      <c r="J405" s="1"/>
      <c r="K405" s="1"/>
      <c r="L405" s="1"/>
      <c r="M405" s="1"/>
      <c r="N405" s="1"/>
      <c r="O405" s="1"/>
    </row>
    <row r="406" spans="1:15" ht="9.75" customHeight="1">
      <c r="A406" s="1"/>
      <c r="B406" s="1"/>
      <c r="C406" s="1"/>
      <c r="D406" s="1"/>
      <c r="E406" s="1"/>
      <c r="F406" s="1"/>
      <c r="G406" s="1"/>
      <c r="H406" s="1"/>
      <c r="I406" s="1"/>
      <c r="J406" s="1"/>
      <c r="K406" s="1"/>
      <c r="L406" s="1"/>
      <c r="M406" s="1"/>
      <c r="N406" s="1"/>
      <c r="O406" s="1"/>
    </row>
    <row r="407" spans="1:15" ht="9.75" customHeight="1">
      <c r="A407" s="1"/>
      <c r="B407" s="1"/>
      <c r="C407" s="1"/>
      <c r="D407" s="1"/>
      <c r="E407" s="1"/>
      <c r="F407" s="1"/>
      <c r="G407" s="1"/>
      <c r="H407" s="1"/>
      <c r="I407" s="1"/>
      <c r="J407" s="1"/>
      <c r="K407" s="1"/>
      <c r="L407" s="1"/>
      <c r="M407" s="1"/>
      <c r="N407" s="1"/>
      <c r="O407" s="1"/>
    </row>
    <row r="408" spans="1:15" ht="9.75" customHeight="1">
      <c r="A408" s="1"/>
      <c r="B408" s="1"/>
      <c r="C408" s="1"/>
      <c r="D408" s="1"/>
      <c r="E408" s="1"/>
      <c r="F408" s="1"/>
      <c r="G408" s="1"/>
      <c r="H408" s="1"/>
      <c r="I408" s="1"/>
      <c r="J408" s="1"/>
      <c r="K408" s="1"/>
      <c r="L408" s="1"/>
      <c r="M408" s="1"/>
      <c r="N408" s="1"/>
      <c r="O408" s="1"/>
    </row>
    <row r="409" spans="1:15" ht="9.75" customHeight="1">
      <c r="A409" s="1"/>
      <c r="B409" s="1"/>
      <c r="C409" s="1"/>
      <c r="D409" s="1"/>
      <c r="E409" s="1"/>
      <c r="F409" s="1"/>
      <c r="G409" s="1"/>
      <c r="H409" s="1"/>
      <c r="I409" s="1"/>
      <c r="J409" s="1"/>
      <c r="K409" s="1"/>
      <c r="L409" s="1"/>
      <c r="M409" s="1"/>
      <c r="N409" s="1"/>
      <c r="O409" s="1"/>
    </row>
    <row r="410" spans="1:15" ht="9.75" customHeight="1">
      <c r="A410" s="1"/>
      <c r="B410" s="1"/>
      <c r="C410" s="1"/>
      <c r="D410" s="1"/>
      <c r="E410" s="1"/>
      <c r="F410" s="1"/>
      <c r="G410" s="1"/>
      <c r="H410" s="1"/>
      <c r="I410" s="1"/>
      <c r="J410" s="1"/>
      <c r="K410" s="1"/>
      <c r="L410" s="1"/>
      <c r="M410" s="1"/>
      <c r="N410" s="1"/>
      <c r="O410" s="1"/>
    </row>
    <row r="411" spans="1:15" ht="9.75" customHeight="1">
      <c r="A411" s="1"/>
      <c r="B411" s="1"/>
      <c r="C411" s="1"/>
      <c r="D411" s="1"/>
      <c r="E411" s="1"/>
      <c r="F411" s="1"/>
      <c r="G411" s="1"/>
      <c r="H411" s="1"/>
      <c r="I411" s="1"/>
      <c r="J411" s="1"/>
      <c r="K411" s="1"/>
      <c r="L411" s="1"/>
      <c r="M411" s="1"/>
      <c r="N411" s="1"/>
      <c r="O411" s="1"/>
    </row>
    <row r="412" spans="1:15" ht="9.75" customHeight="1">
      <c r="A412" s="1"/>
      <c r="B412" s="1"/>
      <c r="C412" s="1"/>
      <c r="D412" s="1"/>
      <c r="E412" s="1"/>
      <c r="F412" s="1"/>
      <c r="G412" s="1"/>
      <c r="H412" s="1"/>
      <c r="I412" s="1"/>
      <c r="J412" s="1"/>
      <c r="K412" s="1"/>
      <c r="L412" s="1"/>
      <c r="M412" s="1"/>
      <c r="N412" s="1"/>
      <c r="O412" s="1"/>
    </row>
    <row r="413" spans="1:15" ht="9.75" customHeight="1">
      <c r="A413" s="1"/>
      <c r="B413" s="1"/>
      <c r="C413" s="1"/>
      <c r="D413" s="1"/>
      <c r="E413" s="1"/>
      <c r="F413" s="1"/>
      <c r="G413" s="1"/>
      <c r="H413" s="1"/>
      <c r="I413" s="1"/>
      <c r="J413" s="1"/>
      <c r="K413" s="1"/>
      <c r="L413" s="1"/>
      <c r="M413" s="1"/>
      <c r="N413" s="1"/>
      <c r="O413" s="1"/>
    </row>
    <row r="414" spans="1:15" ht="9.75" customHeight="1">
      <c r="A414" s="1"/>
      <c r="B414" s="1"/>
      <c r="C414" s="1"/>
      <c r="D414" s="1"/>
      <c r="E414" s="1"/>
      <c r="F414" s="1"/>
      <c r="G414" s="1"/>
      <c r="H414" s="1"/>
      <c r="I414" s="1"/>
      <c r="J414" s="1"/>
      <c r="K414" s="1"/>
      <c r="L414" s="1"/>
      <c r="M414" s="1"/>
      <c r="N414" s="1"/>
      <c r="O414" s="1"/>
    </row>
    <row r="415" spans="1:15" ht="9.75" customHeight="1">
      <c r="A415" s="1"/>
      <c r="B415" s="1"/>
      <c r="C415" s="1"/>
      <c r="D415" s="1"/>
      <c r="E415" s="1"/>
      <c r="F415" s="1"/>
      <c r="G415" s="1"/>
      <c r="H415" s="1"/>
      <c r="I415" s="1"/>
      <c r="J415" s="1"/>
      <c r="K415" s="1"/>
      <c r="L415" s="1"/>
      <c r="M415" s="1"/>
      <c r="N415" s="1"/>
      <c r="O415" s="1"/>
    </row>
    <row r="416" spans="1:15" ht="9.75" customHeight="1">
      <c r="A416" s="1"/>
      <c r="B416" s="1"/>
      <c r="C416" s="1"/>
      <c r="D416" s="1"/>
      <c r="E416" s="1"/>
      <c r="F416" s="1"/>
      <c r="G416" s="1"/>
      <c r="H416" s="1"/>
      <c r="I416" s="1"/>
      <c r="J416" s="1"/>
      <c r="K416" s="1"/>
      <c r="L416" s="1"/>
      <c r="M416" s="1"/>
      <c r="N416" s="1"/>
      <c r="O416" s="1"/>
    </row>
    <row r="417" spans="1:15" ht="9.75" customHeight="1">
      <c r="A417" s="1"/>
      <c r="B417" s="1"/>
      <c r="C417" s="1"/>
      <c r="D417" s="1"/>
      <c r="E417" s="1"/>
      <c r="F417" s="1"/>
      <c r="G417" s="1"/>
      <c r="H417" s="1"/>
      <c r="I417" s="1"/>
      <c r="J417" s="1"/>
      <c r="K417" s="1"/>
      <c r="L417" s="1"/>
      <c r="M417" s="1"/>
      <c r="N417" s="1"/>
      <c r="O417" s="1"/>
    </row>
    <row r="418" spans="1:15" ht="9.75" customHeight="1">
      <c r="A418" s="1"/>
      <c r="B418" s="1"/>
      <c r="C418" s="1"/>
      <c r="D418" s="1"/>
      <c r="E418" s="1"/>
      <c r="F418" s="1"/>
      <c r="G418" s="1"/>
      <c r="H418" s="1"/>
      <c r="I418" s="1"/>
      <c r="J418" s="1"/>
      <c r="K418" s="1"/>
      <c r="L418" s="1"/>
      <c r="M418" s="1"/>
      <c r="N418" s="1"/>
      <c r="O418" s="1"/>
    </row>
    <row r="419" spans="1:15" ht="9.75" customHeight="1">
      <c r="A419" s="1"/>
      <c r="B419" s="1"/>
      <c r="C419" s="1"/>
      <c r="D419" s="1"/>
      <c r="E419" s="1"/>
      <c r="F419" s="1"/>
      <c r="G419" s="1"/>
      <c r="H419" s="1"/>
      <c r="I419" s="1"/>
      <c r="J419" s="1"/>
      <c r="K419" s="1"/>
      <c r="L419" s="1"/>
      <c r="M419" s="1"/>
      <c r="N419" s="1"/>
      <c r="O419" s="1"/>
    </row>
    <row r="420" spans="1:15" ht="9.75" customHeight="1">
      <c r="A420" s="1"/>
      <c r="B420" s="1"/>
      <c r="C420" s="1"/>
      <c r="D420" s="1"/>
      <c r="E420" s="1"/>
      <c r="F420" s="1"/>
      <c r="G420" s="1"/>
      <c r="H420" s="1"/>
      <c r="I420" s="1"/>
      <c r="J420" s="1"/>
      <c r="K420" s="1"/>
      <c r="L420" s="1"/>
      <c r="M420" s="1"/>
      <c r="N420" s="1"/>
      <c r="O420" s="1"/>
    </row>
    <row r="421" spans="1:15" ht="9.75" customHeight="1">
      <c r="A421" s="1"/>
      <c r="B421" s="1"/>
      <c r="C421" s="1"/>
      <c r="D421" s="1"/>
      <c r="E421" s="1"/>
      <c r="F421" s="1"/>
      <c r="G421" s="1"/>
      <c r="H421" s="1"/>
      <c r="I421" s="1"/>
      <c r="J421" s="1"/>
      <c r="K421" s="1"/>
      <c r="L421" s="1"/>
      <c r="M421" s="1"/>
      <c r="N421" s="1"/>
      <c r="O421" s="1"/>
    </row>
    <row r="422" spans="1:15" ht="9.75" customHeight="1">
      <c r="A422" s="1"/>
      <c r="B422" s="1"/>
      <c r="C422" s="1"/>
      <c r="D422" s="1"/>
      <c r="E422" s="1"/>
      <c r="F422" s="1"/>
      <c r="G422" s="1"/>
      <c r="H422" s="1"/>
      <c r="I422" s="1"/>
      <c r="J422" s="1"/>
      <c r="K422" s="1"/>
      <c r="L422" s="1"/>
      <c r="M422" s="1"/>
      <c r="N422" s="1"/>
      <c r="O422" s="1"/>
    </row>
    <row r="423" spans="1:15" ht="9.75" customHeight="1">
      <c r="A423" s="1"/>
      <c r="B423" s="1"/>
      <c r="C423" s="1"/>
      <c r="D423" s="1"/>
      <c r="E423" s="1"/>
      <c r="F423" s="1"/>
      <c r="G423" s="1"/>
      <c r="H423" s="1"/>
      <c r="I423" s="1"/>
      <c r="J423" s="1"/>
      <c r="K423" s="1"/>
      <c r="L423" s="1"/>
      <c r="M423" s="1"/>
      <c r="N423" s="1"/>
      <c r="O423" s="1"/>
    </row>
    <row r="424" spans="1:15" ht="9.75" customHeight="1">
      <c r="A424" s="1"/>
      <c r="B424" s="1"/>
      <c r="C424" s="1"/>
      <c r="D424" s="1"/>
      <c r="E424" s="1"/>
      <c r="F424" s="1"/>
      <c r="G424" s="1"/>
      <c r="H424" s="1"/>
      <c r="I424" s="1"/>
      <c r="J424" s="1"/>
      <c r="K424" s="1"/>
      <c r="L424" s="1"/>
      <c r="M424" s="1"/>
      <c r="N424" s="1"/>
      <c r="O424" s="1"/>
    </row>
    <row r="425" spans="1:15" ht="9.75" customHeight="1">
      <c r="A425" s="1"/>
      <c r="B425" s="1"/>
      <c r="C425" s="1"/>
      <c r="D425" s="1"/>
      <c r="E425" s="1"/>
      <c r="F425" s="1"/>
      <c r="G425" s="1"/>
      <c r="H425" s="1"/>
      <c r="I425" s="1"/>
      <c r="J425" s="1"/>
      <c r="K425" s="1"/>
      <c r="L425" s="1"/>
      <c r="M425" s="1"/>
      <c r="N425" s="1"/>
      <c r="O425" s="1"/>
    </row>
    <row r="426" spans="1:15" ht="9.75" customHeight="1">
      <c r="A426" s="1"/>
      <c r="B426" s="1"/>
      <c r="C426" s="1"/>
      <c r="D426" s="1"/>
      <c r="E426" s="1"/>
      <c r="F426" s="1"/>
      <c r="G426" s="1"/>
      <c r="H426" s="1"/>
      <c r="I426" s="1"/>
      <c r="J426" s="1"/>
      <c r="K426" s="1"/>
      <c r="L426" s="1"/>
      <c r="M426" s="1"/>
      <c r="N426" s="1"/>
      <c r="O426" s="1"/>
    </row>
    <row r="427" spans="1:15" ht="9.75" customHeight="1">
      <c r="A427" s="1"/>
      <c r="B427" s="1"/>
      <c r="C427" s="1"/>
      <c r="D427" s="1"/>
      <c r="E427" s="1"/>
      <c r="F427" s="1"/>
      <c r="G427" s="1"/>
      <c r="H427" s="1"/>
      <c r="I427" s="1"/>
      <c r="J427" s="1"/>
      <c r="K427" s="1"/>
      <c r="L427" s="1"/>
      <c r="M427" s="1"/>
      <c r="N427" s="1"/>
      <c r="O427" s="1"/>
    </row>
    <row r="428" spans="1:15" ht="9.75" customHeight="1">
      <c r="A428" s="1"/>
      <c r="B428" s="1"/>
      <c r="C428" s="1"/>
      <c r="D428" s="1"/>
      <c r="E428" s="1"/>
      <c r="F428" s="1"/>
      <c r="G428" s="1"/>
      <c r="H428" s="1"/>
      <c r="I428" s="1"/>
      <c r="J428" s="1"/>
      <c r="K428" s="1"/>
      <c r="L428" s="1"/>
      <c r="M428" s="1"/>
      <c r="N428" s="1"/>
      <c r="O428" s="1"/>
    </row>
    <row r="429" spans="1:15" ht="9.75" customHeight="1">
      <c r="A429" s="1"/>
      <c r="B429" s="1"/>
      <c r="C429" s="1"/>
      <c r="D429" s="1"/>
      <c r="E429" s="1"/>
      <c r="F429" s="1"/>
      <c r="G429" s="1"/>
      <c r="H429" s="1"/>
      <c r="I429" s="1"/>
      <c r="J429" s="1"/>
      <c r="K429" s="1"/>
      <c r="L429" s="1"/>
      <c r="M429" s="1"/>
      <c r="N429" s="1"/>
      <c r="O429" s="1"/>
    </row>
    <row r="430" spans="1:15" ht="9.75" customHeight="1">
      <c r="A430" s="1"/>
      <c r="B430" s="1"/>
      <c r="C430" s="1"/>
      <c r="D430" s="1"/>
      <c r="E430" s="1"/>
      <c r="F430" s="1"/>
      <c r="G430" s="1"/>
      <c r="H430" s="1"/>
      <c r="I430" s="1"/>
      <c r="J430" s="1"/>
      <c r="K430" s="1"/>
      <c r="L430" s="1"/>
      <c r="M430" s="1"/>
      <c r="N430" s="1"/>
      <c r="O430" s="1"/>
    </row>
    <row r="431" spans="1:15" ht="9.75" customHeight="1">
      <c r="A431" s="1"/>
      <c r="B431" s="1"/>
      <c r="C431" s="1"/>
      <c r="D431" s="1"/>
      <c r="E431" s="1"/>
      <c r="F431" s="1"/>
      <c r="G431" s="1"/>
      <c r="H431" s="1"/>
      <c r="I431" s="1"/>
      <c r="J431" s="1"/>
      <c r="K431" s="1"/>
      <c r="L431" s="1"/>
      <c r="M431" s="1"/>
      <c r="N431" s="1"/>
      <c r="O431" s="1"/>
    </row>
    <row r="432" spans="1:15" ht="9.75" customHeight="1">
      <c r="A432" s="1"/>
      <c r="B432" s="1"/>
      <c r="C432" s="1"/>
      <c r="D432" s="1"/>
      <c r="E432" s="1"/>
      <c r="F432" s="1"/>
      <c r="G432" s="1"/>
      <c r="H432" s="1"/>
      <c r="I432" s="1"/>
      <c r="J432" s="1"/>
      <c r="K432" s="1"/>
      <c r="L432" s="1"/>
      <c r="M432" s="1"/>
      <c r="N432" s="1"/>
      <c r="O432" s="1"/>
    </row>
    <row r="433" spans="1:15" ht="9.75" customHeight="1">
      <c r="A433" s="1"/>
      <c r="B433" s="1"/>
      <c r="C433" s="1"/>
      <c r="D433" s="1"/>
      <c r="E433" s="1"/>
      <c r="F433" s="1"/>
      <c r="G433" s="1"/>
      <c r="H433" s="1"/>
      <c r="I433" s="1"/>
      <c r="J433" s="1"/>
      <c r="K433" s="1"/>
      <c r="L433" s="1"/>
      <c r="M433" s="1"/>
      <c r="N433" s="1"/>
      <c r="O433" s="1"/>
    </row>
    <row r="434" spans="1:15" ht="9.75" customHeight="1">
      <c r="A434" s="1"/>
      <c r="B434" s="1"/>
      <c r="C434" s="1"/>
      <c r="D434" s="1"/>
      <c r="E434" s="1"/>
      <c r="F434" s="1"/>
      <c r="G434" s="1"/>
      <c r="H434" s="1"/>
      <c r="I434" s="1"/>
      <c r="J434" s="1"/>
      <c r="K434" s="1"/>
      <c r="L434" s="1"/>
      <c r="M434" s="1"/>
      <c r="N434" s="1"/>
      <c r="O434" s="1"/>
    </row>
    <row r="435" spans="1:15" ht="9.75" customHeight="1">
      <c r="A435" s="1"/>
      <c r="B435" s="1"/>
      <c r="C435" s="1"/>
      <c r="D435" s="1"/>
      <c r="E435" s="1"/>
      <c r="F435" s="1"/>
      <c r="G435" s="1"/>
      <c r="H435" s="1"/>
      <c r="I435" s="1"/>
      <c r="J435" s="1"/>
      <c r="K435" s="1"/>
      <c r="L435" s="1"/>
      <c r="M435" s="1"/>
      <c r="N435" s="1"/>
      <c r="O435" s="1"/>
    </row>
    <row r="436" spans="1:15" ht="9.75" customHeight="1">
      <c r="A436" s="1"/>
      <c r="B436" s="1"/>
      <c r="C436" s="1"/>
      <c r="D436" s="1"/>
      <c r="E436" s="1"/>
      <c r="F436" s="1"/>
      <c r="G436" s="1"/>
      <c r="H436" s="1"/>
      <c r="I436" s="1"/>
      <c r="J436" s="1"/>
      <c r="K436" s="1"/>
      <c r="L436" s="1"/>
      <c r="M436" s="1"/>
      <c r="N436" s="1"/>
      <c r="O436" s="1"/>
    </row>
    <row r="437" spans="1:15" ht="9.75" customHeight="1">
      <c r="A437" s="1"/>
      <c r="B437" s="1"/>
      <c r="C437" s="1"/>
      <c r="D437" s="1"/>
      <c r="E437" s="1"/>
      <c r="F437" s="1"/>
      <c r="G437" s="1"/>
      <c r="H437" s="1"/>
      <c r="I437" s="1"/>
      <c r="J437" s="1"/>
      <c r="K437" s="1"/>
      <c r="L437" s="1"/>
      <c r="M437" s="1"/>
      <c r="N437" s="1"/>
      <c r="O437" s="1"/>
    </row>
    <row r="438" spans="1:15" ht="9.75" customHeight="1">
      <c r="A438" s="1"/>
      <c r="B438" s="1"/>
      <c r="C438" s="1"/>
      <c r="D438" s="1"/>
      <c r="E438" s="1"/>
      <c r="F438" s="1"/>
      <c r="G438" s="1"/>
      <c r="H438" s="1"/>
      <c r="I438" s="1"/>
      <c r="J438" s="1"/>
      <c r="K438" s="1"/>
      <c r="L438" s="1"/>
      <c r="M438" s="1"/>
      <c r="N438" s="1"/>
      <c r="O438" s="1"/>
    </row>
    <row r="439" spans="1:15" ht="9.75" customHeight="1">
      <c r="A439" s="1"/>
      <c r="B439" s="1"/>
      <c r="C439" s="1"/>
      <c r="D439" s="1"/>
      <c r="E439" s="1"/>
      <c r="F439" s="1"/>
      <c r="G439" s="1"/>
      <c r="H439" s="1"/>
      <c r="I439" s="1"/>
      <c r="J439" s="1"/>
      <c r="K439" s="1"/>
      <c r="L439" s="1"/>
      <c r="M439" s="1"/>
      <c r="N439" s="1"/>
      <c r="O439" s="1"/>
    </row>
    <row r="440" spans="1:15" ht="9.75" customHeight="1">
      <c r="A440" s="1"/>
      <c r="B440" s="1"/>
      <c r="C440" s="1"/>
      <c r="D440" s="1"/>
      <c r="E440" s="1"/>
      <c r="F440" s="1"/>
      <c r="G440" s="1"/>
      <c r="H440" s="1"/>
      <c r="I440" s="1"/>
      <c r="J440" s="1"/>
      <c r="K440" s="1"/>
      <c r="L440" s="1"/>
      <c r="M440" s="1"/>
      <c r="N440" s="1"/>
      <c r="O440" s="1"/>
    </row>
    <row r="441" spans="1:15" ht="9.75" customHeight="1">
      <c r="A441" s="1"/>
      <c r="B441" s="1"/>
      <c r="C441" s="1"/>
      <c r="D441" s="1"/>
      <c r="E441" s="1"/>
      <c r="F441" s="1"/>
      <c r="G441" s="1"/>
      <c r="H441" s="1"/>
      <c r="I441" s="1"/>
      <c r="J441" s="1"/>
      <c r="K441" s="1"/>
      <c r="L441" s="1"/>
      <c r="M441" s="1"/>
      <c r="N441" s="1"/>
      <c r="O441" s="1"/>
    </row>
    <row r="442" spans="1:15" ht="9.75" customHeight="1">
      <c r="A442" s="1"/>
      <c r="B442" s="1"/>
      <c r="C442" s="1"/>
      <c r="D442" s="1"/>
      <c r="E442" s="1"/>
      <c r="F442" s="1"/>
      <c r="G442" s="1"/>
      <c r="H442" s="1"/>
      <c r="I442" s="1"/>
      <c r="J442" s="1"/>
      <c r="K442" s="1"/>
      <c r="L442" s="1"/>
      <c r="M442" s="1"/>
      <c r="N442" s="1"/>
      <c r="O442" s="1"/>
    </row>
    <row r="443" spans="1:15" ht="9.75" customHeight="1">
      <c r="A443" s="1"/>
      <c r="B443" s="1"/>
      <c r="C443" s="1"/>
      <c r="D443" s="1"/>
      <c r="E443" s="1"/>
      <c r="F443" s="1"/>
      <c r="G443" s="1"/>
      <c r="H443" s="1"/>
      <c r="I443" s="1"/>
      <c r="J443" s="1"/>
      <c r="K443" s="1"/>
      <c r="L443" s="1"/>
      <c r="M443" s="1"/>
      <c r="N443" s="1"/>
      <c r="O443" s="1"/>
    </row>
    <row r="444" spans="1:15" ht="9.75" customHeight="1">
      <c r="A444" s="1"/>
      <c r="B444" s="1"/>
      <c r="C444" s="1"/>
      <c r="D444" s="1"/>
      <c r="E444" s="1"/>
      <c r="F444" s="1"/>
      <c r="G444" s="1"/>
      <c r="H444" s="1"/>
      <c r="I444" s="1"/>
      <c r="J444" s="1"/>
      <c r="K444" s="1"/>
      <c r="L444" s="1"/>
      <c r="M444" s="1"/>
      <c r="N444" s="1"/>
      <c r="O444" s="1"/>
    </row>
    <row r="445" spans="1:15" ht="9.75" customHeight="1">
      <c r="A445" s="1"/>
      <c r="B445" s="1"/>
      <c r="C445" s="1"/>
      <c r="D445" s="1"/>
      <c r="E445" s="1"/>
      <c r="F445" s="1"/>
      <c r="G445" s="1"/>
      <c r="H445" s="1"/>
      <c r="I445" s="1"/>
      <c r="J445" s="1"/>
      <c r="K445" s="1"/>
      <c r="L445" s="1"/>
      <c r="M445" s="1"/>
      <c r="N445" s="1"/>
      <c r="O445" s="1"/>
    </row>
    <row r="446" spans="1:15" ht="9.75" customHeight="1">
      <c r="A446" s="1"/>
      <c r="B446" s="1"/>
      <c r="C446" s="1"/>
      <c r="D446" s="1"/>
      <c r="E446" s="1"/>
      <c r="F446" s="1"/>
      <c r="G446" s="1"/>
      <c r="H446" s="1"/>
      <c r="I446" s="1"/>
      <c r="J446" s="1"/>
      <c r="K446" s="1"/>
      <c r="L446" s="1"/>
      <c r="M446" s="1"/>
      <c r="N446" s="1"/>
      <c r="O446" s="1"/>
    </row>
    <row r="447" spans="1:15" ht="9.75" customHeight="1">
      <c r="A447" s="1"/>
      <c r="B447" s="1"/>
      <c r="C447" s="1"/>
      <c r="D447" s="1"/>
      <c r="E447" s="1"/>
      <c r="F447" s="1"/>
      <c r="G447" s="1"/>
      <c r="H447" s="1"/>
      <c r="I447" s="1"/>
      <c r="J447" s="1"/>
      <c r="K447" s="1"/>
      <c r="L447" s="1"/>
      <c r="M447" s="1"/>
      <c r="N447" s="1"/>
      <c r="O447" s="1"/>
    </row>
    <row r="448" spans="1:15" ht="9.75" customHeight="1">
      <c r="A448" s="1"/>
      <c r="B448" s="1"/>
      <c r="C448" s="1"/>
      <c r="D448" s="1"/>
      <c r="E448" s="1"/>
      <c r="F448" s="1"/>
      <c r="G448" s="1"/>
      <c r="H448" s="1"/>
      <c r="I448" s="1"/>
      <c r="J448" s="1"/>
      <c r="K448" s="1"/>
      <c r="L448" s="1"/>
      <c r="M448" s="1"/>
      <c r="N448" s="1"/>
      <c r="O448" s="1"/>
    </row>
    <row r="449" spans="1:15" ht="9.75" customHeight="1">
      <c r="A449" s="1"/>
      <c r="B449" s="1"/>
      <c r="C449" s="1"/>
      <c r="D449" s="1"/>
      <c r="E449" s="1"/>
      <c r="F449" s="1"/>
      <c r="G449" s="1"/>
      <c r="H449" s="1"/>
      <c r="I449" s="1"/>
      <c r="J449" s="1"/>
      <c r="K449" s="1"/>
      <c r="L449" s="1"/>
      <c r="M449" s="1"/>
      <c r="N449" s="1"/>
      <c r="O449" s="1"/>
    </row>
    <row r="450" spans="1:15" ht="9.75" customHeight="1">
      <c r="A450" s="1"/>
      <c r="B450" s="1"/>
      <c r="C450" s="1"/>
      <c r="D450" s="1"/>
      <c r="E450" s="1"/>
      <c r="F450" s="1"/>
      <c r="G450" s="1"/>
      <c r="H450" s="1"/>
      <c r="I450" s="1"/>
      <c r="J450" s="1"/>
      <c r="K450" s="1"/>
      <c r="L450" s="1"/>
      <c r="M450" s="1"/>
      <c r="N450" s="1"/>
      <c r="O450" s="1"/>
    </row>
    <row r="451" spans="1:15" ht="9.75" customHeight="1">
      <c r="A451" s="1"/>
      <c r="B451" s="1"/>
      <c r="C451" s="1"/>
      <c r="D451" s="1"/>
      <c r="E451" s="1"/>
      <c r="F451" s="1"/>
      <c r="G451" s="1"/>
      <c r="H451" s="1"/>
      <c r="I451" s="1"/>
      <c r="J451" s="1"/>
      <c r="K451" s="1"/>
      <c r="L451" s="1"/>
      <c r="M451" s="1"/>
      <c r="N451" s="1"/>
      <c r="O451" s="1"/>
    </row>
    <row r="452" spans="1:15" ht="9.75" customHeight="1">
      <c r="A452" s="1"/>
      <c r="B452" s="1"/>
      <c r="C452" s="1"/>
      <c r="D452" s="1"/>
      <c r="E452" s="1"/>
      <c r="F452" s="1"/>
      <c r="G452" s="1"/>
      <c r="H452" s="1"/>
      <c r="I452" s="1"/>
      <c r="J452" s="1"/>
      <c r="K452" s="1"/>
      <c r="L452" s="1"/>
      <c r="M452" s="1"/>
      <c r="N452" s="1"/>
      <c r="O452" s="1"/>
    </row>
    <row r="453" spans="1:15" ht="9.75" customHeight="1">
      <c r="A453" s="1"/>
      <c r="B453" s="1"/>
      <c r="C453" s="1"/>
      <c r="D453" s="1"/>
      <c r="E453" s="1"/>
      <c r="F453" s="1"/>
      <c r="G453" s="1"/>
      <c r="H453" s="1"/>
      <c r="I453" s="1"/>
      <c r="J453" s="1"/>
      <c r="K453" s="1"/>
      <c r="L453" s="1"/>
      <c r="M453" s="1"/>
      <c r="N453" s="1"/>
      <c r="O453" s="1"/>
    </row>
    <row r="454" spans="1:15" ht="9.75" customHeight="1">
      <c r="A454" s="1"/>
      <c r="B454" s="1"/>
      <c r="C454" s="1"/>
      <c r="D454" s="1"/>
      <c r="E454" s="1"/>
      <c r="F454" s="1"/>
      <c r="G454" s="1"/>
      <c r="H454" s="1"/>
      <c r="I454" s="1"/>
      <c r="J454" s="1"/>
      <c r="K454" s="1"/>
      <c r="L454" s="1"/>
      <c r="M454" s="1"/>
      <c r="N454" s="1"/>
      <c r="O454" s="1"/>
    </row>
    <row r="455" spans="1:15" ht="9.75" customHeight="1">
      <c r="A455" s="1"/>
      <c r="B455" s="1"/>
      <c r="C455" s="1"/>
      <c r="D455" s="1"/>
      <c r="E455" s="1"/>
      <c r="F455" s="1"/>
      <c r="G455" s="1"/>
      <c r="H455" s="1"/>
      <c r="I455" s="1"/>
      <c r="J455" s="1"/>
      <c r="K455" s="1"/>
      <c r="L455" s="1"/>
      <c r="M455" s="1"/>
      <c r="N455" s="1"/>
      <c r="O455" s="1"/>
    </row>
    <row r="456" spans="1:15" ht="9.75" customHeight="1">
      <c r="A456" s="1"/>
      <c r="B456" s="1"/>
      <c r="C456" s="1"/>
      <c r="D456" s="1"/>
      <c r="E456" s="1"/>
      <c r="F456" s="1"/>
      <c r="G456" s="1"/>
      <c r="H456" s="1"/>
      <c r="I456" s="1"/>
      <c r="J456" s="1"/>
      <c r="K456" s="1"/>
      <c r="L456" s="1"/>
      <c r="M456" s="1"/>
      <c r="N456" s="1"/>
      <c r="O456" s="1"/>
    </row>
    <row r="457" spans="1:15" ht="9.75" customHeight="1">
      <c r="A457" s="1"/>
      <c r="B457" s="1"/>
      <c r="C457" s="1"/>
      <c r="D457" s="1"/>
      <c r="E457" s="1"/>
      <c r="F457" s="1"/>
      <c r="G457" s="1"/>
      <c r="H457" s="1"/>
      <c r="I457" s="1"/>
      <c r="J457" s="1"/>
      <c r="K457" s="1"/>
      <c r="L457" s="1"/>
      <c r="M457" s="1"/>
      <c r="N457" s="1"/>
      <c r="O457" s="1"/>
    </row>
    <row r="458" spans="1:15" ht="9.75" customHeight="1">
      <c r="A458" s="1"/>
      <c r="B458" s="1"/>
      <c r="C458" s="1"/>
      <c r="D458" s="1"/>
      <c r="E458" s="1"/>
      <c r="F458" s="1"/>
      <c r="G458" s="1"/>
      <c r="H458" s="1"/>
      <c r="I458" s="1"/>
      <c r="J458" s="1"/>
      <c r="K458" s="1"/>
      <c r="L458" s="1"/>
      <c r="M458" s="1"/>
      <c r="N458" s="1"/>
      <c r="O458" s="1"/>
    </row>
    <row r="459" spans="1:15" ht="9.75" customHeight="1">
      <c r="A459" s="1"/>
      <c r="B459" s="1"/>
      <c r="C459" s="1"/>
      <c r="D459" s="1"/>
      <c r="E459" s="1"/>
      <c r="F459" s="1"/>
      <c r="G459" s="1"/>
      <c r="H459" s="1"/>
      <c r="I459" s="1"/>
      <c r="J459" s="1"/>
      <c r="K459" s="1"/>
      <c r="L459" s="1"/>
      <c r="M459" s="1"/>
      <c r="N459" s="1"/>
      <c r="O459" s="1"/>
    </row>
    <row r="460" spans="1:15" ht="9.75" customHeight="1">
      <c r="A460" s="1"/>
      <c r="B460" s="1"/>
      <c r="C460" s="1"/>
      <c r="D460" s="1"/>
      <c r="E460" s="1"/>
      <c r="F460" s="1"/>
      <c r="G460" s="1"/>
      <c r="H460" s="1"/>
      <c r="I460" s="1"/>
      <c r="J460" s="1"/>
      <c r="K460" s="1"/>
      <c r="L460" s="1"/>
      <c r="M460" s="1"/>
      <c r="N460" s="1"/>
      <c r="O460" s="1"/>
    </row>
    <row r="461" spans="1:15" ht="9.75" customHeight="1">
      <c r="A461" s="1"/>
      <c r="B461" s="1"/>
      <c r="C461" s="1"/>
      <c r="D461" s="1"/>
      <c r="E461" s="1"/>
      <c r="F461" s="1"/>
      <c r="G461" s="1"/>
      <c r="H461" s="1"/>
      <c r="I461" s="1"/>
      <c r="J461" s="1"/>
      <c r="K461" s="1"/>
      <c r="L461" s="1"/>
      <c r="M461" s="1"/>
      <c r="N461" s="1"/>
      <c r="O461" s="1"/>
    </row>
    <row r="462" spans="1:15" ht="9.75" customHeight="1">
      <c r="A462" s="1"/>
      <c r="B462" s="1"/>
      <c r="C462" s="1"/>
      <c r="D462" s="1"/>
      <c r="E462" s="1"/>
      <c r="F462" s="1"/>
      <c r="G462" s="1"/>
      <c r="H462" s="1"/>
      <c r="I462" s="1"/>
      <c r="J462" s="1"/>
      <c r="K462" s="1"/>
      <c r="L462" s="1"/>
      <c r="M462" s="1"/>
      <c r="N462" s="1"/>
      <c r="O462" s="1"/>
    </row>
    <row r="463" spans="1:15" ht="9.75" customHeight="1">
      <c r="A463" s="1"/>
      <c r="B463" s="1"/>
      <c r="C463" s="1"/>
      <c r="D463" s="1"/>
      <c r="E463" s="1"/>
      <c r="F463" s="1"/>
      <c r="G463" s="1"/>
      <c r="H463" s="1"/>
      <c r="I463" s="1"/>
      <c r="J463" s="1"/>
      <c r="K463" s="1"/>
      <c r="L463" s="1"/>
      <c r="M463" s="1"/>
      <c r="N463" s="1"/>
      <c r="O463" s="1"/>
    </row>
    <row r="464" spans="1:15" ht="9.75" customHeight="1">
      <c r="A464" s="1"/>
      <c r="B464" s="1"/>
      <c r="C464" s="1"/>
      <c r="D464" s="1"/>
      <c r="E464" s="1"/>
      <c r="F464" s="1"/>
      <c r="G464" s="1"/>
      <c r="H464" s="1"/>
      <c r="I464" s="1"/>
      <c r="J464" s="1"/>
      <c r="K464" s="1"/>
      <c r="L464" s="1"/>
      <c r="M464" s="1"/>
      <c r="N464" s="1"/>
      <c r="O464" s="1"/>
    </row>
    <row r="465" spans="1:15" ht="9.75" customHeight="1">
      <c r="A465" s="1"/>
      <c r="B465" s="1"/>
      <c r="C465" s="1"/>
      <c r="D465" s="1"/>
      <c r="E465" s="1"/>
      <c r="F465" s="1"/>
      <c r="G465" s="1"/>
      <c r="H465" s="1"/>
      <c r="I465" s="1"/>
      <c r="J465" s="1"/>
      <c r="K465" s="1"/>
      <c r="L465" s="1"/>
      <c r="M465" s="1"/>
      <c r="N465" s="1"/>
      <c r="O465" s="1"/>
    </row>
    <row r="466" spans="1:15" ht="9.75" customHeight="1">
      <c r="A466" s="1"/>
      <c r="B466" s="1"/>
      <c r="C466" s="1"/>
      <c r="D466" s="1"/>
      <c r="E466" s="1"/>
      <c r="F466" s="1"/>
      <c r="G466" s="1"/>
      <c r="H466" s="1"/>
      <c r="I466" s="1"/>
      <c r="J466" s="1"/>
      <c r="K466" s="1"/>
      <c r="L466" s="1"/>
      <c r="M466" s="1"/>
      <c r="N466" s="1"/>
      <c r="O466" s="1"/>
    </row>
    <row r="467" spans="1:15" ht="9.75" customHeight="1">
      <c r="A467" s="1"/>
      <c r="B467" s="1"/>
      <c r="C467" s="1"/>
      <c r="D467" s="1"/>
      <c r="E467" s="1"/>
      <c r="F467" s="1"/>
      <c r="G467" s="1"/>
      <c r="H467" s="1"/>
      <c r="I467" s="1"/>
      <c r="J467" s="1"/>
      <c r="K467" s="1"/>
      <c r="L467" s="1"/>
      <c r="M467" s="1"/>
      <c r="N467" s="1"/>
      <c r="O467" s="1"/>
    </row>
    <row r="468" spans="1:15" ht="9.75" customHeight="1">
      <c r="A468" s="1"/>
      <c r="B468" s="1"/>
      <c r="C468" s="1"/>
      <c r="D468" s="1"/>
      <c r="E468" s="1"/>
      <c r="F468" s="1"/>
      <c r="G468" s="1"/>
      <c r="H468" s="1"/>
      <c r="I468" s="1"/>
      <c r="J468" s="1"/>
      <c r="K468" s="1"/>
      <c r="L468" s="1"/>
      <c r="M468" s="1"/>
      <c r="N468" s="1"/>
      <c r="O468" s="1"/>
    </row>
    <row r="469" spans="1:15" ht="9.75" customHeight="1">
      <c r="A469" s="1"/>
      <c r="B469" s="1"/>
      <c r="C469" s="1"/>
      <c r="D469" s="1"/>
      <c r="E469" s="1"/>
      <c r="F469" s="1"/>
      <c r="G469" s="1"/>
      <c r="H469" s="1"/>
      <c r="I469" s="1"/>
      <c r="J469" s="1"/>
      <c r="K469" s="1"/>
      <c r="L469" s="1"/>
      <c r="M469" s="1"/>
      <c r="N469" s="1"/>
      <c r="O469" s="1"/>
    </row>
    <row r="470" spans="1:15" ht="9.75" customHeight="1">
      <c r="A470" s="1"/>
      <c r="B470" s="1"/>
      <c r="C470" s="1"/>
      <c r="D470" s="1"/>
      <c r="E470" s="1"/>
      <c r="F470" s="1"/>
      <c r="G470" s="1"/>
      <c r="H470" s="1"/>
      <c r="I470" s="1"/>
      <c r="J470" s="1"/>
      <c r="K470" s="1"/>
      <c r="L470" s="1"/>
      <c r="M470" s="1"/>
      <c r="N470" s="1"/>
      <c r="O470" s="1"/>
    </row>
    <row r="471" spans="1:15" ht="9.75" customHeight="1">
      <c r="A471" s="1"/>
      <c r="B471" s="1"/>
      <c r="C471" s="1"/>
      <c r="D471" s="1"/>
      <c r="E471" s="1"/>
      <c r="F471" s="1"/>
      <c r="G471" s="1"/>
      <c r="H471" s="1"/>
      <c r="I471" s="1"/>
      <c r="J471" s="1"/>
      <c r="K471" s="1"/>
      <c r="L471" s="1"/>
      <c r="M471" s="1"/>
      <c r="N471" s="1"/>
      <c r="O471" s="1"/>
    </row>
    <row r="472" spans="1:15" ht="9.75" customHeight="1">
      <c r="A472" s="1"/>
      <c r="B472" s="1"/>
      <c r="C472" s="1"/>
      <c r="D472" s="1"/>
      <c r="E472" s="1"/>
      <c r="F472" s="1"/>
      <c r="G472" s="1"/>
      <c r="H472" s="1"/>
      <c r="I472" s="1"/>
      <c r="J472" s="1"/>
      <c r="K472" s="1"/>
      <c r="L472" s="1"/>
      <c r="M472" s="1"/>
      <c r="N472" s="1"/>
      <c r="O472" s="1"/>
    </row>
    <row r="473" spans="1:15" ht="9.75" customHeight="1">
      <c r="A473" s="1"/>
      <c r="B473" s="1"/>
      <c r="C473" s="1"/>
      <c r="D473" s="1"/>
      <c r="E473" s="1"/>
      <c r="F473" s="1"/>
      <c r="G473" s="1"/>
      <c r="H473" s="1"/>
      <c r="I473" s="1"/>
      <c r="J473" s="1"/>
      <c r="K473" s="1"/>
      <c r="L473" s="1"/>
      <c r="M473" s="1"/>
      <c r="N473" s="1"/>
      <c r="O473" s="1"/>
    </row>
    <row r="474" spans="1:15" ht="9.75" customHeight="1">
      <c r="A474" s="1"/>
      <c r="B474" s="1"/>
      <c r="C474" s="1"/>
      <c r="D474" s="1"/>
      <c r="E474" s="1"/>
      <c r="F474" s="1"/>
      <c r="G474" s="1"/>
      <c r="H474" s="1"/>
      <c r="I474" s="1"/>
      <c r="J474" s="1"/>
      <c r="K474" s="1"/>
      <c r="L474" s="1"/>
      <c r="M474" s="1"/>
      <c r="N474" s="1"/>
      <c r="O474" s="1"/>
    </row>
    <row r="475" spans="1:15" ht="9.75" customHeight="1">
      <c r="A475" s="1"/>
      <c r="B475" s="1"/>
      <c r="C475" s="1"/>
      <c r="D475" s="1"/>
      <c r="E475" s="1"/>
      <c r="F475" s="1"/>
      <c r="G475" s="1"/>
      <c r="H475" s="1"/>
      <c r="I475" s="1"/>
      <c r="J475" s="1"/>
      <c r="K475" s="1"/>
      <c r="L475" s="1"/>
      <c r="M475" s="1"/>
      <c r="N475" s="1"/>
      <c r="O475" s="1"/>
    </row>
    <row r="476" spans="1:15" ht="9.75" customHeight="1">
      <c r="A476" s="1"/>
      <c r="B476" s="1"/>
      <c r="C476" s="1"/>
      <c r="D476" s="1"/>
      <c r="E476" s="1"/>
      <c r="F476" s="1"/>
      <c r="G476" s="1"/>
      <c r="H476" s="1"/>
      <c r="I476" s="1"/>
      <c r="J476" s="1"/>
      <c r="K476" s="1"/>
      <c r="L476" s="1"/>
      <c r="M476" s="1"/>
      <c r="N476" s="1"/>
      <c r="O476" s="1"/>
    </row>
    <row r="477" spans="1:15" ht="9.75" customHeight="1">
      <c r="A477" s="1"/>
      <c r="B477" s="1"/>
      <c r="C477" s="1"/>
      <c r="D477" s="1"/>
      <c r="E477" s="1"/>
      <c r="F477" s="1"/>
      <c r="G477" s="1"/>
      <c r="H477" s="1"/>
      <c r="I477" s="1"/>
      <c r="J477" s="1"/>
      <c r="K477" s="1"/>
      <c r="L477" s="1"/>
      <c r="M477" s="1"/>
      <c r="N477" s="1"/>
      <c r="O477" s="1"/>
    </row>
    <row r="478" spans="1:15" ht="9.75" customHeight="1">
      <c r="A478" s="1"/>
      <c r="B478" s="1"/>
      <c r="C478" s="1"/>
      <c r="D478" s="1"/>
      <c r="E478" s="1"/>
      <c r="F478" s="1"/>
      <c r="G478" s="1"/>
      <c r="H478" s="1"/>
      <c r="I478" s="1"/>
      <c r="J478" s="1"/>
      <c r="K478" s="1"/>
      <c r="L478" s="1"/>
      <c r="M478" s="1"/>
      <c r="N478" s="1"/>
      <c r="O478" s="1"/>
    </row>
    <row r="479" spans="1:15" ht="9.75" customHeight="1">
      <c r="A479" s="1"/>
      <c r="B479" s="1"/>
      <c r="C479" s="1"/>
      <c r="D479" s="1"/>
      <c r="E479" s="1"/>
      <c r="F479" s="1"/>
      <c r="G479" s="1"/>
      <c r="H479" s="1"/>
      <c r="I479" s="1"/>
      <c r="J479" s="1"/>
      <c r="K479" s="1"/>
      <c r="L479" s="1"/>
      <c r="M479" s="1"/>
      <c r="N479" s="1"/>
      <c r="O479" s="1"/>
    </row>
    <row r="480" spans="1:15" ht="9.75" customHeight="1">
      <c r="A480" s="1"/>
      <c r="B480" s="1"/>
      <c r="C480" s="1"/>
      <c r="D480" s="1"/>
      <c r="E480" s="1"/>
      <c r="F480" s="1"/>
      <c r="G480" s="1"/>
      <c r="H480" s="1"/>
      <c r="I480" s="1"/>
      <c r="J480" s="1"/>
      <c r="K480" s="1"/>
      <c r="L480" s="1"/>
      <c r="M480" s="1"/>
      <c r="N480" s="1"/>
      <c r="O480" s="1"/>
    </row>
    <row r="481" spans="1:15" ht="9.75" customHeight="1">
      <c r="A481" s="1"/>
      <c r="B481" s="1"/>
      <c r="C481" s="1"/>
      <c r="D481" s="1"/>
      <c r="E481" s="1"/>
      <c r="F481" s="1"/>
      <c r="G481" s="1"/>
      <c r="H481" s="1"/>
      <c r="I481" s="1"/>
      <c r="J481" s="1"/>
      <c r="K481" s="1"/>
      <c r="L481" s="1"/>
      <c r="M481" s="1"/>
      <c r="N481" s="1"/>
      <c r="O481" s="1"/>
    </row>
    <row r="482" spans="1:15" ht="9.75" customHeight="1">
      <c r="A482" s="1"/>
      <c r="B482" s="1"/>
      <c r="C482" s="1"/>
      <c r="D482" s="1"/>
      <c r="E482" s="1"/>
      <c r="F482" s="1"/>
      <c r="G482" s="1"/>
      <c r="H482" s="1"/>
      <c r="I482" s="1"/>
      <c r="J482" s="1"/>
      <c r="K482" s="1"/>
      <c r="L482" s="1"/>
      <c r="M482" s="1"/>
      <c r="N482" s="1"/>
      <c r="O482" s="1"/>
    </row>
    <row r="483" spans="1:15" ht="9.75" customHeight="1">
      <c r="A483" s="1"/>
      <c r="B483" s="1"/>
      <c r="C483" s="1"/>
      <c r="D483" s="1"/>
      <c r="E483" s="1"/>
      <c r="F483" s="1"/>
      <c r="G483" s="1"/>
      <c r="H483" s="1"/>
      <c r="I483" s="1"/>
      <c r="J483" s="1"/>
      <c r="K483" s="1"/>
      <c r="L483" s="1"/>
      <c r="M483" s="1"/>
      <c r="N483" s="1"/>
      <c r="O483" s="1"/>
    </row>
    <row r="484" spans="1:15" ht="9.75" customHeight="1">
      <c r="A484" s="1"/>
      <c r="B484" s="1"/>
      <c r="C484" s="1"/>
      <c r="D484" s="1"/>
      <c r="E484" s="1"/>
      <c r="F484" s="1"/>
      <c r="G484" s="1"/>
      <c r="H484" s="1"/>
      <c r="I484" s="1"/>
      <c r="J484" s="1"/>
      <c r="K484" s="1"/>
      <c r="L484" s="1"/>
      <c r="M484" s="1"/>
      <c r="N484" s="1"/>
      <c r="O484" s="1"/>
    </row>
    <row r="485" spans="1:15" ht="9.75" customHeight="1">
      <c r="A485" s="1"/>
      <c r="B485" s="1"/>
      <c r="C485" s="1"/>
      <c r="D485" s="1"/>
      <c r="E485" s="1"/>
      <c r="F485" s="1"/>
      <c r="G485" s="1"/>
      <c r="H485" s="1"/>
      <c r="I485" s="1"/>
      <c r="J485" s="1"/>
      <c r="K485" s="1"/>
      <c r="L485" s="1"/>
      <c r="M485" s="1"/>
      <c r="N485" s="1"/>
      <c r="O485" s="1"/>
    </row>
    <row r="486" spans="1:15" ht="9.75" customHeight="1">
      <c r="A486" s="1"/>
      <c r="B486" s="1"/>
      <c r="C486" s="1"/>
      <c r="D486" s="1"/>
      <c r="E486" s="1"/>
      <c r="F486" s="1"/>
      <c r="G486" s="1"/>
      <c r="H486" s="1"/>
      <c r="I486" s="1"/>
      <c r="J486" s="1"/>
      <c r="K486" s="1"/>
      <c r="L486" s="1"/>
      <c r="M486" s="1"/>
      <c r="N486" s="1"/>
      <c r="O486" s="1"/>
    </row>
    <row r="487" spans="1:15" ht="9.75" customHeight="1">
      <c r="A487" s="1"/>
      <c r="B487" s="1"/>
      <c r="C487" s="1"/>
      <c r="D487" s="1"/>
      <c r="E487" s="1"/>
      <c r="F487" s="1"/>
      <c r="G487" s="1"/>
      <c r="H487" s="1"/>
      <c r="I487" s="1"/>
      <c r="J487" s="1"/>
      <c r="K487" s="1"/>
      <c r="L487" s="1"/>
      <c r="M487" s="1"/>
      <c r="N487" s="1"/>
      <c r="O487" s="1"/>
    </row>
    <row r="488" spans="1:15" ht="9.75" customHeight="1">
      <c r="A488" s="1"/>
      <c r="B488" s="1"/>
      <c r="C488" s="1"/>
      <c r="D488" s="1"/>
      <c r="E488" s="1"/>
      <c r="F488" s="1"/>
      <c r="G488" s="1"/>
      <c r="H488" s="1"/>
      <c r="I488" s="1"/>
      <c r="J488" s="1"/>
      <c r="K488" s="1"/>
      <c r="L488" s="1"/>
      <c r="M488" s="1"/>
      <c r="N488" s="1"/>
      <c r="O488" s="1"/>
    </row>
    <row r="489" spans="1:15" ht="9.75" customHeight="1">
      <c r="A489" s="1"/>
      <c r="B489" s="1"/>
      <c r="C489" s="1"/>
      <c r="D489" s="1"/>
      <c r="E489" s="1"/>
      <c r="F489" s="1"/>
      <c r="G489" s="1"/>
      <c r="H489" s="1"/>
      <c r="I489" s="1"/>
      <c r="J489" s="1"/>
      <c r="K489" s="1"/>
      <c r="L489" s="1"/>
      <c r="M489" s="1"/>
      <c r="N489" s="1"/>
      <c r="O489" s="1"/>
    </row>
    <row r="490" spans="1:15" ht="9.75" customHeight="1">
      <c r="A490" s="1"/>
      <c r="B490" s="1"/>
      <c r="C490" s="1"/>
      <c r="D490" s="1"/>
      <c r="E490" s="1"/>
      <c r="F490" s="1"/>
      <c r="G490" s="1"/>
      <c r="H490" s="1"/>
      <c r="I490" s="1"/>
      <c r="J490" s="1"/>
      <c r="K490" s="1"/>
      <c r="L490" s="1"/>
      <c r="M490" s="1"/>
      <c r="N490" s="1"/>
      <c r="O490" s="1"/>
    </row>
    <row r="491" spans="1:15" ht="9.75" customHeight="1">
      <c r="A491" s="1"/>
      <c r="B491" s="1"/>
      <c r="C491" s="1"/>
      <c r="D491" s="1"/>
      <c r="E491" s="1"/>
      <c r="F491" s="1"/>
      <c r="G491" s="1"/>
      <c r="H491" s="1"/>
      <c r="I491" s="1"/>
      <c r="J491" s="1"/>
      <c r="K491" s="1"/>
      <c r="L491" s="1"/>
      <c r="M491" s="1"/>
      <c r="N491" s="1"/>
      <c r="O491" s="1"/>
    </row>
    <row r="492" spans="1:15" ht="9.75" customHeight="1">
      <c r="A492" s="1"/>
      <c r="B492" s="1"/>
      <c r="C492" s="1"/>
      <c r="D492" s="1"/>
      <c r="E492" s="1"/>
      <c r="F492" s="1"/>
      <c r="G492" s="1"/>
      <c r="H492" s="1"/>
      <c r="I492" s="1"/>
      <c r="J492" s="1"/>
      <c r="K492" s="1"/>
      <c r="L492" s="1"/>
      <c r="M492" s="1"/>
      <c r="N492" s="1"/>
      <c r="O492" s="1"/>
    </row>
    <row r="493" spans="1:15" ht="9.75" customHeight="1">
      <c r="A493" s="1"/>
      <c r="B493" s="1"/>
      <c r="C493" s="1"/>
      <c r="D493" s="1"/>
      <c r="E493" s="1"/>
      <c r="F493" s="1"/>
      <c r="G493" s="1"/>
      <c r="H493" s="1"/>
      <c r="I493" s="1"/>
      <c r="J493" s="1"/>
      <c r="K493" s="1"/>
      <c r="L493" s="1"/>
      <c r="M493" s="1"/>
      <c r="N493" s="1"/>
      <c r="O493" s="1"/>
    </row>
    <row r="494" spans="1:15" ht="9.75" customHeight="1">
      <c r="A494" s="1"/>
      <c r="B494" s="1"/>
      <c r="C494" s="1"/>
      <c r="D494" s="1"/>
      <c r="E494" s="1"/>
      <c r="F494" s="1"/>
      <c r="G494" s="1"/>
      <c r="H494" s="1"/>
      <c r="I494" s="1"/>
      <c r="J494" s="1"/>
      <c r="K494" s="1"/>
      <c r="L494" s="1"/>
      <c r="M494" s="1"/>
      <c r="N494" s="1"/>
      <c r="O494" s="1"/>
    </row>
    <row r="495" spans="1:15" ht="9.75" customHeight="1">
      <c r="A495" s="1"/>
      <c r="B495" s="1"/>
      <c r="C495" s="1"/>
      <c r="D495" s="1"/>
      <c r="E495" s="1"/>
      <c r="F495" s="1"/>
      <c r="G495" s="1"/>
      <c r="H495" s="1"/>
      <c r="I495" s="1"/>
      <c r="J495" s="1"/>
      <c r="K495" s="1"/>
      <c r="L495" s="1"/>
      <c r="M495" s="1"/>
      <c r="N495" s="1"/>
      <c r="O495" s="1"/>
    </row>
    <row r="496" spans="1:15" ht="9.75" customHeight="1">
      <c r="A496" s="1"/>
      <c r="B496" s="1"/>
      <c r="C496" s="1"/>
      <c r="D496" s="1"/>
      <c r="E496" s="1"/>
      <c r="F496" s="1"/>
      <c r="G496" s="1"/>
      <c r="H496" s="1"/>
      <c r="I496" s="1"/>
      <c r="J496" s="1"/>
      <c r="K496" s="1"/>
      <c r="L496" s="1"/>
      <c r="M496" s="1"/>
      <c r="N496" s="1"/>
      <c r="O496" s="1"/>
    </row>
    <row r="497" spans="1:15" ht="9.75" customHeight="1">
      <c r="A497" s="1"/>
      <c r="B497" s="1"/>
      <c r="C497" s="1"/>
      <c r="D497" s="1"/>
      <c r="E497" s="1"/>
      <c r="F497" s="1"/>
      <c r="G497" s="1"/>
      <c r="H497" s="1"/>
      <c r="I497" s="1"/>
      <c r="J497" s="1"/>
      <c r="K497" s="1"/>
      <c r="L497" s="1"/>
      <c r="M497" s="1"/>
      <c r="N497" s="1"/>
      <c r="O497" s="1"/>
    </row>
    <row r="498" spans="1:15" ht="9.75" customHeight="1">
      <c r="A498" s="1"/>
      <c r="B498" s="1"/>
      <c r="C498" s="1"/>
      <c r="D498" s="1"/>
      <c r="E498" s="1"/>
      <c r="F498" s="1"/>
      <c r="G498" s="1"/>
      <c r="H498" s="1"/>
      <c r="I498" s="1"/>
      <c r="J498" s="1"/>
      <c r="K498" s="1"/>
      <c r="L498" s="1"/>
      <c r="M498" s="1"/>
      <c r="N498" s="1"/>
      <c r="O498" s="1"/>
    </row>
    <row r="499" spans="1:15" ht="9.75" customHeight="1">
      <c r="A499" s="1"/>
      <c r="B499" s="1"/>
      <c r="C499" s="1"/>
      <c r="D499" s="1"/>
      <c r="E499" s="1"/>
      <c r="F499" s="1"/>
      <c r="G499" s="1"/>
      <c r="H499" s="1"/>
      <c r="I499" s="1"/>
      <c r="J499" s="1"/>
      <c r="K499" s="1"/>
      <c r="L499" s="1"/>
      <c r="M499" s="1"/>
      <c r="N499" s="1"/>
      <c r="O499" s="1"/>
    </row>
    <row r="500" spans="1:15" ht="9.75" customHeight="1">
      <c r="A500" s="1"/>
      <c r="B500" s="1"/>
      <c r="C500" s="1"/>
      <c r="D500" s="1"/>
      <c r="E500" s="1"/>
      <c r="F500" s="1"/>
      <c r="G500" s="1"/>
      <c r="H500" s="1"/>
      <c r="I500" s="1"/>
      <c r="J500" s="1"/>
      <c r="K500" s="1"/>
      <c r="L500" s="1"/>
      <c r="M500" s="1"/>
      <c r="N500" s="1"/>
      <c r="O500" s="1"/>
    </row>
    <row r="501" spans="1:15" ht="9.75" customHeight="1">
      <c r="A501" s="1"/>
      <c r="B501" s="1"/>
      <c r="C501" s="1"/>
      <c r="D501" s="1"/>
      <c r="E501" s="1"/>
      <c r="F501" s="1"/>
      <c r="G501" s="1"/>
      <c r="H501" s="1"/>
      <c r="I501" s="1"/>
      <c r="J501" s="1"/>
      <c r="K501" s="1"/>
      <c r="L501" s="1"/>
      <c r="M501" s="1"/>
      <c r="N501" s="1"/>
      <c r="O501" s="1"/>
    </row>
    <row r="502" spans="1:15" ht="9.75" customHeight="1">
      <c r="A502" s="1"/>
      <c r="B502" s="1"/>
      <c r="C502" s="1"/>
      <c r="D502" s="1"/>
      <c r="E502" s="1"/>
      <c r="F502" s="1"/>
      <c r="G502" s="1"/>
      <c r="H502" s="1"/>
      <c r="I502" s="1"/>
      <c r="J502" s="1"/>
      <c r="K502" s="1"/>
      <c r="L502" s="1"/>
      <c r="M502" s="1"/>
      <c r="N502" s="1"/>
      <c r="O502" s="1"/>
    </row>
    <row r="503" spans="1:15" ht="9.75" customHeight="1">
      <c r="A503" s="1"/>
      <c r="B503" s="1"/>
      <c r="C503" s="1"/>
      <c r="D503" s="1"/>
      <c r="E503" s="1"/>
      <c r="F503" s="1"/>
      <c r="G503" s="1"/>
      <c r="H503" s="1"/>
      <c r="I503" s="1"/>
      <c r="J503" s="1"/>
      <c r="K503" s="1"/>
      <c r="L503" s="1"/>
      <c r="M503" s="1"/>
      <c r="N503" s="1"/>
      <c r="O503" s="1"/>
    </row>
    <row r="504" spans="1:15" ht="9.75" customHeight="1">
      <c r="A504" s="1"/>
      <c r="B504" s="1"/>
      <c r="C504" s="1"/>
      <c r="D504" s="1"/>
      <c r="E504" s="1"/>
      <c r="F504" s="1"/>
      <c r="G504" s="1"/>
      <c r="H504" s="1"/>
      <c r="I504" s="1"/>
      <c r="J504" s="1"/>
      <c r="K504" s="1"/>
      <c r="L504" s="1"/>
      <c r="M504" s="1"/>
      <c r="N504" s="1"/>
      <c r="O504" s="1"/>
    </row>
    <row r="505" spans="1:15" ht="9.75" customHeight="1">
      <c r="A505" s="1"/>
      <c r="B505" s="1"/>
      <c r="C505" s="1"/>
      <c r="D505" s="1"/>
      <c r="E505" s="1"/>
      <c r="F505" s="1"/>
      <c r="G505" s="1"/>
      <c r="H505" s="1"/>
      <c r="I505" s="1"/>
      <c r="J505" s="1"/>
      <c r="K505" s="1"/>
      <c r="L505" s="1"/>
      <c r="M505" s="1"/>
      <c r="N505" s="1"/>
      <c r="O505" s="1"/>
    </row>
    <row r="506" spans="1:15" ht="9.75" customHeight="1">
      <c r="A506" s="1"/>
      <c r="B506" s="1"/>
      <c r="C506" s="1"/>
      <c r="D506" s="1"/>
      <c r="E506" s="1"/>
      <c r="F506" s="1"/>
      <c r="G506" s="1"/>
      <c r="H506" s="1"/>
      <c r="I506" s="1"/>
      <c r="J506" s="1"/>
      <c r="K506" s="1"/>
      <c r="L506" s="1"/>
      <c r="M506" s="1"/>
      <c r="N506" s="1"/>
      <c r="O506" s="1"/>
    </row>
    <row r="507" spans="1:15" ht="9.75" customHeight="1">
      <c r="A507" s="1"/>
      <c r="B507" s="1"/>
      <c r="C507" s="1"/>
      <c r="D507" s="1"/>
      <c r="E507" s="1"/>
      <c r="F507" s="1"/>
      <c r="G507" s="1"/>
      <c r="H507" s="1"/>
      <c r="I507" s="1"/>
      <c r="J507" s="1"/>
      <c r="K507" s="1"/>
      <c r="L507" s="1"/>
      <c r="M507" s="1"/>
      <c r="N507" s="1"/>
      <c r="O507" s="1"/>
    </row>
    <row r="508" spans="1:15" ht="9.75" customHeight="1">
      <c r="A508" s="1"/>
      <c r="B508" s="1"/>
      <c r="C508" s="1"/>
      <c r="D508" s="1"/>
      <c r="E508" s="1"/>
      <c r="F508" s="1"/>
      <c r="G508" s="1"/>
      <c r="H508" s="1"/>
      <c r="I508" s="1"/>
      <c r="J508" s="1"/>
      <c r="K508" s="1"/>
      <c r="L508" s="1"/>
      <c r="M508" s="1"/>
      <c r="N508" s="1"/>
      <c r="O508" s="1"/>
    </row>
    <row r="509" spans="1:15" ht="9.75" customHeight="1">
      <c r="A509" s="1"/>
      <c r="B509" s="1"/>
      <c r="C509" s="1"/>
      <c r="D509" s="1"/>
      <c r="E509" s="1"/>
      <c r="F509" s="1"/>
      <c r="G509" s="1"/>
      <c r="H509" s="1"/>
      <c r="I509" s="1"/>
      <c r="J509" s="1"/>
      <c r="K509" s="1"/>
      <c r="L509" s="1"/>
      <c r="M509" s="1"/>
      <c r="N509" s="1"/>
      <c r="O509" s="1"/>
    </row>
    <row r="510" spans="1:15" ht="9.75" customHeight="1">
      <c r="A510" s="1"/>
      <c r="B510" s="1"/>
      <c r="C510" s="1"/>
      <c r="D510" s="1"/>
      <c r="E510" s="1"/>
      <c r="F510" s="1"/>
      <c r="G510" s="1"/>
      <c r="H510" s="1"/>
      <c r="I510" s="1"/>
      <c r="J510" s="1"/>
      <c r="K510" s="1"/>
      <c r="L510" s="1"/>
      <c r="M510" s="1"/>
      <c r="N510" s="1"/>
      <c r="O510" s="1"/>
    </row>
    <row r="511" spans="1:15" ht="9.75" customHeight="1">
      <c r="A511" s="1"/>
      <c r="B511" s="1"/>
      <c r="C511" s="1"/>
      <c r="D511" s="1"/>
      <c r="E511" s="1"/>
      <c r="F511" s="1"/>
      <c r="G511" s="1"/>
      <c r="H511" s="1"/>
      <c r="I511" s="1"/>
      <c r="J511" s="1"/>
      <c r="K511" s="1"/>
      <c r="L511" s="1"/>
      <c r="M511" s="1"/>
      <c r="N511" s="1"/>
      <c r="O511" s="1"/>
    </row>
    <row r="512" spans="1:15" ht="9.75" customHeight="1">
      <c r="A512" s="1"/>
      <c r="B512" s="1"/>
      <c r="C512" s="1"/>
      <c r="D512" s="1"/>
      <c r="E512" s="1"/>
      <c r="F512" s="1"/>
      <c r="G512" s="1"/>
      <c r="H512" s="1"/>
      <c r="I512" s="1"/>
      <c r="J512" s="1"/>
      <c r="K512" s="1"/>
      <c r="L512" s="1"/>
      <c r="M512" s="1"/>
      <c r="N512" s="1"/>
      <c r="O512" s="1"/>
    </row>
    <row r="513" spans="1:15" ht="9.75" customHeight="1">
      <c r="A513" s="1"/>
      <c r="B513" s="1"/>
      <c r="C513" s="1"/>
      <c r="D513" s="1"/>
      <c r="E513" s="1"/>
      <c r="F513" s="1"/>
      <c r="G513" s="1"/>
      <c r="H513" s="1"/>
      <c r="I513" s="1"/>
      <c r="J513" s="1"/>
      <c r="K513" s="1"/>
      <c r="L513" s="1"/>
      <c r="M513" s="1"/>
      <c r="N513" s="1"/>
      <c r="O513" s="1"/>
    </row>
    <row r="514" spans="1:15" ht="9.75" customHeight="1">
      <c r="A514" s="1"/>
      <c r="B514" s="1"/>
      <c r="C514" s="1"/>
      <c r="D514" s="1"/>
      <c r="E514" s="1"/>
      <c r="F514" s="1"/>
      <c r="G514" s="1"/>
      <c r="H514" s="1"/>
      <c r="I514" s="1"/>
      <c r="J514" s="1"/>
      <c r="K514" s="1"/>
      <c r="L514" s="1"/>
      <c r="M514" s="1"/>
      <c r="N514" s="1"/>
      <c r="O514" s="1"/>
    </row>
    <row r="515" spans="1:15" ht="9.75" customHeight="1">
      <c r="A515" s="1"/>
      <c r="B515" s="1"/>
      <c r="C515" s="1"/>
      <c r="D515" s="1"/>
      <c r="E515" s="1"/>
      <c r="F515" s="1"/>
      <c r="G515" s="1"/>
      <c r="H515" s="1"/>
      <c r="I515" s="1"/>
      <c r="J515" s="1"/>
      <c r="K515" s="1"/>
      <c r="L515" s="1"/>
      <c r="M515" s="1"/>
      <c r="N515" s="1"/>
      <c r="O515" s="1"/>
    </row>
    <row r="516" spans="1:15" ht="9.75" customHeight="1">
      <c r="A516" s="1"/>
      <c r="B516" s="1"/>
      <c r="C516" s="1"/>
      <c r="D516" s="1"/>
      <c r="E516" s="1"/>
      <c r="F516" s="1"/>
      <c r="G516" s="1"/>
      <c r="H516" s="1"/>
      <c r="I516" s="1"/>
      <c r="J516" s="1"/>
      <c r="K516" s="1"/>
      <c r="L516" s="1"/>
      <c r="M516" s="1"/>
      <c r="N516" s="1"/>
      <c r="O516" s="1"/>
    </row>
    <row r="517" spans="1:15" ht="9.75" customHeight="1">
      <c r="A517" s="1"/>
      <c r="B517" s="1"/>
      <c r="C517" s="1"/>
      <c r="D517" s="1"/>
      <c r="E517" s="1"/>
      <c r="F517" s="1"/>
      <c r="G517" s="1"/>
      <c r="H517" s="1"/>
      <c r="I517" s="1"/>
      <c r="J517" s="1"/>
      <c r="K517" s="1"/>
      <c r="L517" s="1"/>
      <c r="M517" s="1"/>
      <c r="N517" s="1"/>
      <c r="O517" s="1"/>
    </row>
    <row r="518" spans="1:15" ht="9.75" customHeight="1">
      <c r="A518" s="1"/>
      <c r="B518" s="1"/>
      <c r="C518" s="1"/>
      <c r="D518" s="1"/>
      <c r="E518" s="1"/>
      <c r="F518" s="1"/>
      <c r="G518" s="1"/>
      <c r="H518" s="1"/>
      <c r="I518" s="1"/>
      <c r="J518" s="1"/>
      <c r="K518" s="1"/>
      <c r="L518" s="1"/>
      <c r="M518" s="1"/>
      <c r="N518" s="1"/>
      <c r="O518" s="1"/>
    </row>
    <row r="519" spans="1:15" ht="9.75" customHeight="1">
      <c r="A519" s="1"/>
      <c r="B519" s="1"/>
      <c r="C519" s="1"/>
      <c r="D519" s="1"/>
      <c r="E519" s="1"/>
      <c r="F519" s="1"/>
      <c r="G519" s="1"/>
      <c r="H519" s="1"/>
      <c r="I519" s="1"/>
      <c r="J519" s="1"/>
      <c r="K519" s="1"/>
      <c r="L519" s="1"/>
      <c r="M519" s="1"/>
      <c r="N519" s="1"/>
      <c r="O519" s="1"/>
    </row>
    <row r="520" spans="1:15" ht="9.75" customHeight="1">
      <c r="A520" s="1"/>
      <c r="B520" s="1"/>
      <c r="C520" s="1"/>
      <c r="D520" s="1"/>
      <c r="E520" s="1"/>
      <c r="F520" s="1"/>
      <c r="G520" s="1"/>
      <c r="H520" s="1"/>
      <c r="I520" s="1"/>
      <c r="J520" s="1"/>
      <c r="K520" s="1"/>
      <c r="L520" s="1"/>
      <c r="M520" s="1"/>
      <c r="N520" s="1"/>
      <c r="O520" s="1"/>
    </row>
    <row r="521" spans="1:15" ht="9.75" customHeight="1">
      <c r="A521" s="1"/>
      <c r="B521" s="1"/>
      <c r="C521" s="1"/>
      <c r="D521" s="1"/>
      <c r="E521" s="1"/>
      <c r="F521" s="1"/>
      <c r="G521" s="1"/>
      <c r="H521" s="1"/>
      <c r="I521" s="1"/>
      <c r="J521" s="1"/>
      <c r="K521" s="1"/>
      <c r="L521" s="1"/>
      <c r="M521" s="1"/>
      <c r="N521" s="1"/>
      <c r="O521" s="1"/>
    </row>
    <row r="522" spans="1:15" ht="9.75" customHeight="1">
      <c r="A522" s="1"/>
      <c r="B522" s="1"/>
      <c r="C522" s="1"/>
      <c r="D522" s="1"/>
      <c r="E522" s="1"/>
      <c r="F522" s="1"/>
      <c r="G522" s="1"/>
      <c r="H522" s="1"/>
      <c r="I522" s="1"/>
      <c r="J522" s="1"/>
      <c r="K522" s="1"/>
      <c r="L522" s="1"/>
      <c r="M522" s="1"/>
      <c r="N522" s="1"/>
      <c r="O522" s="1"/>
    </row>
    <row r="523" spans="1:15" ht="9.75" customHeight="1">
      <c r="A523" s="1"/>
      <c r="B523" s="1"/>
      <c r="C523" s="1"/>
      <c r="D523" s="1"/>
      <c r="E523" s="1"/>
      <c r="F523" s="1"/>
      <c r="G523" s="1"/>
      <c r="H523" s="1"/>
      <c r="I523" s="1"/>
      <c r="J523" s="1"/>
      <c r="K523" s="1"/>
      <c r="L523" s="1"/>
      <c r="M523" s="1"/>
      <c r="N523" s="1"/>
      <c r="O523" s="1"/>
    </row>
    <row r="524" spans="1:15" ht="9.75" customHeight="1">
      <c r="A524" s="1"/>
      <c r="B524" s="1"/>
      <c r="C524" s="1"/>
      <c r="D524" s="1"/>
      <c r="E524" s="1"/>
      <c r="F524" s="1"/>
      <c r="G524" s="1"/>
      <c r="H524" s="1"/>
      <c r="I524" s="1"/>
      <c r="J524" s="1"/>
      <c r="K524" s="1"/>
      <c r="L524" s="1"/>
      <c r="M524" s="1"/>
      <c r="N524" s="1"/>
      <c r="O524" s="1"/>
    </row>
    <row r="525" spans="1:15" ht="9.75" customHeight="1">
      <c r="A525" s="1"/>
      <c r="B525" s="1"/>
      <c r="C525" s="1"/>
      <c r="D525" s="1"/>
      <c r="E525" s="1"/>
      <c r="F525" s="1"/>
      <c r="G525" s="1"/>
      <c r="H525" s="1"/>
      <c r="I525" s="1"/>
      <c r="J525" s="1"/>
      <c r="K525" s="1"/>
      <c r="L525" s="1"/>
      <c r="M525" s="1"/>
      <c r="N525" s="1"/>
      <c r="O525" s="1"/>
    </row>
    <row r="526" spans="1:15" ht="9.75" customHeight="1">
      <c r="A526" s="1"/>
      <c r="B526" s="1"/>
      <c r="C526" s="1"/>
      <c r="D526" s="1"/>
      <c r="E526" s="1"/>
      <c r="F526" s="1"/>
      <c r="G526" s="1"/>
      <c r="H526" s="1"/>
      <c r="I526" s="1"/>
      <c r="J526" s="1"/>
      <c r="K526" s="1"/>
      <c r="L526" s="1"/>
      <c r="M526" s="1"/>
      <c r="N526" s="1"/>
      <c r="O526" s="1"/>
    </row>
    <row r="527" spans="1:15" ht="9.75" customHeight="1">
      <c r="A527" s="1"/>
      <c r="B527" s="1"/>
      <c r="C527" s="1"/>
      <c r="D527" s="1"/>
      <c r="E527" s="1"/>
      <c r="F527" s="1"/>
      <c r="G527" s="1"/>
      <c r="H527" s="1"/>
      <c r="I527" s="1"/>
      <c r="J527" s="1"/>
      <c r="K527" s="1"/>
      <c r="L527" s="1"/>
      <c r="M527" s="1"/>
      <c r="N527" s="1"/>
      <c r="O527" s="1"/>
    </row>
    <row r="528" spans="1:15" ht="9.75" customHeight="1">
      <c r="A528" s="1"/>
      <c r="B528" s="1"/>
      <c r="C528" s="1"/>
      <c r="D528" s="1"/>
      <c r="E528" s="1"/>
      <c r="F528" s="1"/>
      <c r="G528" s="1"/>
      <c r="H528" s="1"/>
      <c r="I528" s="1"/>
      <c r="J528" s="1"/>
      <c r="K528" s="1"/>
      <c r="L528" s="1"/>
      <c r="M528" s="1"/>
      <c r="N528" s="1"/>
      <c r="O528" s="1"/>
    </row>
    <row r="529" spans="1:15" ht="9.75" customHeight="1">
      <c r="A529" s="1"/>
      <c r="B529" s="1"/>
      <c r="C529" s="1"/>
      <c r="D529" s="1"/>
      <c r="E529" s="1"/>
      <c r="F529" s="1"/>
      <c r="G529" s="1"/>
      <c r="H529" s="1"/>
      <c r="I529" s="1"/>
      <c r="J529" s="1"/>
      <c r="K529" s="1"/>
      <c r="L529" s="1"/>
      <c r="M529" s="1"/>
      <c r="N529" s="1"/>
      <c r="O529" s="1"/>
    </row>
    <row r="530" spans="1:15" ht="9.75" customHeight="1">
      <c r="A530" s="1"/>
      <c r="B530" s="1"/>
      <c r="C530" s="1"/>
      <c r="D530" s="1"/>
      <c r="E530" s="1"/>
      <c r="F530" s="1"/>
      <c r="G530" s="1"/>
      <c r="H530" s="1"/>
      <c r="I530" s="1"/>
      <c r="J530" s="1"/>
      <c r="K530" s="1"/>
      <c r="L530" s="1"/>
      <c r="M530" s="1"/>
      <c r="N530" s="1"/>
      <c r="O530" s="1"/>
    </row>
    <row r="531" spans="1:15" ht="9.75" customHeight="1">
      <c r="A531" s="1"/>
      <c r="B531" s="1"/>
      <c r="C531" s="1"/>
      <c r="D531" s="1"/>
      <c r="E531" s="1"/>
      <c r="F531" s="1"/>
      <c r="G531" s="1"/>
      <c r="H531" s="1"/>
      <c r="I531" s="1"/>
      <c r="J531" s="1"/>
      <c r="K531" s="1"/>
      <c r="L531" s="1"/>
      <c r="M531" s="1"/>
      <c r="N531" s="1"/>
      <c r="O531" s="1"/>
    </row>
    <row r="532" spans="1:15" ht="9.75" customHeight="1">
      <c r="A532" s="1"/>
      <c r="B532" s="1"/>
      <c r="C532" s="1"/>
      <c r="D532" s="1"/>
      <c r="E532" s="1"/>
      <c r="F532" s="1"/>
      <c r="G532" s="1"/>
      <c r="H532" s="1"/>
      <c r="I532" s="1"/>
      <c r="J532" s="1"/>
      <c r="K532" s="1"/>
      <c r="L532" s="1"/>
      <c r="M532" s="1"/>
      <c r="N532" s="1"/>
      <c r="O532" s="1"/>
    </row>
    <row r="533" spans="1:15" ht="9.75" customHeight="1">
      <c r="A533" s="1"/>
      <c r="B533" s="1"/>
      <c r="C533" s="1"/>
      <c r="D533" s="1"/>
      <c r="E533" s="1"/>
      <c r="F533" s="1"/>
      <c r="G533" s="1"/>
      <c r="H533" s="1"/>
      <c r="I533" s="1"/>
      <c r="J533" s="1"/>
      <c r="K533" s="1"/>
      <c r="L533" s="1"/>
      <c r="M533" s="1"/>
      <c r="N533" s="1"/>
      <c r="O533" s="1"/>
    </row>
    <row r="534" spans="1:15" ht="9.75" customHeight="1">
      <c r="A534" s="1"/>
      <c r="B534" s="1"/>
      <c r="C534" s="1"/>
      <c r="D534" s="1"/>
      <c r="E534" s="1"/>
      <c r="F534" s="1"/>
      <c r="G534" s="1"/>
      <c r="H534" s="1"/>
      <c r="I534" s="1"/>
      <c r="J534" s="1"/>
      <c r="K534" s="1"/>
      <c r="L534" s="1"/>
      <c r="M534" s="1"/>
      <c r="N534" s="1"/>
      <c r="O534" s="1"/>
    </row>
    <row r="535" spans="1:15" ht="9.75" customHeight="1">
      <c r="A535" s="1"/>
      <c r="B535" s="1"/>
      <c r="C535" s="1"/>
      <c r="D535" s="1"/>
      <c r="E535" s="1"/>
      <c r="F535" s="1"/>
      <c r="G535" s="1"/>
      <c r="H535" s="1"/>
      <c r="I535" s="1"/>
      <c r="J535" s="1"/>
      <c r="K535" s="1"/>
      <c r="L535" s="1"/>
      <c r="M535" s="1"/>
      <c r="N535" s="1"/>
      <c r="O535" s="1"/>
    </row>
    <row r="536" spans="1:15" ht="9.75" customHeight="1">
      <c r="A536" s="1"/>
      <c r="B536" s="1"/>
      <c r="C536" s="1"/>
      <c r="D536" s="1"/>
      <c r="E536" s="1"/>
      <c r="F536" s="1"/>
      <c r="G536" s="1"/>
      <c r="H536" s="1"/>
      <c r="I536" s="1"/>
      <c r="J536" s="1"/>
      <c r="K536" s="1"/>
      <c r="L536" s="1"/>
      <c r="M536" s="1"/>
      <c r="N536" s="1"/>
      <c r="O536" s="1"/>
    </row>
    <row r="537" spans="1:15" ht="9.75" customHeight="1">
      <c r="A537" s="1"/>
      <c r="B537" s="1"/>
      <c r="C537" s="1"/>
      <c r="D537" s="1"/>
      <c r="E537" s="1"/>
      <c r="F537" s="1"/>
      <c r="G537" s="1"/>
      <c r="H537" s="1"/>
      <c r="I537" s="1"/>
      <c r="J537" s="1"/>
      <c r="K537" s="1"/>
      <c r="L537" s="1"/>
      <c r="M537" s="1"/>
      <c r="N537" s="1"/>
      <c r="O537" s="1"/>
    </row>
    <row r="538" spans="1:15" ht="9.75" customHeight="1">
      <c r="A538" s="1"/>
      <c r="B538" s="1"/>
      <c r="C538" s="1"/>
      <c r="D538" s="1"/>
      <c r="E538" s="1"/>
      <c r="F538" s="1"/>
      <c r="G538" s="1"/>
      <c r="H538" s="1"/>
      <c r="I538" s="1"/>
      <c r="J538" s="1"/>
      <c r="K538" s="1"/>
      <c r="L538" s="1"/>
      <c r="M538" s="1"/>
      <c r="N538" s="1"/>
      <c r="O538" s="1"/>
    </row>
    <row r="539" spans="1:15" ht="9.75" customHeight="1">
      <c r="A539" s="1"/>
      <c r="B539" s="1"/>
      <c r="C539" s="1"/>
      <c r="D539" s="1"/>
      <c r="E539" s="1"/>
      <c r="F539" s="1"/>
      <c r="G539" s="1"/>
      <c r="H539" s="1"/>
      <c r="I539" s="1"/>
      <c r="J539" s="1"/>
      <c r="K539" s="1"/>
      <c r="L539" s="1"/>
      <c r="M539" s="1"/>
      <c r="N539" s="1"/>
      <c r="O539" s="1"/>
    </row>
    <row r="540" spans="1:15" ht="9.75" customHeight="1">
      <c r="A540" s="1"/>
      <c r="B540" s="1"/>
      <c r="C540" s="1"/>
      <c r="D540" s="1"/>
      <c r="E540" s="1"/>
      <c r="F540" s="1"/>
      <c r="G540" s="1"/>
      <c r="H540" s="1"/>
      <c r="I540" s="1"/>
      <c r="J540" s="1"/>
      <c r="K540" s="1"/>
      <c r="L540" s="1"/>
      <c r="M540" s="1"/>
      <c r="N540" s="1"/>
      <c r="O540" s="1"/>
    </row>
    <row r="541" spans="1:15" ht="9.75" customHeight="1">
      <c r="A541" s="1"/>
      <c r="B541" s="1"/>
      <c r="C541" s="1"/>
      <c r="D541" s="1"/>
      <c r="E541" s="1"/>
      <c r="F541" s="1"/>
      <c r="G541" s="1"/>
      <c r="H541" s="1"/>
      <c r="I541" s="1"/>
      <c r="J541" s="1"/>
      <c r="K541" s="1"/>
      <c r="L541" s="1"/>
      <c r="M541" s="1"/>
      <c r="N541" s="1"/>
      <c r="O541" s="1"/>
    </row>
    <row r="542" spans="1:15" ht="9.75" customHeight="1">
      <c r="A542" s="1"/>
      <c r="B542" s="1"/>
      <c r="C542" s="1"/>
      <c r="D542" s="1"/>
      <c r="E542" s="1"/>
      <c r="F542" s="1"/>
      <c r="G542" s="1"/>
      <c r="H542" s="1"/>
      <c r="I542" s="1"/>
      <c r="J542" s="1"/>
      <c r="K542" s="1"/>
      <c r="L542" s="1"/>
      <c r="M542" s="1"/>
      <c r="N542" s="1"/>
      <c r="O542" s="1"/>
    </row>
    <row r="543" spans="1:15" ht="9.75" customHeight="1">
      <c r="A543" s="1"/>
      <c r="B543" s="1"/>
      <c r="C543" s="1"/>
      <c r="D543" s="1"/>
      <c r="E543" s="1"/>
      <c r="F543" s="1"/>
      <c r="G543" s="1"/>
      <c r="H543" s="1"/>
      <c r="I543" s="1"/>
      <c r="J543" s="1"/>
      <c r="K543" s="1"/>
      <c r="L543" s="1"/>
      <c r="M543" s="1"/>
      <c r="N543" s="1"/>
      <c r="O543" s="1"/>
    </row>
    <row r="544" spans="1:15" ht="9.75" customHeight="1">
      <c r="A544" s="1"/>
      <c r="B544" s="1"/>
      <c r="C544" s="1"/>
      <c r="D544" s="1"/>
      <c r="E544" s="1"/>
      <c r="F544" s="1"/>
      <c r="G544" s="1"/>
      <c r="H544" s="1"/>
      <c r="I544" s="1"/>
      <c r="J544" s="1"/>
      <c r="K544" s="1"/>
      <c r="L544" s="1"/>
      <c r="M544" s="1"/>
      <c r="N544" s="1"/>
      <c r="O544" s="1"/>
    </row>
    <row r="545" spans="1:15" ht="9.75" customHeight="1">
      <c r="A545" s="1"/>
      <c r="B545" s="1"/>
      <c r="C545" s="1"/>
      <c r="D545" s="1"/>
      <c r="E545" s="1"/>
      <c r="F545" s="1"/>
      <c r="G545" s="1"/>
      <c r="H545" s="1"/>
      <c r="I545" s="1"/>
      <c r="J545" s="1"/>
      <c r="K545" s="1"/>
      <c r="L545" s="1"/>
      <c r="M545" s="1"/>
      <c r="N545" s="1"/>
      <c r="O545" s="1"/>
    </row>
    <row r="546" spans="1:15" ht="9.75" customHeight="1">
      <c r="A546" s="1"/>
      <c r="B546" s="1"/>
      <c r="C546" s="1"/>
      <c r="D546" s="1"/>
      <c r="E546" s="1"/>
      <c r="F546" s="1"/>
      <c r="G546" s="1"/>
      <c r="H546" s="1"/>
      <c r="I546" s="1"/>
      <c r="J546" s="1"/>
      <c r="K546" s="1"/>
      <c r="L546" s="1"/>
      <c r="M546" s="1"/>
      <c r="N546" s="1"/>
      <c r="O546" s="1"/>
    </row>
    <row r="547" spans="1:15" ht="9.75" customHeight="1">
      <c r="A547" s="1"/>
      <c r="B547" s="1"/>
      <c r="C547" s="1"/>
      <c r="D547" s="1"/>
      <c r="E547" s="1"/>
      <c r="F547" s="1"/>
      <c r="G547" s="1"/>
      <c r="H547" s="1"/>
      <c r="I547" s="1"/>
      <c r="J547" s="1"/>
      <c r="K547" s="1"/>
      <c r="L547" s="1"/>
      <c r="M547" s="1"/>
      <c r="N547" s="1"/>
      <c r="O547" s="1"/>
    </row>
    <row r="548" spans="1:15" ht="9.75" customHeight="1">
      <c r="A548" s="1"/>
      <c r="B548" s="1"/>
      <c r="C548" s="1"/>
      <c r="D548" s="1"/>
      <c r="E548" s="1"/>
      <c r="F548" s="1"/>
      <c r="G548" s="1"/>
      <c r="H548" s="1"/>
      <c r="I548" s="1"/>
      <c r="J548" s="1"/>
      <c r="K548" s="1"/>
      <c r="L548" s="1"/>
      <c r="M548" s="1"/>
      <c r="N548" s="1"/>
      <c r="O548" s="1"/>
    </row>
    <row r="549" spans="1:15" ht="9.75" customHeight="1">
      <c r="A549" s="1"/>
      <c r="B549" s="1"/>
      <c r="C549" s="1"/>
      <c r="D549" s="1"/>
      <c r="E549" s="1"/>
      <c r="F549" s="1"/>
      <c r="G549" s="1"/>
      <c r="H549" s="1"/>
      <c r="I549" s="1"/>
      <c r="J549" s="1"/>
      <c r="K549" s="1"/>
      <c r="L549" s="1"/>
      <c r="M549" s="1"/>
      <c r="N549" s="1"/>
      <c r="O549" s="1"/>
    </row>
    <row r="550" spans="1:15" ht="9.75" customHeight="1">
      <c r="A550" s="1"/>
      <c r="B550" s="1"/>
      <c r="C550" s="1"/>
      <c r="D550" s="1"/>
      <c r="E550" s="1"/>
      <c r="F550" s="1"/>
      <c r="G550" s="1"/>
      <c r="H550" s="1"/>
      <c r="I550" s="1"/>
      <c r="J550" s="1"/>
      <c r="K550" s="1"/>
      <c r="L550" s="1"/>
      <c r="M550" s="1"/>
      <c r="N550" s="1"/>
      <c r="O550" s="1"/>
    </row>
    <row r="551" spans="1:15" ht="9.75" customHeight="1">
      <c r="A551" s="1"/>
      <c r="B551" s="1"/>
      <c r="C551" s="1"/>
      <c r="D551" s="1"/>
      <c r="E551" s="1"/>
      <c r="F551" s="1"/>
      <c r="G551" s="1"/>
      <c r="H551" s="1"/>
      <c r="I551" s="1"/>
      <c r="J551" s="1"/>
      <c r="K551" s="1"/>
      <c r="L551" s="1"/>
      <c r="M551" s="1"/>
      <c r="N551" s="1"/>
      <c r="O551" s="1"/>
    </row>
    <row r="552" spans="1:15" ht="9.75" customHeight="1">
      <c r="A552" s="1"/>
      <c r="B552" s="1"/>
      <c r="C552" s="1"/>
      <c r="D552" s="1"/>
      <c r="E552" s="1"/>
      <c r="F552" s="1"/>
      <c r="G552" s="1"/>
      <c r="H552" s="1"/>
      <c r="I552" s="1"/>
      <c r="J552" s="1"/>
      <c r="K552" s="1"/>
      <c r="L552" s="1"/>
      <c r="M552" s="1"/>
      <c r="N552" s="1"/>
      <c r="O552" s="1"/>
    </row>
    <row r="553" spans="1:15" ht="9.75" customHeight="1">
      <c r="A553" s="1"/>
      <c r="B553" s="1"/>
      <c r="C553" s="1"/>
      <c r="D553" s="1"/>
      <c r="E553" s="1"/>
      <c r="F553" s="1"/>
      <c r="G553" s="1"/>
      <c r="H553" s="1"/>
      <c r="I553" s="1"/>
      <c r="J553" s="1"/>
      <c r="K553" s="1"/>
      <c r="L553" s="1"/>
      <c r="M553" s="1"/>
      <c r="N553" s="1"/>
      <c r="O553" s="1"/>
    </row>
    <row r="554" spans="1:15" ht="9.75" customHeight="1">
      <c r="A554" s="1"/>
      <c r="B554" s="1"/>
      <c r="C554" s="1"/>
      <c r="D554" s="1"/>
      <c r="E554" s="1"/>
      <c r="F554" s="1"/>
      <c r="G554" s="1"/>
      <c r="H554" s="1"/>
      <c r="I554" s="1"/>
      <c r="J554" s="1"/>
      <c r="K554" s="1"/>
      <c r="L554" s="1"/>
      <c r="M554" s="1"/>
      <c r="N554" s="1"/>
      <c r="O554" s="1"/>
    </row>
    <row r="555" spans="1:15" ht="9.75" customHeight="1">
      <c r="A555" s="1"/>
      <c r="B555" s="1"/>
      <c r="C555" s="1"/>
      <c r="D555" s="1"/>
      <c r="E555" s="1"/>
      <c r="F555" s="1"/>
      <c r="G555" s="1"/>
      <c r="H555" s="1"/>
      <c r="I555" s="1"/>
      <c r="J555" s="1"/>
      <c r="K555" s="1"/>
      <c r="L555" s="1"/>
      <c r="M555" s="1"/>
      <c r="N555" s="1"/>
      <c r="O555" s="1"/>
    </row>
    <row r="556" spans="1:15" ht="9.75" customHeight="1">
      <c r="A556" s="1"/>
      <c r="B556" s="1"/>
      <c r="C556" s="1"/>
      <c r="D556" s="1"/>
      <c r="E556" s="1"/>
      <c r="F556" s="1"/>
      <c r="G556" s="1"/>
      <c r="H556" s="1"/>
      <c r="I556" s="1"/>
      <c r="J556" s="1"/>
      <c r="K556" s="1"/>
      <c r="L556" s="1"/>
      <c r="M556" s="1"/>
      <c r="N556" s="1"/>
      <c r="O556" s="1"/>
    </row>
    <row r="557" spans="1:15" ht="9.75" customHeight="1">
      <c r="A557" s="1"/>
      <c r="B557" s="1"/>
      <c r="C557" s="1"/>
      <c r="D557" s="1"/>
      <c r="E557" s="1"/>
      <c r="F557" s="1"/>
      <c r="G557" s="1"/>
      <c r="H557" s="1"/>
      <c r="I557" s="1"/>
      <c r="J557" s="1"/>
      <c r="K557" s="1"/>
      <c r="L557" s="1"/>
      <c r="M557" s="1"/>
      <c r="N557" s="1"/>
      <c r="O557" s="1"/>
    </row>
    <row r="558" spans="1:15" ht="9.75" customHeight="1">
      <c r="A558" s="1"/>
      <c r="B558" s="1"/>
      <c r="C558" s="1"/>
      <c r="D558" s="1"/>
      <c r="E558" s="1"/>
      <c r="F558" s="1"/>
      <c r="G558" s="1"/>
      <c r="H558" s="1"/>
      <c r="I558" s="1"/>
      <c r="J558" s="1"/>
      <c r="K558" s="1"/>
      <c r="L558" s="1"/>
      <c r="M558" s="1"/>
      <c r="N558" s="1"/>
      <c r="O558" s="1"/>
    </row>
    <row r="559" spans="1:15" ht="9.75" customHeight="1">
      <c r="A559" s="1"/>
      <c r="B559" s="1"/>
      <c r="C559" s="1"/>
      <c r="D559" s="1"/>
      <c r="E559" s="1"/>
      <c r="F559" s="1"/>
      <c r="G559" s="1"/>
      <c r="H559" s="1"/>
      <c r="I559" s="1"/>
      <c r="J559" s="1"/>
      <c r="K559" s="1"/>
      <c r="L559" s="1"/>
      <c r="M559" s="1"/>
      <c r="N559" s="1"/>
      <c r="O559" s="1"/>
    </row>
    <row r="560" spans="1:15" ht="9.75" customHeight="1">
      <c r="A560" s="1"/>
      <c r="B560" s="1"/>
      <c r="C560" s="1"/>
      <c r="D560" s="1"/>
      <c r="E560" s="1"/>
      <c r="F560" s="1"/>
      <c r="G560" s="1"/>
      <c r="H560" s="1"/>
      <c r="I560" s="1"/>
      <c r="J560" s="1"/>
      <c r="K560" s="1"/>
      <c r="L560" s="1"/>
      <c r="M560" s="1"/>
      <c r="N560" s="1"/>
      <c r="O560" s="1"/>
    </row>
    <row r="561" spans="1:15" ht="9.75" customHeight="1">
      <c r="A561" s="1"/>
      <c r="B561" s="1"/>
      <c r="C561" s="1"/>
      <c r="D561" s="1"/>
      <c r="E561" s="1"/>
      <c r="F561" s="1"/>
      <c r="G561" s="1"/>
      <c r="H561" s="1"/>
      <c r="I561" s="1"/>
      <c r="J561" s="1"/>
      <c r="K561" s="1"/>
      <c r="L561" s="1"/>
      <c r="M561" s="1"/>
      <c r="N561" s="1"/>
      <c r="O561" s="1"/>
    </row>
    <row r="562" spans="1:15" ht="9.75" customHeight="1">
      <c r="A562" s="1"/>
      <c r="B562" s="1"/>
      <c r="C562" s="1"/>
      <c r="D562" s="1"/>
      <c r="E562" s="1"/>
      <c r="F562" s="1"/>
      <c r="G562" s="1"/>
      <c r="H562" s="1"/>
      <c r="I562" s="1"/>
      <c r="J562" s="1"/>
      <c r="K562" s="1"/>
      <c r="L562" s="1"/>
      <c r="M562" s="1"/>
      <c r="N562" s="1"/>
      <c r="O562" s="1"/>
    </row>
    <row r="563" spans="1:15" ht="9.75" customHeight="1">
      <c r="A563" s="1"/>
      <c r="B563" s="1"/>
      <c r="C563" s="1"/>
      <c r="D563" s="1"/>
      <c r="E563" s="1"/>
      <c r="F563" s="1"/>
      <c r="G563" s="1"/>
      <c r="H563" s="1"/>
      <c r="I563" s="1"/>
      <c r="J563" s="1"/>
      <c r="K563" s="1"/>
      <c r="L563" s="1"/>
      <c r="M563" s="1"/>
      <c r="N563" s="1"/>
      <c r="O563" s="1"/>
    </row>
    <row r="564" spans="1:15" ht="9.75" customHeight="1">
      <c r="A564" s="1"/>
      <c r="B564" s="1"/>
      <c r="C564" s="1"/>
      <c r="D564" s="1"/>
      <c r="E564" s="1"/>
      <c r="F564" s="1"/>
      <c r="G564" s="1"/>
      <c r="H564" s="1"/>
      <c r="I564" s="1"/>
      <c r="J564" s="1"/>
      <c r="K564" s="1"/>
      <c r="L564" s="1"/>
      <c r="M564" s="1"/>
      <c r="N564" s="1"/>
      <c r="O564" s="1"/>
    </row>
    <row r="565" spans="1:15" ht="9.75" customHeight="1">
      <c r="A565" s="1"/>
      <c r="B565" s="1"/>
      <c r="C565" s="1"/>
      <c r="D565" s="1"/>
      <c r="E565" s="1"/>
      <c r="F565" s="1"/>
      <c r="G565" s="1"/>
      <c r="H565" s="1"/>
      <c r="I565" s="1"/>
      <c r="J565" s="1"/>
      <c r="K565" s="1"/>
      <c r="L565" s="1"/>
      <c r="M565" s="1"/>
      <c r="N565" s="1"/>
      <c r="O565" s="1"/>
    </row>
    <row r="566" spans="1:15" ht="9.75" customHeight="1">
      <c r="A566" s="1"/>
      <c r="B566" s="1"/>
      <c r="C566" s="1"/>
      <c r="D566" s="1"/>
      <c r="E566" s="1"/>
      <c r="F566" s="1"/>
      <c r="G566" s="1"/>
      <c r="H566" s="1"/>
      <c r="I566" s="1"/>
      <c r="J566" s="1"/>
      <c r="K566" s="1"/>
      <c r="L566" s="1"/>
      <c r="M566" s="1"/>
      <c r="N566" s="1"/>
      <c r="O566" s="1"/>
    </row>
    <row r="567" spans="1:15" ht="9.75" customHeight="1">
      <c r="A567" s="1"/>
      <c r="B567" s="1"/>
      <c r="C567" s="1"/>
      <c r="D567" s="1"/>
      <c r="E567" s="1"/>
      <c r="F567" s="1"/>
      <c r="G567" s="1"/>
      <c r="H567" s="1"/>
      <c r="I567" s="1"/>
      <c r="J567" s="1"/>
      <c r="K567" s="1"/>
      <c r="L567" s="1"/>
      <c r="M567" s="1"/>
      <c r="N567" s="1"/>
      <c r="O567" s="1"/>
    </row>
    <row r="568" spans="1:15" ht="9.75" customHeight="1">
      <c r="A568" s="1"/>
      <c r="B568" s="1"/>
      <c r="C568" s="1"/>
      <c r="D568" s="1"/>
      <c r="E568" s="1"/>
      <c r="F568" s="1"/>
      <c r="G568" s="1"/>
      <c r="H568" s="1"/>
      <c r="I568" s="1"/>
      <c r="J568" s="1"/>
      <c r="K568" s="1"/>
      <c r="L568" s="1"/>
      <c r="M568" s="1"/>
      <c r="N568" s="1"/>
      <c r="O568" s="1"/>
    </row>
    <row r="569" spans="1:15" ht="9.75" customHeight="1">
      <c r="A569" s="1"/>
      <c r="B569" s="1"/>
      <c r="C569" s="1"/>
      <c r="D569" s="1"/>
      <c r="E569" s="1"/>
      <c r="F569" s="1"/>
      <c r="G569" s="1"/>
      <c r="H569" s="1"/>
      <c r="I569" s="1"/>
      <c r="J569" s="1"/>
      <c r="K569" s="1"/>
      <c r="L569" s="1"/>
      <c r="M569" s="1"/>
      <c r="N569" s="1"/>
      <c r="O569" s="1"/>
    </row>
    <row r="570" spans="1:15" ht="9.75" customHeight="1">
      <c r="A570" s="1"/>
      <c r="B570" s="1"/>
      <c r="C570" s="1"/>
      <c r="D570" s="1"/>
      <c r="E570" s="1"/>
      <c r="F570" s="1"/>
      <c r="G570" s="1"/>
      <c r="H570" s="1"/>
      <c r="I570" s="1"/>
      <c r="J570" s="1"/>
      <c r="K570" s="1"/>
      <c r="L570" s="1"/>
      <c r="M570" s="1"/>
      <c r="N570" s="1"/>
      <c r="O570" s="1"/>
    </row>
    <row r="571" spans="1:15" ht="9.75" customHeight="1">
      <c r="A571" s="1"/>
      <c r="B571" s="1"/>
      <c r="C571" s="1"/>
      <c r="D571" s="1"/>
      <c r="E571" s="1"/>
      <c r="F571" s="1"/>
      <c r="G571" s="1"/>
      <c r="H571" s="1"/>
      <c r="I571" s="1"/>
      <c r="J571" s="1"/>
      <c r="K571" s="1"/>
      <c r="L571" s="1"/>
      <c r="M571" s="1"/>
      <c r="N571" s="1"/>
      <c r="O571" s="1"/>
    </row>
    <row r="572" spans="1:15" ht="9.75" customHeight="1">
      <c r="A572" s="1"/>
      <c r="B572" s="1"/>
      <c r="C572" s="1"/>
      <c r="D572" s="1"/>
      <c r="E572" s="1"/>
      <c r="F572" s="1"/>
      <c r="G572" s="1"/>
      <c r="H572" s="1"/>
      <c r="I572" s="1"/>
      <c r="J572" s="1"/>
      <c r="K572" s="1"/>
      <c r="L572" s="1"/>
      <c r="M572" s="1"/>
      <c r="N572" s="1"/>
      <c r="O572" s="1"/>
    </row>
    <row r="573" spans="1:15" ht="9.75" customHeight="1">
      <c r="A573" s="1"/>
      <c r="B573" s="1"/>
      <c r="C573" s="1"/>
      <c r="D573" s="1"/>
      <c r="E573" s="1"/>
      <c r="F573" s="1"/>
      <c r="G573" s="1"/>
      <c r="H573" s="1"/>
      <c r="I573" s="1"/>
      <c r="J573" s="1"/>
      <c r="K573" s="1"/>
      <c r="L573" s="1"/>
      <c r="M573" s="1"/>
      <c r="N573" s="1"/>
      <c r="O573" s="1"/>
    </row>
    <row r="574" spans="1:15" ht="9.75" customHeight="1">
      <c r="A574" s="1"/>
      <c r="B574" s="1"/>
      <c r="C574" s="1"/>
      <c r="D574" s="1"/>
      <c r="E574" s="1"/>
      <c r="F574" s="1"/>
      <c r="G574" s="1"/>
      <c r="H574" s="1"/>
      <c r="I574" s="1"/>
      <c r="J574" s="1"/>
      <c r="K574" s="1"/>
      <c r="L574" s="1"/>
      <c r="M574" s="1"/>
      <c r="N574" s="1"/>
      <c r="O574" s="1"/>
    </row>
    <row r="575" spans="1:15" ht="9.75" customHeight="1">
      <c r="A575" s="1"/>
      <c r="B575" s="1"/>
      <c r="C575" s="1"/>
      <c r="D575" s="1"/>
      <c r="E575" s="1"/>
      <c r="F575" s="1"/>
      <c r="G575" s="1"/>
      <c r="H575" s="1"/>
      <c r="I575" s="1"/>
      <c r="J575" s="1"/>
      <c r="K575" s="1"/>
      <c r="L575" s="1"/>
      <c r="M575" s="1"/>
      <c r="N575" s="1"/>
      <c r="O575" s="1"/>
    </row>
    <row r="576" spans="1:15" ht="9.75" customHeight="1">
      <c r="A576" s="1"/>
      <c r="B576" s="1"/>
      <c r="C576" s="1"/>
      <c r="D576" s="1"/>
      <c r="E576" s="1"/>
      <c r="F576" s="1"/>
      <c r="G576" s="1"/>
      <c r="H576" s="1"/>
      <c r="I576" s="1"/>
      <c r="J576" s="1"/>
      <c r="K576" s="1"/>
      <c r="L576" s="1"/>
      <c r="M576" s="1"/>
      <c r="N576" s="1"/>
      <c r="O576" s="1"/>
    </row>
    <row r="577" spans="1:15" ht="9.75" customHeight="1">
      <c r="A577" s="1"/>
      <c r="B577" s="1"/>
      <c r="C577" s="1"/>
      <c r="D577" s="1"/>
      <c r="E577" s="1"/>
      <c r="F577" s="1"/>
      <c r="G577" s="1"/>
      <c r="H577" s="1"/>
      <c r="I577" s="1"/>
      <c r="J577" s="1"/>
      <c r="K577" s="1"/>
      <c r="L577" s="1"/>
      <c r="M577" s="1"/>
      <c r="N577" s="1"/>
      <c r="O577" s="1"/>
    </row>
    <row r="578" spans="1:15" ht="9.75" customHeight="1">
      <c r="A578" s="1"/>
      <c r="B578" s="1"/>
      <c r="C578" s="1"/>
      <c r="D578" s="1"/>
      <c r="E578" s="1"/>
      <c r="F578" s="1"/>
      <c r="G578" s="1"/>
      <c r="H578" s="1"/>
      <c r="I578" s="1"/>
      <c r="J578" s="1"/>
      <c r="K578" s="1"/>
      <c r="L578" s="1"/>
      <c r="M578" s="1"/>
      <c r="N578" s="1"/>
      <c r="O578" s="1"/>
    </row>
    <row r="579" spans="1:15" ht="9.75" customHeight="1">
      <c r="A579" s="1"/>
      <c r="B579" s="1"/>
      <c r="C579" s="1"/>
      <c r="D579" s="1"/>
      <c r="E579" s="1"/>
      <c r="F579" s="1"/>
      <c r="G579" s="1"/>
      <c r="H579" s="1"/>
      <c r="I579" s="1"/>
      <c r="J579" s="1"/>
      <c r="K579" s="1"/>
      <c r="L579" s="1"/>
      <c r="M579" s="1"/>
      <c r="N579" s="1"/>
      <c r="O579" s="1"/>
    </row>
    <row r="580" spans="1:15" ht="9.75" customHeight="1">
      <c r="A580" s="1"/>
      <c r="B580" s="1"/>
      <c r="C580" s="1"/>
      <c r="D580" s="1"/>
      <c r="E580" s="1"/>
      <c r="F580" s="1"/>
      <c r="G580" s="1"/>
      <c r="H580" s="1"/>
      <c r="I580" s="1"/>
      <c r="J580" s="1"/>
      <c r="K580" s="1"/>
      <c r="L580" s="1"/>
      <c r="M580" s="1"/>
      <c r="N580" s="1"/>
      <c r="O580" s="1"/>
    </row>
    <row r="581" spans="1:15" ht="9.75" customHeight="1">
      <c r="A581" s="1"/>
      <c r="B581" s="1"/>
      <c r="C581" s="1"/>
      <c r="D581" s="1"/>
      <c r="E581" s="1"/>
      <c r="F581" s="1"/>
      <c r="G581" s="1"/>
      <c r="H581" s="1"/>
      <c r="I581" s="1"/>
      <c r="J581" s="1"/>
      <c r="K581" s="1"/>
      <c r="L581" s="1"/>
      <c r="M581" s="1"/>
      <c r="N581" s="1"/>
      <c r="O581" s="1"/>
    </row>
    <row r="582" spans="1:15" ht="9.75" customHeight="1">
      <c r="A582" s="1"/>
      <c r="B582" s="1"/>
      <c r="C582" s="1"/>
      <c r="D582" s="1"/>
      <c r="E582" s="1"/>
      <c r="F582" s="1"/>
      <c r="G582" s="1"/>
      <c r="H582" s="1"/>
      <c r="I582" s="1"/>
      <c r="J582" s="1"/>
      <c r="K582" s="1"/>
      <c r="L582" s="1"/>
      <c r="M582" s="1"/>
      <c r="N582" s="1"/>
      <c r="O582" s="1"/>
    </row>
    <row r="583" spans="1:15" ht="9.75" customHeight="1">
      <c r="A583" s="1"/>
      <c r="B583" s="1"/>
      <c r="C583" s="1"/>
      <c r="D583" s="1"/>
      <c r="E583" s="1"/>
      <c r="F583" s="1"/>
      <c r="G583" s="1"/>
      <c r="H583" s="1"/>
      <c r="I583" s="1"/>
      <c r="J583" s="1"/>
      <c r="K583" s="1"/>
      <c r="L583" s="1"/>
      <c r="M583" s="1"/>
      <c r="N583" s="1"/>
      <c r="O583" s="1"/>
    </row>
    <row r="584" spans="1:15" ht="9.75" customHeight="1">
      <c r="A584" s="1"/>
      <c r="B584" s="1"/>
      <c r="C584" s="1"/>
      <c r="D584" s="1"/>
      <c r="E584" s="1"/>
      <c r="F584" s="1"/>
      <c r="G584" s="1"/>
      <c r="H584" s="1"/>
      <c r="I584" s="1"/>
      <c r="J584" s="1"/>
      <c r="K584" s="1"/>
      <c r="L584" s="1"/>
      <c r="M584" s="1"/>
      <c r="N584" s="1"/>
      <c r="O584" s="1"/>
    </row>
    <row r="585" spans="1:15" ht="9.75" customHeight="1">
      <c r="A585" s="1"/>
      <c r="B585" s="1"/>
      <c r="C585" s="1"/>
      <c r="D585" s="1"/>
      <c r="E585" s="1"/>
      <c r="F585" s="1"/>
      <c r="G585" s="1"/>
      <c r="H585" s="1"/>
      <c r="I585" s="1"/>
      <c r="J585" s="1"/>
      <c r="K585" s="1"/>
      <c r="L585" s="1"/>
      <c r="M585" s="1"/>
      <c r="N585" s="1"/>
      <c r="O585" s="1"/>
    </row>
    <row r="586" spans="1:15" ht="9.75" customHeight="1">
      <c r="A586" s="1"/>
      <c r="B586" s="1"/>
      <c r="C586" s="1"/>
      <c r="D586" s="1"/>
      <c r="E586" s="1"/>
      <c r="F586" s="1"/>
      <c r="G586" s="1"/>
      <c r="H586" s="1"/>
      <c r="I586" s="1"/>
      <c r="J586" s="1"/>
      <c r="K586" s="1"/>
      <c r="L586" s="1"/>
      <c r="M586" s="1"/>
      <c r="N586" s="1"/>
      <c r="O586" s="1"/>
    </row>
    <row r="587" spans="1:15" ht="9.75" customHeight="1">
      <c r="A587" s="1"/>
      <c r="B587" s="1"/>
      <c r="C587" s="1"/>
      <c r="D587" s="1"/>
      <c r="E587" s="1"/>
      <c r="F587" s="1"/>
      <c r="G587" s="1"/>
      <c r="H587" s="1"/>
      <c r="I587" s="1"/>
      <c r="J587" s="1"/>
      <c r="K587" s="1"/>
      <c r="L587" s="1"/>
      <c r="M587" s="1"/>
      <c r="N587" s="1"/>
      <c r="O587" s="1"/>
    </row>
    <row r="588" spans="1:15" ht="9.75" customHeight="1">
      <c r="A588" s="1"/>
      <c r="B588" s="1"/>
      <c r="C588" s="1"/>
      <c r="D588" s="1"/>
      <c r="E588" s="1"/>
      <c r="F588" s="1"/>
      <c r="G588" s="1"/>
      <c r="H588" s="1"/>
      <c r="I588" s="1"/>
      <c r="J588" s="1"/>
      <c r="K588" s="1"/>
      <c r="L588" s="1"/>
      <c r="M588" s="1"/>
      <c r="N588" s="1"/>
      <c r="O588" s="1"/>
    </row>
    <row r="589" spans="1:15" ht="9.75" customHeight="1">
      <c r="A589" s="1"/>
      <c r="B589" s="1"/>
      <c r="C589" s="1"/>
      <c r="D589" s="1"/>
      <c r="E589" s="1"/>
      <c r="F589" s="1"/>
      <c r="G589" s="1"/>
      <c r="H589" s="1"/>
      <c r="I589" s="1"/>
      <c r="J589" s="1"/>
      <c r="K589" s="1"/>
      <c r="L589" s="1"/>
      <c r="M589" s="1"/>
      <c r="N589" s="1"/>
      <c r="O589" s="1"/>
    </row>
    <row r="590" spans="1:15" ht="9.75" customHeight="1">
      <c r="A590" s="1"/>
      <c r="B590" s="1"/>
      <c r="C590" s="1"/>
      <c r="D590" s="1"/>
      <c r="E590" s="1"/>
      <c r="F590" s="1"/>
      <c r="G590" s="1"/>
      <c r="H590" s="1"/>
      <c r="I590" s="1"/>
      <c r="J590" s="1"/>
      <c r="K590" s="1"/>
      <c r="L590" s="1"/>
      <c r="M590" s="1"/>
      <c r="N590" s="1"/>
      <c r="O590" s="1"/>
    </row>
    <row r="591" spans="1:15" ht="9.75" customHeight="1">
      <c r="A591" s="1"/>
      <c r="B591" s="1"/>
      <c r="C591" s="1"/>
      <c r="D591" s="1"/>
      <c r="E591" s="1"/>
      <c r="F591" s="1"/>
      <c r="G591" s="1"/>
      <c r="H591" s="1"/>
      <c r="I591" s="1"/>
      <c r="J591" s="1"/>
      <c r="K591" s="1"/>
      <c r="L591" s="1"/>
      <c r="M591" s="1"/>
      <c r="N591" s="1"/>
      <c r="O591" s="1"/>
    </row>
    <row r="592" spans="1:15" ht="9.75" customHeight="1">
      <c r="A592" s="1"/>
      <c r="B592" s="1"/>
      <c r="C592" s="1"/>
      <c r="D592" s="1"/>
      <c r="E592" s="1"/>
      <c r="F592" s="1"/>
      <c r="G592" s="1"/>
      <c r="H592" s="1"/>
      <c r="I592" s="1"/>
      <c r="J592" s="1"/>
      <c r="K592" s="1"/>
      <c r="L592" s="1"/>
      <c r="M592" s="1"/>
      <c r="N592" s="1"/>
      <c r="O592" s="1"/>
    </row>
    <row r="593" spans="1:15" ht="9.75" customHeight="1">
      <c r="A593" s="1"/>
      <c r="B593" s="1"/>
      <c r="C593" s="1"/>
      <c r="D593" s="1"/>
      <c r="E593" s="1"/>
      <c r="F593" s="1"/>
      <c r="G593" s="1"/>
      <c r="H593" s="1"/>
      <c r="I593" s="1"/>
      <c r="J593" s="1"/>
      <c r="K593" s="1"/>
      <c r="L593" s="1"/>
      <c r="M593" s="1"/>
      <c r="N593" s="1"/>
      <c r="O593" s="1"/>
    </row>
    <row r="594" spans="1:15" ht="9.75" customHeight="1">
      <c r="A594" s="1"/>
      <c r="B594" s="1"/>
      <c r="C594" s="1"/>
      <c r="D594" s="1"/>
      <c r="E594" s="1"/>
      <c r="F594" s="1"/>
      <c r="G594" s="1"/>
      <c r="H594" s="1"/>
      <c r="I594" s="1"/>
      <c r="J594" s="1"/>
      <c r="K594" s="1"/>
      <c r="L594" s="1"/>
      <c r="M594" s="1"/>
      <c r="N594" s="1"/>
      <c r="O594" s="1"/>
    </row>
    <row r="595" spans="1:15" ht="9.75" customHeight="1">
      <c r="A595" s="1"/>
      <c r="B595" s="1"/>
      <c r="C595" s="1"/>
      <c r="D595" s="1"/>
      <c r="E595" s="1"/>
      <c r="F595" s="1"/>
      <c r="G595" s="1"/>
      <c r="H595" s="1"/>
      <c r="I595" s="1"/>
      <c r="J595" s="1"/>
      <c r="K595" s="1"/>
      <c r="L595" s="1"/>
      <c r="M595" s="1"/>
      <c r="N595" s="1"/>
      <c r="O595" s="1"/>
    </row>
    <row r="596" spans="1:15" ht="9.75" customHeight="1">
      <c r="A596" s="1"/>
      <c r="B596" s="1"/>
      <c r="C596" s="1"/>
      <c r="D596" s="1"/>
      <c r="E596" s="1"/>
      <c r="F596" s="1"/>
      <c r="G596" s="1"/>
      <c r="H596" s="1"/>
      <c r="I596" s="1"/>
      <c r="J596" s="1"/>
      <c r="K596" s="1"/>
      <c r="L596" s="1"/>
      <c r="M596" s="1"/>
      <c r="N596" s="1"/>
      <c r="O596" s="1"/>
    </row>
    <row r="597" spans="1:15" ht="9.75" customHeight="1">
      <c r="A597" s="1"/>
      <c r="B597" s="1"/>
      <c r="C597" s="1"/>
      <c r="D597" s="1"/>
      <c r="E597" s="1"/>
      <c r="F597" s="1"/>
      <c r="G597" s="1"/>
      <c r="H597" s="1"/>
      <c r="I597" s="1"/>
      <c r="J597" s="1"/>
      <c r="K597" s="1"/>
      <c r="L597" s="1"/>
      <c r="M597" s="1"/>
      <c r="N597" s="1"/>
      <c r="O597" s="1"/>
    </row>
    <row r="598" spans="1:15" ht="9.75" customHeight="1">
      <c r="A598" s="1"/>
      <c r="B598" s="1"/>
      <c r="C598" s="1"/>
      <c r="D598" s="1"/>
      <c r="E598" s="1"/>
      <c r="F598" s="1"/>
      <c r="G598" s="1"/>
      <c r="H598" s="1"/>
      <c r="I598" s="1"/>
      <c r="J598" s="1"/>
      <c r="K598" s="1"/>
      <c r="L598" s="1"/>
      <c r="M598" s="1"/>
      <c r="N598" s="1"/>
      <c r="O598" s="1"/>
    </row>
    <row r="599" spans="1:15" ht="9.75" customHeight="1">
      <c r="A599" s="1"/>
      <c r="B599" s="1"/>
      <c r="C599" s="1"/>
      <c r="D599" s="1"/>
      <c r="E599" s="1"/>
      <c r="F599" s="1"/>
      <c r="G599" s="1"/>
      <c r="H599" s="1"/>
      <c r="I599" s="1"/>
      <c r="J599" s="1"/>
      <c r="K599" s="1"/>
      <c r="L599" s="1"/>
      <c r="M599" s="1"/>
      <c r="N599" s="1"/>
      <c r="O599" s="1"/>
    </row>
    <row r="600" spans="1:15" ht="9.75" customHeight="1">
      <c r="A600" s="1"/>
      <c r="B600" s="1"/>
      <c r="C600" s="1"/>
      <c r="D600" s="1"/>
      <c r="E600" s="1"/>
      <c r="F600" s="1"/>
      <c r="G600" s="1"/>
      <c r="H600" s="1"/>
      <c r="I600" s="1"/>
      <c r="J600" s="1"/>
      <c r="K600" s="1"/>
      <c r="L600" s="1"/>
      <c r="M600" s="1"/>
      <c r="N600" s="1"/>
      <c r="O600" s="1"/>
    </row>
    <row r="601" spans="1:15" ht="9.75" customHeight="1">
      <c r="A601" s="1"/>
      <c r="B601" s="1"/>
      <c r="C601" s="1"/>
      <c r="D601" s="1"/>
      <c r="E601" s="1"/>
      <c r="F601" s="1"/>
      <c r="G601" s="1"/>
      <c r="H601" s="1"/>
      <c r="I601" s="1"/>
      <c r="J601" s="1"/>
      <c r="K601" s="1"/>
      <c r="L601" s="1"/>
      <c r="M601" s="1"/>
      <c r="N601" s="1"/>
      <c r="O601" s="1"/>
    </row>
    <row r="602" spans="1:15" ht="9.75" customHeight="1">
      <c r="A602" s="1"/>
      <c r="B602" s="1"/>
      <c r="C602" s="1"/>
      <c r="D602" s="1"/>
      <c r="E602" s="1"/>
      <c r="F602" s="1"/>
      <c r="G602" s="1"/>
      <c r="H602" s="1"/>
      <c r="I602" s="1"/>
      <c r="J602" s="1"/>
      <c r="K602" s="1"/>
      <c r="L602" s="1"/>
      <c r="M602" s="1"/>
      <c r="N602" s="1"/>
      <c r="O602" s="1"/>
    </row>
    <row r="603" spans="1:15" ht="9.75" customHeight="1">
      <c r="A603" s="1"/>
      <c r="B603" s="1"/>
      <c r="C603" s="1"/>
      <c r="D603" s="1"/>
      <c r="E603" s="1"/>
      <c r="F603" s="1"/>
      <c r="G603" s="1"/>
      <c r="H603" s="1"/>
      <c r="I603" s="1"/>
      <c r="J603" s="1"/>
      <c r="K603" s="1"/>
      <c r="L603" s="1"/>
      <c r="M603" s="1"/>
      <c r="N603" s="1"/>
      <c r="O603" s="1"/>
    </row>
    <row r="604" spans="1:15" ht="9.75" customHeight="1">
      <c r="A604" s="1"/>
      <c r="B604" s="1"/>
      <c r="C604" s="1"/>
      <c r="D604" s="1"/>
      <c r="E604" s="1"/>
      <c r="F604" s="1"/>
      <c r="G604" s="1"/>
      <c r="H604" s="1"/>
      <c r="I604" s="1"/>
      <c r="J604" s="1"/>
      <c r="K604" s="1"/>
      <c r="L604" s="1"/>
      <c r="M604" s="1"/>
      <c r="N604" s="1"/>
      <c r="O604" s="1"/>
    </row>
    <row r="605" spans="1:15" ht="9.75" customHeight="1">
      <c r="A605" s="1"/>
      <c r="B605" s="1"/>
      <c r="C605" s="1"/>
      <c r="D605" s="1"/>
      <c r="E605" s="1"/>
      <c r="F605" s="1"/>
      <c r="G605" s="1"/>
      <c r="H605" s="1"/>
      <c r="I605" s="1"/>
      <c r="J605" s="1"/>
      <c r="K605" s="1"/>
      <c r="L605" s="1"/>
      <c r="M605" s="1"/>
      <c r="N605" s="1"/>
      <c r="O605" s="1"/>
    </row>
    <row r="606" spans="1:15" ht="9.75" customHeight="1">
      <c r="A606" s="1"/>
      <c r="B606" s="1"/>
      <c r="C606" s="1"/>
      <c r="D606" s="1"/>
      <c r="E606" s="1"/>
      <c r="F606" s="1"/>
      <c r="G606" s="1"/>
      <c r="H606" s="1"/>
      <c r="I606" s="1"/>
      <c r="J606" s="1"/>
      <c r="K606" s="1"/>
      <c r="L606" s="1"/>
      <c r="M606" s="1"/>
      <c r="N606" s="1"/>
      <c r="O606" s="1"/>
    </row>
    <row r="607" spans="1:15" ht="9.75" customHeight="1">
      <c r="A607" s="1"/>
      <c r="B607" s="1"/>
      <c r="C607" s="1"/>
      <c r="D607" s="1"/>
      <c r="E607" s="1"/>
      <c r="F607" s="1"/>
      <c r="G607" s="1"/>
      <c r="H607" s="1"/>
      <c r="I607" s="1"/>
      <c r="J607" s="1"/>
      <c r="K607" s="1"/>
      <c r="L607" s="1"/>
      <c r="M607" s="1"/>
      <c r="N607" s="1"/>
      <c r="O607" s="1"/>
    </row>
    <row r="608" spans="1:15" ht="9.75" customHeight="1">
      <c r="A608" s="1"/>
      <c r="B608" s="1"/>
      <c r="C608" s="1"/>
      <c r="D608" s="1"/>
      <c r="E608" s="1"/>
      <c r="F608" s="1"/>
      <c r="G608" s="1"/>
      <c r="H608" s="1"/>
      <c r="I608" s="1"/>
      <c r="J608" s="1"/>
      <c r="K608" s="1"/>
      <c r="L608" s="1"/>
      <c r="M608" s="1"/>
      <c r="N608" s="1"/>
      <c r="O608" s="1"/>
    </row>
    <row r="609" spans="1:15" ht="9.75" customHeight="1">
      <c r="A609" s="1"/>
      <c r="B609" s="1"/>
      <c r="C609" s="1"/>
      <c r="D609" s="1"/>
      <c r="E609" s="1"/>
      <c r="F609" s="1"/>
      <c r="G609" s="1"/>
      <c r="H609" s="1"/>
      <c r="I609" s="1"/>
      <c r="J609" s="1"/>
      <c r="K609" s="1"/>
      <c r="L609" s="1"/>
      <c r="M609" s="1"/>
      <c r="N609" s="1"/>
      <c r="O609" s="1"/>
    </row>
    <row r="610" spans="1:15" ht="9.75" customHeight="1">
      <c r="A610" s="1"/>
      <c r="B610" s="1"/>
      <c r="C610" s="1"/>
      <c r="D610" s="1"/>
      <c r="E610" s="1"/>
      <c r="F610" s="1"/>
      <c r="G610" s="1"/>
      <c r="H610" s="1"/>
      <c r="I610" s="1"/>
      <c r="J610" s="1"/>
      <c r="K610" s="1"/>
      <c r="L610" s="1"/>
      <c r="M610" s="1"/>
      <c r="N610" s="1"/>
      <c r="O610" s="1"/>
    </row>
    <row r="611" spans="1:15" ht="9.75" customHeight="1">
      <c r="A611" s="1"/>
      <c r="B611" s="1"/>
      <c r="C611" s="1"/>
      <c r="D611" s="1"/>
      <c r="E611" s="1"/>
      <c r="F611" s="1"/>
      <c r="G611" s="1"/>
      <c r="H611" s="1"/>
      <c r="I611" s="1"/>
      <c r="J611" s="1"/>
      <c r="K611" s="1"/>
      <c r="L611" s="1"/>
      <c r="M611" s="1"/>
      <c r="N611" s="1"/>
      <c r="O611" s="1"/>
    </row>
    <row r="612" spans="1:15" ht="9.75" customHeight="1">
      <c r="A612" s="1"/>
      <c r="B612" s="1"/>
      <c r="C612" s="1"/>
      <c r="D612" s="1"/>
      <c r="E612" s="1"/>
      <c r="F612" s="1"/>
      <c r="G612" s="1"/>
      <c r="H612" s="1"/>
      <c r="I612" s="1"/>
      <c r="J612" s="1"/>
      <c r="K612" s="1"/>
      <c r="L612" s="1"/>
      <c r="M612" s="1"/>
      <c r="N612" s="1"/>
      <c r="O612" s="1"/>
    </row>
    <row r="613" spans="1:15" ht="9.75" customHeight="1">
      <c r="A613" s="1"/>
      <c r="B613" s="1"/>
      <c r="C613" s="1"/>
      <c r="D613" s="1"/>
      <c r="E613" s="1"/>
      <c r="F613" s="1"/>
      <c r="G613" s="1"/>
      <c r="H613" s="1"/>
      <c r="I613" s="1"/>
      <c r="J613" s="1"/>
      <c r="K613" s="1"/>
      <c r="L613" s="1"/>
      <c r="M613" s="1"/>
      <c r="N613" s="1"/>
      <c r="O613" s="1"/>
    </row>
    <row r="614" spans="1:15" ht="9.75" customHeight="1">
      <c r="A614" s="1"/>
      <c r="B614" s="1"/>
      <c r="C614" s="1"/>
      <c r="D614" s="1"/>
      <c r="E614" s="1"/>
      <c r="F614" s="1"/>
      <c r="G614" s="1"/>
      <c r="H614" s="1"/>
      <c r="I614" s="1"/>
      <c r="J614" s="1"/>
      <c r="K614" s="1"/>
      <c r="L614" s="1"/>
      <c r="M614" s="1"/>
      <c r="N614" s="1"/>
      <c r="O614" s="1"/>
    </row>
    <row r="615" spans="1:15" ht="9.75" customHeight="1">
      <c r="A615" s="1"/>
      <c r="B615" s="1"/>
      <c r="C615" s="1"/>
      <c r="D615" s="1"/>
      <c r="E615" s="1"/>
      <c r="F615" s="1"/>
      <c r="G615" s="1"/>
      <c r="H615" s="1"/>
      <c r="I615" s="1"/>
      <c r="J615" s="1"/>
      <c r="K615" s="1"/>
      <c r="L615" s="1"/>
      <c r="M615" s="1"/>
      <c r="N615" s="1"/>
      <c r="O615" s="1"/>
    </row>
    <row r="616" spans="1:15" ht="9.75" customHeight="1">
      <c r="A616" s="1"/>
      <c r="B616" s="1"/>
      <c r="C616" s="1"/>
      <c r="D616" s="1"/>
      <c r="E616" s="1"/>
      <c r="F616" s="1"/>
      <c r="G616" s="1"/>
      <c r="H616" s="1"/>
      <c r="I616" s="1"/>
      <c r="J616" s="1"/>
      <c r="K616" s="1"/>
      <c r="L616" s="1"/>
      <c r="M616" s="1"/>
      <c r="N616" s="1"/>
      <c r="O616" s="1"/>
    </row>
    <row r="617" spans="1:15" ht="9.75" customHeight="1">
      <c r="A617" s="1"/>
      <c r="B617" s="1"/>
      <c r="C617" s="1"/>
      <c r="D617" s="1"/>
      <c r="E617" s="1"/>
      <c r="F617" s="1"/>
      <c r="G617" s="1"/>
      <c r="H617" s="1"/>
      <c r="I617" s="1"/>
      <c r="J617" s="1"/>
      <c r="K617" s="1"/>
      <c r="L617" s="1"/>
      <c r="M617" s="1"/>
      <c r="N617" s="1"/>
      <c r="O617" s="1"/>
    </row>
    <row r="618" spans="1:15" ht="9.75" customHeight="1">
      <c r="A618" s="1"/>
      <c r="B618" s="1"/>
      <c r="C618" s="1"/>
      <c r="D618" s="1"/>
      <c r="E618" s="1"/>
      <c r="F618" s="1"/>
      <c r="G618" s="1"/>
      <c r="H618" s="1"/>
      <c r="I618" s="1"/>
      <c r="J618" s="1"/>
      <c r="K618" s="1"/>
      <c r="L618" s="1"/>
      <c r="M618" s="1"/>
      <c r="N618" s="1"/>
      <c r="O618" s="1"/>
    </row>
    <row r="619" spans="1:15" ht="9.75" customHeight="1">
      <c r="A619" s="1"/>
      <c r="B619" s="1"/>
      <c r="C619" s="1"/>
      <c r="D619" s="1"/>
      <c r="E619" s="1"/>
      <c r="F619" s="1"/>
      <c r="G619" s="1"/>
      <c r="H619" s="1"/>
      <c r="I619" s="1"/>
      <c r="J619" s="1"/>
      <c r="K619" s="1"/>
      <c r="L619" s="1"/>
      <c r="M619" s="1"/>
      <c r="N619" s="1"/>
      <c r="O619" s="1"/>
    </row>
    <row r="620" spans="1:15" ht="9.75" customHeight="1">
      <c r="A620" s="1"/>
      <c r="B620" s="1"/>
      <c r="C620" s="1"/>
      <c r="D620" s="1"/>
      <c r="E620" s="1"/>
      <c r="F620" s="1"/>
      <c r="G620" s="1"/>
      <c r="H620" s="1"/>
      <c r="I620" s="1"/>
      <c r="J620" s="1"/>
      <c r="K620" s="1"/>
      <c r="L620" s="1"/>
      <c r="M620" s="1"/>
      <c r="N620" s="1"/>
      <c r="O620" s="1"/>
    </row>
    <row r="621" spans="1:15" ht="9.75" customHeight="1">
      <c r="A621" s="1"/>
      <c r="B621" s="1"/>
      <c r="C621" s="1"/>
      <c r="D621" s="1"/>
      <c r="E621" s="1"/>
      <c r="F621" s="1"/>
      <c r="G621" s="1"/>
      <c r="H621" s="1"/>
      <c r="I621" s="1"/>
      <c r="J621" s="1"/>
      <c r="K621" s="1"/>
      <c r="L621" s="1"/>
      <c r="M621" s="1"/>
      <c r="N621" s="1"/>
      <c r="O621" s="1"/>
    </row>
    <row r="622" spans="1:15" ht="9.75" customHeight="1">
      <c r="A622" s="1"/>
      <c r="B622" s="1"/>
      <c r="C622" s="1"/>
      <c r="D622" s="1"/>
      <c r="E622" s="1"/>
      <c r="F622" s="1"/>
      <c r="G622" s="1"/>
      <c r="H622" s="1"/>
      <c r="I622" s="1"/>
      <c r="J622" s="1"/>
      <c r="K622" s="1"/>
      <c r="L622" s="1"/>
      <c r="M622" s="1"/>
      <c r="N622" s="1"/>
      <c r="O622" s="1"/>
    </row>
    <row r="623" spans="1:15" ht="9.75" customHeight="1">
      <c r="A623" s="1"/>
      <c r="B623" s="1"/>
      <c r="C623" s="1"/>
      <c r="D623" s="1"/>
      <c r="E623" s="1"/>
      <c r="F623" s="1"/>
      <c r="G623" s="1"/>
      <c r="H623" s="1"/>
      <c r="I623" s="1"/>
      <c r="J623" s="1"/>
      <c r="K623" s="1"/>
      <c r="L623" s="1"/>
      <c r="M623" s="1"/>
      <c r="N623" s="1"/>
      <c r="O623" s="1"/>
    </row>
    <row r="624" spans="1:15" ht="9.75" customHeight="1">
      <c r="A624" s="1"/>
      <c r="B624" s="1"/>
      <c r="C624" s="1"/>
      <c r="D624" s="1"/>
      <c r="E624" s="1"/>
      <c r="F624" s="1"/>
      <c r="G624" s="1"/>
      <c r="H624" s="1"/>
      <c r="I624" s="1"/>
      <c r="J624" s="1"/>
      <c r="K624" s="1"/>
      <c r="L624" s="1"/>
      <c r="M624" s="1"/>
      <c r="N624" s="1"/>
      <c r="O624" s="1"/>
    </row>
    <row r="625" spans="1:15" ht="9.75" customHeight="1">
      <c r="A625" s="1"/>
      <c r="B625" s="1"/>
      <c r="C625" s="1"/>
      <c r="D625" s="1"/>
      <c r="E625" s="1"/>
      <c r="F625" s="1"/>
      <c r="G625" s="1"/>
      <c r="H625" s="1"/>
      <c r="I625" s="1"/>
      <c r="J625" s="1"/>
      <c r="K625" s="1"/>
      <c r="L625" s="1"/>
      <c r="M625" s="1"/>
      <c r="N625" s="1"/>
      <c r="O625" s="1"/>
    </row>
    <row r="626" spans="1:15" ht="9.75" customHeight="1">
      <c r="A626" s="1"/>
      <c r="B626" s="1"/>
      <c r="C626" s="1"/>
      <c r="D626" s="1"/>
      <c r="E626" s="1"/>
      <c r="F626" s="1"/>
      <c r="G626" s="1"/>
      <c r="H626" s="1"/>
      <c r="I626" s="1"/>
      <c r="J626" s="1"/>
      <c r="K626" s="1"/>
      <c r="L626" s="1"/>
      <c r="M626" s="1"/>
      <c r="N626" s="1"/>
      <c r="O626" s="1"/>
    </row>
    <row r="627" spans="1:15" ht="9.75" customHeight="1">
      <c r="A627" s="1"/>
      <c r="B627" s="1"/>
      <c r="C627" s="1"/>
      <c r="D627" s="1"/>
      <c r="E627" s="1"/>
      <c r="F627" s="1"/>
      <c r="G627" s="1"/>
      <c r="H627" s="1"/>
      <c r="I627" s="1"/>
      <c r="J627" s="1"/>
      <c r="K627" s="1"/>
      <c r="L627" s="1"/>
      <c r="M627" s="1"/>
      <c r="N627" s="1"/>
      <c r="O627" s="1"/>
    </row>
    <row r="628" spans="1:15" ht="9.75" customHeight="1">
      <c r="A628" s="1"/>
      <c r="B628" s="1"/>
      <c r="C628" s="1"/>
      <c r="D628" s="1"/>
      <c r="E628" s="1"/>
      <c r="F628" s="1"/>
      <c r="G628" s="1"/>
      <c r="H628" s="1"/>
      <c r="I628" s="1"/>
      <c r="J628" s="1"/>
      <c r="K628" s="1"/>
      <c r="L628" s="1"/>
      <c r="M628" s="1"/>
      <c r="N628" s="1"/>
      <c r="O628" s="1"/>
    </row>
    <row r="629" spans="1:15" ht="9.75" customHeight="1">
      <c r="A629" s="1"/>
      <c r="B629" s="1"/>
      <c r="C629" s="1"/>
      <c r="D629" s="1"/>
      <c r="E629" s="1"/>
      <c r="F629" s="1"/>
      <c r="G629" s="1"/>
      <c r="H629" s="1"/>
      <c r="I629" s="1"/>
      <c r="J629" s="1"/>
      <c r="K629" s="1"/>
      <c r="L629" s="1"/>
      <c r="M629" s="1"/>
      <c r="N629" s="1"/>
      <c r="O629" s="1"/>
    </row>
    <row r="630" spans="1:15" ht="9.75" customHeight="1">
      <c r="A630" s="1"/>
      <c r="B630" s="1"/>
      <c r="C630" s="1"/>
      <c r="D630" s="1"/>
      <c r="E630" s="1"/>
      <c r="F630" s="1"/>
      <c r="G630" s="1"/>
      <c r="H630" s="1"/>
      <c r="I630" s="1"/>
      <c r="J630" s="1"/>
      <c r="K630" s="1"/>
      <c r="L630" s="1"/>
      <c r="M630" s="1"/>
      <c r="N630" s="1"/>
      <c r="O630" s="1"/>
    </row>
    <row r="631" spans="1:15" ht="9.75" customHeight="1">
      <c r="A631" s="1"/>
      <c r="B631" s="1"/>
      <c r="C631" s="1"/>
      <c r="D631" s="1"/>
      <c r="E631" s="1"/>
      <c r="F631" s="1"/>
      <c r="G631" s="1"/>
      <c r="H631" s="1"/>
      <c r="I631" s="1"/>
      <c r="J631" s="1"/>
      <c r="K631" s="1"/>
      <c r="L631" s="1"/>
      <c r="M631" s="1"/>
      <c r="N631" s="1"/>
      <c r="O631" s="1"/>
    </row>
    <row r="632" spans="1:15" ht="9.75" customHeight="1">
      <c r="A632" s="1"/>
      <c r="B632" s="1"/>
      <c r="C632" s="1"/>
      <c r="D632" s="1"/>
      <c r="E632" s="1"/>
      <c r="F632" s="1"/>
      <c r="G632" s="1"/>
      <c r="H632" s="1"/>
      <c r="I632" s="1"/>
      <c r="J632" s="1"/>
      <c r="K632" s="1"/>
      <c r="L632" s="1"/>
      <c r="M632" s="1"/>
      <c r="N632" s="1"/>
      <c r="O632" s="1"/>
    </row>
    <row r="633" spans="1:15" ht="9.75" customHeight="1">
      <c r="A633" s="1"/>
      <c r="B633" s="1"/>
      <c r="C633" s="1"/>
      <c r="D633" s="1"/>
      <c r="E633" s="1"/>
      <c r="F633" s="1"/>
      <c r="G633" s="1"/>
      <c r="H633" s="1"/>
      <c r="I633" s="1"/>
      <c r="J633" s="1"/>
      <c r="K633" s="1"/>
      <c r="L633" s="1"/>
      <c r="M633" s="1"/>
      <c r="N633" s="1"/>
      <c r="O633" s="1"/>
    </row>
    <row r="634" spans="1:15" ht="9.75" customHeight="1">
      <c r="A634" s="1"/>
      <c r="B634" s="1"/>
      <c r="C634" s="1"/>
      <c r="D634" s="1"/>
      <c r="E634" s="1"/>
      <c r="F634" s="1"/>
      <c r="G634" s="1"/>
      <c r="H634" s="1"/>
      <c r="I634" s="1"/>
      <c r="J634" s="1"/>
      <c r="K634" s="1"/>
      <c r="L634" s="1"/>
      <c r="M634" s="1"/>
      <c r="N634" s="1"/>
      <c r="O634" s="1"/>
    </row>
    <row r="635" spans="1:15" ht="9.75" customHeight="1">
      <c r="A635" s="1"/>
      <c r="B635" s="1"/>
      <c r="C635" s="1"/>
      <c r="D635" s="1"/>
      <c r="E635" s="1"/>
      <c r="F635" s="1"/>
      <c r="G635" s="1"/>
      <c r="H635" s="1"/>
      <c r="I635" s="1"/>
      <c r="J635" s="1"/>
      <c r="K635" s="1"/>
      <c r="L635" s="1"/>
      <c r="M635" s="1"/>
      <c r="N635" s="1"/>
      <c r="O635" s="1"/>
    </row>
    <row r="636" spans="1:15" ht="9.75" customHeight="1">
      <c r="A636" s="1"/>
      <c r="B636" s="1"/>
      <c r="C636" s="1"/>
      <c r="D636" s="1"/>
      <c r="E636" s="1"/>
      <c r="F636" s="1"/>
      <c r="G636" s="1"/>
      <c r="H636" s="1"/>
      <c r="I636" s="1"/>
      <c r="J636" s="1"/>
      <c r="K636" s="1"/>
      <c r="L636" s="1"/>
      <c r="M636" s="1"/>
      <c r="N636" s="1"/>
      <c r="O636" s="1"/>
    </row>
    <row r="637" spans="1:15" ht="9.75" customHeight="1">
      <c r="A637" s="1"/>
      <c r="B637" s="1"/>
      <c r="C637" s="1"/>
      <c r="D637" s="1"/>
      <c r="E637" s="1"/>
      <c r="F637" s="1"/>
      <c r="G637" s="1"/>
      <c r="H637" s="1"/>
      <c r="I637" s="1"/>
      <c r="J637" s="1"/>
      <c r="K637" s="1"/>
      <c r="L637" s="1"/>
      <c r="M637" s="1"/>
      <c r="N637" s="1"/>
      <c r="O637" s="1"/>
    </row>
    <row r="638" spans="1:15" ht="9.75" customHeight="1">
      <c r="A638" s="1"/>
      <c r="B638" s="1"/>
      <c r="C638" s="1"/>
      <c r="D638" s="1"/>
      <c r="E638" s="1"/>
      <c r="F638" s="1"/>
      <c r="G638" s="1"/>
      <c r="H638" s="1"/>
      <c r="I638" s="1"/>
      <c r="J638" s="1"/>
      <c r="K638" s="1"/>
      <c r="L638" s="1"/>
      <c r="M638" s="1"/>
      <c r="N638" s="1"/>
      <c r="O638" s="1"/>
    </row>
    <row r="639" spans="1:15" ht="9.75" customHeight="1">
      <c r="A639" s="1"/>
      <c r="B639" s="1"/>
      <c r="C639" s="1"/>
      <c r="D639" s="1"/>
      <c r="E639" s="1"/>
      <c r="F639" s="1"/>
      <c r="G639" s="1"/>
      <c r="H639" s="1"/>
      <c r="I639" s="1"/>
      <c r="J639" s="1"/>
      <c r="K639" s="1"/>
      <c r="L639" s="1"/>
      <c r="M639" s="1"/>
      <c r="N639" s="1"/>
      <c r="O639" s="1"/>
    </row>
    <row r="640" spans="1:15" ht="9.75" customHeight="1">
      <c r="A640" s="1"/>
      <c r="B640" s="1"/>
      <c r="C640" s="1"/>
      <c r="D640" s="1"/>
      <c r="E640" s="1"/>
      <c r="F640" s="1"/>
      <c r="G640" s="1"/>
      <c r="H640" s="1"/>
      <c r="I640" s="1"/>
      <c r="J640" s="1"/>
      <c r="K640" s="1"/>
      <c r="L640" s="1"/>
      <c r="M640" s="1"/>
      <c r="N640" s="1"/>
      <c r="O640" s="1"/>
    </row>
    <row r="641" spans="1:15" ht="9.75" customHeight="1">
      <c r="A641" s="1"/>
      <c r="B641" s="1"/>
      <c r="C641" s="1"/>
      <c r="D641" s="1"/>
      <c r="E641" s="1"/>
      <c r="F641" s="1"/>
      <c r="G641" s="1"/>
      <c r="H641" s="1"/>
      <c r="I641" s="1"/>
      <c r="J641" s="1"/>
      <c r="K641" s="1"/>
      <c r="L641" s="1"/>
      <c r="M641" s="1"/>
      <c r="N641" s="1"/>
      <c r="O641" s="1"/>
    </row>
    <row r="642" spans="1:15" ht="9.75" customHeight="1">
      <c r="A642" s="1"/>
      <c r="B642" s="1"/>
      <c r="C642" s="1"/>
      <c r="D642" s="1"/>
      <c r="E642" s="1"/>
      <c r="F642" s="1"/>
      <c r="G642" s="1"/>
      <c r="H642" s="1"/>
      <c r="I642" s="1"/>
      <c r="J642" s="1"/>
      <c r="K642" s="1"/>
      <c r="L642" s="1"/>
      <c r="M642" s="1"/>
      <c r="N642" s="1"/>
      <c r="O642" s="1"/>
    </row>
    <row r="643" spans="1:15" ht="9.75" customHeight="1">
      <c r="A643" s="1"/>
      <c r="B643" s="1"/>
      <c r="C643" s="1"/>
      <c r="D643" s="1"/>
      <c r="E643" s="1"/>
      <c r="F643" s="1"/>
      <c r="G643" s="1"/>
      <c r="H643" s="1"/>
      <c r="I643" s="1"/>
      <c r="J643" s="1"/>
      <c r="K643" s="1"/>
      <c r="L643" s="1"/>
      <c r="M643" s="1"/>
      <c r="N643" s="1"/>
      <c r="O643" s="1"/>
    </row>
    <row r="644" spans="1:15" ht="9.75" customHeight="1">
      <c r="A644" s="1"/>
      <c r="B644" s="1"/>
      <c r="C644" s="1"/>
      <c r="D644" s="1"/>
      <c r="E644" s="1"/>
      <c r="F644" s="1"/>
      <c r="G644" s="1"/>
      <c r="H644" s="1"/>
      <c r="I644" s="1"/>
      <c r="J644" s="1"/>
      <c r="K644" s="1"/>
      <c r="L644" s="1"/>
      <c r="M644" s="1"/>
      <c r="N644" s="1"/>
      <c r="O644" s="1"/>
    </row>
    <row r="645" spans="1:15" ht="9.75" customHeight="1">
      <c r="A645" s="1"/>
      <c r="B645" s="1"/>
      <c r="C645" s="1"/>
      <c r="D645" s="1"/>
      <c r="E645" s="1"/>
      <c r="F645" s="1"/>
      <c r="G645" s="1"/>
      <c r="H645" s="1"/>
      <c r="I645" s="1"/>
      <c r="J645" s="1"/>
      <c r="K645" s="1"/>
      <c r="L645" s="1"/>
      <c r="M645" s="1"/>
      <c r="N645" s="1"/>
      <c r="O645" s="1"/>
    </row>
    <row r="646" spans="1:15" ht="9.75" customHeight="1">
      <c r="A646" s="1"/>
      <c r="B646" s="1"/>
      <c r="C646" s="1"/>
      <c r="D646" s="1"/>
      <c r="E646" s="1"/>
      <c r="F646" s="1"/>
      <c r="G646" s="1"/>
      <c r="H646" s="1"/>
      <c r="I646" s="1"/>
      <c r="J646" s="1"/>
      <c r="K646" s="1"/>
      <c r="L646" s="1"/>
      <c r="M646" s="1"/>
      <c r="N646" s="1"/>
      <c r="O646" s="1"/>
    </row>
    <row r="647" spans="1:15" ht="9.75" customHeight="1">
      <c r="A647" s="1"/>
      <c r="B647" s="1"/>
      <c r="C647" s="1"/>
      <c r="D647" s="1"/>
      <c r="E647" s="1"/>
      <c r="F647" s="1"/>
      <c r="G647" s="1"/>
      <c r="H647" s="1"/>
      <c r="I647" s="1"/>
      <c r="J647" s="1"/>
      <c r="K647" s="1"/>
      <c r="L647" s="1"/>
      <c r="M647" s="1"/>
      <c r="N647" s="1"/>
      <c r="O647" s="1"/>
    </row>
    <row r="648" spans="1:15" ht="9.75" customHeight="1">
      <c r="A648" s="1"/>
      <c r="B648" s="1"/>
      <c r="C648" s="1"/>
      <c r="D648" s="1"/>
      <c r="E648" s="1"/>
      <c r="F648" s="1"/>
      <c r="G648" s="1"/>
      <c r="H648" s="1"/>
      <c r="I648" s="1"/>
      <c r="J648" s="1"/>
      <c r="K648" s="1"/>
      <c r="L648" s="1"/>
      <c r="M648" s="1"/>
      <c r="N648" s="1"/>
      <c r="O648" s="1"/>
    </row>
    <row r="649" spans="1:15" ht="9.75" customHeight="1">
      <c r="A649" s="1"/>
      <c r="B649" s="1"/>
      <c r="C649" s="1"/>
      <c r="D649" s="1"/>
      <c r="E649" s="1"/>
      <c r="F649" s="1"/>
      <c r="G649" s="1"/>
      <c r="H649" s="1"/>
      <c r="I649" s="1"/>
      <c r="J649" s="1"/>
      <c r="K649" s="1"/>
      <c r="L649" s="1"/>
      <c r="M649" s="1"/>
      <c r="N649" s="1"/>
      <c r="O649" s="1"/>
    </row>
    <row r="650" spans="1:15" ht="9.75" customHeight="1">
      <c r="A650" s="1"/>
      <c r="B650" s="1"/>
      <c r="C650" s="1"/>
      <c r="D650" s="1"/>
      <c r="E650" s="1"/>
      <c r="F650" s="1"/>
      <c r="G650" s="1"/>
      <c r="H650" s="1"/>
      <c r="I650" s="1"/>
      <c r="J650" s="1"/>
      <c r="K650" s="1"/>
      <c r="L650" s="1"/>
      <c r="M650" s="1"/>
      <c r="N650" s="1"/>
      <c r="O650" s="1"/>
    </row>
    <row r="651" spans="1:15" ht="9.75" customHeight="1">
      <c r="A651" s="1"/>
      <c r="B651" s="1"/>
      <c r="C651" s="1"/>
      <c r="D651" s="1"/>
      <c r="E651" s="1"/>
      <c r="F651" s="1"/>
      <c r="G651" s="1"/>
      <c r="H651" s="1"/>
      <c r="I651" s="1"/>
      <c r="J651" s="1"/>
      <c r="K651" s="1"/>
      <c r="L651" s="1"/>
      <c r="M651" s="1"/>
      <c r="N651" s="1"/>
      <c r="O651" s="1"/>
    </row>
    <row r="652" spans="1:15" ht="9.75" customHeight="1">
      <c r="A652" s="1"/>
      <c r="B652" s="1"/>
      <c r="C652" s="1"/>
      <c r="D652" s="1"/>
      <c r="E652" s="1"/>
      <c r="F652" s="1"/>
      <c r="G652" s="1"/>
      <c r="H652" s="1"/>
      <c r="I652" s="1"/>
      <c r="J652" s="1"/>
      <c r="K652" s="1"/>
      <c r="L652" s="1"/>
      <c r="M652" s="1"/>
      <c r="N652" s="1"/>
      <c r="O652" s="1"/>
    </row>
    <row r="653" spans="1:15" ht="9.75" customHeight="1">
      <c r="A653" s="1"/>
      <c r="B653" s="1"/>
      <c r="C653" s="1"/>
      <c r="D653" s="1"/>
      <c r="E653" s="1"/>
      <c r="F653" s="1"/>
      <c r="G653" s="1"/>
      <c r="H653" s="1"/>
      <c r="I653" s="1"/>
      <c r="J653" s="1"/>
      <c r="K653" s="1"/>
      <c r="L653" s="1"/>
      <c r="M653" s="1"/>
      <c r="N653" s="1"/>
      <c r="O653" s="1"/>
    </row>
    <row r="654" spans="1:15" ht="9.75" customHeight="1">
      <c r="A654" s="1"/>
      <c r="B654" s="1"/>
      <c r="C654" s="1"/>
      <c r="D654" s="1"/>
      <c r="E654" s="1"/>
      <c r="F654" s="1"/>
      <c r="G654" s="1"/>
      <c r="H654" s="1"/>
      <c r="I654" s="1"/>
      <c r="J654" s="1"/>
      <c r="K654" s="1"/>
      <c r="L654" s="1"/>
      <c r="M654" s="1"/>
      <c r="N654" s="1"/>
      <c r="O654" s="1"/>
    </row>
    <row r="655" spans="1:15" ht="9.75" customHeight="1">
      <c r="A655" s="1"/>
      <c r="B655" s="1"/>
      <c r="C655" s="1"/>
      <c r="D655" s="1"/>
      <c r="E655" s="1"/>
      <c r="F655" s="1"/>
      <c r="G655" s="1"/>
      <c r="H655" s="1"/>
      <c r="I655" s="1"/>
      <c r="J655" s="1"/>
      <c r="K655" s="1"/>
      <c r="L655" s="1"/>
      <c r="M655" s="1"/>
      <c r="N655" s="1"/>
      <c r="O655" s="1"/>
    </row>
    <row r="656" spans="1:15" ht="9.75" customHeight="1">
      <c r="A656" s="1"/>
      <c r="B656" s="1"/>
      <c r="C656" s="1"/>
      <c r="D656" s="1"/>
      <c r="E656" s="1"/>
      <c r="F656" s="1"/>
      <c r="G656" s="1"/>
      <c r="H656" s="1"/>
      <c r="I656" s="1"/>
      <c r="J656" s="1"/>
      <c r="K656" s="1"/>
      <c r="L656" s="1"/>
      <c r="M656" s="1"/>
      <c r="N656" s="1"/>
      <c r="O656" s="1"/>
    </row>
    <row r="657" spans="1:15" ht="9.75" customHeight="1">
      <c r="A657" s="1"/>
      <c r="B657" s="1"/>
      <c r="C657" s="1"/>
      <c r="D657" s="1"/>
      <c r="E657" s="1"/>
      <c r="F657" s="1"/>
      <c r="G657" s="1"/>
      <c r="H657" s="1"/>
      <c r="I657" s="1"/>
      <c r="J657" s="1"/>
      <c r="K657" s="1"/>
      <c r="L657" s="1"/>
      <c r="M657" s="1"/>
      <c r="N657" s="1"/>
      <c r="O657" s="1"/>
    </row>
    <row r="658" spans="1:15" ht="9.75" customHeight="1">
      <c r="A658" s="1"/>
      <c r="B658" s="1"/>
      <c r="C658" s="1"/>
      <c r="D658" s="1"/>
      <c r="E658" s="1"/>
      <c r="F658" s="1"/>
      <c r="G658" s="1"/>
      <c r="H658" s="1"/>
      <c r="I658" s="1"/>
      <c r="J658" s="1"/>
      <c r="K658" s="1"/>
      <c r="L658" s="1"/>
      <c r="M658" s="1"/>
      <c r="N658" s="1"/>
      <c r="O658" s="1"/>
    </row>
    <row r="659" spans="1:15" ht="9.75" customHeight="1">
      <c r="A659" s="1"/>
      <c r="B659" s="1"/>
      <c r="C659" s="1"/>
      <c r="D659" s="1"/>
      <c r="E659" s="1"/>
      <c r="F659" s="1"/>
      <c r="G659" s="1"/>
      <c r="H659" s="1"/>
      <c r="I659" s="1"/>
      <c r="J659" s="1"/>
      <c r="K659" s="1"/>
      <c r="L659" s="1"/>
      <c r="M659" s="1"/>
      <c r="N659" s="1"/>
      <c r="O659" s="1"/>
    </row>
    <row r="660" spans="1:15" ht="9.75" customHeight="1">
      <c r="A660" s="1"/>
      <c r="B660" s="1"/>
      <c r="C660" s="1"/>
      <c r="D660" s="1"/>
      <c r="E660" s="1"/>
      <c r="F660" s="1"/>
      <c r="G660" s="1"/>
      <c r="H660" s="1"/>
      <c r="I660" s="1"/>
      <c r="J660" s="1"/>
      <c r="K660" s="1"/>
      <c r="L660" s="1"/>
      <c r="M660" s="1"/>
      <c r="N660" s="1"/>
      <c r="O660" s="1"/>
    </row>
    <row r="661" spans="1:15" ht="9.75" customHeight="1">
      <c r="A661" s="1"/>
      <c r="B661" s="1"/>
      <c r="C661" s="1"/>
      <c r="D661" s="1"/>
      <c r="E661" s="1"/>
      <c r="F661" s="1"/>
      <c r="G661" s="1"/>
      <c r="H661" s="1"/>
      <c r="I661" s="1"/>
      <c r="J661" s="1"/>
      <c r="K661" s="1"/>
      <c r="L661" s="1"/>
      <c r="M661" s="1"/>
      <c r="N661" s="1"/>
      <c r="O661" s="1"/>
    </row>
    <row r="662" spans="1:15" ht="9.75" customHeight="1">
      <c r="A662" s="1"/>
      <c r="B662" s="1"/>
      <c r="C662" s="1"/>
      <c r="D662" s="1"/>
      <c r="E662" s="1"/>
      <c r="F662" s="1"/>
      <c r="G662" s="1"/>
      <c r="H662" s="1"/>
      <c r="I662" s="1"/>
      <c r="J662" s="1"/>
      <c r="K662" s="1"/>
      <c r="L662" s="1"/>
      <c r="M662" s="1"/>
      <c r="N662" s="1"/>
      <c r="O662" s="1"/>
    </row>
    <row r="663" spans="1:15" ht="9.75" customHeight="1">
      <c r="A663" s="1"/>
      <c r="B663" s="1"/>
      <c r="C663" s="1"/>
      <c r="D663" s="1"/>
      <c r="E663" s="1"/>
      <c r="F663" s="1"/>
      <c r="G663" s="1"/>
      <c r="H663" s="1"/>
      <c r="I663" s="1"/>
      <c r="J663" s="1"/>
      <c r="K663" s="1"/>
      <c r="L663" s="1"/>
      <c r="M663" s="1"/>
      <c r="N663" s="1"/>
      <c r="O663" s="1"/>
    </row>
    <row r="664" spans="1:15" ht="9.75" customHeight="1">
      <c r="A664" s="1"/>
      <c r="B664" s="1"/>
      <c r="C664" s="1"/>
      <c r="D664" s="1"/>
      <c r="E664" s="1"/>
      <c r="F664" s="1"/>
      <c r="G664" s="1"/>
      <c r="H664" s="1"/>
      <c r="I664" s="1"/>
      <c r="J664" s="1"/>
      <c r="K664" s="1"/>
      <c r="L664" s="1"/>
      <c r="M664" s="1"/>
      <c r="N664" s="1"/>
      <c r="O664" s="1"/>
    </row>
    <row r="665" spans="1:15" ht="9.75" customHeight="1">
      <c r="A665" s="1"/>
      <c r="B665" s="1"/>
      <c r="C665" s="1"/>
      <c r="D665" s="1"/>
      <c r="E665" s="1"/>
      <c r="F665" s="1"/>
      <c r="G665" s="1"/>
      <c r="H665" s="1"/>
      <c r="I665" s="1"/>
      <c r="J665" s="1"/>
      <c r="K665" s="1"/>
      <c r="L665" s="1"/>
      <c r="M665" s="1"/>
      <c r="N665" s="1"/>
      <c r="O665" s="1"/>
    </row>
    <row r="666" spans="1:15" ht="9.75" customHeight="1">
      <c r="A666" s="1"/>
      <c r="B666" s="1"/>
      <c r="C666" s="1"/>
      <c r="D666" s="1"/>
      <c r="E666" s="1"/>
      <c r="F666" s="1"/>
      <c r="G666" s="1"/>
      <c r="H666" s="1"/>
      <c r="I666" s="1"/>
      <c r="J666" s="1"/>
      <c r="K666" s="1"/>
      <c r="L666" s="1"/>
      <c r="M666" s="1"/>
      <c r="N666" s="1"/>
      <c r="O666" s="1"/>
    </row>
    <row r="667" spans="1:15" ht="9.75" customHeight="1">
      <c r="A667" s="1"/>
      <c r="B667" s="1"/>
      <c r="C667" s="1"/>
      <c r="D667" s="1"/>
      <c r="E667" s="1"/>
      <c r="F667" s="1"/>
      <c r="G667" s="1"/>
      <c r="H667" s="1"/>
      <c r="I667" s="1"/>
      <c r="J667" s="1"/>
      <c r="K667" s="1"/>
      <c r="L667" s="1"/>
      <c r="M667" s="1"/>
      <c r="N667" s="1"/>
      <c r="O667" s="1"/>
    </row>
    <row r="668" spans="1:15" ht="9.75" customHeight="1">
      <c r="A668" s="1"/>
      <c r="B668" s="1"/>
      <c r="C668" s="1"/>
      <c r="D668" s="1"/>
      <c r="E668" s="1"/>
      <c r="F668" s="1"/>
      <c r="G668" s="1"/>
      <c r="H668" s="1"/>
      <c r="I668" s="1"/>
      <c r="J668" s="1"/>
      <c r="K668" s="1"/>
      <c r="L668" s="1"/>
      <c r="M668" s="1"/>
      <c r="N668" s="1"/>
      <c r="O668" s="1"/>
    </row>
    <row r="669" spans="1:15" ht="9.75" customHeight="1">
      <c r="A669" s="1"/>
      <c r="B669" s="1"/>
      <c r="C669" s="1"/>
      <c r="D669" s="1"/>
      <c r="E669" s="1"/>
      <c r="F669" s="1"/>
      <c r="G669" s="1"/>
      <c r="H669" s="1"/>
      <c r="I669" s="1"/>
      <c r="J669" s="1"/>
      <c r="K669" s="1"/>
      <c r="L669" s="1"/>
      <c r="M669" s="1"/>
      <c r="N669" s="1"/>
      <c r="O669" s="1"/>
    </row>
    <row r="670" spans="1:15" ht="9.75" customHeight="1">
      <c r="A670" s="1"/>
      <c r="B670" s="1"/>
      <c r="C670" s="1"/>
      <c r="D670" s="1"/>
      <c r="E670" s="1"/>
      <c r="F670" s="1"/>
      <c r="G670" s="1"/>
      <c r="H670" s="1"/>
      <c r="I670" s="1"/>
      <c r="J670" s="1"/>
      <c r="K670" s="1"/>
      <c r="L670" s="1"/>
      <c r="M670" s="1"/>
      <c r="N670" s="1"/>
      <c r="O670" s="1"/>
    </row>
    <row r="671" spans="1:15" ht="9.75" customHeight="1">
      <c r="A671" s="1"/>
      <c r="B671" s="1"/>
      <c r="C671" s="1"/>
      <c r="D671" s="1"/>
      <c r="E671" s="1"/>
      <c r="F671" s="1"/>
      <c r="G671" s="1"/>
      <c r="H671" s="1"/>
      <c r="I671" s="1"/>
      <c r="J671" s="1"/>
      <c r="K671" s="1"/>
      <c r="L671" s="1"/>
      <c r="M671" s="1"/>
      <c r="N671" s="1"/>
      <c r="O671" s="1"/>
    </row>
    <row r="672" spans="1:15" ht="9.75" customHeight="1">
      <c r="A672" s="1"/>
      <c r="B672" s="1"/>
      <c r="C672" s="1"/>
      <c r="D672" s="1"/>
      <c r="E672" s="1"/>
      <c r="F672" s="1"/>
      <c r="G672" s="1"/>
      <c r="H672" s="1"/>
      <c r="I672" s="1"/>
      <c r="J672" s="1"/>
      <c r="K672" s="1"/>
      <c r="L672" s="1"/>
      <c r="M672" s="1"/>
      <c r="N672" s="1"/>
      <c r="O672" s="1"/>
    </row>
    <row r="673" spans="1:15" ht="9.75" customHeight="1">
      <c r="A673" s="1"/>
      <c r="B673" s="1"/>
      <c r="C673" s="1"/>
      <c r="D673" s="1"/>
      <c r="E673" s="1"/>
      <c r="F673" s="1"/>
      <c r="G673" s="1"/>
      <c r="H673" s="1"/>
      <c r="I673" s="1"/>
      <c r="J673" s="1"/>
      <c r="K673" s="1"/>
      <c r="L673" s="1"/>
      <c r="M673" s="1"/>
      <c r="N673" s="1"/>
      <c r="O673" s="1"/>
    </row>
    <row r="674" spans="1:15" ht="9.75" customHeight="1">
      <c r="A674" s="1"/>
      <c r="B674" s="1"/>
      <c r="C674" s="1"/>
      <c r="D674" s="1"/>
      <c r="E674" s="1"/>
      <c r="F674" s="1"/>
      <c r="G674" s="1"/>
      <c r="H674" s="1"/>
      <c r="I674" s="1"/>
      <c r="J674" s="1"/>
      <c r="K674" s="1"/>
      <c r="L674" s="1"/>
      <c r="M674" s="1"/>
      <c r="N674" s="1"/>
      <c r="O674" s="1"/>
    </row>
    <row r="675" spans="1:15" ht="9.75" customHeight="1">
      <c r="A675" s="1"/>
      <c r="B675" s="1"/>
      <c r="C675" s="1"/>
      <c r="D675" s="1"/>
      <c r="E675" s="1"/>
      <c r="F675" s="1"/>
      <c r="G675" s="1"/>
      <c r="H675" s="1"/>
      <c r="I675" s="1"/>
      <c r="J675" s="1"/>
      <c r="K675" s="1"/>
      <c r="L675" s="1"/>
      <c r="M675" s="1"/>
      <c r="N675" s="1"/>
      <c r="O675" s="1"/>
    </row>
    <row r="676" spans="1:15" ht="9.75" customHeight="1">
      <c r="A676" s="1"/>
      <c r="B676" s="1"/>
      <c r="C676" s="1"/>
      <c r="D676" s="1"/>
      <c r="E676" s="1"/>
      <c r="F676" s="1"/>
      <c r="G676" s="1"/>
      <c r="H676" s="1"/>
      <c r="I676" s="1"/>
      <c r="J676" s="1"/>
      <c r="K676" s="1"/>
      <c r="L676" s="1"/>
      <c r="M676" s="1"/>
      <c r="N676" s="1"/>
      <c r="O676" s="1"/>
    </row>
    <row r="677" spans="1:15" ht="9.75" customHeight="1">
      <c r="A677" s="1"/>
      <c r="B677" s="1"/>
      <c r="C677" s="1"/>
      <c r="D677" s="1"/>
      <c r="E677" s="1"/>
      <c r="F677" s="1"/>
      <c r="G677" s="1"/>
      <c r="H677" s="1"/>
      <c r="I677" s="1"/>
      <c r="J677" s="1"/>
      <c r="K677" s="1"/>
      <c r="L677" s="1"/>
      <c r="M677" s="1"/>
      <c r="N677" s="1"/>
      <c r="O677" s="1"/>
    </row>
    <row r="678" spans="1:15" ht="9.75" customHeight="1">
      <c r="A678" s="1"/>
      <c r="B678" s="1"/>
      <c r="C678" s="1"/>
      <c r="D678" s="1"/>
      <c r="E678" s="1"/>
      <c r="F678" s="1"/>
      <c r="G678" s="1"/>
      <c r="H678" s="1"/>
      <c r="I678" s="1"/>
      <c r="J678" s="1"/>
      <c r="K678" s="1"/>
      <c r="L678" s="1"/>
      <c r="M678" s="1"/>
      <c r="N678" s="1"/>
      <c r="O678" s="1"/>
    </row>
    <row r="679" spans="1:15" ht="9.75" customHeight="1">
      <c r="A679" s="1"/>
      <c r="B679" s="1"/>
      <c r="C679" s="1"/>
      <c r="D679" s="1"/>
      <c r="E679" s="1"/>
      <c r="F679" s="1"/>
      <c r="G679" s="1"/>
      <c r="H679" s="1"/>
      <c r="I679" s="1"/>
      <c r="J679" s="1"/>
      <c r="K679" s="1"/>
      <c r="L679" s="1"/>
      <c r="M679" s="1"/>
      <c r="N679" s="1"/>
      <c r="O679" s="1"/>
    </row>
    <row r="680" spans="1:15" ht="9.75" customHeight="1">
      <c r="A680" s="1"/>
      <c r="B680" s="1"/>
      <c r="C680" s="1"/>
      <c r="D680" s="1"/>
      <c r="E680" s="1"/>
      <c r="F680" s="1"/>
      <c r="G680" s="1"/>
      <c r="H680" s="1"/>
      <c r="I680" s="1"/>
      <c r="J680" s="1"/>
      <c r="K680" s="1"/>
      <c r="L680" s="1"/>
      <c r="M680" s="1"/>
      <c r="N680" s="1"/>
      <c r="O680" s="1"/>
    </row>
    <row r="681" spans="1:15" ht="9.75" customHeight="1">
      <c r="A681" s="1"/>
      <c r="B681" s="1"/>
      <c r="C681" s="1"/>
      <c r="D681" s="1"/>
      <c r="E681" s="1"/>
      <c r="F681" s="1"/>
      <c r="G681" s="1"/>
      <c r="H681" s="1"/>
      <c r="I681" s="1"/>
      <c r="J681" s="1"/>
      <c r="K681" s="1"/>
      <c r="L681" s="1"/>
      <c r="M681" s="1"/>
      <c r="N681" s="1"/>
      <c r="O681" s="1"/>
    </row>
    <row r="682" spans="1:15" ht="9.75" customHeight="1">
      <c r="A682" s="1"/>
      <c r="B682" s="1"/>
      <c r="C682" s="1"/>
      <c r="D682" s="1"/>
      <c r="E682" s="1"/>
      <c r="F682" s="1"/>
      <c r="G682" s="1"/>
      <c r="H682" s="1"/>
      <c r="I682" s="1"/>
      <c r="J682" s="1"/>
      <c r="K682" s="1"/>
      <c r="L682" s="1"/>
      <c r="M682" s="1"/>
      <c r="N682" s="1"/>
      <c r="O682" s="1"/>
    </row>
    <row r="683" spans="1:15" ht="9.75" customHeight="1">
      <c r="A683" s="1"/>
      <c r="B683" s="1"/>
      <c r="C683" s="1"/>
      <c r="D683" s="1"/>
      <c r="E683" s="1"/>
      <c r="F683" s="1"/>
      <c r="G683" s="1"/>
      <c r="H683" s="1"/>
      <c r="I683" s="1"/>
      <c r="J683" s="1"/>
      <c r="K683" s="1"/>
      <c r="L683" s="1"/>
      <c r="M683" s="1"/>
      <c r="N683" s="1"/>
      <c r="O683" s="1"/>
    </row>
    <row r="684" spans="1:15" ht="9.75" customHeight="1">
      <c r="A684" s="1"/>
      <c r="B684" s="1"/>
      <c r="C684" s="1"/>
      <c r="D684" s="1"/>
      <c r="E684" s="1"/>
      <c r="F684" s="1"/>
      <c r="G684" s="1"/>
      <c r="H684" s="1"/>
      <c r="I684" s="1"/>
      <c r="J684" s="1"/>
      <c r="K684" s="1"/>
      <c r="L684" s="1"/>
      <c r="M684" s="1"/>
      <c r="N684" s="1"/>
      <c r="O684" s="1"/>
    </row>
    <row r="685" spans="1:15" ht="9.75" customHeight="1">
      <c r="A685" s="1"/>
      <c r="B685" s="1"/>
      <c r="C685" s="1"/>
      <c r="D685" s="1"/>
      <c r="E685" s="1"/>
      <c r="F685" s="1"/>
      <c r="G685" s="1"/>
      <c r="H685" s="1"/>
      <c r="I685" s="1"/>
      <c r="J685" s="1"/>
      <c r="K685" s="1"/>
      <c r="L685" s="1"/>
      <c r="M685" s="1"/>
      <c r="N685" s="1"/>
      <c r="O685" s="1"/>
    </row>
    <row r="686" spans="1:15" ht="9.75" customHeight="1">
      <c r="A686" s="1"/>
      <c r="B686" s="1"/>
      <c r="C686" s="1"/>
      <c r="D686" s="1"/>
      <c r="E686" s="1"/>
      <c r="F686" s="1"/>
      <c r="G686" s="1"/>
      <c r="H686" s="1"/>
      <c r="I686" s="1"/>
      <c r="J686" s="1"/>
      <c r="K686" s="1"/>
      <c r="L686" s="1"/>
      <c r="M686" s="1"/>
      <c r="N686" s="1"/>
      <c r="O686" s="1"/>
    </row>
    <row r="687" spans="1:15" ht="9.75" customHeight="1">
      <c r="A687" s="1"/>
      <c r="B687" s="1"/>
      <c r="C687" s="1"/>
      <c r="D687" s="1"/>
      <c r="E687" s="1"/>
      <c r="F687" s="1"/>
      <c r="G687" s="1"/>
      <c r="H687" s="1"/>
      <c r="I687" s="1"/>
      <c r="J687" s="1"/>
      <c r="K687" s="1"/>
      <c r="L687" s="1"/>
      <c r="M687" s="1"/>
      <c r="N687" s="1"/>
      <c r="O687" s="1"/>
    </row>
    <row r="688" spans="1:15" ht="9.75" customHeight="1">
      <c r="A688" s="1"/>
      <c r="B688" s="1"/>
      <c r="C688" s="1"/>
      <c r="D688" s="1"/>
      <c r="E688" s="1"/>
      <c r="F688" s="1"/>
      <c r="G688" s="1"/>
      <c r="H688" s="1"/>
      <c r="I688" s="1"/>
      <c r="J688" s="1"/>
      <c r="K688" s="1"/>
      <c r="L688" s="1"/>
      <c r="M688" s="1"/>
      <c r="N688" s="1"/>
      <c r="O688" s="1"/>
    </row>
    <row r="689" spans="1:15" ht="9.75" customHeight="1">
      <c r="A689" s="1"/>
      <c r="B689" s="1"/>
      <c r="C689" s="1"/>
      <c r="D689" s="1"/>
      <c r="E689" s="1"/>
      <c r="F689" s="1"/>
      <c r="G689" s="1"/>
      <c r="H689" s="1"/>
      <c r="I689" s="1"/>
      <c r="J689" s="1"/>
      <c r="K689" s="1"/>
      <c r="L689" s="1"/>
      <c r="M689" s="1"/>
      <c r="N689" s="1"/>
      <c r="O689" s="1"/>
    </row>
    <row r="690" spans="1:15" ht="9.75" customHeight="1">
      <c r="A690" s="1"/>
      <c r="B690" s="1"/>
      <c r="C690" s="1"/>
      <c r="D690" s="1"/>
      <c r="E690" s="1"/>
      <c r="F690" s="1"/>
      <c r="G690" s="1"/>
      <c r="H690" s="1"/>
      <c r="I690" s="1"/>
      <c r="J690" s="1"/>
      <c r="K690" s="1"/>
      <c r="L690" s="1"/>
      <c r="M690" s="1"/>
      <c r="N690" s="1"/>
      <c r="O690" s="1"/>
    </row>
    <row r="691" spans="1:15" ht="9.75" customHeight="1">
      <c r="A691" s="1"/>
      <c r="B691" s="1"/>
      <c r="C691" s="1"/>
      <c r="D691" s="1"/>
      <c r="E691" s="1"/>
      <c r="F691" s="1"/>
      <c r="G691" s="1"/>
      <c r="H691" s="1"/>
      <c r="I691" s="1"/>
      <c r="J691" s="1"/>
      <c r="K691" s="1"/>
      <c r="L691" s="1"/>
      <c r="M691" s="1"/>
      <c r="N691" s="1"/>
      <c r="O691" s="1"/>
    </row>
    <row r="692" spans="1:15" ht="9.75" customHeight="1">
      <c r="A692" s="1"/>
      <c r="B692" s="1"/>
      <c r="C692" s="1"/>
      <c r="D692" s="1"/>
      <c r="E692" s="1"/>
      <c r="F692" s="1"/>
      <c r="G692" s="1"/>
      <c r="H692" s="1"/>
      <c r="I692" s="1"/>
      <c r="J692" s="1"/>
      <c r="K692" s="1"/>
      <c r="L692" s="1"/>
      <c r="M692" s="1"/>
      <c r="N692" s="1"/>
      <c r="O692" s="1"/>
    </row>
    <row r="693" spans="1:15" ht="9.75" customHeight="1">
      <c r="A693" s="1"/>
      <c r="B693" s="1"/>
      <c r="C693" s="1"/>
      <c r="D693" s="1"/>
      <c r="E693" s="1"/>
      <c r="F693" s="1"/>
      <c r="G693" s="1"/>
      <c r="H693" s="1"/>
      <c r="I693" s="1"/>
      <c r="J693" s="1"/>
      <c r="K693" s="1"/>
      <c r="L693" s="1"/>
      <c r="M693" s="1"/>
      <c r="N693" s="1"/>
      <c r="O693" s="1"/>
    </row>
    <row r="694" spans="1:15" ht="9.75" customHeight="1">
      <c r="A694" s="1"/>
      <c r="B694" s="1"/>
      <c r="C694" s="1"/>
      <c r="D694" s="1"/>
      <c r="E694" s="1"/>
      <c r="F694" s="1"/>
      <c r="G694" s="1"/>
      <c r="H694" s="1"/>
      <c r="I694" s="1"/>
      <c r="J694" s="1"/>
      <c r="K694" s="1"/>
      <c r="L694" s="1"/>
      <c r="M694" s="1"/>
      <c r="N694" s="1"/>
      <c r="O694" s="1"/>
    </row>
    <row r="695" spans="1:15" ht="9.75" customHeight="1">
      <c r="A695" s="1"/>
      <c r="B695" s="1"/>
      <c r="C695" s="1"/>
      <c r="D695" s="1"/>
      <c r="E695" s="1"/>
      <c r="F695" s="1"/>
      <c r="G695" s="1"/>
      <c r="H695" s="1"/>
      <c r="I695" s="1"/>
      <c r="J695" s="1"/>
      <c r="K695" s="1"/>
      <c r="L695" s="1"/>
      <c r="M695" s="1"/>
      <c r="N695" s="1"/>
      <c r="O695" s="1"/>
    </row>
    <row r="696" spans="1:15" ht="9.75" customHeight="1">
      <c r="A696" s="1"/>
      <c r="B696" s="1"/>
      <c r="C696" s="1"/>
      <c r="D696" s="1"/>
      <c r="E696" s="1"/>
      <c r="F696" s="1"/>
      <c r="G696" s="1"/>
      <c r="H696" s="1"/>
      <c r="I696" s="1"/>
      <c r="J696" s="1"/>
      <c r="K696" s="1"/>
      <c r="L696" s="1"/>
      <c r="M696" s="1"/>
      <c r="N696" s="1"/>
      <c r="O696" s="1"/>
    </row>
    <row r="697" spans="1:15" ht="9.75" customHeight="1">
      <c r="A697" s="1"/>
      <c r="B697" s="1"/>
      <c r="C697" s="1"/>
      <c r="D697" s="1"/>
      <c r="E697" s="1"/>
      <c r="F697" s="1"/>
      <c r="G697" s="1"/>
      <c r="H697" s="1"/>
      <c r="I697" s="1"/>
      <c r="J697" s="1"/>
      <c r="K697" s="1"/>
      <c r="L697" s="1"/>
      <c r="M697" s="1"/>
      <c r="N697" s="1"/>
      <c r="O697" s="1"/>
    </row>
    <row r="698" spans="1:15" ht="9.75" customHeight="1">
      <c r="A698" s="1"/>
      <c r="B698" s="1"/>
      <c r="C698" s="1"/>
      <c r="D698" s="1"/>
      <c r="E698" s="1"/>
      <c r="F698" s="1"/>
      <c r="G698" s="1"/>
      <c r="H698" s="1"/>
      <c r="I698" s="1"/>
      <c r="J698" s="1"/>
      <c r="K698" s="1"/>
      <c r="L698" s="1"/>
      <c r="M698" s="1"/>
      <c r="N698" s="1"/>
      <c r="O698" s="1"/>
    </row>
    <row r="699" spans="1:15" ht="9.75" customHeight="1">
      <c r="A699" s="1"/>
      <c r="B699" s="1"/>
      <c r="C699" s="1"/>
      <c r="D699" s="1"/>
      <c r="E699" s="1"/>
      <c r="F699" s="1"/>
      <c r="G699" s="1"/>
      <c r="H699" s="1"/>
      <c r="I699" s="1"/>
      <c r="J699" s="1"/>
      <c r="K699" s="1"/>
      <c r="L699" s="1"/>
      <c r="M699" s="1"/>
      <c r="N699" s="1"/>
      <c r="O699" s="1"/>
    </row>
    <row r="700" spans="1:15" ht="9.75" customHeight="1">
      <c r="A700" s="1"/>
      <c r="B700" s="1"/>
      <c r="C700" s="1"/>
      <c r="D700" s="1"/>
      <c r="E700" s="1"/>
      <c r="F700" s="1"/>
      <c r="G700" s="1"/>
      <c r="H700" s="1"/>
      <c r="I700" s="1"/>
      <c r="J700" s="1"/>
      <c r="K700" s="1"/>
      <c r="L700" s="1"/>
      <c r="M700" s="1"/>
      <c r="N700" s="1"/>
      <c r="O700" s="1"/>
    </row>
    <row r="701" spans="1:15" ht="9.75" customHeight="1">
      <c r="A701" s="1"/>
      <c r="B701" s="1"/>
      <c r="C701" s="1"/>
      <c r="D701" s="1"/>
      <c r="E701" s="1"/>
      <c r="F701" s="1"/>
      <c r="G701" s="1"/>
      <c r="H701" s="1"/>
      <c r="I701" s="1"/>
      <c r="J701" s="1"/>
      <c r="K701" s="1"/>
      <c r="L701" s="1"/>
      <c r="M701" s="1"/>
      <c r="N701" s="1"/>
      <c r="O701" s="1"/>
    </row>
    <row r="702" spans="1:15" ht="9.75" customHeight="1">
      <c r="A702" s="1"/>
      <c r="B702" s="1"/>
      <c r="C702" s="1"/>
      <c r="D702" s="1"/>
      <c r="E702" s="1"/>
      <c r="F702" s="1"/>
      <c r="G702" s="1"/>
      <c r="H702" s="1"/>
      <c r="I702" s="1"/>
      <c r="J702" s="1"/>
      <c r="K702" s="1"/>
      <c r="L702" s="1"/>
      <c r="M702" s="1"/>
      <c r="N702" s="1"/>
      <c r="O702" s="1"/>
    </row>
    <row r="703" spans="1:15" ht="9.75" customHeight="1">
      <c r="A703" s="1"/>
      <c r="B703" s="1"/>
      <c r="C703" s="1"/>
      <c r="D703" s="1"/>
      <c r="E703" s="1"/>
      <c r="F703" s="1"/>
      <c r="G703" s="1"/>
      <c r="H703" s="1"/>
      <c r="I703" s="1"/>
      <c r="J703" s="1"/>
      <c r="K703" s="1"/>
      <c r="L703" s="1"/>
      <c r="M703" s="1"/>
      <c r="N703" s="1"/>
      <c r="O703" s="1"/>
    </row>
    <row r="704" spans="1:15" ht="9.75" customHeight="1">
      <c r="A704" s="1"/>
      <c r="B704" s="1"/>
      <c r="C704" s="1"/>
      <c r="D704" s="1"/>
      <c r="E704" s="1"/>
      <c r="F704" s="1"/>
      <c r="G704" s="1"/>
      <c r="H704" s="1"/>
      <c r="I704" s="1"/>
      <c r="J704" s="1"/>
      <c r="K704" s="1"/>
      <c r="L704" s="1"/>
      <c r="M704" s="1"/>
      <c r="N704" s="1"/>
      <c r="O704" s="1"/>
    </row>
    <row r="705" spans="1:15" ht="9.75" customHeight="1">
      <c r="A705" s="1"/>
      <c r="B705" s="1"/>
      <c r="C705" s="1"/>
      <c r="D705" s="1"/>
      <c r="E705" s="1"/>
      <c r="F705" s="1"/>
      <c r="G705" s="1"/>
      <c r="H705" s="1"/>
      <c r="I705" s="1"/>
      <c r="J705" s="1"/>
      <c r="K705" s="1"/>
      <c r="L705" s="1"/>
      <c r="M705" s="1"/>
      <c r="N705" s="1"/>
      <c r="O705" s="1"/>
    </row>
    <row r="706" spans="1:15" ht="9.75" customHeight="1">
      <c r="A706" s="1"/>
      <c r="B706" s="1"/>
      <c r="C706" s="1"/>
      <c r="D706" s="1"/>
      <c r="E706" s="1"/>
      <c r="F706" s="1"/>
      <c r="G706" s="1"/>
      <c r="H706" s="1"/>
      <c r="I706" s="1"/>
      <c r="J706" s="1"/>
      <c r="K706" s="1"/>
      <c r="L706" s="1"/>
      <c r="M706" s="1"/>
      <c r="N706" s="1"/>
      <c r="O706" s="1"/>
    </row>
    <row r="707" spans="1:15" ht="9.75" customHeight="1">
      <c r="A707" s="1"/>
      <c r="B707" s="1"/>
      <c r="C707" s="1"/>
      <c r="D707" s="1"/>
      <c r="E707" s="1"/>
      <c r="F707" s="1"/>
      <c r="G707" s="1"/>
      <c r="H707" s="1"/>
      <c r="I707" s="1"/>
      <c r="J707" s="1"/>
      <c r="K707" s="1"/>
      <c r="L707" s="1"/>
      <c r="M707" s="1"/>
      <c r="N707" s="1"/>
      <c r="O707" s="1"/>
    </row>
    <row r="708" spans="1:15" ht="9.75" customHeight="1">
      <c r="A708" s="1"/>
      <c r="B708" s="1"/>
      <c r="C708" s="1"/>
      <c r="D708" s="1"/>
      <c r="E708" s="1"/>
      <c r="F708" s="1"/>
      <c r="G708" s="1"/>
      <c r="H708" s="1"/>
      <c r="I708" s="1"/>
      <c r="J708" s="1"/>
      <c r="K708" s="1"/>
      <c r="L708" s="1"/>
      <c r="M708" s="1"/>
      <c r="N708" s="1"/>
      <c r="O708" s="1"/>
    </row>
    <row r="709" spans="1:15" ht="9.75" customHeight="1">
      <c r="A709" s="1"/>
      <c r="B709" s="1"/>
      <c r="C709" s="1"/>
      <c r="D709" s="1"/>
      <c r="E709" s="1"/>
      <c r="F709" s="1"/>
      <c r="G709" s="1"/>
      <c r="H709" s="1"/>
      <c r="I709" s="1"/>
      <c r="J709" s="1"/>
      <c r="K709" s="1"/>
      <c r="L709" s="1"/>
      <c r="M709" s="1"/>
      <c r="N709" s="1"/>
      <c r="O709" s="1"/>
    </row>
    <row r="710" spans="1:15" ht="9.75" customHeight="1">
      <c r="A710" s="1"/>
      <c r="B710" s="1"/>
      <c r="C710" s="1"/>
      <c r="D710" s="1"/>
      <c r="E710" s="1"/>
      <c r="F710" s="1"/>
      <c r="G710" s="1"/>
      <c r="H710" s="1"/>
      <c r="I710" s="1"/>
      <c r="J710" s="1"/>
      <c r="K710" s="1"/>
      <c r="L710" s="1"/>
      <c r="M710" s="1"/>
      <c r="N710" s="1"/>
      <c r="O710" s="1"/>
    </row>
    <row r="711" spans="1:15" ht="9.75" customHeight="1">
      <c r="A711" s="1"/>
      <c r="B711" s="1"/>
      <c r="C711" s="1"/>
      <c r="D711" s="1"/>
      <c r="E711" s="1"/>
      <c r="F711" s="1"/>
      <c r="G711" s="1"/>
      <c r="H711" s="1"/>
      <c r="I711" s="1"/>
      <c r="J711" s="1"/>
      <c r="K711" s="1"/>
      <c r="L711" s="1"/>
      <c r="M711" s="1"/>
      <c r="N711" s="1"/>
      <c r="O711" s="1"/>
    </row>
    <row r="712" spans="1:15" ht="9.75" customHeight="1">
      <c r="A712" s="1"/>
      <c r="B712" s="1"/>
      <c r="C712" s="1"/>
      <c r="D712" s="1"/>
      <c r="E712" s="1"/>
      <c r="F712" s="1"/>
      <c r="G712" s="1"/>
      <c r="H712" s="1"/>
      <c r="I712" s="1"/>
      <c r="J712" s="1"/>
      <c r="K712" s="1"/>
      <c r="L712" s="1"/>
      <c r="M712" s="1"/>
      <c r="N712" s="1"/>
      <c r="O712" s="1"/>
    </row>
    <row r="713" spans="1:15" ht="9.75" customHeight="1">
      <c r="A713" s="1"/>
      <c r="B713" s="1"/>
      <c r="C713" s="1"/>
      <c r="D713" s="1"/>
      <c r="E713" s="1"/>
      <c r="F713" s="1"/>
      <c r="G713" s="1"/>
      <c r="H713" s="1"/>
      <c r="I713" s="1"/>
      <c r="J713" s="1"/>
      <c r="K713" s="1"/>
      <c r="L713" s="1"/>
      <c r="M713" s="1"/>
      <c r="N713" s="1"/>
      <c r="O713" s="1"/>
    </row>
    <row r="714" spans="1:15" ht="9.75" customHeight="1">
      <c r="A714" s="1"/>
      <c r="B714" s="1"/>
      <c r="C714" s="1"/>
      <c r="D714" s="1"/>
      <c r="E714" s="1"/>
      <c r="F714" s="1"/>
      <c r="G714" s="1"/>
      <c r="H714" s="1"/>
      <c r="I714" s="1"/>
      <c r="J714" s="1"/>
      <c r="K714" s="1"/>
      <c r="L714" s="1"/>
      <c r="M714" s="1"/>
      <c r="N714" s="1"/>
      <c r="O714" s="1"/>
    </row>
    <row r="715" spans="1:15" ht="9.75" customHeight="1">
      <c r="A715" s="1"/>
      <c r="B715" s="1"/>
      <c r="C715" s="1"/>
      <c r="D715" s="1"/>
      <c r="E715" s="1"/>
      <c r="F715" s="1"/>
      <c r="G715" s="1"/>
      <c r="H715" s="1"/>
      <c r="I715" s="1"/>
      <c r="J715" s="1"/>
      <c r="K715" s="1"/>
      <c r="L715" s="1"/>
      <c r="M715" s="1"/>
      <c r="N715" s="1"/>
      <c r="O715" s="1"/>
    </row>
    <row r="716" spans="1:15" ht="9.75" customHeight="1">
      <c r="A716" s="1"/>
      <c r="B716" s="1"/>
      <c r="C716" s="1"/>
      <c r="D716" s="1"/>
      <c r="E716" s="1"/>
      <c r="F716" s="1"/>
      <c r="G716" s="1"/>
      <c r="H716" s="1"/>
      <c r="I716" s="1"/>
      <c r="J716" s="1"/>
      <c r="K716" s="1"/>
      <c r="L716" s="1"/>
      <c r="M716" s="1"/>
      <c r="N716" s="1"/>
      <c r="O716" s="1"/>
    </row>
    <row r="717" spans="1:15" ht="9.75" customHeight="1">
      <c r="A717" s="1"/>
      <c r="B717" s="1"/>
      <c r="C717" s="1"/>
      <c r="D717" s="1"/>
      <c r="E717" s="1"/>
      <c r="F717" s="1"/>
      <c r="G717" s="1"/>
      <c r="H717" s="1"/>
      <c r="I717" s="1"/>
      <c r="J717" s="1"/>
      <c r="K717" s="1"/>
      <c r="L717" s="1"/>
      <c r="M717" s="1"/>
      <c r="N717" s="1"/>
      <c r="O717" s="1"/>
    </row>
    <row r="718" spans="1:15" ht="9.75" customHeight="1">
      <c r="A718" s="1"/>
      <c r="B718" s="1"/>
      <c r="C718" s="1"/>
      <c r="D718" s="1"/>
      <c r="E718" s="1"/>
      <c r="F718" s="1"/>
      <c r="G718" s="1"/>
      <c r="H718" s="1"/>
      <c r="I718" s="1"/>
      <c r="J718" s="1"/>
      <c r="K718" s="1"/>
      <c r="L718" s="1"/>
      <c r="M718" s="1"/>
      <c r="N718" s="1"/>
      <c r="O718" s="1"/>
    </row>
    <row r="719" spans="1:15" ht="9.75" customHeight="1">
      <c r="A719" s="1"/>
      <c r="B719" s="1"/>
      <c r="C719" s="1"/>
      <c r="D719" s="1"/>
      <c r="E719" s="1"/>
      <c r="F719" s="1"/>
      <c r="G719" s="1"/>
      <c r="H719" s="1"/>
      <c r="I719" s="1"/>
      <c r="J719" s="1"/>
      <c r="K719" s="1"/>
      <c r="L719" s="1"/>
      <c r="M719" s="1"/>
      <c r="N719" s="1"/>
      <c r="O719" s="1"/>
    </row>
    <row r="720" spans="1:15" ht="9.75" customHeight="1">
      <c r="A720" s="1"/>
      <c r="B720" s="1"/>
      <c r="C720" s="1"/>
      <c r="D720" s="1"/>
      <c r="E720" s="1"/>
      <c r="F720" s="1"/>
      <c r="G720" s="1"/>
      <c r="H720" s="1"/>
      <c r="I720" s="1"/>
      <c r="J720" s="1"/>
      <c r="K720" s="1"/>
      <c r="L720" s="1"/>
      <c r="M720" s="1"/>
      <c r="N720" s="1"/>
      <c r="O720" s="1"/>
    </row>
    <row r="721" spans="1:15" ht="9.75" customHeight="1">
      <c r="A721" s="1"/>
      <c r="B721" s="1"/>
      <c r="C721" s="1"/>
      <c r="D721" s="1"/>
      <c r="E721" s="1"/>
      <c r="F721" s="1"/>
      <c r="G721" s="1"/>
      <c r="H721" s="1"/>
      <c r="I721" s="1"/>
      <c r="J721" s="1"/>
      <c r="K721" s="1"/>
      <c r="L721" s="1"/>
      <c r="M721" s="1"/>
      <c r="N721" s="1"/>
      <c r="O721" s="1"/>
    </row>
    <row r="722" spans="1:15" ht="9.75" customHeight="1">
      <c r="A722" s="1"/>
      <c r="B722" s="1"/>
      <c r="C722" s="1"/>
      <c r="D722" s="1"/>
      <c r="E722" s="1"/>
      <c r="F722" s="1"/>
      <c r="G722" s="1"/>
      <c r="H722" s="1"/>
      <c r="I722" s="1"/>
      <c r="J722" s="1"/>
      <c r="K722" s="1"/>
      <c r="L722" s="1"/>
      <c r="M722" s="1"/>
      <c r="N722" s="1"/>
      <c r="O722" s="1"/>
    </row>
    <row r="723" spans="1:15" ht="9.75" customHeight="1">
      <c r="A723" s="1"/>
      <c r="B723" s="1"/>
      <c r="C723" s="1"/>
      <c r="D723" s="1"/>
      <c r="E723" s="1"/>
      <c r="F723" s="1"/>
      <c r="G723" s="1"/>
      <c r="H723" s="1"/>
      <c r="I723" s="1"/>
      <c r="J723" s="1"/>
      <c r="K723" s="1"/>
      <c r="L723" s="1"/>
      <c r="M723" s="1"/>
      <c r="N723" s="1"/>
      <c r="O723" s="1"/>
    </row>
    <row r="724" spans="1:15" ht="9.75" customHeight="1">
      <c r="A724" s="1"/>
      <c r="B724" s="1"/>
      <c r="C724" s="1"/>
      <c r="D724" s="1"/>
      <c r="E724" s="1"/>
      <c r="F724" s="1"/>
      <c r="G724" s="1"/>
      <c r="H724" s="1"/>
      <c r="I724" s="1"/>
      <c r="J724" s="1"/>
      <c r="K724" s="1"/>
      <c r="L724" s="1"/>
      <c r="M724" s="1"/>
      <c r="N724" s="1"/>
      <c r="O724" s="1"/>
    </row>
    <row r="725" spans="1:15" ht="9.75" customHeight="1">
      <c r="A725" s="1"/>
      <c r="B725" s="1"/>
      <c r="C725" s="1"/>
      <c r="D725" s="1"/>
      <c r="E725" s="1"/>
      <c r="F725" s="1"/>
      <c r="G725" s="1"/>
      <c r="H725" s="1"/>
      <c r="I725" s="1"/>
      <c r="J725" s="1"/>
      <c r="K725" s="1"/>
      <c r="L725" s="1"/>
      <c r="M725" s="1"/>
      <c r="N725" s="1"/>
      <c r="O725" s="1"/>
    </row>
    <row r="726" spans="1:15" ht="9.75" customHeight="1">
      <c r="A726" s="1"/>
      <c r="B726" s="1"/>
      <c r="C726" s="1"/>
      <c r="D726" s="1"/>
      <c r="E726" s="1"/>
      <c r="F726" s="1"/>
      <c r="G726" s="1"/>
      <c r="H726" s="1"/>
      <c r="I726" s="1"/>
      <c r="J726" s="1"/>
      <c r="K726" s="1"/>
      <c r="L726" s="1"/>
      <c r="M726" s="1"/>
      <c r="N726" s="1"/>
      <c r="O726" s="1"/>
    </row>
    <row r="727" spans="1:15" ht="9.75" customHeight="1">
      <c r="A727" s="1"/>
      <c r="B727" s="1"/>
      <c r="C727" s="1"/>
      <c r="D727" s="1"/>
      <c r="E727" s="1"/>
      <c r="F727" s="1"/>
      <c r="G727" s="1"/>
      <c r="H727" s="1"/>
      <c r="I727" s="1"/>
      <c r="J727" s="1"/>
      <c r="K727" s="1"/>
      <c r="L727" s="1"/>
      <c r="M727" s="1"/>
      <c r="N727" s="1"/>
      <c r="O727" s="1"/>
    </row>
    <row r="728" spans="1:15" ht="9.75" customHeight="1">
      <c r="A728" s="1"/>
      <c r="B728" s="1"/>
      <c r="C728" s="1"/>
      <c r="D728" s="1"/>
      <c r="E728" s="1"/>
      <c r="F728" s="1"/>
      <c r="G728" s="1"/>
      <c r="H728" s="1"/>
      <c r="I728" s="1"/>
      <c r="J728" s="1"/>
      <c r="K728" s="1"/>
      <c r="L728" s="1"/>
      <c r="M728" s="1"/>
      <c r="N728" s="1"/>
      <c r="O728" s="1"/>
    </row>
    <row r="729" spans="1:15" ht="9.75" customHeight="1">
      <c r="A729" s="1"/>
      <c r="B729" s="1"/>
      <c r="C729" s="1"/>
      <c r="D729" s="1"/>
      <c r="E729" s="1"/>
      <c r="F729" s="1"/>
      <c r="G729" s="1"/>
      <c r="H729" s="1"/>
      <c r="I729" s="1"/>
      <c r="J729" s="1"/>
      <c r="K729" s="1"/>
      <c r="L729" s="1"/>
      <c r="M729" s="1"/>
      <c r="N729" s="1"/>
      <c r="O729" s="1"/>
    </row>
    <row r="730" spans="1:15" ht="9.75" customHeight="1">
      <c r="A730" s="1"/>
      <c r="B730" s="1"/>
      <c r="C730" s="1"/>
      <c r="D730" s="1"/>
      <c r="E730" s="1"/>
      <c r="F730" s="1"/>
      <c r="G730" s="1"/>
      <c r="H730" s="1"/>
      <c r="I730" s="1"/>
      <c r="J730" s="1"/>
      <c r="K730" s="1"/>
      <c r="L730" s="1"/>
      <c r="M730" s="1"/>
      <c r="N730" s="1"/>
      <c r="O730" s="1"/>
    </row>
    <row r="731" spans="1:15" ht="9.75" customHeight="1">
      <c r="A731" s="1"/>
      <c r="B731" s="1"/>
      <c r="C731" s="1"/>
      <c r="D731" s="1"/>
      <c r="E731" s="1"/>
      <c r="F731" s="1"/>
      <c r="G731" s="1"/>
      <c r="H731" s="1"/>
      <c r="I731" s="1"/>
      <c r="J731" s="1"/>
      <c r="K731" s="1"/>
      <c r="L731" s="1"/>
      <c r="M731" s="1"/>
      <c r="N731" s="1"/>
      <c r="O731" s="1"/>
    </row>
    <row r="732" spans="1:15" ht="9.75" customHeight="1">
      <c r="A732" s="1"/>
      <c r="B732" s="1"/>
      <c r="C732" s="1"/>
      <c r="D732" s="1"/>
      <c r="E732" s="1"/>
      <c r="F732" s="1"/>
      <c r="G732" s="1"/>
      <c r="H732" s="1"/>
      <c r="I732" s="1"/>
      <c r="J732" s="1"/>
      <c r="K732" s="1"/>
      <c r="L732" s="1"/>
      <c r="M732" s="1"/>
      <c r="N732" s="1"/>
      <c r="O732" s="1"/>
    </row>
    <row r="733" spans="1:15" ht="9.75" customHeight="1">
      <c r="A733" s="1"/>
      <c r="B733" s="1"/>
      <c r="C733" s="1"/>
      <c r="D733" s="1"/>
      <c r="E733" s="1"/>
      <c r="F733" s="1"/>
      <c r="G733" s="1"/>
      <c r="H733" s="1"/>
      <c r="I733" s="1"/>
      <c r="J733" s="1"/>
      <c r="K733" s="1"/>
      <c r="L733" s="1"/>
      <c r="M733" s="1"/>
      <c r="N733" s="1"/>
      <c r="O733" s="1"/>
    </row>
    <row r="734" spans="1:15" ht="9.75" customHeight="1">
      <c r="A734" s="1"/>
      <c r="B734" s="1"/>
      <c r="C734" s="1"/>
      <c r="D734" s="1"/>
      <c r="E734" s="1"/>
      <c r="F734" s="1"/>
      <c r="G734" s="1"/>
      <c r="H734" s="1"/>
      <c r="I734" s="1"/>
      <c r="J734" s="1"/>
      <c r="K734" s="1"/>
      <c r="L734" s="1"/>
      <c r="M734" s="1"/>
      <c r="N734" s="1"/>
      <c r="O734" s="1"/>
    </row>
    <row r="735" spans="1:15" ht="9.75" customHeight="1">
      <c r="A735" s="1"/>
      <c r="B735" s="1"/>
      <c r="C735" s="1"/>
      <c r="D735" s="1"/>
      <c r="E735" s="1"/>
      <c r="F735" s="1"/>
      <c r="G735" s="1"/>
      <c r="H735" s="1"/>
      <c r="I735" s="1"/>
      <c r="J735" s="1"/>
      <c r="K735" s="1"/>
      <c r="L735" s="1"/>
      <c r="M735" s="1"/>
      <c r="N735" s="1"/>
      <c r="O735" s="1"/>
    </row>
    <row r="736" spans="1:15" ht="9.75" customHeight="1">
      <c r="A736" s="1"/>
      <c r="B736" s="1"/>
      <c r="C736" s="1"/>
      <c r="D736" s="1"/>
      <c r="E736" s="1"/>
      <c r="F736" s="1"/>
      <c r="G736" s="1"/>
      <c r="H736" s="1"/>
      <c r="I736" s="1"/>
      <c r="J736" s="1"/>
      <c r="K736" s="1"/>
      <c r="L736" s="1"/>
      <c r="M736" s="1"/>
      <c r="N736" s="1"/>
      <c r="O736" s="1"/>
    </row>
    <row r="737" spans="1:15" ht="9.75" customHeight="1">
      <c r="A737" s="1"/>
      <c r="B737" s="1"/>
      <c r="C737" s="1"/>
      <c r="D737" s="1"/>
      <c r="E737" s="1"/>
      <c r="F737" s="1"/>
      <c r="G737" s="1"/>
      <c r="H737" s="1"/>
      <c r="I737" s="1"/>
      <c r="J737" s="1"/>
      <c r="K737" s="1"/>
      <c r="L737" s="1"/>
      <c r="M737" s="1"/>
      <c r="N737" s="1"/>
      <c r="O737" s="1"/>
    </row>
    <row r="738" spans="1:15" ht="9.75" customHeight="1">
      <c r="A738" s="1"/>
      <c r="B738" s="1"/>
      <c r="C738" s="1"/>
      <c r="D738" s="1"/>
      <c r="E738" s="1"/>
      <c r="F738" s="1"/>
      <c r="G738" s="1"/>
      <c r="H738" s="1"/>
      <c r="I738" s="1"/>
      <c r="J738" s="1"/>
      <c r="K738" s="1"/>
      <c r="L738" s="1"/>
      <c r="M738" s="1"/>
      <c r="N738" s="1"/>
      <c r="O738" s="1"/>
    </row>
    <row r="739" spans="1:15" ht="9.75" customHeight="1">
      <c r="A739" s="1"/>
      <c r="B739" s="1"/>
      <c r="C739" s="1"/>
      <c r="D739" s="1"/>
      <c r="E739" s="1"/>
      <c r="F739" s="1"/>
      <c r="G739" s="1"/>
      <c r="H739" s="1"/>
      <c r="I739" s="1"/>
      <c r="J739" s="1"/>
      <c r="K739" s="1"/>
      <c r="L739" s="1"/>
      <c r="M739" s="1"/>
      <c r="N739" s="1"/>
      <c r="O739" s="1"/>
    </row>
    <row r="740" spans="1:15" ht="9.75" customHeight="1">
      <c r="A740" s="1"/>
      <c r="B740" s="1"/>
      <c r="C740" s="1"/>
      <c r="D740" s="1"/>
      <c r="E740" s="1"/>
      <c r="F740" s="1"/>
      <c r="G740" s="1"/>
      <c r="H740" s="1"/>
      <c r="I740" s="1"/>
      <c r="J740" s="1"/>
      <c r="K740" s="1"/>
      <c r="L740" s="1"/>
      <c r="M740" s="1"/>
      <c r="N740" s="1"/>
      <c r="O740" s="1"/>
    </row>
    <row r="741" spans="1:15" ht="9.75" customHeight="1">
      <c r="A741" s="1"/>
      <c r="B741" s="1"/>
      <c r="C741" s="1"/>
      <c r="D741" s="1"/>
      <c r="E741" s="1"/>
      <c r="F741" s="1"/>
      <c r="G741" s="1"/>
      <c r="H741" s="1"/>
      <c r="I741" s="1"/>
      <c r="J741" s="1"/>
      <c r="K741" s="1"/>
      <c r="L741" s="1"/>
      <c r="M741" s="1"/>
      <c r="N741" s="1"/>
      <c r="O741" s="1"/>
    </row>
    <row r="742" spans="1:15" ht="9.75" customHeight="1">
      <c r="A742" s="1"/>
      <c r="B742" s="1"/>
      <c r="C742" s="1"/>
      <c r="D742" s="1"/>
      <c r="E742" s="1"/>
      <c r="F742" s="1"/>
      <c r="G742" s="1"/>
      <c r="H742" s="1"/>
      <c r="I742" s="1"/>
      <c r="J742" s="1"/>
      <c r="K742" s="1"/>
      <c r="L742" s="1"/>
      <c r="M742" s="1"/>
      <c r="N742" s="1"/>
      <c r="O742" s="1"/>
    </row>
    <row r="743" spans="1:15" ht="9.75" customHeight="1">
      <c r="A743" s="1"/>
      <c r="B743" s="1"/>
      <c r="C743" s="1"/>
      <c r="D743" s="1"/>
      <c r="E743" s="1"/>
      <c r="F743" s="1"/>
      <c r="G743" s="1"/>
      <c r="H743" s="1"/>
      <c r="I743" s="1"/>
      <c r="J743" s="1"/>
      <c r="K743" s="1"/>
      <c r="L743" s="1"/>
      <c r="M743" s="1"/>
      <c r="N743" s="1"/>
      <c r="O743" s="1"/>
    </row>
    <row r="744" spans="1:15" ht="9.75" customHeight="1">
      <c r="A744" s="1"/>
      <c r="B744" s="1"/>
      <c r="C744" s="1"/>
      <c r="D744" s="1"/>
      <c r="E744" s="1"/>
      <c r="F744" s="1"/>
      <c r="G744" s="1"/>
      <c r="H744" s="1"/>
      <c r="I744" s="1"/>
      <c r="J744" s="1"/>
      <c r="K744" s="1"/>
      <c r="L744" s="1"/>
      <c r="M744" s="1"/>
      <c r="N744" s="1"/>
      <c r="O744" s="1"/>
    </row>
    <row r="745" spans="1:15" ht="9.75" customHeight="1">
      <c r="A745" s="1"/>
      <c r="B745" s="1"/>
      <c r="C745" s="1"/>
      <c r="D745" s="1"/>
      <c r="E745" s="1"/>
      <c r="F745" s="1"/>
      <c r="G745" s="1"/>
      <c r="H745" s="1"/>
      <c r="I745" s="1"/>
      <c r="J745" s="1"/>
      <c r="K745" s="1"/>
      <c r="L745" s="1"/>
      <c r="M745" s="1"/>
      <c r="N745" s="1"/>
      <c r="O745" s="1"/>
    </row>
    <row r="746" spans="1:15" ht="9.75" customHeight="1">
      <c r="A746" s="1"/>
      <c r="B746" s="1"/>
      <c r="C746" s="1"/>
      <c r="D746" s="1"/>
      <c r="E746" s="1"/>
      <c r="F746" s="1"/>
      <c r="G746" s="1"/>
      <c r="H746" s="1"/>
      <c r="I746" s="1"/>
      <c r="J746" s="1"/>
      <c r="K746" s="1"/>
      <c r="L746" s="1"/>
      <c r="M746" s="1"/>
      <c r="N746" s="1"/>
      <c r="O746" s="1"/>
    </row>
    <row r="747" spans="1:15" ht="9.75" customHeight="1">
      <c r="A747" s="1"/>
      <c r="B747" s="1"/>
      <c r="C747" s="1"/>
      <c r="D747" s="1"/>
      <c r="E747" s="1"/>
      <c r="F747" s="1"/>
      <c r="G747" s="1"/>
      <c r="H747" s="1"/>
      <c r="I747" s="1"/>
      <c r="J747" s="1"/>
      <c r="K747" s="1"/>
      <c r="L747" s="1"/>
      <c r="M747" s="1"/>
      <c r="N747" s="1"/>
      <c r="O747" s="1"/>
    </row>
    <row r="748" spans="1:15" ht="9.75" customHeight="1">
      <c r="A748" s="1"/>
      <c r="B748" s="1"/>
      <c r="C748" s="1"/>
      <c r="D748" s="1"/>
      <c r="E748" s="1"/>
      <c r="F748" s="1"/>
      <c r="G748" s="1"/>
      <c r="H748" s="1"/>
      <c r="I748" s="1"/>
      <c r="J748" s="1"/>
      <c r="K748" s="1"/>
      <c r="L748" s="1"/>
      <c r="M748" s="1"/>
      <c r="N748" s="1"/>
      <c r="O748" s="1"/>
    </row>
    <row r="749" spans="1:15" ht="9.75" customHeight="1">
      <c r="A749" s="1"/>
      <c r="B749" s="1"/>
      <c r="C749" s="1"/>
      <c r="D749" s="1"/>
      <c r="E749" s="1"/>
      <c r="F749" s="1"/>
      <c r="G749" s="1"/>
      <c r="H749" s="1"/>
      <c r="I749" s="1"/>
      <c r="J749" s="1"/>
      <c r="K749" s="1"/>
      <c r="L749" s="1"/>
      <c r="M749" s="1"/>
      <c r="N749" s="1"/>
      <c r="O749" s="1"/>
    </row>
    <row r="750" spans="1:15" ht="9.75" customHeight="1">
      <c r="A750" s="1"/>
      <c r="B750" s="1"/>
      <c r="C750" s="1"/>
      <c r="D750" s="1"/>
      <c r="E750" s="1"/>
      <c r="F750" s="1"/>
      <c r="G750" s="1"/>
      <c r="H750" s="1"/>
      <c r="I750" s="1"/>
      <c r="J750" s="1"/>
      <c r="K750" s="1"/>
      <c r="L750" s="1"/>
      <c r="M750" s="1"/>
      <c r="N750" s="1"/>
      <c r="O750" s="1"/>
    </row>
    <row r="751" spans="1:15" ht="9.75" customHeight="1">
      <c r="A751" s="1"/>
      <c r="B751" s="1"/>
      <c r="C751" s="1"/>
      <c r="D751" s="1"/>
      <c r="E751" s="1"/>
      <c r="F751" s="1"/>
      <c r="G751" s="1"/>
      <c r="H751" s="1"/>
      <c r="I751" s="1"/>
      <c r="J751" s="1"/>
      <c r="K751" s="1"/>
      <c r="L751" s="1"/>
      <c r="M751" s="1"/>
      <c r="N751" s="1"/>
      <c r="O751" s="1"/>
    </row>
    <row r="752" spans="1:15" ht="9.75" customHeight="1">
      <c r="A752" s="1"/>
      <c r="B752" s="1"/>
      <c r="C752" s="1"/>
      <c r="D752" s="1"/>
      <c r="E752" s="1"/>
      <c r="F752" s="1"/>
      <c r="G752" s="1"/>
      <c r="H752" s="1"/>
      <c r="I752" s="1"/>
      <c r="J752" s="1"/>
      <c r="K752" s="1"/>
      <c r="L752" s="1"/>
      <c r="M752" s="1"/>
      <c r="N752" s="1"/>
      <c r="O752" s="1"/>
    </row>
    <row r="753" spans="1:15" ht="9.75" customHeight="1">
      <c r="A753" s="1"/>
      <c r="B753" s="1"/>
      <c r="C753" s="1"/>
      <c r="D753" s="1"/>
      <c r="E753" s="1"/>
      <c r="F753" s="1"/>
      <c r="G753" s="1"/>
      <c r="H753" s="1"/>
      <c r="I753" s="1"/>
      <c r="J753" s="1"/>
      <c r="K753" s="1"/>
      <c r="L753" s="1"/>
      <c r="M753" s="1"/>
      <c r="N753" s="1"/>
      <c r="O753" s="1"/>
    </row>
    <row r="754" spans="1:15" ht="9.75" customHeight="1">
      <c r="A754" s="1"/>
      <c r="B754" s="1"/>
      <c r="C754" s="1"/>
      <c r="D754" s="1"/>
      <c r="E754" s="1"/>
      <c r="F754" s="1"/>
      <c r="G754" s="1"/>
      <c r="H754" s="1"/>
      <c r="I754" s="1"/>
      <c r="J754" s="1"/>
      <c r="K754" s="1"/>
      <c r="L754" s="1"/>
      <c r="M754" s="1"/>
      <c r="N754" s="1"/>
      <c r="O754" s="1"/>
    </row>
    <row r="755" spans="1:15" ht="9.75" customHeight="1">
      <c r="A755" s="1"/>
      <c r="B755" s="1"/>
      <c r="C755" s="1"/>
      <c r="D755" s="1"/>
      <c r="E755" s="1"/>
      <c r="F755" s="1"/>
      <c r="G755" s="1"/>
      <c r="H755" s="1"/>
      <c r="I755" s="1"/>
      <c r="J755" s="1"/>
      <c r="K755" s="1"/>
      <c r="L755" s="1"/>
      <c r="M755" s="1"/>
      <c r="N755" s="1"/>
      <c r="O755" s="1"/>
    </row>
    <row r="756" spans="1:15" ht="9.75" customHeight="1">
      <c r="A756" s="1"/>
      <c r="B756" s="1"/>
      <c r="C756" s="1"/>
      <c r="D756" s="1"/>
      <c r="E756" s="1"/>
      <c r="F756" s="1"/>
      <c r="G756" s="1"/>
      <c r="H756" s="1"/>
      <c r="I756" s="1"/>
      <c r="J756" s="1"/>
      <c r="K756" s="1"/>
      <c r="L756" s="1"/>
      <c r="M756" s="1"/>
      <c r="N756" s="1"/>
      <c r="O756" s="1"/>
    </row>
    <row r="757" spans="1:15" ht="9.75" customHeight="1">
      <c r="A757" s="1"/>
      <c r="B757" s="1"/>
      <c r="C757" s="1"/>
      <c r="D757" s="1"/>
      <c r="E757" s="1"/>
      <c r="F757" s="1"/>
      <c r="G757" s="1"/>
      <c r="H757" s="1"/>
      <c r="I757" s="1"/>
      <c r="J757" s="1"/>
      <c r="K757" s="1"/>
      <c r="L757" s="1"/>
      <c r="M757" s="1"/>
      <c r="N757" s="1"/>
      <c r="O757" s="1"/>
    </row>
    <row r="758" spans="1:15" ht="9.75" customHeight="1">
      <c r="A758" s="1"/>
      <c r="B758" s="1"/>
      <c r="C758" s="1"/>
      <c r="D758" s="1"/>
      <c r="E758" s="1"/>
      <c r="F758" s="1"/>
      <c r="G758" s="1"/>
      <c r="H758" s="1"/>
      <c r="I758" s="1"/>
      <c r="J758" s="1"/>
      <c r="K758" s="1"/>
      <c r="L758" s="1"/>
      <c r="M758" s="1"/>
      <c r="N758" s="1"/>
      <c r="O758" s="1"/>
    </row>
    <row r="759" spans="1:15" ht="9.75" customHeight="1">
      <c r="A759" s="1"/>
      <c r="B759" s="1"/>
      <c r="C759" s="1"/>
      <c r="D759" s="1"/>
      <c r="E759" s="1"/>
      <c r="F759" s="1"/>
      <c r="G759" s="1"/>
      <c r="H759" s="1"/>
      <c r="I759" s="1"/>
      <c r="J759" s="1"/>
      <c r="K759" s="1"/>
      <c r="L759" s="1"/>
      <c r="M759" s="1"/>
      <c r="N759" s="1"/>
      <c r="O759" s="1"/>
    </row>
    <row r="760" spans="1:15" ht="9.75" customHeight="1">
      <c r="A760" s="1"/>
      <c r="B760" s="1"/>
      <c r="C760" s="1"/>
      <c r="D760" s="1"/>
      <c r="E760" s="1"/>
      <c r="F760" s="1"/>
      <c r="G760" s="1"/>
      <c r="H760" s="1"/>
      <c r="I760" s="1"/>
      <c r="J760" s="1"/>
      <c r="K760" s="1"/>
      <c r="L760" s="1"/>
      <c r="M760" s="1"/>
      <c r="N760" s="1"/>
      <c r="O760" s="1"/>
    </row>
    <row r="761" spans="1:15" ht="9.75" customHeight="1">
      <c r="A761" s="1"/>
      <c r="B761" s="1"/>
      <c r="C761" s="1"/>
      <c r="D761" s="1"/>
      <c r="E761" s="1"/>
      <c r="F761" s="1"/>
      <c r="G761" s="1"/>
      <c r="H761" s="1"/>
      <c r="I761" s="1"/>
      <c r="J761" s="1"/>
      <c r="K761" s="1"/>
      <c r="L761" s="1"/>
      <c r="M761" s="1"/>
      <c r="N761" s="1"/>
      <c r="O761" s="1"/>
    </row>
    <row r="762" spans="1:15" ht="9.75" customHeight="1">
      <c r="A762" s="1"/>
      <c r="B762" s="1"/>
      <c r="C762" s="1"/>
      <c r="D762" s="1"/>
      <c r="E762" s="1"/>
      <c r="F762" s="1"/>
      <c r="G762" s="1"/>
      <c r="H762" s="1"/>
      <c r="I762" s="1"/>
      <c r="J762" s="1"/>
      <c r="K762" s="1"/>
      <c r="L762" s="1"/>
      <c r="M762" s="1"/>
      <c r="N762" s="1"/>
      <c r="O762" s="1"/>
    </row>
    <row r="763" spans="1:15" ht="9.75" customHeight="1">
      <c r="A763" s="1"/>
      <c r="B763" s="1"/>
      <c r="C763" s="1"/>
      <c r="D763" s="1"/>
      <c r="E763" s="1"/>
      <c r="F763" s="1"/>
      <c r="G763" s="1"/>
      <c r="H763" s="1"/>
      <c r="I763" s="1"/>
      <c r="J763" s="1"/>
      <c r="K763" s="1"/>
      <c r="L763" s="1"/>
      <c r="M763" s="1"/>
      <c r="N763" s="1"/>
      <c r="O763" s="1"/>
    </row>
    <row r="764" spans="1:15" ht="9.75" customHeight="1">
      <c r="A764" s="1"/>
      <c r="B764" s="1"/>
      <c r="C764" s="1"/>
      <c r="D764" s="1"/>
      <c r="E764" s="1"/>
      <c r="F764" s="1"/>
      <c r="G764" s="1"/>
      <c r="H764" s="1"/>
      <c r="I764" s="1"/>
      <c r="J764" s="1"/>
      <c r="K764" s="1"/>
      <c r="L764" s="1"/>
      <c r="M764" s="1"/>
      <c r="N764" s="1"/>
      <c r="O764" s="1"/>
    </row>
    <row r="765" spans="1:15" ht="9.75" customHeight="1">
      <c r="A765" s="1"/>
      <c r="B765" s="1"/>
      <c r="C765" s="1"/>
      <c r="D765" s="1"/>
      <c r="E765" s="1"/>
      <c r="F765" s="1"/>
      <c r="G765" s="1"/>
      <c r="H765" s="1"/>
      <c r="I765" s="1"/>
      <c r="J765" s="1"/>
      <c r="K765" s="1"/>
      <c r="L765" s="1"/>
      <c r="M765" s="1"/>
      <c r="N765" s="1"/>
      <c r="O765" s="1"/>
    </row>
    <row r="766" spans="1:15" ht="9.75" customHeight="1">
      <c r="A766" s="1"/>
      <c r="B766" s="1"/>
      <c r="C766" s="1"/>
      <c r="D766" s="1"/>
      <c r="E766" s="1"/>
      <c r="F766" s="1"/>
      <c r="G766" s="1"/>
      <c r="H766" s="1"/>
      <c r="I766" s="1"/>
      <c r="J766" s="1"/>
      <c r="K766" s="1"/>
      <c r="L766" s="1"/>
      <c r="M766" s="1"/>
      <c r="N766" s="1"/>
      <c r="O766" s="1"/>
    </row>
    <row r="767" spans="1:15" ht="9.75" customHeight="1">
      <c r="A767" s="1"/>
      <c r="B767" s="1"/>
      <c r="C767" s="1"/>
      <c r="D767" s="1"/>
      <c r="E767" s="1"/>
      <c r="F767" s="1"/>
      <c r="G767" s="1"/>
      <c r="H767" s="1"/>
      <c r="I767" s="1"/>
      <c r="J767" s="1"/>
      <c r="K767" s="1"/>
      <c r="L767" s="1"/>
      <c r="M767" s="1"/>
      <c r="N767" s="1"/>
      <c r="O767" s="1"/>
    </row>
    <row r="768" spans="1:15" ht="9.75" customHeight="1">
      <c r="A768" s="1"/>
      <c r="B768" s="1"/>
      <c r="C768" s="1"/>
      <c r="D768" s="1"/>
      <c r="E768" s="1"/>
      <c r="F768" s="1"/>
      <c r="G768" s="1"/>
      <c r="H768" s="1"/>
      <c r="I768" s="1"/>
      <c r="J768" s="1"/>
      <c r="K768" s="1"/>
      <c r="L768" s="1"/>
      <c r="M768" s="1"/>
      <c r="N768" s="1"/>
      <c r="O768" s="1"/>
    </row>
    <row r="769" spans="1:15" ht="9.75" customHeight="1">
      <c r="A769" s="1"/>
      <c r="B769" s="1"/>
      <c r="C769" s="1"/>
      <c r="D769" s="1"/>
      <c r="E769" s="1"/>
      <c r="F769" s="1"/>
      <c r="G769" s="1"/>
      <c r="H769" s="1"/>
      <c r="I769" s="1"/>
      <c r="J769" s="1"/>
      <c r="K769" s="1"/>
      <c r="L769" s="1"/>
      <c r="M769" s="1"/>
      <c r="N769" s="1"/>
      <c r="O769" s="1"/>
    </row>
    <row r="770" spans="1:15" ht="9.75" customHeight="1">
      <c r="A770" s="1"/>
      <c r="B770" s="1"/>
      <c r="C770" s="1"/>
      <c r="D770" s="1"/>
      <c r="E770" s="1"/>
      <c r="F770" s="1"/>
      <c r="G770" s="1"/>
      <c r="H770" s="1"/>
      <c r="I770" s="1"/>
      <c r="J770" s="1"/>
      <c r="K770" s="1"/>
      <c r="L770" s="1"/>
      <c r="M770" s="1"/>
      <c r="N770" s="1"/>
      <c r="O770" s="1"/>
    </row>
    <row r="771" spans="1:15" ht="9.75" customHeight="1">
      <c r="A771" s="1"/>
      <c r="B771" s="1"/>
      <c r="C771" s="1"/>
      <c r="D771" s="1"/>
      <c r="E771" s="1"/>
      <c r="F771" s="1"/>
      <c r="G771" s="1"/>
      <c r="H771" s="1"/>
      <c r="I771" s="1"/>
      <c r="J771" s="1"/>
      <c r="K771" s="1"/>
      <c r="L771" s="1"/>
      <c r="M771" s="1"/>
      <c r="N771" s="1"/>
      <c r="O771" s="1"/>
    </row>
    <row r="772" spans="1:15" ht="9.75" customHeight="1">
      <c r="A772" s="1"/>
      <c r="B772" s="1"/>
      <c r="C772" s="1"/>
      <c r="D772" s="1"/>
      <c r="E772" s="1"/>
      <c r="F772" s="1"/>
      <c r="G772" s="1"/>
      <c r="H772" s="1"/>
      <c r="I772" s="1"/>
      <c r="J772" s="1"/>
      <c r="K772" s="1"/>
      <c r="L772" s="1"/>
      <c r="M772" s="1"/>
      <c r="N772" s="1"/>
      <c r="O772" s="1"/>
    </row>
    <row r="773" spans="1:15" ht="9.75" customHeight="1">
      <c r="A773" s="1"/>
      <c r="B773" s="1"/>
      <c r="C773" s="1"/>
      <c r="D773" s="1"/>
      <c r="E773" s="1"/>
      <c r="F773" s="1"/>
      <c r="G773" s="1"/>
      <c r="H773" s="1"/>
      <c r="I773" s="1"/>
      <c r="J773" s="1"/>
      <c r="K773" s="1"/>
      <c r="L773" s="1"/>
      <c r="M773" s="1"/>
      <c r="N773" s="1"/>
      <c r="O773" s="1"/>
    </row>
    <row r="774" spans="1:15" ht="9.75" customHeight="1">
      <c r="A774" s="1"/>
      <c r="B774" s="1"/>
      <c r="C774" s="1"/>
      <c r="D774" s="1"/>
      <c r="E774" s="1"/>
      <c r="F774" s="1"/>
      <c r="G774" s="1"/>
      <c r="H774" s="1"/>
      <c r="I774" s="1"/>
      <c r="J774" s="1"/>
      <c r="K774" s="1"/>
      <c r="L774" s="1"/>
      <c r="M774" s="1"/>
      <c r="N774" s="1"/>
      <c r="O774" s="1"/>
    </row>
    <row r="775" spans="1:15" ht="9.75" customHeight="1">
      <c r="A775" s="1"/>
      <c r="B775" s="1"/>
      <c r="C775" s="1"/>
      <c r="D775" s="1"/>
      <c r="E775" s="1"/>
      <c r="F775" s="1"/>
      <c r="G775" s="1"/>
      <c r="H775" s="1"/>
      <c r="I775" s="1"/>
      <c r="J775" s="1"/>
      <c r="K775" s="1"/>
      <c r="L775" s="1"/>
      <c r="M775" s="1"/>
      <c r="N775" s="1"/>
      <c r="O775" s="1"/>
    </row>
    <row r="776" spans="1:15" ht="9.75" customHeight="1">
      <c r="A776" s="1"/>
      <c r="B776" s="1"/>
      <c r="C776" s="1"/>
      <c r="D776" s="1"/>
      <c r="E776" s="1"/>
      <c r="F776" s="1"/>
      <c r="G776" s="1"/>
      <c r="H776" s="1"/>
      <c r="I776" s="1"/>
      <c r="J776" s="1"/>
      <c r="K776" s="1"/>
      <c r="L776" s="1"/>
      <c r="M776" s="1"/>
      <c r="N776" s="1"/>
      <c r="O776" s="1"/>
    </row>
    <row r="777" spans="1:15" ht="9.75" customHeight="1">
      <c r="A777" s="1"/>
      <c r="B777" s="1"/>
      <c r="C777" s="1"/>
      <c r="D777" s="1"/>
      <c r="E777" s="1"/>
      <c r="F777" s="1"/>
      <c r="G777" s="1"/>
      <c r="H777" s="1"/>
      <c r="I777" s="1"/>
      <c r="J777" s="1"/>
      <c r="K777" s="1"/>
      <c r="L777" s="1"/>
      <c r="M777" s="1"/>
      <c r="N777" s="1"/>
      <c r="O777" s="1"/>
    </row>
    <row r="778" spans="1:15" ht="9.75" customHeight="1">
      <c r="A778" s="1"/>
      <c r="B778" s="1"/>
      <c r="C778" s="1"/>
      <c r="D778" s="1"/>
      <c r="E778" s="1"/>
      <c r="F778" s="1"/>
      <c r="G778" s="1"/>
      <c r="H778" s="1"/>
      <c r="I778" s="1"/>
      <c r="J778" s="1"/>
      <c r="K778" s="1"/>
      <c r="L778" s="1"/>
      <c r="M778" s="1"/>
      <c r="N778" s="1"/>
      <c r="O778" s="1"/>
    </row>
    <row r="779" spans="1:15" ht="9.75" customHeight="1">
      <c r="A779" s="1"/>
      <c r="B779" s="1"/>
      <c r="C779" s="1"/>
      <c r="D779" s="1"/>
      <c r="E779" s="1"/>
      <c r="F779" s="1"/>
      <c r="G779" s="1"/>
      <c r="H779" s="1"/>
      <c r="I779" s="1"/>
      <c r="J779" s="1"/>
      <c r="K779" s="1"/>
      <c r="L779" s="1"/>
      <c r="M779" s="1"/>
      <c r="N779" s="1"/>
      <c r="O779" s="1"/>
    </row>
    <row r="780" spans="1:15" ht="9.75" customHeight="1">
      <c r="A780" s="1"/>
      <c r="B780" s="1"/>
      <c r="C780" s="1"/>
      <c r="D780" s="1"/>
      <c r="E780" s="1"/>
      <c r="F780" s="1"/>
      <c r="G780" s="1"/>
      <c r="H780" s="1"/>
      <c r="I780" s="1"/>
      <c r="J780" s="1"/>
      <c r="K780" s="1"/>
      <c r="L780" s="1"/>
      <c r="M780" s="1"/>
      <c r="N780" s="1"/>
      <c r="O780" s="1"/>
    </row>
    <row r="781" spans="1:15" ht="9.75" customHeight="1">
      <c r="A781" s="1"/>
      <c r="B781" s="1"/>
      <c r="C781" s="1"/>
      <c r="D781" s="1"/>
      <c r="E781" s="1"/>
      <c r="F781" s="1"/>
      <c r="G781" s="1"/>
      <c r="H781" s="1"/>
      <c r="I781" s="1"/>
      <c r="J781" s="1"/>
      <c r="K781" s="1"/>
      <c r="L781" s="1"/>
      <c r="M781" s="1"/>
      <c r="N781" s="1"/>
      <c r="O781" s="1"/>
    </row>
    <row r="782" spans="1:15" ht="9.75" customHeight="1">
      <c r="A782" s="1"/>
      <c r="B782" s="1"/>
      <c r="C782" s="1"/>
      <c r="D782" s="1"/>
      <c r="E782" s="1"/>
      <c r="F782" s="1"/>
      <c r="G782" s="1"/>
      <c r="H782" s="1"/>
      <c r="I782" s="1"/>
      <c r="J782" s="1"/>
      <c r="K782" s="1"/>
      <c r="L782" s="1"/>
      <c r="M782" s="1"/>
      <c r="N782" s="1"/>
      <c r="O782" s="1"/>
    </row>
    <row r="783" spans="1:15" ht="9.75" customHeight="1">
      <c r="A783" s="1"/>
      <c r="B783" s="1"/>
      <c r="C783" s="1"/>
      <c r="D783" s="1"/>
      <c r="E783" s="1"/>
      <c r="F783" s="1"/>
      <c r="G783" s="1"/>
      <c r="H783" s="1"/>
      <c r="I783" s="1"/>
      <c r="J783" s="1"/>
      <c r="K783" s="1"/>
      <c r="L783" s="1"/>
      <c r="M783" s="1"/>
      <c r="N783" s="1"/>
      <c r="O783" s="1"/>
    </row>
    <row r="784" spans="1:15" ht="9.75" customHeight="1">
      <c r="A784" s="1"/>
      <c r="B784" s="1"/>
      <c r="C784" s="1"/>
      <c r="D784" s="1"/>
      <c r="E784" s="1"/>
      <c r="F784" s="1"/>
      <c r="G784" s="1"/>
      <c r="H784" s="1"/>
      <c r="I784" s="1"/>
      <c r="J784" s="1"/>
      <c r="K784" s="1"/>
      <c r="L784" s="1"/>
      <c r="M784" s="1"/>
      <c r="N784" s="1"/>
      <c r="O784" s="1"/>
    </row>
    <row r="785" spans="1:15" ht="9.75" customHeight="1">
      <c r="A785" s="1"/>
      <c r="B785" s="1"/>
      <c r="C785" s="1"/>
      <c r="D785" s="1"/>
      <c r="E785" s="1"/>
      <c r="F785" s="1"/>
      <c r="G785" s="1"/>
      <c r="H785" s="1"/>
      <c r="I785" s="1"/>
      <c r="J785" s="1"/>
      <c r="K785" s="1"/>
      <c r="L785" s="1"/>
      <c r="M785" s="1"/>
      <c r="N785" s="1"/>
      <c r="O785" s="1"/>
    </row>
    <row r="786" spans="1:15" ht="9.75" customHeight="1">
      <c r="A786" s="1"/>
      <c r="B786" s="1"/>
      <c r="C786" s="1"/>
      <c r="D786" s="1"/>
      <c r="E786" s="1"/>
      <c r="F786" s="1"/>
      <c r="G786" s="1"/>
      <c r="H786" s="1"/>
      <c r="I786" s="1"/>
      <c r="J786" s="1"/>
      <c r="K786" s="1"/>
      <c r="L786" s="1"/>
      <c r="M786" s="1"/>
      <c r="N786" s="1"/>
      <c r="O786" s="1"/>
    </row>
    <row r="787" spans="1:15" ht="9.75" customHeight="1">
      <c r="A787" s="1"/>
      <c r="B787" s="1"/>
      <c r="C787" s="1"/>
      <c r="D787" s="1"/>
      <c r="E787" s="1"/>
      <c r="F787" s="1"/>
      <c r="G787" s="1"/>
      <c r="H787" s="1"/>
      <c r="I787" s="1"/>
      <c r="J787" s="1"/>
      <c r="K787" s="1"/>
      <c r="L787" s="1"/>
      <c r="M787" s="1"/>
      <c r="N787" s="1"/>
      <c r="O787" s="1"/>
    </row>
    <row r="788" spans="1:15" ht="9.75" customHeight="1">
      <c r="A788" s="1"/>
      <c r="B788" s="1"/>
      <c r="C788" s="1"/>
      <c r="D788" s="1"/>
      <c r="E788" s="1"/>
      <c r="F788" s="1"/>
      <c r="G788" s="1"/>
      <c r="H788" s="1"/>
      <c r="I788" s="1"/>
      <c r="J788" s="1"/>
      <c r="K788" s="1"/>
      <c r="L788" s="1"/>
      <c r="M788" s="1"/>
      <c r="N788" s="1"/>
      <c r="O788" s="1"/>
    </row>
    <row r="789" spans="1:15" ht="9.75" customHeight="1">
      <c r="A789" s="1"/>
      <c r="B789" s="1"/>
      <c r="C789" s="1"/>
      <c r="D789" s="1"/>
      <c r="E789" s="1"/>
      <c r="F789" s="1"/>
      <c r="G789" s="1"/>
      <c r="H789" s="1"/>
      <c r="I789" s="1"/>
      <c r="J789" s="1"/>
      <c r="K789" s="1"/>
      <c r="L789" s="1"/>
      <c r="M789" s="1"/>
      <c r="N789" s="1"/>
      <c r="O789" s="1"/>
    </row>
    <row r="790" spans="1:15" ht="9.75" customHeight="1">
      <c r="A790" s="1"/>
      <c r="B790" s="1"/>
      <c r="C790" s="1"/>
      <c r="D790" s="1"/>
      <c r="E790" s="1"/>
      <c r="F790" s="1"/>
      <c r="G790" s="1"/>
      <c r="H790" s="1"/>
      <c r="I790" s="1"/>
      <c r="J790" s="1"/>
      <c r="K790" s="1"/>
      <c r="L790" s="1"/>
      <c r="M790" s="1"/>
      <c r="N790" s="1"/>
      <c r="O790" s="1"/>
    </row>
    <row r="791" spans="1:15" ht="9.75" customHeight="1">
      <c r="A791" s="1"/>
      <c r="B791" s="1"/>
      <c r="C791" s="1"/>
      <c r="D791" s="1"/>
      <c r="E791" s="1"/>
      <c r="F791" s="1"/>
      <c r="G791" s="1"/>
      <c r="H791" s="1"/>
      <c r="I791" s="1"/>
      <c r="J791" s="1"/>
      <c r="K791" s="1"/>
      <c r="L791" s="1"/>
      <c r="M791" s="1"/>
      <c r="N791" s="1"/>
      <c r="O791" s="1"/>
    </row>
    <row r="792" spans="1:15" ht="9.75" customHeight="1">
      <c r="A792" s="1"/>
      <c r="B792" s="1"/>
      <c r="C792" s="1"/>
      <c r="D792" s="1"/>
      <c r="E792" s="1"/>
      <c r="F792" s="1"/>
      <c r="G792" s="1"/>
      <c r="H792" s="1"/>
      <c r="I792" s="1"/>
      <c r="J792" s="1"/>
      <c r="K792" s="1"/>
      <c r="L792" s="1"/>
      <c r="M792" s="1"/>
      <c r="N792" s="1"/>
      <c r="O792" s="1"/>
    </row>
    <row r="793" spans="1:15" ht="9.75" customHeight="1">
      <c r="A793" s="1"/>
      <c r="B793" s="1"/>
      <c r="C793" s="1"/>
      <c r="D793" s="1"/>
      <c r="E793" s="1"/>
      <c r="F793" s="1"/>
      <c r="G793" s="1"/>
      <c r="H793" s="1"/>
      <c r="I793" s="1"/>
      <c r="J793" s="1"/>
      <c r="K793" s="1"/>
      <c r="L793" s="1"/>
      <c r="M793" s="1"/>
      <c r="N793" s="1"/>
      <c r="O793" s="1"/>
    </row>
    <row r="794" spans="1:15" ht="9.75" customHeight="1">
      <c r="A794" s="1"/>
      <c r="B794" s="1"/>
      <c r="C794" s="1"/>
      <c r="D794" s="1"/>
      <c r="E794" s="1"/>
      <c r="F794" s="1"/>
      <c r="G794" s="1"/>
      <c r="H794" s="1"/>
      <c r="I794" s="1"/>
      <c r="J794" s="1"/>
      <c r="K794" s="1"/>
      <c r="L794" s="1"/>
      <c r="M794" s="1"/>
      <c r="N794" s="1"/>
      <c r="O794" s="1"/>
    </row>
    <row r="795" spans="1:15" ht="9.75" customHeight="1">
      <c r="A795" s="1"/>
      <c r="B795" s="1"/>
      <c r="C795" s="1"/>
      <c r="D795" s="1"/>
      <c r="E795" s="1"/>
      <c r="F795" s="1"/>
      <c r="G795" s="1"/>
      <c r="H795" s="1"/>
      <c r="I795" s="1"/>
      <c r="J795" s="1"/>
      <c r="K795" s="1"/>
      <c r="L795" s="1"/>
      <c r="M795" s="1"/>
      <c r="N795" s="1"/>
      <c r="O795" s="1"/>
    </row>
    <row r="796" spans="1:15" ht="9.75" customHeight="1">
      <c r="A796" s="1"/>
      <c r="B796" s="1"/>
      <c r="C796" s="1"/>
      <c r="D796" s="1"/>
      <c r="E796" s="1"/>
      <c r="F796" s="1"/>
      <c r="G796" s="1"/>
      <c r="H796" s="1"/>
      <c r="I796" s="1"/>
      <c r="J796" s="1"/>
      <c r="K796" s="1"/>
      <c r="L796" s="1"/>
      <c r="M796" s="1"/>
      <c r="N796" s="1"/>
      <c r="O796" s="1"/>
    </row>
    <row r="797" spans="1:15" ht="9.75" customHeight="1">
      <c r="A797" s="1"/>
      <c r="B797" s="1"/>
      <c r="C797" s="1"/>
      <c r="D797" s="1"/>
      <c r="E797" s="1"/>
      <c r="F797" s="1"/>
      <c r="G797" s="1"/>
      <c r="H797" s="1"/>
      <c r="I797" s="1"/>
      <c r="J797" s="1"/>
      <c r="K797" s="1"/>
      <c r="L797" s="1"/>
      <c r="M797" s="1"/>
      <c r="N797" s="1"/>
      <c r="O797" s="1"/>
    </row>
    <row r="798" spans="1:15" ht="9.75" customHeight="1">
      <c r="A798" s="1"/>
      <c r="B798" s="1"/>
      <c r="C798" s="1"/>
      <c r="D798" s="1"/>
      <c r="E798" s="1"/>
      <c r="F798" s="1"/>
      <c r="G798" s="1"/>
      <c r="H798" s="1"/>
      <c r="I798" s="1"/>
      <c r="J798" s="1"/>
      <c r="K798" s="1"/>
      <c r="L798" s="1"/>
      <c r="M798" s="1"/>
      <c r="N798" s="1"/>
      <c r="O798" s="1"/>
    </row>
    <row r="799" spans="1:15" ht="9.75" customHeight="1">
      <c r="A799" s="1"/>
      <c r="B799" s="1"/>
      <c r="C799" s="1"/>
      <c r="D799" s="1"/>
      <c r="E799" s="1"/>
      <c r="F799" s="1"/>
      <c r="G799" s="1"/>
      <c r="H799" s="1"/>
      <c r="I799" s="1"/>
      <c r="J799" s="1"/>
      <c r="K799" s="1"/>
      <c r="L799" s="1"/>
      <c r="M799" s="1"/>
      <c r="N799" s="1"/>
      <c r="O799" s="1"/>
    </row>
    <row r="800" spans="1:15" ht="9.75" customHeight="1">
      <c r="A800" s="1"/>
      <c r="B800" s="1"/>
      <c r="C800" s="1"/>
      <c r="D800" s="1"/>
      <c r="E800" s="1"/>
      <c r="F800" s="1"/>
      <c r="G800" s="1"/>
      <c r="H800" s="1"/>
      <c r="I800" s="1"/>
      <c r="J800" s="1"/>
      <c r="K800" s="1"/>
      <c r="L800" s="1"/>
      <c r="M800" s="1"/>
      <c r="N800" s="1"/>
      <c r="O800" s="1"/>
    </row>
    <row r="801" spans="1:15" ht="9.75" customHeight="1">
      <c r="A801" s="1"/>
      <c r="B801" s="1"/>
      <c r="C801" s="1"/>
      <c r="D801" s="1"/>
      <c r="E801" s="1"/>
      <c r="F801" s="1"/>
      <c r="G801" s="1"/>
      <c r="H801" s="1"/>
      <c r="I801" s="1"/>
      <c r="J801" s="1"/>
      <c r="K801" s="1"/>
      <c r="L801" s="1"/>
      <c r="M801" s="1"/>
      <c r="N801" s="1"/>
      <c r="O801" s="1"/>
    </row>
    <row r="802" spans="1:15" ht="9.75" customHeight="1">
      <c r="A802" s="1"/>
      <c r="B802" s="1"/>
      <c r="C802" s="1"/>
      <c r="D802" s="1"/>
      <c r="E802" s="1"/>
      <c r="F802" s="1"/>
      <c r="G802" s="1"/>
      <c r="H802" s="1"/>
      <c r="I802" s="1"/>
      <c r="J802" s="1"/>
      <c r="K802" s="1"/>
      <c r="L802" s="1"/>
      <c r="M802" s="1"/>
      <c r="N802" s="1"/>
      <c r="O802" s="1"/>
    </row>
    <row r="803" spans="1:15" ht="9.75" customHeight="1">
      <c r="A803" s="1"/>
      <c r="B803" s="1"/>
      <c r="C803" s="1"/>
      <c r="D803" s="1"/>
      <c r="E803" s="1"/>
      <c r="F803" s="1"/>
      <c r="G803" s="1"/>
      <c r="H803" s="1"/>
      <c r="I803" s="1"/>
      <c r="J803" s="1"/>
      <c r="K803" s="1"/>
      <c r="L803" s="1"/>
      <c r="M803" s="1"/>
      <c r="N803" s="1"/>
      <c r="O803" s="1"/>
    </row>
    <row r="804" spans="1:15" ht="9.75" customHeight="1">
      <c r="A804" s="1"/>
      <c r="B804" s="1"/>
      <c r="C804" s="1"/>
      <c r="D804" s="1"/>
      <c r="E804" s="1"/>
      <c r="F804" s="1"/>
      <c r="G804" s="1"/>
      <c r="H804" s="1"/>
      <c r="I804" s="1"/>
      <c r="J804" s="1"/>
      <c r="K804" s="1"/>
      <c r="L804" s="1"/>
      <c r="M804" s="1"/>
      <c r="N804" s="1"/>
      <c r="O804" s="1"/>
    </row>
    <row r="805" spans="1:15" ht="9.75" customHeight="1">
      <c r="A805" s="1"/>
      <c r="B805" s="1"/>
      <c r="C805" s="1"/>
      <c r="D805" s="1"/>
      <c r="E805" s="1"/>
      <c r="F805" s="1"/>
      <c r="G805" s="1"/>
      <c r="H805" s="1"/>
      <c r="I805" s="1"/>
      <c r="J805" s="1"/>
      <c r="K805" s="1"/>
      <c r="L805" s="1"/>
      <c r="M805" s="1"/>
      <c r="N805" s="1"/>
      <c r="O805" s="1"/>
    </row>
    <row r="806" spans="1:15" ht="9.75" customHeight="1">
      <c r="A806" s="1"/>
      <c r="B806" s="1"/>
      <c r="C806" s="1"/>
      <c r="D806" s="1"/>
      <c r="E806" s="1"/>
      <c r="F806" s="1"/>
      <c r="G806" s="1"/>
      <c r="H806" s="1"/>
      <c r="I806" s="1"/>
      <c r="J806" s="1"/>
      <c r="K806" s="1"/>
      <c r="L806" s="1"/>
      <c r="M806" s="1"/>
      <c r="N806" s="1"/>
      <c r="O806" s="1"/>
    </row>
    <row r="807" spans="1:15" ht="9.75" customHeight="1">
      <c r="A807" s="1"/>
      <c r="B807" s="1"/>
      <c r="C807" s="1"/>
      <c r="D807" s="1"/>
      <c r="E807" s="1"/>
      <c r="F807" s="1"/>
      <c r="G807" s="1"/>
      <c r="H807" s="1"/>
      <c r="I807" s="1"/>
      <c r="J807" s="1"/>
      <c r="K807" s="1"/>
      <c r="L807" s="1"/>
      <c r="M807" s="1"/>
      <c r="N807" s="1"/>
      <c r="O807" s="1"/>
    </row>
    <row r="808" spans="1:15" ht="9.75" customHeight="1">
      <c r="A808" s="1"/>
      <c r="B808" s="1"/>
      <c r="C808" s="1"/>
      <c r="D808" s="1"/>
      <c r="E808" s="1"/>
      <c r="F808" s="1"/>
      <c r="G808" s="1"/>
      <c r="H808" s="1"/>
      <c r="I808" s="1"/>
      <c r="J808" s="1"/>
      <c r="K808" s="1"/>
      <c r="L808" s="1"/>
      <c r="M808" s="1"/>
      <c r="N808" s="1"/>
      <c r="O808" s="1"/>
    </row>
    <row r="809" spans="1:15" ht="9.75" customHeight="1">
      <c r="A809" s="1"/>
      <c r="B809" s="1"/>
      <c r="C809" s="1"/>
      <c r="D809" s="1"/>
      <c r="E809" s="1"/>
      <c r="F809" s="1"/>
      <c r="G809" s="1"/>
      <c r="H809" s="1"/>
      <c r="I809" s="1"/>
      <c r="J809" s="1"/>
      <c r="K809" s="1"/>
      <c r="L809" s="1"/>
      <c r="M809" s="1"/>
      <c r="N809" s="1"/>
      <c r="O809" s="1"/>
    </row>
    <row r="810" spans="1:15" ht="9.75" customHeight="1">
      <c r="A810" s="1"/>
      <c r="B810" s="1"/>
      <c r="C810" s="1"/>
      <c r="D810" s="1"/>
      <c r="E810" s="1"/>
      <c r="F810" s="1"/>
      <c r="G810" s="1"/>
      <c r="H810" s="1"/>
      <c r="I810" s="1"/>
      <c r="J810" s="1"/>
      <c r="K810" s="1"/>
      <c r="L810" s="1"/>
      <c r="M810" s="1"/>
      <c r="N810" s="1"/>
      <c r="O810" s="1"/>
    </row>
    <row r="811" spans="1:15" ht="9.75" customHeight="1">
      <c r="A811" s="1"/>
      <c r="B811" s="1"/>
      <c r="C811" s="1"/>
      <c r="D811" s="1"/>
      <c r="E811" s="1"/>
      <c r="F811" s="1"/>
      <c r="G811" s="1"/>
      <c r="H811" s="1"/>
      <c r="I811" s="1"/>
      <c r="J811" s="1"/>
      <c r="K811" s="1"/>
      <c r="L811" s="1"/>
      <c r="M811" s="1"/>
      <c r="N811" s="1"/>
      <c r="O811" s="1"/>
    </row>
    <row r="812" spans="1:15" ht="9.75" customHeight="1">
      <c r="A812" s="1"/>
      <c r="B812" s="1"/>
      <c r="C812" s="1"/>
      <c r="D812" s="1"/>
      <c r="E812" s="1"/>
      <c r="F812" s="1"/>
      <c r="G812" s="1"/>
      <c r="H812" s="1"/>
      <c r="I812" s="1"/>
      <c r="J812" s="1"/>
      <c r="K812" s="1"/>
      <c r="L812" s="1"/>
      <c r="M812" s="1"/>
      <c r="N812" s="1"/>
      <c r="O812" s="1"/>
    </row>
    <row r="813" spans="1:15" ht="9.75" customHeight="1">
      <c r="A813" s="1"/>
      <c r="B813" s="1"/>
      <c r="C813" s="1"/>
      <c r="D813" s="1"/>
      <c r="E813" s="1"/>
      <c r="F813" s="1"/>
      <c r="G813" s="1"/>
      <c r="H813" s="1"/>
      <c r="I813" s="1"/>
      <c r="J813" s="1"/>
      <c r="K813" s="1"/>
      <c r="L813" s="1"/>
      <c r="M813" s="1"/>
      <c r="N813" s="1"/>
      <c r="O813" s="1"/>
    </row>
    <row r="814" spans="1:15" ht="9.75" customHeight="1">
      <c r="A814" s="1"/>
      <c r="B814" s="1"/>
      <c r="C814" s="1"/>
      <c r="D814" s="1"/>
      <c r="E814" s="1"/>
      <c r="F814" s="1"/>
      <c r="G814" s="1"/>
      <c r="H814" s="1"/>
      <c r="I814" s="1"/>
      <c r="J814" s="1"/>
      <c r="K814" s="1"/>
      <c r="L814" s="1"/>
      <c r="M814" s="1"/>
      <c r="N814" s="1"/>
      <c r="O814" s="1"/>
    </row>
    <row r="815" spans="1:15" ht="9.75" customHeight="1">
      <c r="A815" s="1"/>
      <c r="B815" s="1"/>
      <c r="C815" s="1"/>
      <c r="D815" s="1"/>
      <c r="E815" s="1"/>
      <c r="F815" s="1"/>
      <c r="G815" s="1"/>
      <c r="H815" s="1"/>
      <c r="I815" s="1"/>
      <c r="J815" s="1"/>
      <c r="K815" s="1"/>
      <c r="L815" s="1"/>
      <c r="M815" s="1"/>
      <c r="N815" s="1"/>
      <c r="O815" s="1"/>
    </row>
    <row r="816" spans="1:15" ht="9.75" customHeight="1">
      <c r="A816" s="1"/>
      <c r="B816" s="1"/>
      <c r="C816" s="1"/>
      <c r="D816" s="1"/>
      <c r="E816" s="1"/>
      <c r="F816" s="1"/>
      <c r="G816" s="1"/>
      <c r="H816" s="1"/>
      <c r="I816" s="1"/>
      <c r="J816" s="1"/>
      <c r="K816" s="1"/>
      <c r="L816" s="1"/>
      <c r="M816" s="1"/>
      <c r="N816" s="1"/>
      <c r="O816" s="1"/>
    </row>
    <row r="817" spans="1:15" ht="9.75" customHeight="1">
      <c r="A817" s="1"/>
      <c r="B817" s="1"/>
      <c r="C817" s="1"/>
      <c r="D817" s="1"/>
      <c r="E817" s="1"/>
      <c r="F817" s="1"/>
      <c r="G817" s="1"/>
      <c r="H817" s="1"/>
      <c r="I817" s="1"/>
      <c r="J817" s="1"/>
      <c r="K817" s="1"/>
      <c r="L817" s="1"/>
      <c r="M817" s="1"/>
      <c r="N817" s="1"/>
      <c r="O817" s="1"/>
    </row>
    <row r="818" spans="1:15" ht="9.75" customHeight="1">
      <c r="A818" s="1"/>
      <c r="B818" s="1"/>
      <c r="C818" s="1"/>
      <c r="D818" s="1"/>
      <c r="E818" s="1"/>
      <c r="F818" s="1"/>
      <c r="G818" s="1"/>
      <c r="H818" s="1"/>
      <c r="I818" s="1"/>
      <c r="J818" s="1"/>
      <c r="K818" s="1"/>
      <c r="L818" s="1"/>
      <c r="M818" s="1"/>
      <c r="N818" s="1"/>
      <c r="O818" s="1"/>
    </row>
    <row r="819" spans="1:15" ht="9.75" customHeight="1">
      <c r="A819" s="1"/>
      <c r="B819" s="1"/>
      <c r="C819" s="1"/>
      <c r="D819" s="1"/>
      <c r="E819" s="1"/>
      <c r="F819" s="1"/>
      <c r="G819" s="1"/>
      <c r="H819" s="1"/>
      <c r="I819" s="1"/>
      <c r="J819" s="1"/>
      <c r="K819" s="1"/>
      <c r="L819" s="1"/>
      <c r="M819" s="1"/>
      <c r="N819" s="1"/>
      <c r="O819" s="1"/>
    </row>
    <row r="820" spans="1:15" ht="9.75" customHeight="1">
      <c r="A820" s="1"/>
      <c r="B820" s="1"/>
      <c r="C820" s="1"/>
      <c r="D820" s="1"/>
      <c r="E820" s="1"/>
      <c r="F820" s="1"/>
      <c r="G820" s="1"/>
      <c r="H820" s="1"/>
      <c r="I820" s="1"/>
      <c r="J820" s="1"/>
      <c r="K820" s="1"/>
      <c r="L820" s="1"/>
      <c r="M820" s="1"/>
      <c r="N820" s="1"/>
      <c r="O820" s="1"/>
    </row>
    <row r="821" spans="1:15" ht="9.75" customHeight="1">
      <c r="A821" s="1"/>
      <c r="B821" s="1"/>
      <c r="C821" s="1"/>
      <c r="D821" s="1"/>
      <c r="E821" s="1"/>
      <c r="F821" s="1"/>
      <c r="G821" s="1"/>
      <c r="H821" s="1"/>
      <c r="I821" s="1"/>
      <c r="J821" s="1"/>
      <c r="K821" s="1"/>
      <c r="L821" s="1"/>
      <c r="M821" s="1"/>
      <c r="N821" s="1"/>
      <c r="O821" s="1"/>
    </row>
    <row r="822" spans="1:15" ht="9.75" customHeight="1">
      <c r="A822" s="1"/>
      <c r="B822" s="1"/>
      <c r="C822" s="1"/>
      <c r="D822" s="1"/>
      <c r="E822" s="1"/>
      <c r="F822" s="1"/>
      <c r="G822" s="1"/>
      <c r="H822" s="1"/>
      <c r="I822" s="1"/>
      <c r="J822" s="1"/>
      <c r="K822" s="1"/>
      <c r="L822" s="1"/>
      <c r="M822" s="1"/>
      <c r="N822" s="1"/>
      <c r="O822" s="1"/>
    </row>
    <row r="823" spans="1:15" ht="9.75" customHeight="1">
      <c r="A823" s="1"/>
      <c r="B823" s="1"/>
      <c r="C823" s="1"/>
      <c r="D823" s="1"/>
      <c r="E823" s="1"/>
      <c r="F823" s="1"/>
      <c r="G823" s="1"/>
      <c r="H823" s="1"/>
      <c r="I823" s="1"/>
      <c r="J823" s="1"/>
      <c r="K823" s="1"/>
      <c r="L823" s="1"/>
      <c r="M823" s="1"/>
      <c r="N823" s="1"/>
      <c r="O823" s="1"/>
    </row>
    <row r="824" spans="1:15" ht="9.75" customHeight="1">
      <c r="A824" s="1"/>
      <c r="B824" s="1"/>
      <c r="C824" s="1"/>
      <c r="D824" s="1"/>
      <c r="E824" s="1"/>
      <c r="F824" s="1"/>
      <c r="G824" s="1"/>
      <c r="H824" s="1"/>
      <c r="I824" s="1"/>
      <c r="J824" s="1"/>
      <c r="K824" s="1"/>
      <c r="L824" s="1"/>
      <c r="M824" s="1"/>
      <c r="N824" s="1"/>
      <c r="O824" s="1"/>
    </row>
    <row r="825" spans="1:15" ht="9.75" customHeight="1">
      <c r="A825" s="1"/>
      <c r="B825" s="1"/>
      <c r="C825" s="1"/>
      <c r="D825" s="1"/>
      <c r="E825" s="1"/>
      <c r="F825" s="1"/>
      <c r="G825" s="1"/>
      <c r="H825" s="1"/>
      <c r="I825" s="1"/>
      <c r="J825" s="1"/>
      <c r="K825" s="1"/>
      <c r="L825" s="1"/>
      <c r="M825" s="1"/>
      <c r="N825" s="1"/>
      <c r="O825" s="1"/>
    </row>
    <row r="826" spans="1:15" ht="9.75" customHeight="1">
      <c r="A826" s="1"/>
      <c r="B826" s="1"/>
      <c r="C826" s="1"/>
      <c r="D826" s="1"/>
      <c r="E826" s="1"/>
      <c r="F826" s="1"/>
      <c r="G826" s="1"/>
      <c r="H826" s="1"/>
      <c r="I826" s="1"/>
      <c r="J826" s="1"/>
      <c r="K826" s="1"/>
      <c r="L826" s="1"/>
      <c r="M826" s="1"/>
      <c r="N826" s="1"/>
      <c r="O826" s="1"/>
    </row>
    <row r="827" spans="1:15" ht="9.75" customHeight="1">
      <c r="A827" s="1"/>
      <c r="B827" s="1"/>
      <c r="C827" s="1"/>
      <c r="D827" s="1"/>
      <c r="E827" s="1"/>
      <c r="F827" s="1"/>
      <c r="G827" s="1"/>
      <c r="H827" s="1"/>
      <c r="I827" s="1"/>
      <c r="J827" s="1"/>
      <c r="K827" s="1"/>
      <c r="L827" s="1"/>
      <c r="M827" s="1"/>
      <c r="N827" s="1"/>
      <c r="O827" s="1"/>
    </row>
    <row r="828" spans="1:15" ht="9.75" customHeight="1">
      <c r="A828" s="1"/>
      <c r="B828" s="1"/>
      <c r="C828" s="1"/>
      <c r="D828" s="1"/>
      <c r="E828" s="1"/>
      <c r="F828" s="1"/>
      <c r="G828" s="1"/>
      <c r="H828" s="1"/>
      <c r="I828" s="1"/>
      <c r="J828" s="1"/>
      <c r="K828" s="1"/>
      <c r="L828" s="1"/>
      <c r="M828" s="1"/>
      <c r="N828" s="1"/>
      <c r="O828" s="1"/>
    </row>
    <row r="829" spans="1:15" ht="9.75" customHeight="1">
      <c r="A829" s="1"/>
      <c r="B829" s="1"/>
      <c r="C829" s="1"/>
      <c r="D829" s="1"/>
      <c r="E829" s="1"/>
      <c r="F829" s="1"/>
      <c r="G829" s="1"/>
      <c r="H829" s="1"/>
      <c r="I829" s="1"/>
      <c r="J829" s="1"/>
      <c r="K829" s="1"/>
      <c r="L829" s="1"/>
      <c r="M829" s="1"/>
      <c r="N829" s="1"/>
      <c r="O829" s="1"/>
    </row>
    <row r="830" spans="1:15" ht="9.75" customHeight="1">
      <c r="A830" s="1"/>
      <c r="B830" s="1"/>
      <c r="C830" s="1"/>
      <c r="D830" s="1"/>
      <c r="E830" s="1"/>
      <c r="F830" s="1"/>
      <c r="G830" s="1"/>
      <c r="H830" s="1"/>
      <c r="I830" s="1"/>
      <c r="J830" s="1"/>
      <c r="K830" s="1"/>
      <c r="L830" s="1"/>
      <c r="M830" s="1"/>
      <c r="N830" s="1"/>
      <c r="O830" s="1"/>
    </row>
    <row r="831" spans="1:15" ht="9.75" customHeight="1">
      <c r="A831" s="1"/>
      <c r="B831" s="1"/>
      <c r="C831" s="1"/>
      <c r="D831" s="1"/>
      <c r="E831" s="1"/>
      <c r="F831" s="1"/>
      <c r="G831" s="1"/>
      <c r="H831" s="1"/>
      <c r="I831" s="1"/>
      <c r="J831" s="1"/>
      <c r="K831" s="1"/>
      <c r="L831" s="1"/>
      <c r="M831" s="1"/>
      <c r="N831" s="1"/>
      <c r="O831" s="1"/>
    </row>
    <row r="832" spans="1:15" ht="9.75" customHeight="1">
      <c r="A832" s="1"/>
      <c r="B832" s="1"/>
      <c r="C832" s="1"/>
      <c r="D832" s="1"/>
      <c r="E832" s="1"/>
      <c r="F832" s="1"/>
      <c r="G832" s="1"/>
      <c r="H832" s="1"/>
      <c r="I832" s="1"/>
      <c r="J832" s="1"/>
      <c r="K832" s="1"/>
      <c r="L832" s="1"/>
      <c r="M832" s="1"/>
      <c r="N832" s="1"/>
      <c r="O832" s="1"/>
    </row>
    <row r="833" spans="1:15" ht="9.75" customHeight="1">
      <c r="A833" s="1"/>
      <c r="B833" s="1"/>
      <c r="C833" s="1"/>
      <c r="D833" s="1"/>
      <c r="E833" s="1"/>
      <c r="F833" s="1"/>
      <c r="G833" s="1"/>
      <c r="H833" s="1"/>
      <c r="I833" s="1"/>
      <c r="J833" s="1"/>
      <c r="K833" s="1"/>
      <c r="L833" s="1"/>
      <c r="M833" s="1"/>
      <c r="N833" s="1"/>
      <c r="O833" s="1"/>
    </row>
    <row r="834" spans="1:15" ht="9.75" customHeight="1">
      <c r="A834" s="1"/>
      <c r="B834" s="1"/>
      <c r="C834" s="1"/>
      <c r="D834" s="1"/>
      <c r="E834" s="1"/>
      <c r="F834" s="1"/>
      <c r="G834" s="1"/>
      <c r="H834" s="1"/>
      <c r="I834" s="1"/>
      <c r="J834" s="1"/>
      <c r="K834" s="1"/>
      <c r="L834" s="1"/>
      <c r="M834" s="1"/>
      <c r="N834" s="1"/>
      <c r="O834" s="1"/>
    </row>
    <row r="835" spans="1:15" ht="9.75" customHeight="1">
      <c r="A835" s="1"/>
      <c r="B835" s="1"/>
      <c r="C835" s="1"/>
      <c r="D835" s="1"/>
      <c r="E835" s="1"/>
      <c r="F835" s="1"/>
      <c r="G835" s="1"/>
      <c r="H835" s="1"/>
      <c r="I835" s="1"/>
      <c r="J835" s="1"/>
      <c r="K835" s="1"/>
      <c r="L835" s="1"/>
      <c r="M835" s="1"/>
      <c r="N835" s="1"/>
      <c r="O835" s="1"/>
    </row>
    <row r="836" spans="1:15" ht="9.75" customHeight="1">
      <c r="A836" s="1"/>
      <c r="B836" s="1"/>
      <c r="C836" s="1"/>
      <c r="D836" s="1"/>
      <c r="E836" s="1"/>
      <c r="F836" s="1"/>
      <c r="G836" s="1"/>
      <c r="H836" s="1"/>
      <c r="I836" s="1"/>
      <c r="J836" s="1"/>
      <c r="K836" s="1"/>
      <c r="L836" s="1"/>
      <c r="M836" s="1"/>
      <c r="N836" s="1"/>
      <c r="O836" s="1"/>
    </row>
    <row r="837" spans="1:15" ht="9.75" customHeight="1">
      <c r="A837" s="1"/>
      <c r="B837" s="1"/>
      <c r="C837" s="1"/>
      <c r="D837" s="1"/>
      <c r="E837" s="1"/>
      <c r="F837" s="1"/>
      <c r="G837" s="1"/>
      <c r="H837" s="1"/>
      <c r="I837" s="1"/>
      <c r="J837" s="1"/>
      <c r="K837" s="1"/>
      <c r="L837" s="1"/>
      <c r="M837" s="1"/>
      <c r="N837" s="1"/>
      <c r="O837" s="1"/>
    </row>
    <row r="838" spans="1:15" ht="9.75" customHeight="1">
      <c r="A838" s="1"/>
      <c r="B838" s="1"/>
      <c r="C838" s="1"/>
      <c r="D838" s="1"/>
      <c r="E838" s="1"/>
      <c r="F838" s="1"/>
      <c r="G838" s="1"/>
      <c r="H838" s="1"/>
      <c r="I838" s="1"/>
      <c r="J838" s="1"/>
      <c r="K838" s="1"/>
      <c r="L838" s="1"/>
      <c r="M838" s="1"/>
      <c r="N838" s="1"/>
      <c r="O838" s="1"/>
    </row>
    <row r="839" spans="1:15" ht="9.75" customHeight="1">
      <c r="A839" s="1"/>
      <c r="B839" s="1"/>
      <c r="C839" s="1"/>
      <c r="D839" s="1"/>
      <c r="E839" s="1"/>
      <c r="F839" s="1"/>
      <c r="G839" s="1"/>
      <c r="H839" s="1"/>
      <c r="I839" s="1"/>
      <c r="J839" s="1"/>
      <c r="K839" s="1"/>
      <c r="L839" s="1"/>
      <c r="M839" s="1"/>
      <c r="N839" s="1"/>
      <c r="O839" s="1"/>
    </row>
    <row r="840" spans="1:15" ht="9.75" customHeight="1">
      <c r="A840" s="1"/>
      <c r="B840" s="1"/>
      <c r="C840" s="1"/>
      <c r="D840" s="1"/>
      <c r="E840" s="1"/>
      <c r="F840" s="1"/>
      <c r="G840" s="1"/>
      <c r="H840" s="1"/>
      <c r="I840" s="1"/>
      <c r="J840" s="1"/>
      <c r="K840" s="1"/>
      <c r="L840" s="1"/>
      <c r="M840" s="1"/>
      <c r="N840" s="1"/>
      <c r="O840" s="1"/>
    </row>
    <row r="841" spans="1:15" ht="9.75" customHeight="1">
      <c r="A841" s="1"/>
      <c r="B841" s="1"/>
      <c r="C841" s="1"/>
      <c r="D841" s="1"/>
      <c r="E841" s="1"/>
      <c r="F841" s="1"/>
      <c r="G841" s="1"/>
      <c r="H841" s="1"/>
      <c r="I841" s="1"/>
      <c r="J841" s="1"/>
      <c r="K841" s="1"/>
      <c r="L841" s="1"/>
      <c r="M841" s="1"/>
      <c r="N841" s="1"/>
      <c r="O841" s="1"/>
    </row>
    <row r="842" spans="1:15" ht="9.75" customHeight="1">
      <c r="A842" s="1"/>
      <c r="B842" s="1"/>
      <c r="C842" s="1"/>
      <c r="D842" s="1"/>
      <c r="E842" s="1"/>
      <c r="F842" s="1"/>
      <c r="G842" s="1"/>
      <c r="H842" s="1"/>
      <c r="I842" s="1"/>
      <c r="J842" s="1"/>
      <c r="K842" s="1"/>
      <c r="L842" s="1"/>
      <c r="M842" s="1"/>
      <c r="N842" s="1"/>
      <c r="O842" s="1"/>
    </row>
    <row r="843" spans="1:15" ht="9.75" customHeight="1">
      <c r="A843" s="1"/>
      <c r="B843" s="1"/>
      <c r="C843" s="1"/>
      <c r="D843" s="1"/>
      <c r="E843" s="1"/>
      <c r="F843" s="1"/>
      <c r="G843" s="1"/>
      <c r="H843" s="1"/>
      <c r="I843" s="1"/>
      <c r="J843" s="1"/>
      <c r="K843" s="1"/>
      <c r="L843" s="1"/>
      <c r="M843" s="1"/>
      <c r="N843" s="1"/>
      <c r="O843" s="1"/>
    </row>
    <row r="844" spans="1:15" ht="9.75" customHeight="1">
      <c r="A844" s="1"/>
      <c r="B844" s="1"/>
      <c r="C844" s="1"/>
      <c r="D844" s="1"/>
      <c r="E844" s="1"/>
      <c r="F844" s="1"/>
      <c r="G844" s="1"/>
      <c r="H844" s="1"/>
      <c r="I844" s="1"/>
      <c r="J844" s="1"/>
      <c r="K844" s="1"/>
      <c r="L844" s="1"/>
      <c r="M844" s="1"/>
      <c r="N844" s="1"/>
      <c r="O844" s="1"/>
    </row>
    <row r="845" spans="1:15" ht="9.75" customHeight="1">
      <c r="A845" s="1"/>
      <c r="B845" s="1"/>
      <c r="C845" s="1"/>
      <c r="D845" s="1"/>
      <c r="E845" s="1"/>
      <c r="F845" s="1"/>
      <c r="G845" s="1"/>
      <c r="H845" s="1"/>
      <c r="I845" s="1"/>
      <c r="J845" s="1"/>
      <c r="K845" s="1"/>
      <c r="L845" s="1"/>
      <c r="M845" s="1"/>
      <c r="N845" s="1"/>
      <c r="O845" s="1"/>
    </row>
    <row r="846" spans="1:15" ht="9.75" customHeight="1">
      <c r="A846" s="1"/>
      <c r="B846" s="1"/>
      <c r="C846" s="1"/>
      <c r="D846" s="1"/>
      <c r="E846" s="1"/>
      <c r="F846" s="1"/>
      <c r="G846" s="1"/>
      <c r="H846" s="1"/>
      <c r="I846" s="1"/>
      <c r="J846" s="1"/>
      <c r="K846" s="1"/>
      <c r="L846" s="1"/>
      <c r="M846" s="1"/>
      <c r="N846" s="1"/>
      <c r="O846" s="1"/>
    </row>
    <row r="847" spans="1:15" ht="9.75" customHeight="1">
      <c r="A847" s="1"/>
      <c r="B847" s="1"/>
      <c r="C847" s="1"/>
      <c r="D847" s="1"/>
      <c r="E847" s="1"/>
      <c r="F847" s="1"/>
      <c r="G847" s="1"/>
      <c r="H847" s="1"/>
      <c r="I847" s="1"/>
      <c r="J847" s="1"/>
      <c r="K847" s="1"/>
      <c r="L847" s="1"/>
      <c r="M847" s="1"/>
      <c r="N847" s="1"/>
      <c r="O847" s="1"/>
    </row>
    <row r="848" spans="1:15" ht="9.75" customHeight="1">
      <c r="A848" s="1"/>
      <c r="B848" s="1"/>
      <c r="C848" s="1"/>
      <c r="D848" s="1"/>
      <c r="E848" s="1"/>
      <c r="F848" s="1"/>
      <c r="G848" s="1"/>
      <c r="H848" s="1"/>
      <c r="I848" s="1"/>
      <c r="J848" s="1"/>
      <c r="K848" s="1"/>
      <c r="L848" s="1"/>
      <c r="M848" s="1"/>
      <c r="N848" s="1"/>
      <c r="O848" s="1"/>
    </row>
    <row r="849" spans="1:15" ht="9.75" customHeight="1">
      <c r="A849" s="1"/>
      <c r="B849" s="1"/>
      <c r="C849" s="1"/>
      <c r="D849" s="1"/>
      <c r="E849" s="1"/>
      <c r="F849" s="1"/>
      <c r="G849" s="1"/>
      <c r="H849" s="1"/>
      <c r="I849" s="1"/>
      <c r="J849" s="1"/>
      <c r="K849" s="1"/>
      <c r="L849" s="1"/>
      <c r="M849" s="1"/>
      <c r="N849" s="1"/>
      <c r="O849" s="1"/>
    </row>
    <row r="850" spans="1:15" ht="9.75" customHeight="1">
      <c r="A850" s="1"/>
      <c r="B850" s="1"/>
      <c r="C850" s="1"/>
      <c r="D850" s="1"/>
      <c r="E850" s="1"/>
      <c r="F850" s="1"/>
      <c r="G850" s="1"/>
      <c r="H850" s="1"/>
      <c r="I850" s="1"/>
      <c r="J850" s="1"/>
      <c r="K850" s="1"/>
      <c r="L850" s="1"/>
      <c r="M850" s="1"/>
      <c r="N850" s="1"/>
      <c r="O850" s="1"/>
    </row>
    <row r="851" spans="1:15" ht="9.75" customHeight="1">
      <c r="A851" s="1"/>
      <c r="B851" s="1"/>
      <c r="C851" s="1"/>
      <c r="D851" s="1"/>
      <c r="E851" s="1"/>
      <c r="F851" s="1"/>
      <c r="G851" s="1"/>
      <c r="H851" s="1"/>
      <c r="I851" s="1"/>
      <c r="J851" s="1"/>
      <c r="K851" s="1"/>
      <c r="L851" s="1"/>
      <c r="M851" s="1"/>
      <c r="N851" s="1"/>
      <c r="O851" s="1"/>
    </row>
    <row r="852" spans="1:15" ht="9.75" customHeight="1">
      <c r="A852" s="1"/>
      <c r="B852" s="1"/>
      <c r="C852" s="1"/>
      <c r="D852" s="1"/>
      <c r="E852" s="1"/>
      <c r="F852" s="1"/>
      <c r="G852" s="1"/>
      <c r="H852" s="1"/>
      <c r="I852" s="1"/>
      <c r="J852" s="1"/>
      <c r="K852" s="1"/>
      <c r="L852" s="1"/>
      <c r="M852" s="1"/>
      <c r="N852" s="1"/>
      <c r="O852" s="1"/>
    </row>
    <row r="853" spans="1:15" ht="9.75" customHeight="1">
      <c r="A853" s="1"/>
      <c r="B853" s="1"/>
      <c r="C853" s="1"/>
      <c r="D853" s="1"/>
      <c r="E853" s="1"/>
      <c r="F853" s="1"/>
      <c r="G853" s="1"/>
      <c r="H853" s="1"/>
      <c r="I853" s="1"/>
      <c r="J853" s="1"/>
      <c r="K853" s="1"/>
      <c r="L853" s="1"/>
      <c r="M853" s="1"/>
      <c r="N853" s="1"/>
      <c r="O853" s="1"/>
    </row>
    <row r="854" spans="1:15" ht="9.75" customHeight="1">
      <c r="A854" s="1"/>
      <c r="B854" s="1"/>
      <c r="C854" s="1"/>
      <c r="D854" s="1"/>
      <c r="E854" s="1"/>
      <c r="F854" s="1"/>
      <c r="G854" s="1"/>
      <c r="H854" s="1"/>
      <c r="I854" s="1"/>
      <c r="J854" s="1"/>
      <c r="K854" s="1"/>
      <c r="L854" s="1"/>
      <c r="M854" s="1"/>
      <c r="N854" s="1"/>
      <c r="O854" s="1"/>
    </row>
    <row r="855" spans="1:15" ht="9.75" customHeight="1">
      <c r="A855" s="1"/>
      <c r="B855" s="1"/>
      <c r="C855" s="1"/>
      <c r="D855" s="1"/>
      <c r="E855" s="1"/>
      <c r="F855" s="1"/>
      <c r="G855" s="1"/>
      <c r="H855" s="1"/>
      <c r="I855" s="1"/>
      <c r="J855" s="1"/>
      <c r="K855" s="1"/>
      <c r="L855" s="1"/>
      <c r="M855" s="1"/>
      <c r="N855" s="1"/>
      <c r="O855" s="1"/>
    </row>
    <row r="856" spans="1:15" ht="9.75" customHeight="1">
      <c r="A856" s="1"/>
      <c r="B856" s="1"/>
      <c r="C856" s="1"/>
      <c r="D856" s="1"/>
      <c r="E856" s="1"/>
      <c r="F856" s="1"/>
      <c r="G856" s="1"/>
      <c r="H856" s="1"/>
      <c r="I856" s="1"/>
      <c r="J856" s="1"/>
      <c r="K856" s="1"/>
      <c r="L856" s="1"/>
      <c r="M856" s="1"/>
      <c r="N856" s="1"/>
      <c r="O856" s="1"/>
    </row>
    <row r="857" spans="1:15" ht="9.75" customHeight="1">
      <c r="A857" s="1"/>
      <c r="B857" s="1"/>
      <c r="C857" s="1"/>
      <c r="D857" s="1"/>
      <c r="E857" s="1"/>
      <c r="F857" s="1"/>
      <c r="G857" s="1"/>
      <c r="H857" s="1"/>
      <c r="I857" s="1"/>
      <c r="J857" s="1"/>
      <c r="K857" s="1"/>
      <c r="L857" s="1"/>
      <c r="M857" s="1"/>
      <c r="N857" s="1"/>
      <c r="O857" s="1"/>
    </row>
    <row r="858" spans="1:15" ht="9.75" customHeight="1">
      <c r="A858" s="1"/>
      <c r="B858" s="1"/>
      <c r="C858" s="1"/>
      <c r="D858" s="1"/>
      <c r="E858" s="1"/>
      <c r="F858" s="1"/>
      <c r="G858" s="1"/>
      <c r="H858" s="1"/>
      <c r="I858" s="1"/>
      <c r="J858" s="1"/>
      <c r="K858" s="1"/>
      <c r="L858" s="1"/>
      <c r="M858" s="1"/>
      <c r="N858" s="1"/>
      <c r="O858" s="1"/>
    </row>
    <row r="859" spans="1:15" ht="9.75" customHeight="1">
      <c r="A859" s="1"/>
      <c r="B859" s="1"/>
      <c r="C859" s="1"/>
      <c r="D859" s="1"/>
      <c r="E859" s="1"/>
      <c r="F859" s="1"/>
      <c r="G859" s="1"/>
      <c r="H859" s="1"/>
      <c r="I859" s="1"/>
      <c r="J859" s="1"/>
      <c r="K859" s="1"/>
      <c r="L859" s="1"/>
      <c r="M859" s="1"/>
      <c r="N859" s="1"/>
      <c r="O859" s="1"/>
    </row>
    <row r="860" spans="1:15" ht="9.75" customHeight="1">
      <c r="A860" s="1"/>
      <c r="B860" s="1"/>
      <c r="C860" s="1"/>
      <c r="D860" s="1"/>
      <c r="E860" s="1"/>
      <c r="F860" s="1"/>
      <c r="G860" s="1"/>
      <c r="H860" s="1"/>
      <c r="I860" s="1"/>
      <c r="J860" s="1"/>
      <c r="K860" s="1"/>
      <c r="L860" s="1"/>
      <c r="M860" s="1"/>
      <c r="N860" s="1"/>
      <c r="O860" s="1"/>
    </row>
    <row r="861" spans="1:15" ht="9.75" customHeight="1">
      <c r="A861" s="1"/>
      <c r="B861" s="1"/>
      <c r="C861" s="1"/>
      <c r="D861" s="1"/>
      <c r="E861" s="1"/>
      <c r="F861" s="1"/>
      <c r="G861" s="1"/>
      <c r="H861" s="1"/>
      <c r="I861" s="1"/>
      <c r="J861" s="1"/>
      <c r="K861" s="1"/>
      <c r="L861" s="1"/>
      <c r="M861" s="1"/>
      <c r="N861" s="1"/>
      <c r="O861" s="1"/>
    </row>
    <row r="862" spans="1:15" ht="9.75" customHeight="1">
      <c r="A862" s="1"/>
      <c r="B862" s="1"/>
      <c r="C862" s="1"/>
      <c r="D862" s="1"/>
      <c r="E862" s="1"/>
      <c r="F862" s="1"/>
      <c r="G862" s="1"/>
      <c r="H862" s="1"/>
      <c r="I862" s="1"/>
      <c r="J862" s="1"/>
      <c r="K862" s="1"/>
      <c r="L862" s="1"/>
      <c r="M862" s="1"/>
      <c r="N862" s="1"/>
      <c r="O862" s="1"/>
    </row>
    <row r="863" spans="1:15" ht="9.75" customHeight="1">
      <c r="A863" s="1"/>
      <c r="B863" s="1"/>
      <c r="C863" s="1"/>
      <c r="D863" s="1"/>
      <c r="E863" s="1"/>
      <c r="F863" s="1"/>
      <c r="G863" s="1"/>
      <c r="H863" s="1"/>
      <c r="I863" s="1"/>
      <c r="J863" s="1"/>
      <c r="K863" s="1"/>
      <c r="L863" s="1"/>
      <c r="M863" s="1"/>
      <c r="N863" s="1"/>
      <c r="O863" s="1"/>
    </row>
    <row r="864" spans="1:15" ht="9.75" customHeight="1">
      <c r="A864" s="1"/>
      <c r="B864" s="1"/>
      <c r="C864" s="1"/>
      <c r="D864" s="1"/>
      <c r="E864" s="1"/>
      <c r="F864" s="1"/>
      <c r="G864" s="1"/>
      <c r="H864" s="1"/>
      <c r="I864" s="1"/>
      <c r="J864" s="1"/>
      <c r="K864" s="1"/>
      <c r="L864" s="1"/>
      <c r="M864" s="1"/>
      <c r="N864" s="1"/>
      <c r="O864" s="1"/>
    </row>
    <row r="865" spans="1:15" ht="9.75" customHeight="1">
      <c r="A865" s="1"/>
      <c r="B865" s="1"/>
      <c r="C865" s="1"/>
      <c r="D865" s="1"/>
      <c r="E865" s="1"/>
      <c r="F865" s="1"/>
      <c r="G865" s="1"/>
      <c r="H865" s="1"/>
      <c r="I865" s="1"/>
      <c r="J865" s="1"/>
      <c r="K865" s="1"/>
      <c r="L865" s="1"/>
      <c r="M865" s="1"/>
      <c r="N865" s="1"/>
      <c r="O865" s="1"/>
    </row>
    <row r="866" spans="1:15" ht="9.75" customHeight="1">
      <c r="A866" s="1"/>
      <c r="B866" s="1"/>
      <c r="C866" s="1"/>
      <c r="D866" s="1"/>
      <c r="E866" s="1"/>
      <c r="F866" s="1"/>
      <c r="G866" s="1"/>
      <c r="H866" s="1"/>
      <c r="I866" s="1"/>
      <c r="J866" s="1"/>
      <c r="K866" s="1"/>
      <c r="L866" s="1"/>
      <c r="M866" s="1"/>
      <c r="N866" s="1"/>
      <c r="O866" s="1"/>
    </row>
    <row r="867" spans="1:15" ht="9.75" customHeight="1">
      <c r="A867" s="1"/>
      <c r="B867" s="1"/>
      <c r="C867" s="1"/>
      <c r="D867" s="1"/>
      <c r="E867" s="1"/>
      <c r="F867" s="1"/>
      <c r="G867" s="1"/>
      <c r="H867" s="1"/>
      <c r="I867" s="1"/>
      <c r="J867" s="1"/>
      <c r="K867" s="1"/>
      <c r="L867" s="1"/>
      <c r="M867" s="1"/>
      <c r="N867" s="1"/>
      <c r="O867" s="1"/>
    </row>
    <row r="868" spans="1:15" ht="9.75" customHeight="1">
      <c r="A868" s="1"/>
      <c r="B868" s="1"/>
      <c r="C868" s="1"/>
      <c r="D868" s="1"/>
      <c r="E868" s="1"/>
      <c r="F868" s="1"/>
      <c r="G868" s="1"/>
      <c r="H868" s="1"/>
      <c r="I868" s="1"/>
      <c r="J868" s="1"/>
      <c r="K868" s="1"/>
      <c r="L868" s="1"/>
      <c r="M868" s="1"/>
      <c r="N868" s="1"/>
      <c r="O868" s="1"/>
    </row>
    <row r="869" spans="1:15" ht="9.75" customHeight="1">
      <c r="A869" s="1"/>
      <c r="B869" s="1"/>
      <c r="C869" s="1"/>
      <c r="D869" s="1"/>
      <c r="E869" s="1"/>
      <c r="F869" s="1"/>
      <c r="G869" s="1"/>
      <c r="H869" s="1"/>
      <c r="I869" s="1"/>
      <c r="J869" s="1"/>
      <c r="K869" s="1"/>
      <c r="L869" s="1"/>
      <c r="M869" s="1"/>
      <c r="N869" s="1"/>
      <c r="O869" s="1"/>
    </row>
    <row r="870" spans="1:15" ht="9.75" customHeight="1">
      <c r="A870" s="1"/>
      <c r="B870" s="1"/>
      <c r="C870" s="1"/>
      <c r="D870" s="1"/>
      <c r="E870" s="1"/>
      <c r="F870" s="1"/>
      <c r="G870" s="1"/>
      <c r="H870" s="1"/>
      <c r="I870" s="1"/>
      <c r="J870" s="1"/>
      <c r="K870" s="1"/>
      <c r="L870" s="1"/>
      <c r="M870" s="1"/>
      <c r="N870" s="1"/>
      <c r="O870" s="1"/>
    </row>
    <row r="871" spans="1:15" ht="9.75" customHeight="1">
      <c r="A871" s="1"/>
      <c r="B871" s="1"/>
      <c r="C871" s="1"/>
      <c r="D871" s="1"/>
      <c r="E871" s="1"/>
      <c r="F871" s="1"/>
      <c r="G871" s="1"/>
      <c r="H871" s="1"/>
      <c r="I871" s="1"/>
      <c r="J871" s="1"/>
      <c r="K871" s="1"/>
      <c r="L871" s="1"/>
      <c r="M871" s="1"/>
      <c r="N871" s="1"/>
      <c r="O871" s="1"/>
    </row>
    <row r="872" spans="1:15" ht="9.75" customHeight="1">
      <c r="A872" s="1"/>
      <c r="B872" s="1"/>
      <c r="C872" s="1"/>
      <c r="D872" s="1"/>
      <c r="E872" s="1"/>
      <c r="F872" s="1"/>
      <c r="G872" s="1"/>
      <c r="H872" s="1"/>
      <c r="I872" s="1"/>
      <c r="J872" s="1"/>
      <c r="K872" s="1"/>
      <c r="L872" s="1"/>
      <c r="M872" s="1"/>
      <c r="N872" s="1"/>
      <c r="O872" s="1"/>
    </row>
    <row r="873" spans="1:15" ht="9.75" customHeight="1">
      <c r="A873" s="1"/>
      <c r="B873" s="1"/>
      <c r="C873" s="1"/>
      <c r="D873" s="1"/>
      <c r="E873" s="1"/>
      <c r="F873" s="1"/>
      <c r="G873" s="1"/>
      <c r="H873" s="1"/>
      <c r="I873" s="1"/>
      <c r="J873" s="1"/>
      <c r="K873" s="1"/>
      <c r="L873" s="1"/>
      <c r="M873" s="1"/>
      <c r="N873" s="1"/>
      <c r="O873" s="1"/>
    </row>
    <row r="874" spans="1:15" ht="9.75" customHeight="1">
      <c r="A874" s="1"/>
      <c r="B874" s="1"/>
      <c r="C874" s="1"/>
      <c r="D874" s="1"/>
      <c r="E874" s="1"/>
      <c r="F874" s="1"/>
      <c r="G874" s="1"/>
      <c r="H874" s="1"/>
      <c r="I874" s="1"/>
      <c r="J874" s="1"/>
      <c r="K874" s="1"/>
      <c r="L874" s="1"/>
      <c r="M874" s="1"/>
      <c r="N874" s="1"/>
      <c r="O874" s="1"/>
    </row>
    <row r="875" spans="1:15" ht="9.75" customHeight="1">
      <c r="A875" s="1"/>
      <c r="B875" s="1"/>
      <c r="C875" s="1"/>
      <c r="D875" s="1"/>
      <c r="E875" s="1"/>
      <c r="F875" s="1"/>
      <c r="G875" s="1"/>
      <c r="H875" s="1"/>
      <c r="I875" s="1"/>
      <c r="J875" s="1"/>
      <c r="K875" s="1"/>
      <c r="L875" s="1"/>
      <c r="M875" s="1"/>
      <c r="N875" s="1"/>
      <c r="O875" s="1"/>
    </row>
    <row r="876" spans="1:15" ht="9.75" customHeight="1">
      <c r="A876" s="1"/>
      <c r="B876" s="1"/>
      <c r="C876" s="1"/>
      <c r="D876" s="1"/>
      <c r="E876" s="1"/>
      <c r="F876" s="1"/>
      <c r="G876" s="1"/>
      <c r="H876" s="1"/>
      <c r="I876" s="1"/>
      <c r="J876" s="1"/>
      <c r="K876" s="1"/>
      <c r="L876" s="1"/>
      <c r="M876" s="1"/>
      <c r="N876" s="1"/>
      <c r="O876" s="1"/>
    </row>
    <row r="877" spans="1:15" ht="9.75" customHeight="1">
      <c r="A877" s="1"/>
      <c r="B877" s="1"/>
      <c r="C877" s="1"/>
      <c r="D877" s="1"/>
      <c r="E877" s="1"/>
      <c r="F877" s="1"/>
      <c r="G877" s="1"/>
      <c r="H877" s="1"/>
      <c r="I877" s="1"/>
      <c r="J877" s="1"/>
      <c r="K877" s="1"/>
      <c r="L877" s="1"/>
      <c r="M877" s="1"/>
      <c r="N877" s="1"/>
      <c r="O877" s="1"/>
    </row>
    <row r="878" spans="1:15" ht="9.75" customHeight="1">
      <c r="A878" s="1"/>
      <c r="B878" s="1"/>
      <c r="C878" s="1"/>
      <c r="D878" s="1"/>
      <c r="E878" s="1"/>
      <c r="F878" s="1"/>
      <c r="G878" s="1"/>
      <c r="H878" s="1"/>
      <c r="I878" s="1"/>
      <c r="J878" s="1"/>
      <c r="K878" s="1"/>
      <c r="L878" s="1"/>
      <c r="M878" s="1"/>
      <c r="N878" s="1"/>
      <c r="O878" s="1"/>
    </row>
    <row r="879" spans="1:15" ht="9.75" customHeight="1">
      <c r="A879" s="1"/>
      <c r="B879" s="1"/>
      <c r="C879" s="1"/>
      <c r="D879" s="1"/>
      <c r="E879" s="1"/>
      <c r="F879" s="1"/>
      <c r="G879" s="1"/>
      <c r="H879" s="1"/>
      <c r="I879" s="1"/>
      <c r="J879" s="1"/>
      <c r="K879" s="1"/>
      <c r="L879" s="1"/>
      <c r="M879" s="1"/>
      <c r="N879" s="1"/>
      <c r="O879" s="1"/>
    </row>
    <row r="880" spans="1:15" ht="9.75" customHeight="1">
      <c r="A880" s="1"/>
      <c r="B880" s="1"/>
      <c r="C880" s="1"/>
      <c r="D880" s="1"/>
      <c r="E880" s="1"/>
      <c r="F880" s="1"/>
      <c r="G880" s="1"/>
      <c r="H880" s="1"/>
      <c r="I880" s="1"/>
      <c r="J880" s="1"/>
      <c r="K880" s="1"/>
      <c r="L880" s="1"/>
      <c r="M880" s="1"/>
      <c r="N880" s="1"/>
      <c r="O880" s="1"/>
    </row>
    <row r="881" spans="1:15" ht="9.75" customHeight="1">
      <c r="A881" s="1"/>
      <c r="B881" s="1"/>
      <c r="C881" s="1"/>
      <c r="D881" s="1"/>
      <c r="E881" s="1"/>
      <c r="F881" s="1"/>
      <c r="G881" s="1"/>
      <c r="H881" s="1"/>
      <c r="I881" s="1"/>
      <c r="J881" s="1"/>
      <c r="K881" s="1"/>
      <c r="L881" s="1"/>
      <c r="M881" s="1"/>
      <c r="N881" s="1"/>
      <c r="O881" s="1"/>
    </row>
    <row r="882" spans="1:15" ht="9.75" customHeight="1">
      <c r="A882" s="1"/>
      <c r="B882" s="1"/>
      <c r="C882" s="1"/>
      <c r="D882" s="1"/>
      <c r="E882" s="1"/>
      <c r="F882" s="1"/>
      <c r="G882" s="1"/>
      <c r="H882" s="1"/>
      <c r="I882" s="1"/>
      <c r="J882" s="1"/>
      <c r="K882" s="1"/>
      <c r="L882" s="1"/>
      <c r="M882" s="1"/>
      <c r="N882" s="1"/>
      <c r="O882" s="1"/>
    </row>
    <row r="883" spans="1:15" ht="9.75" customHeight="1">
      <c r="A883" s="1"/>
      <c r="B883" s="1"/>
      <c r="C883" s="1"/>
      <c r="D883" s="1"/>
      <c r="E883" s="1"/>
      <c r="F883" s="1"/>
      <c r="G883" s="1"/>
      <c r="H883" s="1"/>
      <c r="I883" s="1"/>
      <c r="J883" s="1"/>
      <c r="K883" s="1"/>
      <c r="L883" s="1"/>
      <c r="M883" s="1"/>
      <c r="N883" s="1"/>
      <c r="O883" s="1"/>
    </row>
    <row r="884" spans="1:15" ht="9.75" customHeight="1">
      <c r="A884" s="1"/>
      <c r="B884" s="1"/>
      <c r="C884" s="1"/>
      <c r="D884" s="1"/>
      <c r="E884" s="1"/>
      <c r="F884" s="1"/>
      <c r="G884" s="1"/>
      <c r="H884" s="1"/>
      <c r="I884" s="1"/>
      <c r="J884" s="1"/>
      <c r="K884" s="1"/>
      <c r="L884" s="1"/>
      <c r="M884" s="1"/>
      <c r="N884" s="1"/>
      <c r="O884" s="1"/>
    </row>
    <row r="885" spans="1:15" ht="9.75" customHeight="1">
      <c r="A885" s="1"/>
      <c r="B885" s="1"/>
      <c r="C885" s="1"/>
      <c r="D885" s="1"/>
      <c r="E885" s="1"/>
      <c r="F885" s="1"/>
      <c r="G885" s="1"/>
      <c r="H885" s="1"/>
      <c r="I885" s="1"/>
      <c r="J885" s="1"/>
      <c r="K885" s="1"/>
      <c r="L885" s="1"/>
      <c r="M885" s="1"/>
      <c r="N885" s="1"/>
      <c r="O885" s="1"/>
    </row>
    <row r="886" spans="1:15" ht="9.75" customHeight="1">
      <c r="A886" s="1"/>
      <c r="B886" s="1"/>
      <c r="C886" s="1"/>
      <c r="D886" s="1"/>
      <c r="E886" s="1"/>
      <c r="F886" s="1"/>
      <c r="G886" s="1"/>
      <c r="H886" s="1"/>
      <c r="I886" s="1"/>
      <c r="J886" s="1"/>
      <c r="K886" s="1"/>
      <c r="L886" s="1"/>
      <c r="M886" s="1"/>
      <c r="N886" s="1"/>
      <c r="O886" s="1"/>
    </row>
    <row r="887" spans="1:15" ht="9.75" customHeight="1">
      <c r="A887" s="1"/>
      <c r="B887" s="1"/>
      <c r="C887" s="1"/>
      <c r="D887" s="1"/>
      <c r="E887" s="1"/>
      <c r="F887" s="1"/>
      <c r="G887" s="1"/>
      <c r="H887" s="1"/>
      <c r="I887" s="1"/>
      <c r="J887" s="1"/>
      <c r="K887" s="1"/>
      <c r="L887" s="1"/>
      <c r="M887" s="1"/>
      <c r="N887" s="1"/>
      <c r="O887" s="1"/>
    </row>
    <row r="888" spans="1:15" ht="9.75" customHeight="1">
      <c r="A888" s="1"/>
      <c r="B888" s="1"/>
      <c r="C888" s="1"/>
      <c r="D888" s="1"/>
      <c r="E888" s="1"/>
      <c r="F888" s="1"/>
      <c r="G888" s="1"/>
      <c r="H888" s="1"/>
      <c r="I888" s="1"/>
      <c r="J888" s="1"/>
      <c r="K888" s="1"/>
      <c r="L888" s="1"/>
      <c r="M888" s="1"/>
      <c r="N888" s="1"/>
      <c r="O888" s="1"/>
    </row>
    <row r="889" spans="1:15" ht="9.75" customHeight="1">
      <c r="A889" s="1"/>
      <c r="B889" s="1"/>
      <c r="C889" s="1"/>
      <c r="D889" s="1"/>
      <c r="E889" s="1"/>
      <c r="F889" s="1"/>
      <c r="G889" s="1"/>
      <c r="H889" s="1"/>
      <c r="I889" s="1"/>
      <c r="J889" s="1"/>
      <c r="K889" s="1"/>
      <c r="L889" s="1"/>
      <c r="M889" s="1"/>
      <c r="N889" s="1"/>
      <c r="O889" s="1"/>
    </row>
    <row r="890" spans="1:15" ht="9.75" customHeight="1">
      <c r="A890" s="1"/>
      <c r="B890" s="1"/>
      <c r="C890" s="1"/>
      <c r="D890" s="1"/>
      <c r="E890" s="1"/>
      <c r="F890" s="1"/>
      <c r="G890" s="1"/>
      <c r="H890" s="1"/>
      <c r="I890" s="1"/>
      <c r="J890" s="1"/>
      <c r="K890" s="1"/>
      <c r="L890" s="1"/>
      <c r="M890" s="1"/>
      <c r="N890" s="1"/>
      <c r="O890" s="1"/>
    </row>
    <row r="891" spans="1:15" ht="9.75" customHeight="1">
      <c r="A891" s="1"/>
      <c r="B891" s="1"/>
      <c r="C891" s="1"/>
      <c r="D891" s="1"/>
      <c r="E891" s="1"/>
      <c r="F891" s="1"/>
      <c r="G891" s="1"/>
      <c r="H891" s="1"/>
      <c r="I891" s="1"/>
      <c r="J891" s="1"/>
      <c r="K891" s="1"/>
      <c r="L891" s="1"/>
      <c r="M891" s="1"/>
      <c r="N891" s="1"/>
      <c r="O891" s="1"/>
    </row>
    <row r="892" spans="1:15" ht="9.75" customHeight="1">
      <c r="A892" s="1"/>
      <c r="B892" s="1"/>
      <c r="C892" s="1"/>
      <c r="D892" s="1"/>
      <c r="E892" s="1"/>
      <c r="F892" s="1"/>
      <c r="G892" s="1"/>
      <c r="H892" s="1"/>
      <c r="I892" s="1"/>
      <c r="J892" s="1"/>
      <c r="K892" s="1"/>
      <c r="L892" s="1"/>
      <c r="M892" s="1"/>
      <c r="N892" s="1"/>
      <c r="O892" s="1"/>
    </row>
    <row r="893" spans="1:15" ht="9.75" customHeight="1">
      <c r="A893" s="1"/>
      <c r="B893" s="1"/>
      <c r="C893" s="1"/>
      <c r="D893" s="1"/>
      <c r="E893" s="1"/>
      <c r="F893" s="1"/>
      <c r="G893" s="1"/>
      <c r="H893" s="1"/>
      <c r="I893" s="1"/>
      <c r="J893" s="1"/>
      <c r="K893" s="1"/>
      <c r="L893" s="1"/>
      <c r="M893" s="1"/>
      <c r="N893" s="1"/>
      <c r="O893" s="1"/>
    </row>
    <row r="894" spans="1:15" ht="9.75" customHeight="1">
      <c r="A894" s="1"/>
      <c r="B894" s="1"/>
      <c r="C894" s="1"/>
      <c r="D894" s="1"/>
      <c r="E894" s="1"/>
      <c r="F894" s="1"/>
      <c r="G894" s="1"/>
      <c r="H894" s="1"/>
      <c r="I894" s="1"/>
      <c r="J894" s="1"/>
      <c r="K894" s="1"/>
      <c r="L894" s="1"/>
      <c r="M894" s="1"/>
      <c r="N894" s="1"/>
      <c r="O894" s="1"/>
    </row>
    <row r="895" spans="1:15" ht="9.75" customHeight="1">
      <c r="A895" s="1"/>
      <c r="B895" s="1"/>
      <c r="C895" s="1"/>
      <c r="D895" s="1"/>
      <c r="E895" s="1"/>
      <c r="F895" s="1"/>
      <c r="G895" s="1"/>
      <c r="H895" s="1"/>
      <c r="I895" s="1"/>
      <c r="J895" s="1"/>
      <c r="K895" s="1"/>
      <c r="L895" s="1"/>
      <c r="M895" s="1"/>
      <c r="N895" s="1"/>
      <c r="O895" s="1"/>
    </row>
    <row r="896" spans="1:15" ht="9.75" customHeight="1">
      <c r="A896" s="1"/>
      <c r="B896" s="1"/>
      <c r="C896" s="1"/>
      <c r="D896" s="1"/>
      <c r="E896" s="1"/>
      <c r="F896" s="1"/>
      <c r="G896" s="1"/>
      <c r="H896" s="1"/>
      <c r="I896" s="1"/>
      <c r="J896" s="1"/>
      <c r="K896" s="1"/>
      <c r="L896" s="1"/>
      <c r="M896" s="1"/>
      <c r="N896" s="1"/>
      <c r="O896" s="1"/>
    </row>
    <row r="897" spans="1:15" ht="9.75" customHeight="1">
      <c r="A897" s="1"/>
      <c r="B897" s="1"/>
      <c r="C897" s="1"/>
      <c r="D897" s="1"/>
      <c r="E897" s="1"/>
      <c r="F897" s="1"/>
      <c r="G897" s="1"/>
      <c r="H897" s="1"/>
      <c r="I897" s="1"/>
      <c r="J897" s="1"/>
      <c r="K897" s="1"/>
      <c r="L897" s="1"/>
      <c r="M897" s="1"/>
      <c r="N897" s="1"/>
      <c r="O897" s="1"/>
    </row>
    <row r="898" spans="1:15" ht="9.75" customHeight="1">
      <c r="A898" s="1"/>
      <c r="B898" s="1"/>
      <c r="C898" s="1"/>
      <c r="D898" s="1"/>
      <c r="E898" s="1"/>
      <c r="F898" s="1"/>
      <c r="G898" s="1"/>
      <c r="H898" s="1"/>
      <c r="I898" s="1"/>
      <c r="J898" s="1"/>
      <c r="K898" s="1"/>
      <c r="L898" s="1"/>
      <c r="M898" s="1"/>
      <c r="N898" s="1"/>
      <c r="O898" s="1"/>
    </row>
    <row r="899" spans="1:15" ht="9.75" customHeight="1">
      <c r="A899" s="1"/>
      <c r="B899" s="1"/>
      <c r="C899" s="1"/>
      <c r="D899" s="1"/>
      <c r="E899" s="1"/>
      <c r="F899" s="1"/>
      <c r="G899" s="1"/>
      <c r="H899" s="1"/>
      <c r="I899" s="1"/>
      <c r="J899" s="1"/>
      <c r="K899" s="1"/>
      <c r="L899" s="1"/>
      <c r="M899" s="1"/>
      <c r="N899" s="1"/>
      <c r="O899" s="1"/>
    </row>
    <row r="900" spans="1:15" ht="9.75" customHeight="1">
      <c r="A900" s="1"/>
      <c r="B900" s="1"/>
      <c r="C900" s="1"/>
      <c r="D900" s="1"/>
      <c r="E900" s="1"/>
      <c r="F900" s="1"/>
      <c r="G900" s="1"/>
      <c r="H900" s="1"/>
      <c r="I900" s="1"/>
      <c r="J900" s="1"/>
      <c r="K900" s="1"/>
      <c r="L900" s="1"/>
      <c r="M900" s="1"/>
      <c r="N900" s="1"/>
      <c r="O900" s="1"/>
    </row>
    <row r="901" spans="1:15" ht="9.75" customHeight="1">
      <c r="A901" s="1"/>
      <c r="B901" s="1"/>
      <c r="C901" s="1"/>
      <c r="D901" s="1"/>
      <c r="E901" s="1"/>
      <c r="F901" s="1"/>
      <c r="G901" s="1"/>
      <c r="H901" s="1"/>
      <c r="I901" s="1"/>
      <c r="J901" s="1"/>
      <c r="K901" s="1"/>
      <c r="L901" s="1"/>
      <c r="M901" s="1"/>
      <c r="N901" s="1"/>
      <c r="O901" s="1"/>
    </row>
    <row r="902" spans="1:15" ht="9.75" customHeight="1">
      <c r="A902" s="1"/>
      <c r="B902" s="1"/>
      <c r="C902" s="1"/>
      <c r="D902" s="1"/>
      <c r="E902" s="1"/>
      <c r="F902" s="1"/>
      <c r="G902" s="1"/>
      <c r="H902" s="1"/>
      <c r="I902" s="1"/>
      <c r="J902" s="1"/>
      <c r="K902" s="1"/>
      <c r="L902" s="1"/>
      <c r="M902" s="1"/>
      <c r="N902" s="1"/>
      <c r="O902" s="1"/>
    </row>
    <row r="903" spans="1:15" ht="9.75" customHeight="1">
      <c r="A903" s="1"/>
      <c r="B903" s="1"/>
      <c r="C903" s="1"/>
      <c r="D903" s="1"/>
      <c r="E903" s="1"/>
      <c r="F903" s="1"/>
      <c r="G903" s="1"/>
      <c r="H903" s="1"/>
      <c r="I903" s="1"/>
      <c r="J903" s="1"/>
      <c r="K903" s="1"/>
      <c r="L903" s="1"/>
      <c r="M903" s="1"/>
      <c r="N903" s="1"/>
      <c r="O903" s="1"/>
    </row>
    <row r="904" spans="1:15" ht="9.75" customHeight="1">
      <c r="A904" s="1"/>
      <c r="B904" s="1"/>
      <c r="C904" s="1"/>
      <c r="D904" s="1"/>
      <c r="E904" s="1"/>
      <c r="F904" s="1"/>
      <c r="G904" s="1"/>
      <c r="H904" s="1"/>
      <c r="I904" s="1"/>
      <c r="J904" s="1"/>
      <c r="K904" s="1"/>
      <c r="L904" s="1"/>
      <c r="M904" s="1"/>
      <c r="N904" s="1"/>
      <c r="O904" s="1"/>
    </row>
    <row r="905" spans="1:15" ht="9.75" customHeight="1">
      <c r="A905" s="1"/>
      <c r="B905" s="1"/>
      <c r="C905" s="1"/>
      <c r="D905" s="1"/>
      <c r="E905" s="1"/>
      <c r="F905" s="1"/>
      <c r="G905" s="1"/>
      <c r="H905" s="1"/>
      <c r="I905" s="1"/>
      <c r="J905" s="1"/>
      <c r="K905" s="1"/>
      <c r="L905" s="1"/>
      <c r="M905" s="1"/>
      <c r="N905" s="1"/>
      <c r="O905" s="1"/>
    </row>
    <row r="906" spans="1:15" ht="9.75" customHeight="1">
      <c r="A906" s="1"/>
      <c r="B906" s="1"/>
      <c r="C906" s="1"/>
      <c r="D906" s="1"/>
      <c r="E906" s="1"/>
      <c r="F906" s="1"/>
      <c r="G906" s="1"/>
      <c r="H906" s="1"/>
      <c r="I906" s="1"/>
      <c r="J906" s="1"/>
      <c r="K906" s="1"/>
      <c r="L906" s="1"/>
      <c r="M906" s="1"/>
      <c r="N906" s="1"/>
      <c r="O906" s="1"/>
    </row>
    <row r="907" spans="1:15" ht="9.75" customHeight="1">
      <c r="A907" s="1"/>
      <c r="B907" s="1"/>
      <c r="C907" s="1"/>
      <c r="D907" s="1"/>
      <c r="E907" s="1"/>
      <c r="F907" s="1"/>
      <c r="G907" s="1"/>
      <c r="H907" s="1"/>
      <c r="I907" s="1"/>
      <c r="J907" s="1"/>
      <c r="K907" s="1"/>
      <c r="L907" s="1"/>
      <c r="M907" s="1"/>
      <c r="N907" s="1"/>
      <c r="O907" s="1"/>
    </row>
    <row r="908" spans="1:15" ht="9.75" customHeight="1">
      <c r="A908" s="1"/>
      <c r="B908" s="1"/>
      <c r="C908" s="1"/>
      <c r="D908" s="1"/>
      <c r="E908" s="1"/>
      <c r="F908" s="1"/>
      <c r="G908" s="1"/>
      <c r="H908" s="1"/>
      <c r="I908" s="1"/>
      <c r="J908" s="1"/>
      <c r="K908" s="1"/>
      <c r="L908" s="1"/>
      <c r="M908" s="1"/>
      <c r="N908" s="1"/>
      <c r="O908" s="1"/>
    </row>
    <row r="909" spans="1:15" ht="9.75" customHeight="1">
      <c r="A909" s="1"/>
      <c r="B909" s="1"/>
      <c r="C909" s="1"/>
      <c r="D909" s="1"/>
      <c r="E909" s="1"/>
      <c r="F909" s="1"/>
      <c r="G909" s="1"/>
      <c r="H909" s="1"/>
      <c r="I909" s="1"/>
      <c r="J909" s="1"/>
      <c r="K909" s="1"/>
      <c r="L909" s="1"/>
      <c r="M909" s="1"/>
      <c r="N909" s="1"/>
      <c r="O909" s="1"/>
    </row>
    <row r="910" spans="1:15" ht="9.75" customHeight="1">
      <c r="A910" s="1"/>
      <c r="B910" s="1"/>
      <c r="C910" s="1"/>
      <c r="D910" s="1"/>
      <c r="E910" s="1"/>
      <c r="F910" s="1"/>
      <c r="G910" s="1"/>
      <c r="H910" s="1"/>
      <c r="I910" s="1"/>
      <c r="J910" s="1"/>
      <c r="K910" s="1"/>
      <c r="L910" s="1"/>
      <c r="M910" s="1"/>
      <c r="N910" s="1"/>
      <c r="O910" s="1"/>
    </row>
    <row r="911" spans="1:15" ht="9.75" customHeight="1">
      <c r="A911" s="1"/>
      <c r="B911" s="1"/>
      <c r="C911" s="1"/>
      <c r="D911" s="1"/>
      <c r="E911" s="1"/>
      <c r="F911" s="1"/>
      <c r="G911" s="1"/>
      <c r="H911" s="1"/>
      <c r="I911" s="1"/>
      <c r="J911" s="1"/>
      <c r="K911" s="1"/>
      <c r="L911" s="1"/>
      <c r="M911" s="1"/>
      <c r="N911" s="1"/>
      <c r="O911" s="1"/>
    </row>
    <row r="912" spans="1:15" ht="9.75" customHeight="1">
      <c r="A912" s="1"/>
      <c r="B912" s="1"/>
      <c r="C912" s="1"/>
      <c r="D912" s="1"/>
      <c r="E912" s="1"/>
      <c r="F912" s="1"/>
      <c r="G912" s="1"/>
      <c r="H912" s="1"/>
      <c r="I912" s="1"/>
      <c r="J912" s="1"/>
      <c r="K912" s="1"/>
      <c r="L912" s="1"/>
      <c r="M912" s="1"/>
      <c r="N912" s="1"/>
      <c r="O912" s="1"/>
    </row>
    <row r="913" spans="1:15" ht="9.75" customHeight="1">
      <c r="A913" s="1"/>
      <c r="B913" s="1"/>
      <c r="C913" s="1"/>
      <c r="D913" s="1"/>
      <c r="E913" s="1"/>
      <c r="F913" s="1"/>
      <c r="G913" s="1"/>
      <c r="H913" s="1"/>
      <c r="I913" s="1"/>
      <c r="J913" s="1"/>
      <c r="K913" s="1"/>
      <c r="L913" s="1"/>
      <c r="M913" s="1"/>
      <c r="N913" s="1"/>
      <c r="O913" s="1"/>
    </row>
    <row r="914" spans="1:15" ht="9.75" customHeight="1">
      <c r="A914" s="1"/>
      <c r="B914" s="1"/>
      <c r="C914" s="1"/>
      <c r="D914" s="1"/>
      <c r="E914" s="1"/>
      <c r="F914" s="1"/>
      <c r="G914" s="1"/>
      <c r="H914" s="1"/>
      <c r="I914" s="1"/>
      <c r="J914" s="1"/>
      <c r="K914" s="1"/>
      <c r="L914" s="1"/>
      <c r="M914" s="1"/>
      <c r="N914" s="1"/>
      <c r="O914" s="1"/>
    </row>
    <row r="915" spans="1:15" ht="9.75" customHeight="1">
      <c r="A915" s="1"/>
      <c r="B915" s="1"/>
      <c r="C915" s="1"/>
      <c r="D915" s="1"/>
      <c r="E915" s="1"/>
      <c r="F915" s="1"/>
      <c r="G915" s="1"/>
      <c r="H915" s="1"/>
      <c r="I915" s="1"/>
      <c r="J915" s="1"/>
      <c r="K915" s="1"/>
      <c r="L915" s="1"/>
      <c r="M915" s="1"/>
      <c r="N915" s="1"/>
      <c r="O915" s="1"/>
    </row>
    <row r="916" spans="1:15" ht="9.75" customHeight="1">
      <c r="A916" s="1"/>
      <c r="B916" s="1"/>
      <c r="C916" s="1"/>
      <c r="D916" s="1"/>
      <c r="E916" s="1"/>
      <c r="F916" s="1"/>
      <c r="G916" s="1"/>
      <c r="H916" s="1"/>
      <c r="I916" s="1"/>
      <c r="J916" s="1"/>
      <c r="K916" s="1"/>
      <c r="L916" s="1"/>
      <c r="M916" s="1"/>
      <c r="N916" s="1"/>
      <c r="O916" s="1"/>
    </row>
    <row r="917" spans="1:15" ht="9.75" customHeight="1">
      <c r="A917" s="1"/>
      <c r="B917" s="1"/>
      <c r="C917" s="1"/>
      <c r="D917" s="1"/>
      <c r="E917" s="1"/>
      <c r="F917" s="1"/>
      <c r="G917" s="1"/>
      <c r="H917" s="1"/>
      <c r="I917" s="1"/>
      <c r="J917" s="1"/>
      <c r="K917" s="1"/>
      <c r="L917" s="1"/>
      <c r="M917" s="1"/>
      <c r="N917" s="1"/>
      <c r="O917" s="1"/>
    </row>
    <row r="918" spans="1:15" ht="9.75" customHeight="1">
      <c r="A918" s="1"/>
      <c r="B918" s="1"/>
      <c r="C918" s="1"/>
      <c r="D918" s="1"/>
      <c r="E918" s="1"/>
      <c r="F918" s="1"/>
      <c r="G918" s="1"/>
      <c r="H918" s="1"/>
      <c r="I918" s="1"/>
      <c r="J918" s="1"/>
      <c r="K918" s="1"/>
      <c r="L918" s="1"/>
      <c r="M918" s="1"/>
      <c r="N918" s="1"/>
      <c r="O918" s="1"/>
    </row>
    <row r="919" spans="1:15" ht="9.75" customHeight="1">
      <c r="A919" s="1"/>
      <c r="B919" s="1"/>
      <c r="C919" s="1"/>
      <c r="D919" s="1"/>
      <c r="E919" s="1"/>
      <c r="F919" s="1"/>
      <c r="G919" s="1"/>
      <c r="H919" s="1"/>
      <c r="I919" s="1"/>
      <c r="J919" s="1"/>
      <c r="K919" s="1"/>
      <c r="L919" s="1"/>
      <c r="M919" s="1"/>
      <c r="N919" s="1"/>
      <c r="O919" s="1"/>
    </row>
    <row r="920" spans="1:15" ht="9.75" customHeight="1">
      <c r="A920" s="1"/>
      <c r="B920" s="1"/>
      <c r="C920" s="1"/>
      <c r="D920" s="1"/>
      <c r="E920" s="1"/>
      <c r="F920" s="1"/>
      <c r="G920" s="1"/>
      <c r="H920" s="1"/>
      <c r="I920" s="1"/>
      <c r="J920" s="1"/>
      <c r="K920" s="1"/>
      <c r="L920" s="1"/>
      <c r="M920" s="1"/>
      <c r="N920" s="1"/>
      <c r="O920" s="1"/>
    </row>
    <row r="921" spans="1:15" ht="9.75" customHeight="1">
      <c r="A921" s="1"/>
      <c r="B921" s="1"/>
      <c r="C921" s="1"/>
      <c r="D921" s="1"/>
      <c r="E921" s="1"/>
      <c r="F921" s="1"/>
      <c r="G921" s="1"/>
      <c r="H921" s="1"/>
      <c r="I921" s="1"/>
      <c r="J921" s="1"/>
      <c r="K921" s="1"/>
      <c r="L921" s="1"/>
      <c r="M921" s="1"/>
      <c r="N921" s="1"/>
      <c r="O921" s="1"/>
    </row>
    <row r="922" spans="1:15" ht="9.75" customHeight="1">
      <c r="A922" s="1"/>
      <c r="B922" s="1"/>
      <c r="C922" s="1"/>
      <c r="D922" s="1"/>
      <c r="E922" s="1"/>
      <c r="F922" s="1"/>
      <c r="G922" s="1"/>
      <c r="H922" s="1"/>
      <c r="I922" s="1"/>
      <c r="J922" s="1"/>
      <c r="K922" s="1"/>
      <c r="L922" s="1"/>
      <c r="M922" s="1"/>
      <c r="N922" s="1"/>
      <c r="O922" s="1"/>
    </row>
    <row r="923" spans="1:15" ht="9.75" customHeight="1">
      <c r="A923" s="1"/>
      <c r="B923" s="1"/>
      <c r="C923" s="1"/>
      <c r="D923" s="1"/>
      <c r="E923" s="1"/>
      <c r="F923" s="1"/>
      <c r="G923" s="1"/>
      <c r="H923" s="1"/>
      <c r="I923" s="1"/>
      <c r="J923" s="1"/>
      <c r="K923" s="1"/>
      <c r="L923" s="1"/>
      <c r="M923" s="1"/>
      <c r="N923" s="1"/>
      <c r="O923" s="1"/>
    </row>
    <row r="924" spans="1:15" ht="9.75" customHeight="1">
      <c r="A924" s="1"/>
      <c r="B924" s="1"/>
      <c r="C924" s="1"/>
      <c r="D924" s="1"/>
      <c r="E924" s="1"/>
      <c r="F924" s="1"/>
      <c r="G924" s="1"/>
      <c r="H924" s="1"/>
      <c r="I924" s="1"/>
      <c r="J924" s="1"/>
      <c r="K924" s="1"/>
      <c r="L924" s="1"/>
      <c r="M924" s="1"/>
      <c r="N924" s="1"/>
      <c r="O924" s="1"/>
    </row>
    <row r="925" spans="1:15" ht="9.75" customHeight="1">
      <c r="A925" s="1"/>
      <c r="B925" s="1"/>
      <c r="C925" s="1"/>
      <c r="D925" s="1"/>
      <c r="E925" s="1"/>
      <c r="F925" s="1"/>
      <c r="G925" s="1"/>
      <c r="H925" s="1"/>
      <c r="I925" s="1"/>
      <c r="J925" s="1"/>
      <c r="K925" s="1"/>
      <c r="L925" s="1"/>
      <c r="M925" s="1"/>
      <c r="N925" s="1"/>
      <c r="O925" s="1"/>
    </row>
    <row r="926" spans="1:15" ht="9.75" customHeight="1">
      <c r="A926" s="1"/>
      <c r="B926" s="1"/>
      <c r="C926" s="1"/>
      <c r="D926" s="1"/>
      <c r="E926" s="1"/>
      <c r="F926" s="1"/>
      <c r="G926" s="1"/>
      <c r="H926" s="1"/>
      <c r="I926" s="1"/>
      <c r="J926" s="1"/>
      <c r="K926" s="1"/>
      <c r="L926" s="1"/>
      <c r="M926" s="1"/>
      <c r="N926" s="1"/>
      <c r="O926" s="1"/>
    </row>
    <row r="927" spans="1:15" ht="9.75" customHeight="1">
      <c r="A927" s="1"/>
      <c r="B927" s="1"/>
      <c r="C927" s="1"/>
      <c r="D927" s="1"/>
      <c r="E927" s="1"/>
      <c r="F927" s="1"/>
      <c r="G927" s="1"/>
      <c r="H927" s="1"/>
      <c r="I927" s="1"/>
      <c r="J927" s="1"/>
      <c r="K927" s="1"/>
      <c r="L927" s="1"/>
      <c r="M927" s="1"/>
      <c r="N927" s="1"/>
      <c r="O927" s="1"/>
    </row>
    <row r="928" spans="1:15" ht="9.75" customHeight="1">
      <c r="A928" s="1"/>
      <c r="B928" s="1"/>
      <c r="C928" s="1"/>
      <c r="D928" s="1"/>
      <c r="E928" s="1"/>
      <c r="F928" s="1"/>
      <c r="G928" s="1"/>
      <c r="H928" s="1"/>
      <c r="I928" s="1"/>
      <c r="J928" s="1"/>
      <c r="K928" s="1"/>
      <c r="L928" s="1"/>
      <c r="M928" s="1"/>
      <c r="N928" s="1"/>
      <c r="O928" s="1"/>
    </row>
    <row r="929" spans="1:15" ht="9.75" customHeight="1">
      <c r="A929" s="1"/>
      <c r="B929" s="1"/>
      <c r="C929" s="1"/>
      <c r="D929" s="1"/>
      <c r="E929" s="1"/>
      <c r="F929" s="1"/>
      <c r="G929" s="1"/>
      <c r="H929" s="1"/>
      <c r="I929" s="1"/>
      <c r="J929" s="1"/>
      <c r="K929" s="1"/>
      <c r="L929" s="1"/>
      <c r="M929" s="1"/>
      <c r="N929" s="1"/>
      <c r="O929" s="1"/>
    </row>
    <row r="930" spans="1:15" ht="9.75" customHeight="1">
      <c r="A930" s="1"/>
      <c r="B930" s="1"/>
      <c r="C930" s="1"/>
      <c r="D930" s="1"/>
      <c r="E930" s="1"/>
      <c r="F930" s="1"/>
      <c r="G930" s="1"/>
      <c r="H930" s="1"/>
      <c r="I930" s="1"/>
      <c r="J930" s="1"/>
      <c r="K930" s="1"/>
      <c r="L930" s="1"/>
      <c r="M930" s="1"/>
      <c r="N930" s="1"/>
      <c r="O930" s="1"/>
    </row>
    <row r="931" spans="1:15" ht="9.75" customHeight="1">
      <c r="A931" s="1"/>
      <c r="B931" s="1"/>
      <c r="C931" s="1"/>
      <c r="D931" s="1"/>
      <c r="E931" s="1"/>
      <c r="F931" s="1"/>
      <c r="G931" s="1"/>
      <c r="H931" s="1"/>
      <c r="I931" s="1"/>
      <c r="J931" s="1"/>
      <c r="K931" s="1"/>
      <c r="L931" s="1"/>
      <c r="M931" s="1"/>
      <c r="N931" s="1"/>
      <c r="O931" s="1"/>
    </row>
    <row r="932" spans="1:15" ht="9.75" customHeight="1">
      <c r="A932" s="1"/>
      <c r="B932" s="1"/>
      <c r="C932" s="1"/>
      <c r="D932" s="1"/>
      <c r="E932" s="1"/>
      <c r="F932" s="1"/>
      <c r="G932" s="1"/>
      <c r="H932" s="1"/>
      <c r="I932" s="1"/>
      <c r="J932" s="1"/>
      <c r="K932" s="1"/>
      <c r="L932" s="1"/>
      <c r="M932" s="1"/>
      <c r="N932" s="1"/>
      <c r="O932" s="1"/>
    </row>
    <row r="933" spans="1:15" ht="9.75" customHeight="1">
      <c r="A933" s="1"/>
      <c r="B933" s="1"/>
      <c r="C933" s="1"/>
      <c r="D933" s="1"/>
      <c r="E933" s="1"/>
      <c r="F933" s="1"/>
      <c r="G933" s="1"/>
      <c r="H933" s="1"/>
      <c r="I933" s="1"/>
      <c r="J933" s="1"/>
      <c r="K933" s="1"/>
      <c r="L933" s="1"/>
      <c r="M933" s="1"/>
      <c r="N933" s="1"/>
      <c r="O933" s="1"/>
    </row>
    <row r="934" spans="1:15" ht="9.75" customHeight="1">
      <c r="A934" s="1"/>
      <c r="B934" s="1"/>
      <c r="C934" s="1"/>
      <c r="D934" s="1"/>
      <c r="E934" s="1"/>
      <c r="F934" s="1"/>
      <c r="G934" s="1"/>
      <c r="H934" s="1"/>
      <c r="I934" s="1"/>
      <c r="J934" s="1"/>
      <c r="K934" s="1"/>
      <c r="L934" s="1"/>
      <c r="M934" s="1"/>
      <c r="N934" s="1"/>
      <c r="O934" s="1"/>
    </row>
    <row r="935" spans="1:15" ht="9.75" customHeight="1">
      <c r="A935" s="1"/>
      <c r="B935" s="1"/>
      <c r="C935" s="1"/>
      <c r="D935" s="1"/>
      <c r="E935" s="1"/>
      <c r="F935" s="1"/>
      <c r="G935" s="1"/>
      <c r="H935" s="1"/>
      <c r="I935" s="1"/>
      <c r="J935" s="1"/>
      <c r="K935" s="1"/>
      <c r="L935" s="1"/>
      <c r="M935" s="1"/>
      <c r="N935" s="1"/>
      <c r="O935" s="1"/>
    </row>
    <row r="936" spans="1:15" ht="9.75" customHeight="1">
      <c r="A936" s="1"/>
      <c r="B936" s="1"/>
      <c r="C936" s="1"/>
      <c r="D936" s="1"/>
      <c r="E936" s="1"/>
      <c r="F936" s="1"/>
      <c r="G936" s="1"/>
      <c r="H936" s="1"/>
      <c r="I936" s="1"/>
      <c r="J936" s="1"/>
      <c r="K936" s="1"/>
      <c r="L936" s="1"/>
      <c r="M936" s="1"/>
      <c r="N936" s="1"/>
      <c r="O936" s="1"/>
    </row>
    <row r="937" spans="1:15" ht="9.75" customHeight="1">
      <c r="A937" s="1"/>
      <c r="B937" s="1"/>
      <c r="C937" s="1"/>
      <c r="D937" s="1"/>
      <c r="E937" s="1"/>
      <c r="F937" s="1"/>
      <c r="G937" s="1"/>
      <c r="H937" s="1"/>
      <c r="I937" s="1"/>
      <c r="J937" s="1"/>
      <c r="K937" s="1"/>
      <c r="L937" s="1"/>
      <c r="M937" s="1"/>
      <c r="N937" s="1"/>
      <c r="O937" s="1"/>
    </row>
    <row r="938" spans="1:15" ht="9.75" customHeight="1">
      <c r="A938" s="1"/>
      <c r="B938" s="1"/>
      <c r="C938" s="1"/>
      <c r="D938" s="1"/>
      <c r="E938" s="1"/>
      <c r="F938" s="1"/>
      <c r="G938" s="1"/>
      <c r="H938" s="1"/>
      <c r="I938" s="1"/>
      <c r="J938" s="1"/>
      <c r="K938" s="1"/>
      <c r="L938" s="1"/>
      <c r="M938" s="1"/>
      <c r="N938" s="1"/>
      <c r="O938" s="1"/>
    </row>
    <row r="939" spans="1:15" ht="9.75" customHeight="1">
      <c r="A939" s="1"/>
      <c r="B939" s="1"/>
      <c r="C939" s="1"/>
      <c r="D939" s="1"/>
      <c r="E939" s="1"/>
      <c r="F939" s="1"/>
      <c r="G939" s="1"/>
      <c r="H939" s="1"/>
      <c r="I939" s="1"/>
      <c r="J939" s="1"/>
      <c r="K939" s="1"/>
      <c r="L939" s="1"/>
      <c r="M939" s="1"/>
      <c r="N939" s="1"/>
      <c r="O939" s="1"/>
    </row>
    <row r="940" spans="1:15" ht="9.75" customHeight="1">
      <c r="A940" s="1"/>
      <c r="B940" s="1"/>
      <c r="C940" s="1"/>
      <c r="D940" s="1"/>
      <c r="E940" s="1"/>
      <c r="F940" s="1"/>
      <c r="G940" s="1"/>
      <c r="H940" s="1"/>
      <c r="I940" s="1"/>
      <c r="J940" s="1"/>
      <c r="K940" s="1"/>
      <c r="L940" s="1"/>
      <c r="M940" s="1"/>
      <c r="N940" s="1"/>
      <c r="O940" s="1"/>
    </row>
    <row r="941" spans="1:15" ht="9.75" customHeight="1">
      <c r="A941" s="1"/>
      <c r="B941" s="1"/>
      <c r="C941" s="1"/>
      <c r="D941" s="1"/>
      <c r="E941" s="1"/>
      <c r="F941" s="1"/>
      <c r="G941" s="1"/>
      <c r="H941" s="1"/>
      <c r="I941" s="1"/>
      <c r="J941" s="1"/>
      <c r="K941" s="1"/>
      <c r="L941" s="1"/>
      <c r="M941" s="1"/>
      <c r="N941" s="1"/>
      <c r="O941" s="1"/>
    </row>
    <row r="942" spans="1:15" ht="9.75" customHeight="1">
      <c r="A942" s="1"/>
      <c r="B942" s="1"/>
      <c r="C942" s="1"/>
      <c r="D942" s="1"/>
      <c r="E942" s="1"/>
      <c r="F942" s="1"/>
      <c r="G942" s="1"/>
      <c r="H942" s="1"/>
      <c r="I942" s="1"/>
      <c r="J942" s="1"/>
      <c r="K942" s="1"/>
      <c r="L942" s="1"/>
      <c r="M942" s="1"/>
      <c r="N942" s="1"/>
      <c r="O942" s="1"/>
    </row>
    <row r="943" spans="1:15" ht="9.75" customHeight="1">
      <c r="A943" s="1"/>
      <c r="B943" s="1"/>
      <c r="C943" s="1"/>
      <c r="D943" s="1"/>
      <c r="E943" s="1"/>
      <c r="F943" s="1"/>
      <c r="G943" s="1"/>
      <c r="H943" s="1"/>
      <c r="I943" s="1"/>
      <c r="J943" s="1"/>
      <c r="K943" s="1"/>
      <c r="L943" s="1"/>
      <c r="M943" s="1"/>
      <c r="N943" s="1"/>
      <c r="O943" s="1"/>
    </row>
    <row r="944" spans="1:15" ht="9.75" customHeight="1">
      <c r="A944" s="1"/>
      <c r="B944" s="1"/>
      <c r="C944" s="1"/>
      <c r="D944" s="1"/>
      <c r="E944" s="1"/>
      <c r="F944" s="1"/>
      <c r="G944" s="1"/>
      <c r="H944" s="1"/>
      <c r="I944" s="1"/>
      <c r="J944" s="1"/>
      <c r="K944" s="1"/>
      <c r="L944" s="1"/>
      <c r="M944" s="1"/>
      <c r="N944" s="1"/>
      <c r="O944" s="1"/>
    </row>
    <row r="945" spans="1:15" ht="9.75" customHeight="1">
      <c r="A945" s="1"/>
      <c r="B945" s="1"/>
      <c r="C945" s="1"/>
      <c r="D945" s="1"/>
      <c r="E945" s="1"/>
      <c r="F945" s="1"/>
      <c r="G945" s="1"/>
      <c r="H945" s="1"/>
      <c r="I945" s="1"/>
      <c r="J945" s="1"/>
      <c r="K945" s="1"/>
      <c r="L945" s="1"/>
      <c r="M945" s="1"/>
      <c r="N945" s="1"/>
      <c r="O945" s="1"/>
    </row>
    <row r="946" spans="1:15" ht="9.75" customHeight="1">
      <c r="A946" s="1"/>
      <c r="B946" s="1"/>
      <c r="C946" s="1"/>
      <c r="D946" s="1"/>
      <c r="E946" s="1"/>
      <c r="F946" s="1"/>
      <c r="G946" s="1"/>
      <c r="H946" s="1"/>
      <c r="I946" s="1"/>
      <c r="J946" s="1"/>
      <c r="K946" s="1"/>
      <c r="L946" s="1"/>
      <c r="M946" s="1"/>
      <c r="N946" s="1"/>
      <c r="O946" s="1"/>
    </row>
    <row r="947" spans="1:15" ht="9.75" customHeight="1">
      <c r="A947" s="1"/>
      <c r="B947" s="1"/>
      <c r="C947" s="1"/>
      <c r="D947" s="1"/>
      <c r="E947" s="1"/>
      <c r="F947" s="1"/>
      <c r="G947" s="1"/>
      <c r="H947" s="1"/>
      <c r="I947" s="1"/>
      <c r="J947" s="1"/>
      <c r="K947" s="1"/>
      <c r="L947" s="1"/>
      <c r="M947" s="1"/>
      <c r="N947" s="1"/>
      <c r="O947" s="1"/>
    </row>
    <row r="948" spans="1:15" ht="9.75" customHeight="1">
      <c r="A948" s="1"/>
      <c r="B948" s="1"/>
      <c r="C948" s="1"/>
      <c r="D948" s="1"/>
      <c r="E948" s="1"/>
      <c r="F948" s="1"/>
      <c r="G948" s="1"/>
      <c r="H948" s="1"/>
      <c r="I948" s="1"/>
      <c r="J948" s="1"/>
      <c r="K948" s="1"/>
      <c r="L948" s="1"/>
      <c r="M948" s="1"/>
      <c r="N948" s="1"/>
      <c r="O948" s="1"/>
    </row>
    <row r="949" spans="1:15" ht="9.75" customHeight="1">
      <c r="A949" s="1"/>
      <c r="B949" s="1"/>
      <c r="C949" s="1"/>
      <c r="D949" s="1"/>
      <c r="E949" s="1"/>
      <c r="F949" s="1"/>
      <c r="G949" s="1"/>
      <c r="H949" s="1"/>
      <c r="I949" s="1"/>
      <c r="J949" s="1"/>
      <c r="K949" s="1"/>
      <c r="L949" s="1"/>
      <c r="M949" s="1"/>
      <c r="N949" s="1"/>
      <c r="O949" s="1"/>
    </row>
    <row r="950" spans="1:15" ht="9.75" customHeight="1">
      <c r="A950" s="1"/>
      <c r="B950" s="1"/>
      <c r="C950" s="1"/>
      <c r="D950" s="1"/>
      <c r="E950" s="1"/>
      <c r="F950" s="1"/>
      <c r="G950" s="1"/>
      <c r="H950" s="1"/>
      <c r="I950" s="1"/>
      <c r="J950" s="1"/>
      <c r="K950" s="1"/>
      <c r="L950" s="1"/>
      <c r="M950" s="1"/>
      <c r="N950" s="1"/>
      <c r="O950" s="1"/>
    </row>
    <row r="951" spans="1:15" ht="9.75" customHeight="1">
      <c r="A951" s="1"/>
      <c r="B951" s="1"/>
      <c r="C951" s="1"/>
      <c r="D951" s="1"/>
      <c r="E951" s="1"/>
      <c r="F951" s="1"/>
      <c r="G951" s="1"/>
      <c r="H951" s="1"/>
      <c r="I951" s="1"/>
      <c r="J951" s="1"/>
      <c r="K951" s="1"/>
      <c r="L951" s="1"/>
      <c r="M951" s="1"/>
      <c r="N951" s="1"/>
      <c r="O951" s="1"/>
    </row>
    <row r="952" spans="1:15" ht="9.75" customHeight="1">
      <c r="A952" s="1"/>
      <c r="B952" s="1"/>
      <c r="C952" s="1"/>
      <c r="D952" s="1"/>
      <c r="E952" s="1"/>
      <c r="F952" s="1"/>
      <c r="G952" s="1"/>
      <c r="H952" s="1"/>
      <c r="I952" s="1"/>
      <c r="J952" s="1"/>
      <c r="K952" s="1"/>
      <c r="L952" s="1"/>
      <c r="M952" s="1"/>
      <c r="N952" s="1"/>
      <c r="O952" s="1"/>
    </row>
    <row r="953" spans="1:15" ht="9.75" customHeight="1">
      <c r="A953" s="1"/>
      <c r="B953" s="1"/>
      <c r="C953" s="1"/>
      <c r="D953" s="1"/>
      <c r="E953" s="1"/>
      <c r="F953" s="1"/>
      <c r="G953" s="1"/>
      <c r="H953" s="1"/>
      <c r="I953" s="1"/>
      <c r="J953" s="1"/>
      <c r="K953" s="1"/>
      <c r="L953" s="1"/>
      <c r="M953" s="1"/>
      <c r="N953" s="1"/>
      <c r="O953" s="1"/>
    </row>
    <row r="954" spans="1:15" ht="9.75" customHeight="1">
      <c r="A954" s="1"/>
      <c r="B954" s="1"/>
      <c r="C954" s="1"/>
      <c r="D954" s="1"/>
      <c r="E954" s="1"/>
      <c r="F954" s="1"/>
      <c r="G954" s="1"/>
      <c r="H954" s="1"/>
      <c r="I954" s="1"/>
      <c r="J954" s="1"/>
      <c r="K954" s="1"/>
      <c r="L954" s="1"/>
      <c r="M954" s="1"/>
      <c r="N954" s="1"/>
      <c r="O954" s="1"/>
    </row>
    <row r="955" spans="1:15" ht="9.75" customHeight="1">
      <c r="A955" s="1"/>
      <c r="B955" s="1"/>
      <c r="C955" s="1"/>
      <c r="D955" s="1"/>
      <c r="E955" s="1"/>
      <c r="F955" s="1"/>
      <c r="G955" s="1"/>
      <c r="H955" s="1"/>
      <c r="I955" s="1"/>
      <c r="J955" s="1"/>
      <c r="K955" s="1"/>
      <c r="L955" s="1"/>
      <c r="M955" s="1"/>
      <c r="N955" s="1"/>
      <c r="O955" s="1"/>
    </row>
    <row r="956" spans="1:15" ht="9.75" customHeight="1">
      <c r="A956" s="1"/>
      <c r="B956" s="1"/>
      <c r="C956" s="1"/>
      <c r="D956" s="1"/>
      <c r="E956" s="1"/>
      <c r="F956" s="1"/>
      <c r="G956" s="1"/>
      <c r="H956" s="1"/>
      <c r="I956" s="1"/>
      <c r="J956" s="1"/>
      <c r="K956" s="1"/>
      <c r="L956" s="1"/>
      <c r="M956" s="1"/>
      <c r="N956" s="1"/>
      <c r="O956" s="1"/>
    </row>
    <row r="957" spans="1:15" ht="9.75" customHeight="1">
      <c r="A957" s="1"/>
      <c r="B957" s="1"/>
      <c r="C957" s="1"/>
      <c r="D957" s="1"/>
      <c r="E957" s="1"/>
      <c r="F957" s="1"/>
      <c r="G957" s="1"/>
      <c r="H957" s="1"/>
      <c r="I957" s="1"/>
      <c r="J957" s="1"/>
      <c r="K957" s="1"/>
      <c r="L957" s="1"/>
      <c r="M957" s="1"/>
      <c r="N957" s="1"/>
      <c r="O957" s="1"/>
    </row>
    <row r="958" spans="1:15" ht="9.75" customHeight="1">
      <c r="A958" s="1"/>
      <c r="B958" s="1"/>
      <c r="C958" s="1"/>
      <c r="D958" s="1"/>
      <c r="E958" s="1"/>
      <c r="F958" s="1"/>
      <c r="G958" s="1"/>
      <c r="H958" s="1"/>
      <c r="I958" s="1"/>
      <c r="J958" s="1"/>
      <c r="K958" s="1"/>
      <c r="L958" s="1"/>
      <c r="M958" s="1"/>
      <c r="N958" s="1"/>
      <c r="O958" s="1"/>
    </row>
    <row r="959" spans="1:15" ht="9.75" customHeight="1">
      <c r="A959" s="1"/>
      <c r="B959" s="1"/>
      <c r="C959" s="1"/>
      <c r="D959" s="1"/>
      <c r="E959" s="1"/>
      <c r="F959" s="1"/>
      <c r="G959" s="1"/>
      <c r="H959" s="1"/>
      <c r="I959" s="1"/>
      <c r="J959" s="1"/>
      <c r="K959" s="1"/>
      <c r="L959" s="1"/>
      <c r="M959" s="1"/>
      <c r="N959" s="1"/>
      <c r="O959" s="1"/>
    </row>
    <row r="960" spans="1:15" ht="9.75" customHeight="1">
      <c r="A960" s="1"/>
      <c r="B960" s="1"/>
      <c r="C960" s="1"/>
      <c r="D960" s="1"/>
      <c r="E960" s="1"/>
      <c r="F960" s="1"/>
      <c r="G960" s="1"/>
      <c r="H960" s="1"/>
      <c r="I960" s="1"/>
      <c r="J960" s="1"/>
      <c r="K960" s="1"/>
      <c r="L960" s="1"/>
      <c r="M960" s="1"/>
      <c r="N960" s="1"/>
      <c r="O960" s="1"/>
    </row>
    <row r="961" spans="1:15" ht="9.75" customHeight="1">
      <c r="A961" s="1"/>
      <c r="B961" s="1"/>
      <c r="C961" s="1"/>
      <c r="D961" s="1"/>
      <c r="E961" s="1"/>
      <c r="F961" s="1"/>
      <c r="G961" s="1"/>
      <c r="H961" s="1"/>
      <c r="I961" s="1"/>
      <c r="J961" s="1"/>
      <c r="K961" s="1"/>
      <c r="L961" s="1"/>
      <c r="M961" s="1"/>
      <c r="N961" s="1"/>
      <c r="O961" s="1"/>
    </row>
    <row r="962" spans="1:15" ht="9.75" customHeight="1">
      <c r="A962" s="1"/>
      <c r="B962" s="1"/>
      <c r="C962" s="1"/>
      <c r="D962" s="1"/>
      <c r="E962" s="1"/>
      <c r="F962" s="1"/>
      <c r="G962" s="1"/>
      <c r="H962" s="1"/>
      <c r="I962" s="1"/>
      <c r="J962" s="1"/>
      <c r="K962" s="1"/>
      <c r="L962" s="1"/>
      <c r="M962" s="1"/>
      <c r="N962" s="1"/>
      <c r="O962" s="1"/>
    </row>
    <row r="963" spans="1:15" ht="9.75" customHeight="1">
      <c r="A963" s="1"/>
      <c r="B963" s="1"/>
      <c r="C963" s="1"/>
      <c r="D963" s="1"/>
      <c r="E963" s="1"/>
      <c r="F963" s="1"/>
      <c r="G963" s="1"/>
      <c r="H963" s="1"/>
      <c r="I963" s="1"/>
      <c r="J963" s="1"/>
      <c r="K963" s="1"/>
      <c r="L963" s="1"/>
      <c r="M963" s="1"/>
      <c r="N963" s="1"/>
      <c r="O963" s="1"/>
    </row>
    <row r="964" spans="1:15" ht="9.75" customHeight="1">
      <c r="A964" s="1"/>
      <c r="B964" s="1"/>
      <c r="C964" s="1"/>
      <c r="D964" s="1"/>
      <c r="E964" s="1"/>
      <c r="F964" s="1"/>
      <c r="G964" s="1"/>
      <c r="H964" s="1"/>
      <c r="I964" s="1"/>
      <c r="J964" s="1"/>
      <c r="K964" s="1"/>
      <c r="L964" s="1"/>
      <c r="M964" s="1"/>
      <c r="N964" s="1"/>
      <c r="O964" s="1"/>
    </row>
    <row r="965" spans="1:15" ht="9.75" customHeight="1">
      <c r="A965" s="1"/>
      <c r="B965" s="1"/>
      <c r="C965" s="1"/>
      <c r="D965" s="1"/>
      <c r="E965" s="1"/>
      <c r="F965" s="1"/>
      <c r="G965" s="1"/>
      <c r="H965" s="1"/>
      <c r="I965" s="1"/>
      <c r="J965" s="1"/>
      <c r="K965" s="1"/>
      <c r="L965" s="1"/>
      <c r="M965" s="1"/>
      <c r="N965" s="1"/>
      <c r="O965" s="1"/>
    </row>
    <row r="966" spans="1:15" ht="9.75" customHeight="1">
      <c r="A966" s="1"/>
      <c r="B966" s="1"/>
      <c r="C966" s="1"/>
      <c r="D966" s="1"/>
      <c r="E966" s="1"/>
      <c r="F966" s="1"/>
      <c r="G966" s="1"/>
      <c r="H966" s="1"/>
      <c r="I966" s="1"/>
      <c r="J966" s="1"/>
      <c r="K966" s="1"/>
      <c r="L966" s="1"/>
      <c r="M966" s="1"/>
      <c r="N966" s="1"/>
      <c r="O966" s="1"/>
    </row>
    <row r="967" spans="1:15" ht="9.75" customHeight="1">
      <c r="A967" s="1"/>
      <c r="B967" s="1"/>
      <c r="C967" s="1"/>
      <c r="D967" s="1"/>
      <c r="E967" s="1"/>
      <c r="F967" s="1"/>
      <c r="G967" s="1"/>
      <c r="H967" s="1"/>
      <c r="I967" s="1"/>
      <c r="J967" s="1"/>
      <c r="K967" s="1"/>
      <c r="L967" s="1"/>
      <c r="M967" s="1"/>
      <c r="N967" s="1"/>
      <c r="O967" s="1"/>
    </row>
    <row r="968" spans="1:15" ht="9.75" customHeight="1">
      <c r="A968" s="1"/>
      <c r="B968" s="1"/>
      <c r="C968" s="1"/>
      <c r="D968" s="1"/>
      <c r="E968" s="1"/>
      <c r="F968" s="1"/>
      <c r="G968" s="1"/>
      <c r="H968" s="1"/>
      <c r="I968" s="1"/>
      <c r="J968" s="1"/>
      <c r="K968" s="1"/>
      <c r="L968" s="1"/>
      <c r="M968" s="1"/>
      <c r="N968" s="1"/>
      <c r="O968" s="1"/>
    </row>
    <row r="969" spans="1:15" ht="9.75" customHeight="1">
      <c r="A969" s="1"/>
      <c r="B969" s="1"/>
      <c r="C969" s="1"/>
      <c r="D969" s="1"/>
      <c r="E969" s="1"/>
      <c r="F969" s="1"/>
      <c r="G969" s="1"/>
      <c r="H969" s="1"/>
      <c r="I969" s="1"/>
      <c r="J969" s="1"/>
      <c r="K969" s="1"/>
      <c r="L969" s="1"/>
      <c r="M969" s="1"/>
      <c r="N969" s="1"/>
      <c r="O969" s="1"/>
    </row>
    <row r="970" spans="1:15" ht="9.75" customHeight="1">
      <c r="A970" s="1"/>
      <c r="B970" s="1"/>
      <c r="C970" s="1"/>
      <c r="D970" s="1"/>
      <c r="E970" s="1"/>
      <c r="F970" s="1"/>
      <c r="G970" s="1"/>
      <c r="H970" s="1"/>
      <c r="I970" s="1"/>
      <c r="J970" s="1"/>
      <c r="K970" s="1"/>
      <c r="L970" s="1"/>
      <c r="M970" s="1"/>
      <c r="N970" s="1"/>
      <c r="O970" s="1"/>
    </row>
    <row r="971" spans="1:15" ht="9.75" customHeight="1">
      <c r="A971" s="1"/>
      <c r="B971" s="1"/>
      <c r="C971" s="1"/>
      <c r="D971" s="1"/>
      <c r="E971" s="1"/>
      <c r="F971" s="1"/>
      <c r="G971" s="1"/>
      <c r="H971" s="1"/>
      <c r="I971" s="1"/>
      <c r="J971" s="1"/>
      <c r="K971" s="1"/>
      <c r="L971" s="1"/>
      <c r="M971" s="1"/>
      <c r="N971" s="1"/>
      <c r="O971" s="1"/>
    </row>
    <row r="972" spans="1:15" ht="9.75" customHeight="1">
      <c r="A972" s="1"/>
      <c r="B972" s="1"/>
      <c r="C972" s="1"/>
      <c r="D972" s="1"/>
      <c r="E972" s="1"/>
      <c r="F972" s="1"/>
      <c r="G972" s="1"/>
      <c r="H972" s="1"/>
      <c r="I972" s="1"/>
      <c r="J972" s="1"/>
      <c r="K972" s="1"/>
      <c r="L972" s="1"/>
      <c r="M972" s="1"/>
      <c r="N972" s="1"/>
      <c r="O972" s="1"/>
    </row>
    <row r="973" spans="1:15" ht="9.75" customHeight="1">
      <c r="A973" s="1"/>
      <c r="B973" s="1"/>
      <c r="C973" s="1"/>
      <c r="D973" s="1"/>
      <c r="E973" s="1"/>
      <c r="F973" s="1"/>
      <c r="G973" s="1"/>
      <c r="H973" s="1"/>
      <c r="I973" s="1"/>
      <c r="J973" s="1"/>
      <c r="K973" s="1"/>
      <c r="L973" s="1"/>
      <c r="M973" s="1"/>
      <c r="N973" s="1"/>
      <c r="O973" s="1"/>
    </row>
    <row r="974" spans="1:15" ht="9.75" customHeight="1">
      <c r="A974" s="1"/>
      <c r="B974" s="1"/>
      <c r="C974" s="1"/>
      <c r="D974" s="1"/>
      <c r="E974" s="1"/>
      <c r="F974" s="1"/>
      <c r="G974" s="1"/>
      <c r="H974" s="1"/>
      <c r="I974" s="1"/>
      <c r="J974" s="1"/>
      <c r="K974" s="1"/>
      <c r="L974" s="1"/>
      <c r="M974" s="1"/>
      <c r="N974" s="1"/>
      <c r="O974" s="1"/>
    </row>
    <row r="975" spans="1:15" ht="9.75" customHeight="1">
      <c r="A975" s="1"/>
      <c r="B975" s="1"/>
      <c r="C975" s="1"/>
      <c r="D975" s="1"/>
      <c r="E975" s="1"/>
      <c r="F975" s="1"/>
      <c r="G975" s="1"/>
      <c r="H975" s="1"/>
      <c r="I975" s="1"/>
      <c r="J975" s="1"/>
      <c r="K975" s="1"/>
      <c r="L975" s="1"/>
      <c r="M975" s="1"/>
      <c r="N975" s="1"/>
      <c r="O975" s="1"/>
    </row>
    <row r="976" spans="1:15" ht="9.75" customHeight="1">
      <c r="A976" s="1"/>
      <c r="B976" s="1"/>
      <c r="C976" s="1"/>
      <c r="D976" s="1"/>
      <c r="E976" s="1"/>
      <c r="F976" s="1"/>
      <c r="G976" s="1"/>
      <c r="H976" s="1"/>
      <c r="I976" s="1"/>
      <c r="J976" s="1"/>
      <c r="K976" s="1"/>
      <c r="L976" s="1"/>
      <c r="M976" s="1"/>
      <c r="N976" s="1"/>
      <c r="O976" s="1"/>
    </row>
    <row r="977" spans="1:15" ht="9.75" customHeight="1">
      <c r="A977" s="1"/>
      <c r="B977" s="1"/>
      <c r="C977" s="1"/>
      <c r="D977" s="1"/>
      <c r="E977" s="1"/>
      <c r="F977" s="1"/>
      <c r="G977" s="1"/>
      <c r="H977" s="1"/>
      <c r="I977" s="1"/>
      <c r="J977" s="1"/>
      <c r="K977" s="1"/>
      <c r="L977" s="1"/>
      <c r="M977" s="1"/>
      <c r="N977" s="1"/>
      <c r="O977" s="1"/>
    </row>
    <row r="978" spans="1:15" ht="9.75" customHeight="1">
      <c r="A978" s="1"/>
      <c r="B978" s="1"/>
      <c r="C978" s="1"/>
      <c r="D978" s="1"/>
      <c r="E978" s="1"/>
      <c r="F978" s="1"/>
      <c r="G978" s="1"/>
      <c r="H978" s="1"/>
      <c r="I978" s="1"/>
      <c r="J978" s="1"/>
      <c r="K978" s="1"/>
      <c r="L978" s="1"/>
      <c r="M978" s="1"/>
      <c r="N978" s="1"/>
      <c r="O978" s="1"/>
    </row>
    <row r="979" spans="1:15" ht="9.75" customHeight="1">
      <c r="A979" s="1"/>
      <c r="B979" s="1"/>
      <c r="C979" s="1"/>
      <c r="D979" s="1"/>
      <c r="E979" s="1"/>
      <c r="F979" s="1"/>
      <c r="G979" s="1"/>
      <c r="H979" s="1"/>
      <c r="I979" s="1"/>
      <c r="J979" s="1"/>
      <c r="K979" s="1"/>
      <c r="L979" s="1"/>
      <c r="M979" s="1"/>
      <c r="N979" s="1"/>
      <c r="O979" s="1"/>
    </row>
    <row r="980" spans="1:15" ht="9.75" customHeight="1">
      <c r="A980" s="1"/>
      <c r="B980" s="1"/>
      <c r="C980" s="1"/>
      <c r="D980" s="1"/>
      <c r="E980" s="1"/>
      <c r="F980" s="1"/>
      <c r="G980" s="1"/>
      <c r="H980" s="1"/>
      <c r="I980" s="1"/>
      <c r="J980" s="1"/>
      <c r="K980" s="1"/>
      <c r="L980" s="1"/>
      <c r="M980" s="1"/>
      <c r="N980" s="1"/>
      <c r="O980" s="1"/>
    </row>
    <row r="981" spans="1:15" ht="9.75" customHeight="1">
      <c r="A981" s="1"/>
      <c r="B981" s="1"/>
      <c r="C981" s="1"/>
      <c r="D981" s="1"/>
      <c r="E981" s="1"/>
      <c r="F981" s="1"/>
      <c r="G981" s="1"/>
      <c r="H981" s="1"/>
      <c r="I981" s="1"/>
      <c r="J981" s="1"/>
      <c r="K981" s="1"/>
      <c r="L981" s="1"/>
      <c r="M981" s="1"/>
      <c r="N981" s="1"/>
      <c r="O981" s="1"/>
    </row>
    <row r="982" spans="1:15" ht="9.75" customHeight="1">
      <c r="A982" s="1"/>
      <c r="B982" s="1"/>
      <c r="C982" s="1"/>
      <c r="D982" s="1"/>
      <c r="E982" s="1"/>
      <c r="F982" s="1"/>
      <c r="G982" s="1"/>
      <c r="H982" s="1"/>
      <c r="I982" s="1"/>
      <c r="J982" s="1"/>
      <c r="K982" s="1"/>
      <c r="L982" s="1"/>
      <c r="M982" s="1"/>
      <c r="N982" s="1"/>
      <c r="O982" s="1"/>
    </row>
    <row r="983" spans="1:15" ht="9.75" customHeight="1">
      <c r="A983" s="1"/>
      <c r="B983" s="1"/>
      <c r="C983" s="1"/>
      <c r="D983" s="1"/>
      <c r="E983" s="1"/>
      <c r="F983" s="1"/>
      <c r="G983" s="1"/>
      <c r="H983" s="1"/>
      <c r="I983" s="1"/>
      <c r="J983" s="1"/>
      <c r="K983" s="1"/>
      <c r="L983" s="1"/>
      <c r="M983" s="1"/>
      <c r="N983" s="1"/>
      <c r="O983" s="1"/>
    </row>
    <row r="984" spans="1:15" ht="9.75" customHeight="1">
      <c r="A984" s="1"/>
      <c r="B984" s="1"/>
      <c r="C984" s="1"/>
      <c r="D984" s="1"/>
      <c r="E984" s="1"/>
      <c r="F984" s="1"/>
      <c r="G984" s="1"/>
      <c r="H984" s="1"/>
      <c r="I984" s="1"/>
      <c r="J984" s="1"/>
      <c r="K984" s="1"/>
      <c r="L984" s="1"/>
      <c r="M984" s="1"/>
      <c r="N984" s="1"/>
      <c r="O984" s="1"/>
    </row>
    <row r="985" spans="1:15" ht="9.75" customHeight="1">
      <c r="A985" s="1"/>
      <c r="B985" s="1"/>
      <c r="C985" s="1"/>
      <c r="D985" s="1"/>
      <c r="E985" s="1"/>
      <c r="F985" s="1"/>
      <c r="G985" s="1"/>
      <c r="H985" s="1"/>
      <c r="I985" s="1"/>
      <c r="J985" s="1"/>
      <c r="K985" s="1"/>
      <c r="L985" s="1"/>
      <c r="M985" s="1"/>
      <c r="N985" s="1"/>
      <c r="O985" s="1"/>
    </row>
    <row r="986" spans="1:15" ht="9.75" customHeight="1">
      <c r="A986" s="1"/>
      <c r="B986" s="1"/>
      <c r="C986" s="1"/>
      <c r="D986" s="1"/>
      <c r="E986" s="1"/>
      <c r="F986" s="1"/>
      <c r="G986" s="1"/>
      <c r="H986" s="1"/>
      <c r="I986" s="1"/>
      <c r="J986" s="1"/>
      <c r="K986" s="1"/>
      <c r="L986" s="1"/>
      <c r="M986" s="1"/>
      <c r="N986" s="1"/>
      <c r="O986" s="1"/>
    </row>
    <row r="987" spans="1:15" ht="9.75" customHeight="1">
      <c r="A987" s="1"/>
      <c r="B987" s="1"/>
      <c r="C987" s="1"/>
      <c r="D987" s="1"/>
      <c r="E987" s="1"/>
      <c r="F987" s="1"/>
      <c r="G987" s="1"/>
      <c r="H987" s="1"/>
      <c r="I987" s="1"/>
      <c r="J987" s="1"/>
      <c r="K987" s="1"/>
      <c r="L987" s="1"/>
      <c r="M987" s="1"/>
      <c r="N987" s="1"/>
      <c r="O987" s="1"/>
    </row>
    <row r="988" spans="1:15" ht="9.75" customHeight="1">
      <c r="A988" s="1"/>
      <c r="B988" s="1"/>
      <c r="C988" s="1"/>
      <c r="D988" s="1"/>
      <c r="E988" s="1"/>
      <c r="F988" s="1"/>
      <c r="G988" s="1"/>
      <c r="H988" s="1"/>
      <c r="I988" s="1"/>
      <c r="J988" s="1"/>
      <c r="K988" s="1"/>
      <c r="L988" s="1"/>
      <c r="M988" s="1"/>
      <c r="N988" s="1"/>
      <c r="O988" s="1"/>
    </row>
    <row r="989" spans="1:15" ht="9.75" customHeight="1">
      <c r="A989" s="1"/>
      <c r="B989" s="1"/>
      <c r="C989" s="1"/>
      <c r="D989" s="1"/>
      <c r="E989" s="1"/>
      <c r="F989" s="1"/>
      <c r="G989" s="1"/>
      <c r="H989" s="1"/>
      <c r="I989" s="1"/>
      <c r="J989" s="1"/>
      <c r="K989" s="1"/>
      <c r="L989" s="1"/>
      <c r="M989" s="1"/>
      <c r="N989" s="1"/>
      <c r="O989" s="1"/>
    </row>
    <row r="990" spans="1:15" ht="9.75" customHeight="1">
      <c r="A990" s="1"/>
      <c r="B990" s="1"/>
      <c r="C990" s="1"/>
      <c r="D990" s="1"/>
      <c r="E990" s="1"/>
      <c r="F990" s="1"/>
      <c r="G990" s="1"/>
      <c r="H990" s="1"/>
      <c r="I990" s="1"/>
      <c r="J990" s="1"/>
      <c r="K990" s="1"/>
      <c r="L990" s="1"/>
      <c r="M990" s="1"/>
      <c r="N990" s="1"/>
      <c r="O990" s="1"/>
    </row>
    <row r="991" spans="1:15" ht="9.75" customHeight="1">
      <c r="A991" s="1"/>
      <c r="B991" s="1"/>
      <c r="C991" s="1"/>
      <c r="D991" s="1"/>
      <c r="E991" s="1"/>
      <c r="F991" s="1"/>
      <c r="G991" s="1"/>
      <c r="H991" s="1"/>
      <c r="I991" s="1"/>
      <c r="J991" s="1"/>
      <c r="K991" s="1"/>
      <c r="L991" s="1"/>
      <c r="M991" s="1"/>
      <c r="N991" s="1"/>
      <c r="O991" s="1"/>
    </row>
    <row r="992" spans="1:15" ht="9.75" customHeight="1">
      <c r="A992" s="1"/>
      <c r="B992" s="1"/>
      <c r="C992" s="1"/>
      <c r="D992" s="1"/>
      <c r="E992" s="1"/>
      <c r="F992" s="1"/>
      <c r="G992" s="1"/>
      <c r="H992" s="1"/>
      <c r="I992" s="1"/>
      <c r="J992" s="1"/>
      <c r="K992" s="1"/>
      <c r="L992" s="1"/>
      <c r="M992" s="1"/>
      <c r="N992" s="1"/>
      <c r="O992" s="1"/>
    </row>
    <row r="993" spans="1:15" ht="9.75" customHeight="1">
      <c r="A993" s="1"/>
      <c r="B993" s="1"/>
      <c r="C993" s="1"/>
      <c r="D993" s="1"/>
      <c r="E993" s="1"/>
      <c r="F993" s="1"/>
      <c r="G993" s="1"/>
      <c r="H993" s="1"/>
      <c r="I993" s="1"/>
      <c r="J993" s="1"/>
      <c r="K993" s="1"/>
      <c r="L993" s="1"/>
      <c r="M993" s="1"/>
      <c r="N993" s="1"/>
      <c r="O993" s="1"/>
    </row>
    <row r="994" spans="1:15" ht="9.75" customHeight="1">
      <c r="A994" s="1"/>
      <c r="B994" s="1"/>
      <c r="C994" s="1"/>
      <c r="D994" s="1"/>
      <c r="E994" s="1"/>
      <c r="F994" s="1"/>
      <c r="G994" s="1"/>
      <c r="H994" s="1"/>
      <c r="I994" s="1"/>
      <c r="J994" s="1"/>
      <c r="K994" s="1"/>
      <c r="L994" s="1"/>
      <c r="M994" s="1"/>
      <c r="N994" s="1"/>
      <c r="O994" s="1"/>
    </row>
    <row r="995" spans="1:15" ht="9.75" customHeight="1">
      <c r="A995" s="1"/>
      <c r="B995" s="1"/>
      <c r="C995" s="1"/>
      <c r="D995" s="1"/>
      <c r="E995" s="1"/>
      <c r="F995" s="1"/>
      <c r="G995" s="1"/>
      <c r="H995" s="1"/>
      <c r="I995" s="1"/>
      <c r="J995" s="1"/>
      <c r="K995" s="1"/>
      <c r="L995" s="1"/>
      <c r="M995" s="1"/>
      <c r="N995" s="1"/>
      <c r="O995" s="1"/>
    </row>
    <row r="996" spans="1:15" ht="9.75" customHeight="1">
      <c r="A996" s="1"/>
      <c r="B996" s="1"/>
      <c r="C996" s="1"/>
      <c r="D996" s="1"/>
      <c r="E996" s="1"/>
      <c r="F996" s="1"/>
      <c r="G996" s="1"/>
      <c r="H996" s="1"/>
      <c r="I996" s="1"/>
      <c r="J996" s="1"/>
      <c r="K996" s="1"/>
      <c r="L996" s="1"/>
      <c r="M996" s="1"/>
      <c r="N996" s="1"/>
      <c r="O996" s="1"/>
    </row>
    <row r="997" spans="1:15" ht="9.75" customHeight="1">
      <c r="A997" s="1"/>
      <c r="B997" s="1"/>
      <c r="C997" s="1"/>
      <c r="D997" s="1"/>
      <c r="E997" s="1"/>
      <c r="F997" s="1"/>
      <c r="G997" s="1"/>
      <c r="H997" s="1"/>
      <c r="I997" s="1"/>
      <c r="J997" s="1"/>
      <c r="K997" s="1"/>
      <c r="L997" s="1"/>
      <c r="M997" s="1"/>
      <c r="N997" s="1"/>
      <c r="O997" s="1"/>
    </row>
    <row r="998" spans="1:15" ht="9.75" customHeight="1">
      <c r="A998" s="1"/>
      <c r="B998" s="1"/>
      <c r="C998" s="1"/>
      <c r="D998" s="1"/>
      <c r="E998" s="1"/>
      <c r="F998" s="1"/>
      <c r="G998" s="1"/>
      <c r="H998" s="1"/>
      <c r="I998" s="1"/>
      <c r="J998" s="1"/>
      <c r="K998" s="1"/>
      <c r="L998" s="1"/>
      <c r="M998" s="1"/>
      <c r="N998" s="1"/>
      <c r="O998" s="1"/>
    </row>
    <row r="999" spans="1:15" ht="9.75" customHeight="1">
      <c r="A999" s="1"/>
      <c r="B999" s="1"/>
      <c r="C999" s="1"/>
      <c r="D999" s="1"/>
      <c r="E999" s="1"/>
      <c r="F999" s="1"/>
      <c r="G999" s="1"/>
      <c r="H999" s="1"/>
      <c r="I999" s="1"/>
      <c r="J999" s="1"/>
      <c r="K999" s="1"/>
      <c r="L999" s="1"/>
      <c r="M999" s="1"/>
      <c r="N999" s="1"/>
      <c r="O999" s="1"/>
    </row>
    <row r="1000" spans="1:15" ht="9.75" customHeight="1">
      <c r="A1000" s="1"/>
      <c r="B1000" s="1"/>
      <c r="C1000" s="1"/>
      <c r="D1000" s="1"/>
      <c r="E1000" s="1"/>
      <c r="F1000" s="1"/>
      <c r="G1000" s="1"/>
      <c r="H1000" s="1"/>
      <c r="I1000" s="1"/>
      <c r="J1000" s="1"/>
      <c r="K1000" s="1"/>
      <c r="L1000" s="1"/>
      <c r="M1000" s="1"/>
      <c r="N1000" s="1"/>
      <c r="O1000" s="1"/>
    </row>
    <row r="1001" spans="1:15" ht="9.75" customHeight="1">
      <c r="A1001" s="1"/>
      <c r="B1001" s="1"/>
      <c r="C1001" s="1"/>
      <c r="D1001" s="1"/>
      <c r="E1001" s="1"/>
      <c r="F1001" s="1"/>
      <c r="G1001" s="1"/>
      <c r="H1001" s="1"/>
      <c r="I1001" s="1"/>
      <c r="J1001" s="1"/>
      <c r="K1001" s="1"/>
      <c r="L1001" s="1"/>
      <c r="M1001" s="1"/>
      <c r="N1001" s="1"/>
      <c r="O1001" s="1"/>
    </row>
    <row r="1002" spans="1:15" ht="9.75" customHeight="1">
      <c r="A1002" s="1"/>
      <c r="B1002" s="1"/>
      <c r="C1002" s="1"/>
      <c r="D1002" s="1"/>
      <c r="E1002" s="1"/>
      <c r="F1002" s="1"/>
      <c r="G1002" s="1"/>
      <c r="H1002" s="1"/>
      <c r="I1002" s="1"/>
      <c r="J1002" s="1"/>
      <c r="K1002" s="1"/>
      <c r="L1002" s="1"/>
      <c r="M1002" s="1"/>
      <c r="N1002" s="1"/>
      <c r="O1002" s="1"/>
    </row>
    <row r="1003" spans="1:15" ht="9.75" customHeight="1">
      <c r="A1003" s="1"/>
      <c r="B1003" s="1"/>
      <c r="C1003" s="1"/>
      <c r="D1003" s="1"/>
      <c r="E1003" s="1"/>
      <c r="F1003" s="1"/>
      <c r="G1003" s="1"/>
      <c r="H1003" s="1"/>
      <c r="I1003" s="1"/>
      <c r="J1003" s="1"/>
      <c r="K1003" s="1"/>
      <c r="L1003" s="1"/>
      <c r="M1003" s="1"/>
      <c r="N1003" s="1"/>
      <c r="O1003" s="1"/>
    </row>
    <row r="1004" spans="1:15" ht="9.75" customHeight="1">
      <c r="A1004" s="1"/>
      <c r="B1004" s="1"/>
      <c r="C1004" s="1"/>
      <c r="D1004" s="1"/>
      <c r="E1004" s="1"/>
      <c r="F1004" s="1"/>
      <c r="G1004" s="1"/>
      <c r="H1004" s="1"/>
      <c r="I1004" s="1"/>
      <c r="J1004" s="1"/>
      <c r="K1004" s="1"/>
      <c r="L1004" s="1"/>
      <c r="M1004" s="1"/>
      <c r="N1004" s="1"/>
      <c r="O1004" s="1"/>
    </row>
    <row r="1005" spans="1:15" ht="9.75" customHeight="1">
      <c r="A1005" s="1"/>
      <c r="B1005" s="1"/>
      <c r="C1005" s="1"/>
      <c r="D1005" s="1"/>
      <c r="E1005" s="1"/>
      <c r="F1005" s="1"/>
      <c r="G1005" s="1"/>
      <c r="H1005" s="1"/>
      <c r="I1005" s="1"/>
      <c r="J1005" s="1"/>
      <c r="K1005" s="1"/>
      <c r="L1005" s="1"/>
      <c r="M1005" s="1"/>
      <c r="N1005" s="1"/>
      <c r="O1005" s="1"/>
    </row>
    <row r="1006" spans="1:15" ht="9.75" customHeight="1">
      <c r="A1006" s="1"/>
      <c r="B1006" s="1"/>
      <c r="C1006" s="1"/>
      <c r="D1006" s="1"/>
      <c r="E1006" s="1"/>
      <c r="F1006" s="1"/>
      <c r="G1006" s="1"/>
      <c r="H1006" s="1"/>
      <c r="I1006" s="1"/>
      <c r="J1006" s="1"/>
      <c r="K1006" s="1"/>
      <c r="L1006" s="1"/>
      <c r="M1006" s="1"/>
      <c r="N1006" s="1"/>
      <c r="O1006" s="1"/>
    </row>
    <row r="1007" spans="1:15" ht="9.75" customHeight="1">
      <c r="A1007" s="1"/>
      <c r="B1007" s="1"/>
      <c r="C1007" s="1"/>
      <c r="D1007" s="1"/>
      <c r="E1007" s="1"/>
      <c r="F1007" s="1"/>
      <c r="G1007" s="1"/>
      <c r="H1007" s="1"/>
      <c r="I1007" s="1"/>
      <c r="J1007" s="1"/>
      <c r="K1007" s="1"/>
      <c r="L1007" s="1"/>
      <c r="M1007" s="1"/>
      <c r="N1007" s="1"/>
      <c r="O1007" s="1"/>
    </row>
    <row r="1008" spans="1:15" ht="9.75" customHeight="1">
      <c r="A1008" s="1"/>
      <c r="B1008" s="1"/>
      <c r="C1008" s="1"/>
      <c r="D1008" s="1"/>
      <c r="E1008" s="1"/>
      <c r="F1008" s="1"/>
      <c r="G1008" s="1"/>
      <c r="H1008" s="1"/>
      <c r="I1008" s="1"/>
      <c r="J1008" s="1"/>
      <c r="K1008" s="1"/>
      <c r="L1008" s="1"/>
      <c r="M1008" s="1"/>
      <c r="N1008" s="1"/>
      <c r="O1008" s="1"/>
    </row>
    <row r="1009" spans="1:15" ht="9.75" customHeight="1">
      <c r="A1009" s="1"/>
      <c r="B1009" s="1"/>
      <c r="C1009" s="1"/>
      <c r="D1009" s="1"/>
      <c r="E1009" s="1"/>
      <c r="F1009" s="1"/>
      <c r="G1009" s="1"/>
      <c r="H1009" s="1"/>
      <c r="I1009" s="1"/>
      <c r="J1009" s="1"/>
      <c r="K1009" s="1"/>
      <c r="L1009" s="1"/>
      <c r="M1009" s="1"/>
      <c r="N1009" s="1"/>
      <c r="O1009" s="1"/>
    </row>
    <row r="1010" spans="1:15" ht="9.75" customHeight="1">
      <c r="A1010" s="1"/>
      <c r="B1010" s="1"/>
      <c r="C1010" s="1"/>
      <c r="D1010" s="1"/>
      <c r="E1010" s="1"/>
      <c r="F1010" s="1"/>
      <c r="G1010" s="1"/>
      <c r="H1010" s="1"/>
      <c r="I1010" s="1"/>
      <c r="J1010" s="1"/>
      <c r="K1010" s="1"/>
      <c r="L1010" s="1"/>
      <c r="M1010" s="1"/>
      <c r="N1010" s="1"/>
      <c r="O1010" s="1"/>
    </row>
    <row r="1011" spans="1:15" ht="9.75" customHeight="1">
      <c r="A1011" s="1"/>
      <c r="B1011" s="1"/>
      <c r="C1011" s="1"/>
      <c r="D1011" s="1"/>
      <c r="E1011" s="1"/>
      <c r="F1011" s="1"/>
      <c r="G1011" s="1"/>
      <c r="H1011" s="1"/>
      <c r="I1011" s="1"/>
      <c r="J1011" s="1"/>
      <c r="K1011" s="1"/>
      <c r="L1011" s="1"/>
      <c r="M1011" s="1"/>
      <c r="N1011" s="1"/>
      <c r="O1011" s="1"/>
    </row>
    <row r="1012" spans="1:15" ht="9.75" customHeight="1">
      <c r="A1012" s="1"/>
      <c r="B1012" s="1"/>
      <c r="C1012" s="1"/>
      <c r="D1012" s="1"/>
      <c r="E1012" s="1"/>
      <c r="F1012" s="1"/>
      <c r="G1012" s="1"/>
      <c r="H1012" s="1"/>
      <c r="I1012" s="1"/>
      <c r="J1012" s="1"/>
      <c r="K1012" s="1"/>
      <c r="L1012" s="1"/>
      <c r="M1012" s="1"/>
      <c r="N1012" s="1"/>
      <c r="O1012" s="1"/>
    </row>
    <row r="1013" spans="1:15" ht="9.75" customHeight="1">
      <c r="A1013" s="1"/>
      <c r="B1013" s="1"/>
      <c r="C1013" s="1"/>
      <c r="D1013" s="1"/>
      <c r="E1013" s="1"/>
      <c r="F1013" s="1"/>
      <c r="G1013" s="1"/>
      <c r="H1013" s="1"/>
      <c r="I1013" s="1"/>
      <c r="J1013" s="1"/>
      <c r="K1013" s="1"/>
      <c r="L1013" s="1"/>
      <c r="M1013" s="1"/>
      <c r="N1013" s="1"/>
      <c r="O1013" s="1"/>
    </row>
    <row r="1014" spans="1:15" ht="9.75" customHeight="1">
      <c r="A1014" s="1"/>
      <c r="B1014" s="1"/>
      <c r="C1014" s="1"/>
      <c r="D1014" s="1"/>
      <c r="E1014" s="1"/>
      <c r="F1014" s="1"/>
      <c r="G1014" s="1"/>
      <c r="H1014" s="1"/>
      <c r="I1014" s="1"/>
      <c r="J1014" s="1"/>
      <c r="K1014" s="1"/>
      <c r="L1014" s="1"/>
      <c r="M1014" s="1"/>
      <c r="N1014" s="1"/>
      <c r="O1014" s="1"/>
    </row>
    <row r="1015" spans="1:15" ht="9.75" customHeight="1">
      <c r="A1015" s="1"/>
      <c r="B1015" s="1"/>
      <c r="C1015" s="1"/>
      <c r="D1015" s="1"/>
      <c r="E1015" s="1"/>
      <c r="F1015" s="1"/>
      <c r="G1015" s="1"/>
      <c r="H1015" s="1"/>
      <c r="I1015" s="1"/>
      <c r="J1015" s="1"/>
      <c r="K1015" s="1"/>
      <c r="L1015" s="1"/>
      <c r="M1015" s="1"/>
      <c r="N1015" s="1"/>
      <c r="O1015" s="1"/>
    </row>
    <row r="1016" spans="1:15" ht="9.75" customHeight="1">
      <c r="A1016" s="1"/>
      <c r="B1016" s="1"/>
      <c r="C1016" s="1"/>
      <c r="D1016" s="1"/>
      <c r="E1016" s="1"/>
      <c r="F1016" s="1"/>
      <c r="G1016" s="1"/>
      <c r="H1016" s="1"/>
      <c r="I1016" s="1"/>
      <c r="J1016" s="1"/>
      <c r="K1016" s="1"/>
      <c r="L1016" s="1"/>
      <c r="M1016" s="1"/>
      <c r="N1016" s="1"/>
      <c r="O1016" s="1"/>
    </row>
    <row r="1017" spans="1:15" ht="9.75" customHeight="1">
      <c r="A1017" s="1"/>
      <c r="B1017" s="1"/>
      <c r="C1017" s="1"/>
      <c r="D1017" s="1"/>
      <c r="E1017" s="1"/>
      <c r="F1017" s="1"/>
      <c r="G1017" s="1"/>
      <c r="H1017" s="1"/>
      <c r="I1017" s="1"/>
      <c r="J1017" s="1"/>
      <c r="K1017" s="1"/>
      <c r="L1017" s="1"/>
      <c r="M1017" s="1"/>
      <c r="N1017" s="1"/>
      <c r="O1017" s="1"/>
    </row>
    <row r="1018" spans="1:15" ht="9.75" customHeight="1">
      <c r="A1018" s="1"/>
      <c r="B1018" s="1"/>
      <c r="C1018" s="1"/>
      <c r="D1018" s="1"/>
      <c r="E1018" s="1"/>
      <c r="F1018" s="1"/>
      <c r="G1018" s="1"/>
      <c r="H1018" s="1"/>
      <c r="I1018" s="1"/>
      <c r="J1018" s="1"/>
      <c r="K1018" s="1"/>
      <c r="L1018" s="1"/>
      <c r="M1018" s="1"/>
      <c r="N1018" s="1"/>
      <c r="O1018" s="1"/>
    </row>
    <row r="1019" spans="1:15" ht="9.75" customHeight="1">
      <c r="A1019" s="1"/>
      <c r="B1019" s="1"/>
      <c r="C1019" s="1"/>
      <c r="D1019" s="1"/>
      <c r="E1019" s="1"/>
      <c r="F1019" s="1"/>
      <c r="G1019" s="1"/>
      <c r="H1019" s="1"/>
      <c r="I1019" s="1"/>
      <c r="J1019" s="1"/>
      <c r="K1019" s="1"/>
      <c r="L1019" s="1"/>
      <c r="M1019" s="1"/>
      <c r="N1019" s="1"/>
      <c r="O1019" s="1"/>
    </row>
    <row r="1020" spans="1:15" ht="9.75" customHeight="1">
      <c r="A1020" s="1"/>
      <c r="B1020" s="1"/>
      <c r="C1020" s="1"/>
      <c r="D1020" s="1"/>
      <c r="E1020" s="1"/>
      <c r="F1020" s="1"/>
      <c r="G1020" s="1"/>
      <c r="H1020" s="1"/>
      <c r="I1020" s="1"/>
      <c r="J1020" s="1"/>
      <c r="K1020" s="1"/>
      <c r="L1020" s="1"/>
      <c r="M1020" s="1"/>
      <c r="N1020" s="1"/>
      <c r="O1020" s="1"/>
    </row>
    <row r="1021" spans="1:15" ht="9.75" customHeight="1">
      <c r="A1021" s="1"/>
      <c r="B1021" s="1"/>
      <c r="C1021" s="1"/>
      <c r="D1021" s="1"/>
      <c r="E1021" s="1"/>
      <c r="F1021" s="1"/>
      <c r="G1021" s="1"/>
      <c r="H1021" s="1"/>
      <c r="I1021" s="1"/>
      <c r="J1021" s="1"/>
      <c r="K1021" s="1"/>
      <c r="L1021" s="1"/>
      <c r="M1021" s="1"/>
      <c r="N1021" s="1"/>
      <c r="O1021" s="1"/>
    </row>
    <row r="1022" spans="1:15" ht="9.75" customHeight="1">
      <c r="A1022" s="1"/>
      <c r="B1022" s="1"/>
      <c r="C1022" s="1"/>
      <c r="D1022" s="1"/>
      <c r="E1022" s="1"/>
      <c r="F1022" s="1"/>
      <c r="G1022" s="1"/>
      <c r="H1022" s="1"/>
      <c r="I1022" s="1"/>
      <c r="J1022" s="1"/>
      <c r="K1022" s="1"/>
      <c r="L1022" s="1"/>
      <c r="M1022" s="1"/>
      <c r="N1022" s="1"/>
      <c r="O1022" s="1"/>
    </row>
    <row r="1023" spans="1:15" ht="9.75" customHeight="1">
      <c r="A1023" s="1"/>
      <c r="B1023" s="1"/>
      <c r="C1023" s="1"/>
      <c r="D1023" s="1"/>
      <c r="E1023" s="1"/>
      <c r="F1023" s="1"/>
      <c r="G1023" s="1"/>
      <c r="H1023" s="1"/>
      <c r="I1023" s="1"/>
      <c r="J1023" s="1"/>
      <c r="K1023" s="1"/>
      <c r="L1023" s="1"/>
      <c r="M1023" s="1"/>
      <c r="N1023" s="1"/>
      <c r="O1023" s="1"/>
    </row>
    <row r="1024" spans="1:15" ht="9.75" customHeight="1">
      <c r="A1024" s="1"/>
      <c r="B1024" s="1"/>
      <c r="C1024" s="1"/>
      <c r="D1024" s="1"/>
      <c r="E1024" s="1"/>
      <c r="F1024" s="1"/>
      <c r="G1024" s="1"/>
      <c r="H1024" s="1"/>
      <c r="I1024" s="1"/>
      <c r="J1024" s="1"/>
      <c r="K1024" s="1"/>
      <c r="L1024" s="1"/>
      <c r="M1024" s="1"/>
      <c r="N1024" s="1"/>
      <c r="O1024" s="1"/>
    </row>
    <row r="1025" spans="1:15" ht="9.75" customHeight="1">
      <c r="A1025" s="1"/>
      <c r="B1025" s="1"/>
      <c r="C1025" s="1"/>
      <c r="D1025" s="1"/>
      <c r="E1025" s="1"/>
      <c r="F1025" s="1"/>
      <c r="G1025" s="1"/>
      <c r="H1025" s="1"/>
      <c r="I1025" s="1"/>
      <c r="J1025" s="1"/>
      <c r="K1025" s="1"/>
      <c r="L1025" s="1"/>
      <c r="M1025" s="1"/>
      <c r="N1025" s="1"/>
      <c r="O1025" s="1"/>
    </row>
    <row r="1026" spans="1:15" ht="9.75" customHeight="1">
      <c r="A1026" s="1"/>
      <c r="B1026" s="1"/>
      <c r="C1026" s="1"/>
      <c r="D1026" s="1"/>
      <c r="E1026" s="1"/>
      <c r="F1026" s="1"/>
      <c r="G1026" s="1"/>
      <c r="H1026" s="1"/>
      <c r="I1026" s="1"/>
      <c r="J1026" s="1"/>
      <c r="K1026" s="1"/>
      <c r="L1026" s="1"/>
      <c r="M1026" s="1"/>
      <c r="N1026" s="1"/>
      <c r="O1026" s="1"/>
    </row>
    <row r="1027" spans="1:15" ht="9.75" customHeight="1">
      <c r="A1027" s="1"/>
      <c r="B1027" s="1"/>
      <c r="C1027" s="1"/>
      <c r="D1027" s="1"/>
      <c r="E1027" s="1"/>
      <c r="F1027" s="1"/>
      <c r="G1027" s="1"/>
      <c r="H1027" s="1"/>
      <c r="I1027" s="1"/>
      <c r="J1027" s="1"/>
      <c r="K1027" s="1"/>
      <c r="L1027" s="1"/>
      <c r="M1027" s="1"/>
      <c r="N1027" s="1"/>
      <c r="O1027" s="1"/>
    </row>
    <row r="1028" spans="1:15" ht="9.75" customHeight="1">
      <c r="A1028" s="1"/>
      <c r="B1028" s="1"/>
      <c r="C1028" s="1"/>
      <c r="D1028" s="1"/>
      <c r="E1028" s="1"/>
      <c r="F1028" s="1"/>
      <c r="G1028" s="1"/>
      <c r="H1028" s="1"/>
      <c r="I1028" s="1"/>
      <c r="J1028" s="1"/>
      <c r="K1028" s="1"/>
      <c r="L1028" s="1"/>
      <c r="M1028" s="1"/>
      <c r="N1028" s="1"/>
      <c r="O1028" s="1"/>
    </row>
    <row r="1029" spans="1:15" ht="9.75" customHeight="1">
      <c r="A1029" s="1"/>
      <c r="B1029" s="1"/>
      <c r="C1029" s="1"/>
      <c r="D1029" s="1"/>
      <c r="E1029" s="1"/>
      <c r="F1029" s="1"/>
      <c r="G1029" s="1"/>
      <c r="H1029" s="1"/>
      <c r="I1029" s="1"/>
      <c r="J1029" s="1"/>
      <c r="K1029" s="1"/>
      <c r="L1029" s="1"/>
      <c r="M1029" s="1"/>
      <c r="N1029" s="1"/>
      <c r="O1029" s="1"/>
    </row>
    <row r="1030" spans="1:15" ht="9.75" customHeight="1">
      <c r="A1030" s="1"/>
      <c r="B1030" s="1"/>
      <c r="C1030" s="1"/>
      <c r="D1030" s="1"/>
      <c r="E1030" s="1"/>
      <c r="F1030" s="1"/>
      <c r="G1030" s="1"/>
      <c r="H1030" s="1"/>
      <c r="I1030" s="1"/>
      <c r="J1030" s="1"/>
      <c r="K1030" s="1"/>
      <c r="L1030" s="1"/>
      <c r="M1030" s="1"/>
      <c r="N1030" s="1"/>
      <c r="O1030" s="1"/>
    </row>
    <row r="1031" spans="1:15" ht="9.75" customHeight="1">
      <c r="A1031" s="1"/>
      <c r="B1031" s="1"/>
      <c r="C1031" s="1"/>
      <c r="D1031" s="1"/>
      <c r="E1031" s="1"/>
      <c r="F1031" s="1"/>
      <c r="G1031" s="1"/>
      <c r="H1031" s="1"/>
      <c r="I1031" s="1"/>
      <c r="J1031" s="1"/>
      <c r="K1031" s="1"/>
      <c r="L1031" s="1"/>
      <c r="M1031" s="1"/>
      <c r="N1031" s="1"/>
      <c r="O1031" s="1"/>
    </row>
    <row r="1032" spans="1:15" ht="9.75" customHeight="1">
      <c r="A1032" s="1"/>
      <c r="B1032" s="1"/>
      <c r="C1032" s="1"/>
      <c r="D1032" s="1"/>
      <c r="E1032" s="1"/>
      <c r="F1032" s="1"/>
      <c r="G1032" s="1"/>
      <c r="H1032" s="1"/>
      <c r="I1032" s="1"/>
      <c r="J1032" s="1"/>
      <c r="K1032" s="1"/>
      <c r="L1032" s="1"/>
      <c r="M1032" s="1"/>
      <c r="N1032" s="1"/>
      <c r="O1032" s="1"/>
    </row>
    <row r="1033" spans="1:15" ht="9.75" customHeight="1">
      <c r="A1033" s="1"/>
      <c r="B1033" s="1"/>
      <c r="C1033" s="1"/>
      <c r="D1033" s="1"/>
      <c r="E1033" s="1"/>
      <c r="F1033" s="1"/>
      <c r="G1033" s="1"/>
      <c r="H1033" s="1"/>
      <c r="I1033" s="1"/>
      <c r="J1033" s="1"/>
      <c r="K1033" s="1"/>
      <c r="L1033" s="1"/>
      <c r="M1033" s="1"/>
      <c r="N1033" s="1"/>
      <c r="O1033" s="1"/>
    </row>
    <row r="1034" spans="1:15" ht="9.75" customHeight="1">
      <c r="A1034" s="1"/>
      <c r="B1034" s="1"/>
      <c r="C1034" s="1"/>
      <c r="D1034" s="1"/>
      <c r="E1034" s="1"/>
      <c r="F1034" s="1"/>
      <c r="G1034" s="1"/>
      <c r="H1034" s="1"/>
      <c r="I1034" s="1"/>
      <c r="J1034" s="1"/>
      <c r="K1034" s="1"/>
      <c r="L1034" s="1"/>
      <c r="M1034" s="1"/>
      <c r="N1034" s="1"/>
      <c r="O1034" s="1"/>
    </row>
    <row r="1035" spans="1:15" ht="9.75" customHeight="1">
      <c r="A1035" s="1"/>
      <c r="B1035" s="1"/>
      <c r="C1035" s="1"/>
      <c r="D1035" s="1"/>
      <c r="E1035" s="1"/>
      <c r="F1035" s="1"/>
      <c r="G1035" s="1"/>
      <c r="H1035" s="1"/>
      <c r="I1035" s="1"/>
      <c r="J1035" s="1"/>
      <c r="K1035" s="1"/>
      <c r="L1035" s="1"/>
      <c r="M1035" s="1"/>
      <c r="N1035" s="1"/>
      <c r="O1035" s="1"/>
    </row>
    <row r="1036" spans="1:15" ht="9.75" customHeight="1">
      <c r="A1036" s="1"/>
      <c r="B1036" s="1"/>
      <c r="C1036" s="1"/>
      <c r="D1036" s="1"/>
      <c r="E1036" s="1"/>
      <c r="F1036" s="1"/>
      <c r="G1036" s="1"/>
      <c r="H1036" s="1"/>
      <c r="I1036" s="1"/>
      <c r="J1036" s="1"/>
      <c r="K1036" s="1"/>
      <c r="L1036" s="1"/>
      <c r="M1036" s="1"/>
      <c r="N1036" s="1"/>
      <c r="O1036" s="1"/>
    </row>
    <row r="1037" spans="1:15" ht="9.75" customHeight="1">
      <c r="A1037" s="1"/>
      <c r="B1037" s="1"/>
      <c r="C1037" s="1"/>
      <c r="D1037" s="1"/>
      <c r="E1037" s="1"/>
      <c r="F1037" s="1"/>
      <c r="G1037" s="1"/>
      <c r="H1037" s="1"/>
      <c r="I1037" s="1"/>
      <c r="J1037" s="1"/>
      <c r="K1037" s="1"/>
      <c r="L1037" s="1"/>
      <c r="M1037" s="1"/>
      <c r="N1037" s="1"/>
      <c r="O1037" s="1"/>
    </row>
    <row r="1038" spans="1:15" ht="9.75" customHeight="1">
      <c r="A1038" s="1"/>
      <c r="B1038" s="1"/>
      <c r="C1038" s="1"/>
      <c r="D1038" s="1"/>
      <c r="E1038" s="1"/>
      <c r="F1038" s="1"/>
      <c r="G1038" s="1"/>
      <c r="H1038" s="1"/>
      <c r="I1038" s="1"/>
      <c r="J1038" s="1"/>
      <c r="K1038" s="1"/>
      <c r="L1038" s="1"/>
      <c r="M1038" s="1"/>
      <c r="N1038" s="1"/>
      <c r="O1038" s="1"/>
    </row>
    <row r="1039" spans="1:15" ht="9.75" customHeight="1">
      <c r="A1039" s="1"/>
      <c r="B1039" s="1"/>
      <c r="C1039" s="1"/>
      <c r="D1039" s="1"/>
      <c r="E1039" s="1"/>
      <c r="F1039" s="1"/>
      <c r="G1039" s="1"/>
      <c r="H1039" s="1"/>
      <c r="I1039" s="1"/>
      <c r="J1039" s="1"/>
      <c r="K1039" s="1"/>
      <c r="L1039" s="1"/>
      <c r="M1039" s="1"/>
      <c r="N1039" s="1"/>
      <c r="O1039" s="1"/>
    </row>
    <row r="1040" spans="1:15" ht="9.75" customHeight="1">
      <c r="A1040" s="1"/>
      <c r="B1040" s="1"/>
      <c r="C1040" s="1"/>
      <c r="D1040" s="1"/>
      <c r="E1040" s="1"/>
      <c r="F1040" s="1"/>
      <c r="G1040" s="1"/>
      <c r="H1040" s="1"/>
      <c r="I1040" s="1"/>
      <c r="J1040" s="1"/>
      <c r="K1040" s="1"/>
      <c r="L1040" s="1"/>
      <c r="M1040" s="1"/>
      <c r="N1040" s="1"/>
      <c r="O1040" s="1"/>
    </row>
    <row r="1041" spans="1:15" ht="9.75" customHeight="1">
      <c r="A1041" s="1"/>
      <c r="B1041" s="1"/>
      <c r="C1041" s="1"/>
      <c r="D1041" s="1"/>
      <c r="E1041" s="1"/>
      <c r="F1041" s="1"/>
      <c r="G1041" s="1"/>
      <c r="H1041" s="1"/>
      <c r="I1041" s="1"/>
      <c r="J1041" s="1"/>
      <c r="K1041" s="1"/>
      <c r="L1041" s="1"/>
      <c r="M1041" s="1"/>
      <c r="N1041" s="1"/>
      <c r="O1041" s="1"/>
    </row>
    <row r="1042" spans="1:15" ht="9.75" customHeight="1">
      <c r="A1042" s="1"/>
      <c r="B1042" s="1"/>
      <c r="C1042" s="1"/>
      <c r="D1042" s="1"/>
      <c r="E1042" s="1"/>
      <c r="F1042" s="1"/>
      <c r="G1042" s="1"/>
      <c r="H1042" s="1"/>
      <c r="I1042" s="1"/>
      <c r="J1042" s="1"/>
      <c r="K1042" s="1"/>
      <c r="L1042" s="1"/>
      <c r="M1042" s="1"/>
      <c r="N1042" s="1"/>
      <c r="O1042" s="1"/>
    </row>
    <row r="1043" spans="1:15" ht="9.75" customHeight="1">
      <c r="A1043" s="1"/>
      <c r="B1043" s="1"/>
      <c r="C1043" s="1"/>
      <c r="D1043" s="1"/>
      <c r="E1043" s="1"/>
      <c r="F1043" s="1"/>
      <c r="G1043" s="1"/>
      <c r="H1043" s="1"/>
      <c r="I1043" s="1"/>
      <c r="J1043" s="1"/>
      <c r="K1043" s="1"/>
      <c r="L1043" s="1"/>
      <c r="M1043" s="1"/>
      <c r="N1043" s="1"/>
      <c r="O1043" s="1"/>
    </row>
    <row r="1044" spans="1:15" ht="9.75" customHeight="1">
      <c r="A1044" s="1"/>
      <c r="B1044" s="1"/>
      <c r="C1044" s="1"/>
      <c r="D1044" s="1"/>
      <c r="E1044" s="1"/>
      <c r="F1044" s="1"/>
      <c r="G1044" s="1"/>
      <c r="H1044" s="1"/>
      <c r="I1044" s="1"/>
      <c r="J1044" s="1"/>
      <c r="K1044" s="1"/>
      <c r="L1044" s="1"/>
      <c r="M1044" s="1"/>
      <c r="N1044" s="1"/>
      <c r="O1044" s="1"/>
    </row>
    <row r="1045" spans="1:15" ht="9.75" customHeight="1">
      <c r="A1045" s="1"/>
      <c r="B1045" s="1"/>
      <c r="C1045" s="1"/>
      <c r="D1045" s="1"/>
      <c r="E1045" s="1"/>
      <c r="F1045" s="1"/>
      <c r="G1045" s="1"/>
      <c r="H1045" s="1"/>
      <c r="I1045" s="1"/>
      <c r="J1045" s="1"/>
      <c r="K1045" s="1"/>
      <c r="L1045" s="1"/>
      <c r="M1045" s="1"/>
      <c r="N1045" s="1"/>
      <c r="O1045" s="1"/>
    </row>
    <row r="1046" spans="1:15" ht="9.75" customHeight="1">
      <c r="A1046" s="1"/>
      <c r="B1046" s="1"/>
      <c r="C1046" s="1"/>
      <c r="D1046" s="1"/>
      <c r="E1046" s="1"/>
      <c r="F1046" s="1"/>
      <c r="G1046" s="1"/>
      <c r="H1046" s="1"/>
      <c r="I1046" s="1"/>
      <c r="J1046" s="1"/>
      <c r="K1046" s="1"/>
      <c r="L1046" s="1"/>
      <c r="M1046" s="1"/>
      <c r="N1046" s="1"/>
      <c r="O1046" s="1"/>
    </row>
    <row r="1047" spans="1:15" ht="9.75" customHeight="1">
      <c r="A1047" s="1"/>
      <c r="B1047" s="1"/>
      <c r="C1047" s="1"/>
      <c r="D1047" s="1"/>
      <c r="E1047" s="1"/>
      <c r="F1047" s="1"/>
      <c r="G1047" s="1"/>
      <c r="H1047" s="1"/>
      <c r="I1047" s="1"/>
      <c r="J1047" s="1"/>
      <c r="K1047" s="1"/>
      <c r="L1047" s="1"/>
      <c r="M1047" s="1"/>
      <c r="N1047" s="1"/>
      <c r="O1047" s="1"/>
    </row>
    <row r="1048" spans="1:15" ht="9.75" customHeight="1">
      <c r="A1048" s="1"/>
      <c r="B1048" s="1"/>
      <c r="C1048" s="1"/>
      <c r="D1048" s="1"/>
      <c r="E1048" s="1"/>
      <c r="F1048" s="1"/>
      <c r="G1048" s="1"/>
      <c r="H1048" s="1"/>
      <c r="I1048" s="1"/>
      <c r="J1048" s="1"/>
      <c r="K1048" s="1"/>
      <c r="L1048" s="1"/>
      <c r="M1048" s="1"/>
      <c r="N1048" s="1"/>
      <c r="O1048" s="1"/>
    </row>
    <row r="1049" spans="1:15" ht="9.75" customHeight="1">
      <c r="A1049" s="1"/>
      <c r="B1049" s="1"/>
      <c r="C1049" s="1"/>
      <c r="D1049" s="1"/>
      <c r="E1049" s="1"/>
      <c r="F1049" s="1"/>
      <c r="G1049" s="1"/>
      <c r="H1049" s="1"/>
      <c r="I1049" s="1"/>
      <c r="J1049" s="1"/>
      <c r="K1049" s="1"/>
      <c r="L1049" s="1"/>
      <c r="M1049" s="1"/>
      <c r="N1049" s="1"/>
      <c r="O1049" s="1"/>
    </row>
    <row r="1050" spans="1:15" ht="9.75" customHeight="1">
      <c r="A1050" s="1"/>
      <c r="B1050" s="1"/>
      <c r="C1050" s="1"/>
      <c r="D1050" s="1"/>
      <c r="E1050" s="1"/>
      <c r="F1050" s="1"/>
      <c r="G1050" s="1"/>
      <c r="H1050" s="1"/>
      <c r="I1050" s="1"/>
      <c r="J1050" s="1"/>
      <c r="K1050" s="1"/>
      <c r="L1050" s="1"/>
      <c r="M1050" s="1"/>
      <c r="N1050" s="1"/>
      <c r="O1050" s="1"/>
    </row>
    <row r="1051" spans="1:15" ht="9.75" customHeight="1">
      <c r="A1051" s="1"/>
      <c r="B1051" s="1"/>
      <c r="C1051" s="1"/>
      <c r="D1051" s="1"/>
      <c r="E1051" s="1"/>
      <c r="F1051" s="1"/>
      <c r="G1051" s="1"/>
      <c r="H1051" s="1"/>
      <c r="I1051" s="1"/>
      <c r="J1051" s="1"/>
      <c r="K1051" s="1"/>
      <c r="L1051" s="1"/>
      <c r="M1051" s="1"/>
      <c r="N1051" s="1"/>
      <c r="O1051" s="1"/>
    </row>
    <row r="1052" spans="1:15" ht="9.75" customHeight="1">
      <c r="A1052" s="1"/>
      <c r="B1052" s="1"/>
      <c r="C1052" s="1"/>
      <c r="D1052" s="1"/>
      <c r="E1052" s="1"/>
      <c r="F1052" s="1"/>
      <c r="G1052" s="1"/>
      <c r="H1052" s="1"/>
      <c r="I1052" s="1"/>
      <c r="J1052" s="1"/>
      <c r="K1052" s="1"/>
      <c r="L1052" s="1"/>
      <c r="M1052" s="1"/>
      <c r="N1052" s="1"/>
      <c r="O1052" s="1"/>
    </row>
    <row r="1053" spans="1:15" ht="9.75" customHeight="1">
      <c r="A1053" s="1"/>
      <c r="B1053" s="1"/>
      <c r="C1053" s="1"/>
      <c r="D1053" s="1"/>
      <c r="E1053" s="1"/>
      <c r="F1053" s="1"/>
      <c r="G1053" s="1"/>
      <c r="H1053" s="1"/>
      <c r="I1053" s="1"/>
      <c r="J1053" s="1"/>
      <c r="K1053" s="1"/>
      <c r="L1053" s="1"/>
      <c r="M1053" s="1"/>
      <c r="N1053" s="1"/>
      <c r="O1053" s="1"/>
    </row>
    <row r="1054" spans="1:15" ht="9.75" customHeight="1">
      <c r="A1054" s="1"/>
      <c r="B1054" s="1"/>
      <c r="C1054" s="1"/>
      <c r="D1054" s="1"/>
      <c r="E1054" s="1"/>
      <c r="F1054" s="1"/>
      <c r="G1054" s="1"/>
      <c r="H1054" s="1"/>
      <c r="I1054" s="1"/>
      <c r="J1054" s="1"/>
      <c r="K1054" s="1"/>
      <c r="L1054" s="1"/>
      <c r="M1054" s="1"/>
      <c r="N1054" s="1"/>
      <c r="O1054" s="1"/>
    </row>
    <row r="1055" spans="1:15" ht="9.75" customHeight="1">
      <c r="A1055" s="1"/>
      <c r="B1055" s="1"/>
      <c r="C1055" s="1"/>
      <c r="D1055" s="1"/>
      <c r="E1055" s="1"/>
      <c r="F1055" s="1"/>
      <c r="G1055" s="1"/>
      <c r="H1055" s="1"/>
      <c r="I1055" s="1"/>
      <c r="J1055" s="1"/>
      <c r="K1055" s="1"/>
      <c r="L1055" s="1"/>
      <c r="M1055" s="1"/>
      <c r="N1055" s="1"/>
      <c r="O1055" s="1"/>
    </row>
    <row r="1056" spans="1:15" ht="9.75" customHeight="1">
      <c r="A1056" s="1"/>
      <c r="B1056" s="1"/>
      <c r="C1056" s="1"/>
      <c r="D1056" s="1"/>
      <c r="E1056" s="1"/>
      <c r="F1056" s="1"/>
      <c r="G1056" s="1"/>
      <c r="H1056" s="1"/>
      <c r="I1056" s="1"/>
      <c r="J1056" s="1"/>
      <c r="K1056" s="1"/>
      <c r="L1056" s="1"/>
      <c r="M1056" s="1"/>
      <c r="N1056" s="1"/>
      <c r="O1056" s="1"/>
    </row>
    <row r="1057" spans="1:15" ht="9.75" customHeight="1">
      <c r="A1057" s="1"/>
      <c r="B1057" s="1"/>
      <c r="C1057" s="1"/>
      <c r="D1057" s="1"/>
      <c r="E1057" s="1"/>
      <c r="F1057" s="1"/>
      <c r="G1057" s="1"/>
      <c r="H1057" s="1"/>
      <c r="I1057" s="1"/>
      <c r="J1057" s="1"/>
      <c r="K1057" s="1"/>
      <c r="L1057" s="1"/>
      <c r="M1057" s="1"/>
      <c r="N1057" s="1"/>
      <c r="O1057" s="1"/>
    </row>
    <row r="1058" spans="1:15" ht="9.75" customHeight="1">
      <c r="A1058" s="1"/>
      <c r="B1058" s="1"/>
      <c r="C1058" s="1"/>
      <c r="D1058" s="1"/>
      <c r="E1058" s="1"/>
      <c r="F1058" s="1"/>
      <c r="G1058" s="1"/>
      <c r="H1058" s="1"/>
      <c r="I1058" s="1"/>
      <c r="J1058" s="1"/>
      <c r="K1058" s="1"/>
      <c r="L1058" s="1"/>
      <c r="M1058" s="1"/>
      <c r="N1058" s="1"/>
      <c r="O1058" s="1"/>
    </row>
    <row r="1059" spans="1:15" ht="9.75" customHeight="1">
      <c r="A1059" s="1"/>
      <c r="B1059" s="1"/>
      <c r="C1059" s="1"/>
      <c r="D1059" s="1"/>
      <c r="E1059" s="1"/>
      <c r="F1059" s="1"/>
      <c r="G1059" s="1"/>
      <c r="H1059" s="1"/>
      <c r="I1059" s="1"/>
      <c r="J1059" s="1"/>
      <c r="K1059" s="1"/>
      <c r="L1059" s="1"/>
      <c r="M1059" s="1"/>
      <c r="N1059" s="1"/>
      <c r="O1059" s="1"/>
    </row>
    <row r="1060" spans="1:15" ht="9.75" customHeight="1">
      <c r="A1060" s="1"/>
      <c r="B1060" s="1"/>
      <c r="C1060" s="1"/>
      <c r="D1060" s="1"/>
      <c r="E1060" s="1"/>
      <c r="F1060" s="1"/>
      <c r="G1060" s="1"/>
      <c r="H1060" s="1"/>
      <c r="I1060" s="1"/>
      <c r="J1060" s="1"/>
      <c r="K1060" s="1"/>
      <c r="L1060" s="1"/>
      <c r="M1060" s="1"/>
      <c r="N1060" s="1"/>
      <c r="O1060" s="1"/>
    </row>
    <row r="1061" spans="1:15" ht="9.75" customHeight="1">
      <c r="A1061" s="1"/>
      <c r="B1061" s="1"/>
      <c r="C1061" s="1"/>
      <c r="D1061" s="1"/>
      <c r="E1061" s="1"/>
      <c r="F1061" s="1"/>
      <c r="G1061" s="1"/>
      <c r="H1061" s="1"/>
      <c r="I1061" s="1"/>
      <c r="J1061" s="1"/>
      <c r="K1061" s="1"/>
      <c r="L1061" s="1"/>
      <c r="M1061" s="1"/>
      <c r="N1061" s="1"/>
      <c r="O1061" s="1"/>
    </row>
    <row r="1062" spans="1:15" ht="9.75" customHeight="1">
      <c r="A1062" s="1"/>
      <c r="B1062" s="1"/>
      <c r="C1062" s="1"/>
      <c r="D1062" s="1"/>
      <c r="E1062" s="1"/>
      <c r="F1062" s="1"/>
      <c r="G1062" s="1"/>
      <c r="H1062" s="1"/>
      <c r="I1062" s="1"/>
      <c r="J1062" s="1"/>
      <c r="K1062" s="1"/>
      <c r="L1062" s="1"/>
      <c r="M1062" s="1"/>
      <c r="N1062" s="1"/>
      <c r="O1062" s="1"/>
    </row>
    <row r="1063" spans="1:15" ht="9.75" customHeight="1">
      <c r="A1063" s="1"/>
      <c r="B1063" s="1"/>
      <c r="C1063" s="1"/>
      <c r="D1063" s="1"/>
      <c r="E1063" s="1"/>
      <c r="F1063" s="1"/>
      <c r="G1063" s="1"/>
      <c r="H1063" s="1"/>
      <c r="I1063" s="1"/>
      <c r="J1063" s="1"/>
      <c r="K1063" s="1"/>
      <c r="L1063" s="1"/>
      <c r="M1063" s="1"/>
      <c r="N1063" s="1"/>
      <c r="O1063" s="1"/>
    </row>
    <row r="1064" spans="1:15" ht="9.75" customHeight="1">
      <c r="A1064" s="1"/>
      <c r="B1064" s="1"/>
      <c r="C1064" s="1"/>
      <c r="D1064" s="1"/>
      <c r="E1064" s="1"/>
      <c r="F1064" s="1"/>
      <c r="G1064" s="1"/>
      <c r="H1064" s="1"/>
      <c r="I1064" s="1"/>
      <c r="J1064" s="1"/>
      <c r="K1064" s="1"/>
      <c r="L1064" s="1"/>
      <c r="M1064" s="1"/>
      <c r="N1064" s="1"/>
      <c r="O1064" s="1"/>
    </row>
    <row r="1065" spans="1:15" ht="9.75" customHeight="1">
      <c r="A1065" s="1"/>
      <c r="B1065" s="1"/>
      <c r="C1065" s="1"/>
      <c r="D1065" s="1"/>
      <c r="E1065" s="1"/>
      <c r="F1065" s="1"/>
      <c r="G1065" s="1"/>
      <c r="H1065" s="1"/>
      <c r="I1065" s="1"/>
      <c r="J1065" s="1"/>
      <c r="K1065" s="1"/>
      <c r="L1065" s="1"/>
      <c r="M1065" s="1"/>
      <c r="N1065" s="1"/>
      <c r="O1065" s="1"/>
    </row>
    <row r="1066" spans="1:15" ht="9.75" customHeight="1">
      <c r="A1066" s="1"/>
      <c r="B1066" s="1"/>
      <c r="C1066" s="1"/>
      <c r="D1066" s="1"/>
      <c r="E1066" s="1"/>
      <c r="F1066" s="1"/>
      <c r="G1066" s="1"/>
      <c r="H1066" s="1"/>
      <c r="I1066" s="1"/>
      <c r="J1066" s="1"/>
      <c r="K1066" s="1"/>
      <c r="L1066" s="1"/>
      <c r="M1066" s="1"/>
      <c r="N1066" s="1"/>
      <c r="O1066" s="1"/>
    </row>
    <row r="1067" spans="1:15" ht="9.75" customHeight="1">
      <c r="A1067" s="1"/>
      <c r="B1067" s="1"/>
      <c r="C1067" s="1"/>
      <c r="D1067" s="1"/>
      <c r="E1067" s="1"/>
      <c r="F1067" s="1"/>
      <c r="G1067" s="1"/>
      <c r="H1067" s="1"/>
      <c r="I1067" s="1"/>
      <c r="J1067" s="1"/>
      <c r="K1067" s="1"/>
      <c r="L1067" s="1"/>
      <c r="M1067" s="1"/>
      <c r="N1067" s="1"/>
      <c r="O1067" s="1"/>
    </row>
    <row r="1068" spans="1:15" ht="9.75" customHeight="1">
      <c r="A1068" s="1"/>
      <c r="B1068" s="1"/>
      <c r="C1068" s="1"/>
      <c r="D1068" s="1"/>
      <c r="E1068" s="1"/>
      <c r="F1068" s="1"/>
      <c r="G1068" s="1"/>
      <c r="H1068" s="1"/>
      <c r="I1068" s="1"/>
      <c r="J1068" s="1"/>
      <c r="K1068" s="1"/>
      <c r="L1068" s="1"/>
      <c r="M1068" s="1"/>
      <c r="N1068" s="1"/>
      <c r="O1068" s="1"/>
    </row>
    <row r="1069" spans="1:15" ht="9.75" customHeight="1">
      <c r="A1069" s="1"/>
      <c r="B1069" s="1"/>
      <c r="C1069" s="1"/>
      <c r="D1069" s="1"/>
      <c r="E1069" s="1"/>
      <c r="F1069" s="1"/>
      <c r="G1069" s="1"/>
      <c r="H1069" s="1"/>
      <c r="I1069" s="1"/>
      <c r="J1069" s="1"/>
      <c r="K1069" s="1"/>
      <c r="L1069" s="1"/>
      <c r="M1069" s="1"/>
      <c r="N1069" s="1"/>
      <c r="O1069" s="1"/>
    </row>
    <row r="1070" spans="1:15" ht="9.75" customHeight="1">
      <c r="A1070" s="1"/>
      <c r="B1070" s="1"/>
      <c r="C1070" s="1"/>
      <c r="D1070" s="1"/>
      <c r="E1070" s="1"/>
      <c r="F1070" s="1"/>
      <c r="G1070" s="1"/>
      <c r="H1070" s="1"/>
      <c r="I1070" s="1"/>
      <c r="J1070" s="1"/>
      <c r="K1070" s="1"/>
      <c r="L1070" s="1"/>
      <c r="M1070" s="1"/>
      <c r="N1070" s="1"/>
      <c r="O1070" s="1"/>
    </row>
    <row r="1071" spans="1:15" ht="9.75" customHeight="1">
      <c r="A1071" s="1"/>
      <c r="B1071" s="1"/>
      <c r="C1071" s="1"/>
      <c r="D1071" s="1"/>
      <c r="E1071" s="1"/>
      <c r="F1071" s="1"/>
      <c r="G1071" s="1"/>
      <c r="H1071" s="1"/>
      <c r="I1071" s="1"/>
      <c r="J1071" s="1"/>
      <c r="K1071" s="1"/>
      <c r="L1071" s="1"/>
      <c r="M1071" s="1"/>
      <c r="N1071" s="1"/>
      <c r="O1071" s="1"/>
    </row>
    <row r="1072" spans="1:15" ht="9.75" customHeight="1">
      <c r="A1072" s="1"/>
      <c r="B1072" s="1"/>
      <c r="C1072" s="1"/>
      <c r="D1072" s="1"/>
      <c r="E1072" s="1"/>
      <c r="F1072" s="1"/>
      <c r="G1072" s="1"/>
      <c r="H1072" s="1"/>
      <c r="I1072" s="1"/>
      <c r="J1072" s="1"/>
      <c r="K1072" s="1"/>
      <c r="L1072" s="1"/>
      <c r="M1072" s="1"/>
      <c r="N1072" s="1"/>
      <c r="O1072" s="1"/>
    </row>
    <row r="1073" spans="1:15" ht="9.75" customHeight="1">
      <c r="A1073" s="1"/>
      <c r="B1073" s="1"/>
      <c r="C1073" s="1"/>
      <c r="D1073" s="1"/>
      <c r="E1073" s="1"/>
      <c r="F1073" s="1"/>
      <c r="G1073" s="1"/>
      <c r="H1073" s="1"/>
      <c r="I1073" s="1"/>
      <c r="J1073" s="1"/>
      <c r="K1073" s="1"/>
      <c r="L1073" s="1"/>
      <c r="M1073" s="1"/>
      <c r="N1073" s="1"/>
      <c r="O1073" s="1"/>
    </row>
    <row r="1074" spans="1:15" ht="9.75" customHeight="1">
      <c r="A1074" s="1"/>
      <c r="B1074" s="1"/>
      <c r="C1074" s="1"/>
      <c r="D1074" s="1"/>
      <c r="E1074" s="1"/>
      <c r="F1074" s="1"/>
      <c r="G1074" s="1"/>
      <c r="H1074" s="1"/>
      <c r="I1074" s="1"/>
      <c r="J1074" s="1"/>
      <c r="K1074" s="1"/>
      <c r="L1074" s="1"/>
      <c r="M1074" s="1"/>
      <c r="N1074" s="1"/>
      <c r="O1074" s="1"/>
    </row>
    <row r="1075" spans="1:15" ht="9.75" customHeight="1">
      <c r="A1075" s="1"/>
      <c r="B1075" s="1"/>
      <c r="C1075" s="1"/>
      <c r="D1075" s="1"/>
      <c r="E1075" s="1"/>
      <c r="F1075" s="1"/>
      <c r="G1075" s="1"/>
      <c r="H1075" s="1"/>
      <c r="I1075" s="1"/>
      <c r="J1075" s="1"/>
      <c r="K1075" s="1"/>
      <c r="L1075" s="1"/>
      <c r="M1075" s="1"/>
      <c r="N1075" s="1"/>
      <c r="O1075" s="1"/>
    </row>
    <row r="1076" spans="1:15" ht="9.75" customHeight="1">
      <c r="A1076" s="1"/>
      <c r="B1076" s="1"/>
      <c r="C1076" s="1"/>
      <c r="D1076" s="1"/>
      <c r="E1076" s="1"/>
      <c r="F1076" s="1"/>
      <c r="G1076" s="1"/>
      <c r="H1076" s="1"/>
      <c r="I1076" s="1"/>
      <c r="J1076" s="1"/>
      <c r="K1076" s="1"/>
      <c r="L1076" s="1"/>
      <c r="M1076" s="1"/>
      <c r="N1076" s="1"/>
      <c r="O1076" s="1"/>
    </row>
    <row r="1077" spans="1:15" ht="9.75" customHeight="1">
      <c r="A1077" s="1"/>
      <c r="B1077" s="1"/>
      <c r="C1077" s="1"/>
      <c r="D1077" s="1"/>
      <c r="E1077" s="1"/>
      <c r="F1077" s="1"/>
      <c r="G1077" s="1"/>
      <c r="H1077" s="1"/>
      <c r="I1077" s="1"/>
      <c r="J1077" s="1"/>
      <c r="K1077" s="1"/>
      <c r="L1077" s="1"/>
      <c r="M1077" s="1"/>
      <c r="N1077" s="1"/>
      <c r="O1077" s="1"/>
    </row>
    <row r="1078" spans="1:15" ht="9.75" customHeight="1">
      <c r="A1078" s="1"/>
      <c r="B1078" s="1"/>
      <c r="C1078" s="1"/>
      <c r="D1078" s="1"/>
      <c r="E1078" s="1"/>
      <c r="F1078" s="1"/>
      <c r="G1078" s="1"/>
      <c r="H1078" s="1"/>
      <c r="I1078" s="1"/>
      <c r="J1078" s="1"/>
      <c r="K1078" s="1"/>
      <c r="L1078" s="1"/>
      <c r="M1078" s="1"/>
      <c r="N1078" s="1"/>
      <c r="O1078" s="1"/>
    </row>
    <row r="1079" spans="1:15" ht="9.75" customHeight="1">
      <c r="A1079" s="1"/>
      <c r="B1079" s="1"/>
      <c r="C1079" s="1"/>
      <c r="D1079" s="1"/>
      <c r="E1079" s="1"/>
      <c r="F1079" s="1"/>
      <c r="G1079" s="1"/>
      <c r="H1079" s="1"/>
      <c r="I1079" s="1"/>
      <c r="J1079" s="1"/>
      <c r="K1079" s="1"/>
      <c r="L1079" s="1"/>
      <c r="M1079" s="1"/>
      <c r="N1079" s="1"/>
      <c r="O1079" s="1"/>
    </row>
    <row r="1080" spans="1:15" ht="9.75" customHeight="1">
      <c r="A1080" s="1"/>
      <c r="B1080" s="1"/>
      <c r="C1080" s="1"/>
      <c r="D1080" s="1"/>
      <c r="E1080" s="1"/>
      <c r="F1080" s="1"/>
      <c r="G1080" s="1"/>
      <c r="H1080" s="1"/>
      <c r="I1080" s="1"/>
      <c r="J1080" s="1"/>
      <c r="K1080" s="1"/>
      <c r="L1080" s="1"/>
      <c r="M1080" s="1"/>
      <c r="N1080" s="1"/>
      <c r="O1080" s="1"/>
    </row>
    <row r="1081" spans="1:15" ht="9.75" customHeight="1">
      <c r="A1081" s="1"/>
      <c r="B1081" s="1"/>
      <c r="C1081" s="1"/>
      <c r="D1081" s="1"/>
      <c r="E1081" s="1"/>
      <c r="F1081" s="1"/>
      <c r="G1081" s="1"/>
      <c r="H1081" s="1"/>
      <c r="I1081" s="1"/>
      <c r="J1081" s="1"/>
      <c r="K1081" s="1"/>
      <c r="L1081" s="1"/>
      <c r="M1081" s="1"/>
      <c r="N1081" s="1"/>
      <c r="O1081" s="1"/>
    </row>
    <row r="1082" spans="1:15" ht="9.75" customHeight="1">
      <c r="A1082" s="1"/>
      <c r="B1082" s="1"/>
      <c r="C1082" s="1"/>
      <c r="D1082" s="1"/>
      <c r="E1082" s="1"/>
      <c r="F1082" s="1"/>
      <c r="G1082" s="1"/>
      <c r="H1082" s="1"/>
      <c r="I1082" s="1"/>
      <c r="J1082" s="1"/>
      <c r="K1082" s="1"/>
      <c r="L1082" s="1"/>
      <c r="M1082" s="1"/>
      <c r="N1082" s="1"/>
      <c r="O1082" s="1"/>
    </row>
    <row r="1083" spans="1:15" ht="9.75" customHeight="1">
      <c r="A1083" s="1"/>
      <c r="B1083" s="1"/>
      <c r="C1083" s="1"/>
      <c r="D1083" s="1"/>
      <c r="E1083" s="1"/>
      <c r="F1083" s="1"/>
      <c r="G1083" s="1"/>
      <c r="H1083" s="1"/>
      <c r="I1083" s="1"/>
      <c r="J1083" s="1"/>
      <c r="K1083" s="1"/>
      <c r="L1083" s="1"/>
      <c r="M1083" s="1"/>
      <c r="N1083" s="1"/>
      <c r="O1083" s="1"/>
    </row>
    <row r="1084" spans="1:15" ht="9.75" customHeight="1">
      <c r="A1084" s="1"/>
      <c r="B1084" s="1"/>
      <c r="C1084" s="1"/>
      <c r="D1084" s="1"/>
      <c r="E1084" s="1"/>
      <c r="F1084" s="1"/>
      <c r="G1084" s="1"/>
      <c r="H1084" s="1"/>
      <c r="I1084" s="1"/>
      <c r="J1084" s="1"/>
      <c r="K1084" s="1"/>
      <c r="L1084" s="1"/>
      <c r="M1084" s="1"/>
      <c r="N1084" s="1"/>
      <c r="O1084" s="1"/>
    </row>
    <row r="1085" spans="1:15" ht="9.75" customHeight="1">
      <c r="A1085" s="1"/>
      <c r="B1085" s="1"/>
      <c r="C1085" s="1"/>
      <c r="D1085" s="1"/>
      <c r="E1085" s="1"/>
      <c r="F1085" s="1"/>
      <c r="G1085" s="1"/>
      <c r="H1085" s="1"/>
      <c r="I1085" s="1"/>
      <c r="J1085" s="1"/>
      <c r="K1085" s="1"/>
      <c r="L1085" s="1"/>
      <c r="M1085" s="1"/>
      <c r="N1085" s="1"/>
      <c r="O1085" s="1"/>
    </row>
    <row r="1086" spans="1:15" ht="9.75" customHeight="1">
      <c r="A1086" s="1"/>
      <c r="B1086" s="1"/>
      <c r="C1086" s="1"/>
      <c r="D1086" s="1"/>
      <c r="E1086" s="1"/>
      <c r="F1086" s="1"/>
      <c r="G1086" s="1"/>
      <c r="H1086" s="1"/>
      <c r="I1086" s="1"/>
      <c r="J1086" s="1"/>
      <c r="K1086" s="1"/>
      <c r="L1086" s="1"/>
      <c r="M1086" s="1"/>
      <c r="N1086" s="1"/>
      <c r="O1086" s="1"/>
    </row>
    <row r="1087" spans="1:15" ht="9.75" customHeight="1">
      <c r="A1087" s="1"/>
      <c r="B1087" s="1"/>
      <c r="C1087" s="1"/>
      <c r="D1087" s="1"/>
      <c r="E1087" s="1"/>
      <c r="F1087" s="1"/>
      <c r="G1087" s="1"/>
      <c r="H1087" s="1"/>
      <c r="I1087" s="1"/>
      <c r="J1087" s="1"/>
      <c r="K1087" s="1"/>
      <c r="L1087" s="1"/>
      <c r="M1087" s="1"/>
      <c r="N1087" s="1"/>
      <c r="O1087" s="1"/>
    </row>
    <row r="1088" spans="1:15" ht="9.75" customHeight="1">
      <c r="A1088" s="1"/>
      <c r="B1088" s="1"/>
      <c r="C1088" s="1"/>
      <c r="D1088" s="1"/>
      <c r="E1088" s="1"/>
      <c r="F1088" s="1"/>
      <c r="G1088" s="1"/>
      <c r="H1088" s="1"/>
      <c r="I1088" s="1"/>
      <c r="J1088" s="1"/>
      <c r="K1088" s="1"/>
      <c r="L1088" s="1"/>
      <c r="M1088" s="1"/>
      <c r="N1088" s="1"/>
      <c r="O1088" s="1"/>
    </row>
    <row r="1089" spans="1:15" ht="9.75" customHeight="1">
      <c r="A1089" s="1"/>
      <c r="B1089" s="1"/>
      <c r="C1089" s="1"/>
      <c r="D1089" s="1"/>
      <c r="E1089" s="1"/>
      <c r="F1089" s="1"/>
      <c r="G1089" s="1"/>
      <c r="H1089" s="1"/>
      <c r="I1089" s="1"/>
      <c r="J1089" s="1"/>
      <c r="K1089" s="1"/>
      <c r="L1089" s="1"/>
      <c r="M1089" s="1"/>
      <c r="N1089" s="1"/>
      <c r="O1089" s="1"/>
    </row>
    <row r="1090" spans="1:15" ht="9.75" customHeight="1">
      <c r="A1090" s="1"/>
      <c r="B1090" s="1"/>
      <c r="C1090" s="1"/>
      <c r="D1090" s="1"/>
      <c r="E1090" s="1"/>
      <c r="F1090" s="1"/>
      <c r="G1090" s="1"/>
      <c r="H1090" s="1"/>
      <c r="I1090" s="1"/>
      <c r="J1090" s="1"/>
      <c r="K1090" s="1"/>
      <c r="L1090" s="1"/>
      <c r="M1090" s="1"/>
      <c r="N1090" s="1"/>
      <c r="O1090" s="1"/>
    </row>
    <row r="1091" spans="1:15" ht="9.75" customHeight="1">
      <c r="A1091" s="1"/>
      <c r="B1091" s="1"/>
      <c r="C1091" s="1"/>
      <c r="D1091" s="1"/>
      <c r="E1091" s="1"/>
      <c r="F1091" s="1"/>
      <c r="G1091" s="1"/>
      <c r="H1091" s="1"/>
      <c r="I1091" s="1"/>
      <c r="J1091" s="1"/>
      <c r="K1091" s="1"/>
      <c r="L1091" s="1"/>
      <c r="M1091" s="1"/>
      <c r="N1091" s="1"/>
      <c r="O1091" s="1"/>
    </row>
    <row r="1092" spans="1:15" ht="9.75" customHeight="1">
      <c r="A1092" s="1"/>
      <c r="B1092" s="1"/>
      <c r="C1092" s="1"/>
      <c r="D1092" s="1"/>
      <c r="E1092" s="1"/>
      <c r="F1092" s="1"/>
      <c r="G1092" s="1"/>
      <c r="H1092" s="1"/>
      <c r="I1092" s="1"/>
      <c r="J1092" s="1"/>
      <c r="K1092" s="1"/>
      <c r="L1092" s="1"/>
      <c r="M1092" s="1"/>
      <c r="N1092" s="1"/>
      <c r="O1092" s="1"/>
    </row>
    <row r="1093" spans="1:15" ht="9.75" customHeight="1">
      <c r="A1093" s="1"/>
      <c r="B1093" s="1"/>
      <c r="C1093" s="1"/>
      <c r="D1093" s="1"/>
      <c r="E1093" s="1"/>
      <c r="F1093" s="1"/>
      <c r="G1093" s="1"/>
      <c r="H1093" s="1"/>
      <c r="I1093" s="1"/>
      <c r="J1093" s="1"/>
      <c r="K1093" s="1"/>
      <c r="L1093" s="1"/>
      <c r="M1093" s="1"/>
      <c r="N1093" s="1"/>
      <c r="O1093" s="1"/>
    </row>
    <row r="1094" spans="1:15" ht="9.75" customHeight="1">
      <c r="A1094" s="1"/>
      <c r="B1094" s="1"/>
      <c r="C1094" s="1"/>
      <c r="D1094" s="1"/>
      <c r="E1094" s="1"/>
      <c r="F1094" s="1"/>
      <c r="G1094" s="1"/>
      <c r="H1094" s="1"/>
      <c r="I1094" s="1"/>
      <c r="J1094" s="1"/>
      <c r="K1094" s="1"/>
      <c r="L1094" s="1"/>
      <c r="M1094" s="1"/>
      <c r="N1094" s="1"/>
      <c r="O1094" s="1"/>
    </row>
    <row r="1095" spans="1:15" ht="9.75" customHeight="1">
      <c r="A1095" s="1"/>
      <c r="B1095" s="1"/>
      <c r="C1095" s="1"/>
      <c r="D1095" s="1"/>
      <c r="E1095" s="1"/>
      <c r="F1095" s="1"/>
      <c r="G1095" s="1"/>
      <c r="H1095" s="1"/>
      <c r="I1095" s="1"/>
      <c r="J1095" s="1"/>
      <c r="K1095" s="1"/>
      <c r="L1095" s="1"/>
      <c r="M1095" s="1"/>
      <c r="N1095" s="1"/>
      <c r="O1095" s="1"/>
    </row>
    <row r="1096" spans="1:15" ht="9.75" customHeight="1">
      <c r="A1096" s="1"/>
      <c r="B1096" s="1"/>
      <c r="C1096" s="1"/>
      <c r="D1096" s="1"/>
      <c r="E1096" s="1"/>
      <c r="F1096" s="1"/>
      <c r="G1096" s="1"/>
      <c r="H1096" s="1"/>
      <c r="I1096" s="1"/>
      <c r="J1096" s="1"/>
      <c r="K1096" s="1"/>
      <c r="L1096" s="1"/>
      <c r="M1096" s="1"/>
      <c r="N1096" s="1"/>
      <c r="O1096" s="1"/>
    </row>
    <row r="1097" spans="1:15" ht="9.75" customHeight="1">
      <c r="A1097" s="1"/>
      <c r="B1097" s="1"/>
      <c r="C1097" s="1"/>
      <c r="D1097" s="1"/>
      <c r="E1097" s="1"/>
      <c r="F1097" s="1"/>
      <c r="G1097" s="1"/>
      <c r="H1097" s="1"/>
      <c r="I1097" s="1"/>
      <c r="J1097" s="1"/>
      <c r="K1097" s="1"/>
      <c r="L1097" s="1"/>
      <c r="M1097" s="1"/>
      <c r="N1097" s="1"/>
      <c r="O1097" s="1"/>
    </row>
    <row r="1098" spans="1:15" ht="9.75" customHeight="1">
      <c r="A1098" s="1"/>
      <c r="B1098" s="1"/>
      <c r="C1098" s="1"/>
      <c r="D1098" s="1"/>
      <c r="E1098" s="1"/>
      <c r="F1098" s="1"/>
      <c r="G1098" s="1"/>
      <c r="H1098" s="1"/>
      <c r="I1098" s="1"/>
      <c r="J1098" s="1"/>
      <c r="K1098" s="1"/>
      <c r="L1098" s="1"/>
      <c r="M1098" s="1"/>
      <c r="N1098" s="1"/>
      <c r="O1098" s="1"/>
    </row>
    <row r="1099" spans="1:15" ht="9.75" customHeight="1">
      <c r="A1099" s="1"/>
      <c r="B1099" s="1"/>
      <c r="C1099" s="1"/>
      <c r="D1099" s="1"/>
      <c r="E1099" s="1"/>
      <c r="F1099" s="1"/>
      <c r="G1099" s="1"/>
      <c r="H1099" s="1"/>
      <c r="I1099" s="1"/>
      <c r="J1099" s="1"/>
      <c r="K1099" s="1"/>
      <c r="L1099" s="1"/>
      <c r="M1099" s="1"/>
      <c r="N1099" s="1"/>
      <c r="O1099" s="1"/>
    </row>
    <row r="1100" spans="1:15" ht="9.75" customHeight="1">
      <c r="A1100" s="1"/>
      <c r="B1100" s="1"/>
      <c r="C1100" s="1"/>
      <c r="D1100" s="1"/>
      <c r="E1100" s="1"/>
      <c r="F1100" s="1"/>
      <c r="G1100" s="1"/>
      <c r="H1100" s="1"/>
      <c r="I1100" s="1"/>
      <c r="J1100" s="1"/>
      <c r="K1100" s="1"/>
      <c r="L1100" s="1"/>
      <c r="M1100" s="1"/>
      <c r="N1100" s="1"/>
      <c r="O1100" s="1"/>
    </row>
    <row r="1101" spans="1:15" ht="9.75" customHeight="1">
      <c r="A1101" s="1"/>
      <c r="B1101" s="1"/>
      <c r="C1101" s="1"/>
      <c r="D1101" s="1"/>
      <c r="E1101" s="1"/>
      <c r="F1101" s="1"/>
      <c r="G1101" s="1"/>
      <c r="H1101" s="1"/>
      <c r="I1101" s="1"/>
      <c r="J1101" s="1"/>
      <c r="K1101" s="1"/>
      <c r="L1101" s="1"/>
      <c r="M1101" s="1"/>
      <c r="N1101" s="1"/>
      <c r="O1101" s="1"/>
    </row>
    <row r="1102" spans="1:15" ht="9.75" customHeight="1">
      <c r="A1102" s="1"/>
      <c r="B1102" s="1"/>
      <c r="C1102" s="1"/>
      <c r="D1102" s="1"/>
      <c r="E1102" s="1"/>
      <c r="F1102" s="1"/>
      <c r="G1102" s="1"/>
      <c r="H1102" s="1"/>
      <c r="I1102" s="1"/>
      <c r="J1102" s="1"/>
      <c r="K1102" s="1"/>
      <c r="L1102" s="1"/>
      <c r="M1102" s="1"/>
      <c r="N1102" s="1"/>
      <c r="O1102" s="1"/>
    </row>
    <row r="1103" spans="1:15" ht="9.75" customHeight="1">
      <c r="A1103" s="1"/>
      <c r="B1103" s="1"/>
      <c r="C1103" s="1"/>
      <c r="D1103" s="1"/>
      <c r="E1103" s="1"/>
      <c r="F1103" s="1"/>
      <c r="G1103" s="1"/>
      <c r="H1103" s="1"/>
      <c r="I1103" s="1"/>
      <c r="J1103" s="1"/>
      <c r="K1103" s="1"/>
      <c r="L1103" s="1"/>
      <c r="M1103" s="1"/>
      <c r="N1103" s="1"/>
      <c r="O1103" s="1"/>
    </row>
    <row r="1104" spans="1:15" ht="9.75" customHeight="1">
      <c r="A1104" s="1"/>
      <c r="B1104" s="1"/>
      <c r="C1104" s="1"/>
      <c r="D1104" s="1"/>
      <c r="E1104" s="1"/>
      <c r="F1104" s="1"/>
      <c r="G1104" s="1"/>
      <c r="H1104" s="1"/>
      <c r="I1104" s="1"/>
      <c r="J1104" s="1"/>
      <c r="K1104" s="1"/>
      <c r="L1104" s="1"/>
      <c r="M1104" s="1"/>
      <c r="N1104" s="1"/>
      <c r="O1104" s="1"/>
    </row>
    <row r="1105" spans="1:15" ht="9.75" customHeight="1">
      <c r="A1105" s="1"/>
      <c r="B1105" s="1"/>
      <c r="C1105" s="1"/>
      <c r="D1105" s="1"/>
      <c r="E1105" s="1"/>
      <c r="F1105" s="1"/>
      <c r="G1105" s="1"/>
      <c r="H1105" s="1"/>
      <c r="I1105" s="1"/>
      <c r="J1105" s="1"/>
      <c r="K1105" s="1"/>
      <c r="L1105" s="1"/>
      <c r="M1105" s="1"/>
      <c r="N1105" s="1"/>
      <c r="O1105" s="1"/>
    </row>
    <row r="1106" spans="1:15" ht="9.75" customHeight="1">
      <c r="A1106" s="1"/>
      <c r="B1106" s="1"/>
      <c r="C1106" s="1"/>
      <c r="D1106" s="1"/>
      <c r="E1106" s="1"/>
      <c r="F1106" s="1"/>
      <c r="G1106" s="1"/>
      <c r="H1106" s="1"/>
      <c r="I1106" s="1"/>
      <c r="J1106" s="1"/>
      <c r="K1106" s="1"/>
      <c r="L1106" s="1"/>
      <c r="M1106" s="1"/>
      <c r="N1106" s="1"/>
      <c r="O1106" s="1"/>
    </row>
    <row r="1107" spans="1:15" ht="9.75" customHeight="1">
      <c r="A1107" s="1"/>
      <c r="B1107" s="1"/>
      <c r="C1107" s="1"/>
      <c r="D1107" s="1"/>
      <c r="E1107" s="1"/>
      <c r="F1107" s="1"/>
      <c r="G1107" s="1"/>
      <c r="H1107" s="1"/>
      <c r="I1107" s="1"/>
      <c r="J1107" s="1"/>
      <c r="K1107" s="1"/>
      <c r="L1107" s="1"/>
      <c r="M1107" s="1"/>
      <c r="N1107" s="1"/>
      <c r="O1107" s="1"/>
    </row>
    <row r="1108" spans="1:15" ht="9.75" customHeight="1">
      <c r="A1108" s="1"/>
      <c r="B1108" s="1"/>
      <c r="C1108" s="1"/>
      <c r="D1108" s="1"/>
      <c r="E1108" s="1"/>
      <c r="F1108" s="1"/>
      <c r="G1108" s="1"/>
      <c r="H1108" s="1"/>
      <c r="I1108" s="1"/>
      <c r="J1108" s="1"/>
      <c r="K1108" s="1"/>
      <c r="L1108" s="1"/>
      <c r="M1108" s="1"/>
      <c r="N1108" s="1"/>
      <c r="O1108" s="1"/>
    </row>
    <row r="1109" spans="1:15" ht="9.75" customHeight="1">
      <c r="A1109" s="1"/>
      <c r="B1109" s="1"/>
      <c r="C1109" s="1"/>
      <c r="D1109" s="1"/>
      <c r="E1109" s="1"/>
      <c r="F1109" s="1"/>
      <c r="G1109" s="1"/>
      <c r="H1109" s="1"/>
      <c r="I1109" s="1"/>
      <c r="J1109" s="1"/>
      <c r="K1109" s="1"/>
      <c r="L1109" s="1"/>
      <c r="M1109" s="1"/>
      <c r="N1109" s="1"/>
      <c r="O1109" s="1"/>
    </row>
    <row r="1110" spans="1:15" ht="9.75" customHeight="1">
      <c r="A1110" s="1"/>
      <c r="B1110" s="1"/>
      <c r="C1110" s="1"/>
      <c r="D1110" s="1"/>
      <c r="E1110" s="1"/>
      <c r="F1110" s="1"/>
      <c r="G1110" s="1"/>
      <c r="H1110" s="1"/>
      <c r="I1110" s="1"/>
      <c r="J1110" s="1"/>
      <c r="K1110" s="1"/>
      <c r="L1110" s="1"/>
      <c r="M1110" s="1"/>
      <c r="N1110" s="1"/>
      <c r="O1110" s="1"/>
    </row>
    <row r="1111" spans="1:15" ht="9.75" customHeight="1">
      <c r="A1111" s="1"/>
      <c r="B1111" s="1"/>
      <c r="C1111" s="1"/>
      <c r="D1111" s="1"/>
      <c r="E1111" s="1"/>
      <c r="F1111" s="1"/>
      <c r="G1111" s="1"/>
      <c r="H1111" s="1"/>
      <c r="I1111" s="1"/>
      <c r="J1111" s="1"/>
      <c r="K1111" s="1"/>
      <c r="L1111" s="1"/>
      <c r="M1111" s="1"/>
      <c r="N1111" s="1"/>
      <c r="O1111" s="1"/>
    </row>
    <row r="1112" spans="1:15" ht="9.75" customHeight="1">
      <c r="A1112" s="1"/>
      <c r="B1112" s="1"/>
      <c r="C1112" s="1"/>
      <c r="D1112" s="1"/>
      <c r="E1112" s="1"/>
      <c r="F1112" s="1"/>
      <c r="G1112" s="1"/>
      <c r="H1112" s="1"/>
      <c r="I1112" s="1"/>
      <c r="J1112" s="1"/>
      <c r="K1112" s="1"/>
      <c r="L1112" s="1"/>
      <c r="M1112" s="1"/>
      <c r="N1112" s="1"/>
      <c r="O1112" s="1"/>
    </row>
    <row r="1113" spans="1:15" ht="9.75" customHeight="1">
      <c r="A1113" s="1"/>
      <c r="B1113" s="1"/>
      <c r="C1113" s="1"/>
      <c r="D1113" s="1"/>
      <c r="E1113" s="1"/>
      <c r="F1113" s="1"/>
      <c r="G1113" s="1"/>
      <c r="H1113" s="1"/>
      <c r="I1113" s="1"/>
      <c r="J1113" s="1"/>
      <c r="K1113" s="1"/>
      <c r="L1113" s="1"/>
      <c r="M1113" s="1"/>
      <c r="N1113" s="1"/>
      <c r="O1113" s="1"/>
    </row>
    <row r="1114" spans="1:15" ht="9.75" customHeight="1">
      <c r="A1114" s="1"/>
      <c r="B1114" s="1"/>
      <c r="C1114" s="1"/>
      <c r="D1114" s="1"/>
      <c r="E1114" s="1"/>
      <c r="F1114" s="1"/>
      <c r="G1114" s="1"/>
      <c r="H1114" s="1"/>
      <c r="I1114" s="1"/>
      <c r="J1114" s="1"/>
      <c r="K1114" s="1"/>
      <c r="L1114" s="1"/>
      <c r="M1114" s="1"/>
      <c r="N1114" s="1"/>
      <c r="O1114" s="1"/>
    </row>
    <row r="1115" spans="1:15" ht="9.75" customHeight="1">
      <c r="A1115" s="1"/>
      <c r="B1115" s="1"/>
      <c r="C1115" s="1"/>
      <c r="D1115" s="1"/>
      <c r="E1115" s="1"/>
      <c r="F1115" s="1"/>
      <c r="G1115" s="1"/>
      <c r="H1115" s="1"/>
      <c r="I1115" s="1"/>
      <c r="J1115" s="1"/>
      <c r="K1115" s="1"/>
      <c r="L1115" s="1"/>
      <c r="M1115" s="1"/>
      <c r="N1115" s="1"/>
      <c r="O1115" s="1"/>
    </row>
    <row r="1116" spans="1:15" ht="9.75" customHeight="1">
      <c r="A1116" s="1"/>
      <c r="B1116" s="1"/>
      <c r="C1116" s="1"/>
      <c r="D1116" s="1"/>
      <c r="E1116" s="1"/>
      <c r="F1116" s="1"/>
      <c r="G1116" s="1"/>
      <c r="H1116" s="1"/>
      <c r="I1116" s="1"/>
      <c r="J1116" s="1"/>
      <c r="K1116" s="1"/>
      <c r="L1116" s="1"/>
      <c r="M1116" s="1"/>
      <c r="N1116" s="1"/>
      <c r="O1116" s="1"/>
    </row>
    <row r="1117" spans="1:15" ht="9.75" customHeight="1">
      <c r="A1117" s="1"/>
      <c r="B1117" s="1"/>
      <c r="C1117" s="1"/>
      <c r="D1117" s="1"/>
      <c r="E1117" s="1"/>
      <c r="F1117" s="1"/>
      <c r="G1117" s="1"/>
      <c r="H1117" s="1"/>
      <c r="I1117" s="1"/>
      <c r="J1117" s="1"/>
      <c r="K1117" s="1"/>
      <c r="L1117" s="1"/>
      <c r="M1117" s="1"/>
      <c r="N1117" s="1"/>
      <c r="O1117" s="1"/>
    </row>
    <row r="1118" spans="1:15" ht="9.75" customHeight="1">
      <c r="A1118" s="1"/>
      <c r="B1118" s="1"/>
      <c r="C1118" s="1"/>
      <c r="D1118" s="1"/>
      <c r="E1118" s="1"/>
      <c r="F1118" s="1"/>
      <c r="G1118" s="1"/>
      <c r="H1118" s="1"/>
      <c r="I1118" s="1"/>
      <c r="J1118" s="1"/>
      <c r="K1118" s="1"/>
      <c r="L1118" s="1"/>
      <c r="M1118" s="1"/>
      <c r="N1118" s="1"/>
      <c r="O1118" s="1"/>
    </row>
    <row r="1119" spans="1:15" ht="9.75" customHeight="1">
      <c r="A1119" s="1"/>
      <c r="B1119" s="1"/>
      <c r="C1119" s="1"/>
      <c r="D1119" s="1"/>
      <c r="E1119" s="1"/>
      <c r="F1119" s="1"/>
      <c r="G1119" s="1"/>
      <c r="H1119" s="1"/>
      <c r="I1119" s="1"/>
      <c r="J1119" s="1"/>
      <c r="K1119" s="1"/>
      <c r="L1119" s="1"/>
      <c r="M1119" s="1"/>
      <c r="N1119" s="1"/>
      <c r="O1119" s="1"/>
    </row>
    <row r="1120" spans="1:15" ht="9.75" customHeight="1">
      <c r="A1120" s="1"/>
      <c r="B1120" s="1"/>
      <c r="C1120" s="1"/>
      <c r="D1120" s="1"/>
      <c r="E1120" s="1"/>
      <c r="F1120" s="1"/>
      <c r="G1120" s="1"/>
      <c r="H1120" s="1"/>
      <c r="I1120" s="1"/>
      <c r="J1120" s="1"/>
      <c r="K1120" s="1"/>
      <c r="L1120" s="1"/>
      <c r="M1120" s="1"/>
      <c r="N1120" s="1"/>
      <c r="O1120" s="1"/>
    </row>
    <row r="1121" spans="1:15" ht="9.75" customHeight="1">
      <c r="A1121" s="1"/>
      <c r="B1121" s="1"/>
      <c r="C1121" s="1"/>
      <c r="D1121" s="1"/>
      <c r="E1121" s="1"/>
      <c r="F1121" s="1"/>
      <c r="G1121" s="1"/>
      <c r="H1121" s="1"/>
      <c r="I1121" s="1"/>
      <c r="J1121" s="1"/>
      <c r="K1121" s="1"/>
      <c r="L1121" s="1"/>
      <c r="M1121" s="1"/>
      <c r="N1121" s="1"/>
      <c r="O1121" s="1"/>
    </row>
    <row r="1122" spans="1:15" ht="9.75" customHeight="1">
      <c r="A1122" s="1"/>
      <c r="B1122" s="1"/>
      <c r="C1122" s="1"/>
      <c r="D1122" s="1"/>
      <c r="E1122" s="1"/>
      <c r="F1122" s="1"/>
      <c r="G1122" s="1"/>
      <c r="H1122" s="1"/>
      <c r="I1122" s="1"/>
      <c r="J1122" s="1"/>
      <c r="K1122" s="1"/>
      <c r="L1122" s="1"/>
      <c r="M1122" s="1"/>
      <c r="N1122" s="1"/>
      <c r="O1122" s="1"/>
    </row>
    <row r="1123" spans="1:15" ht="9.75" customHeight="1">
      <c r="A1123" s="1"/>
      <c r="B1123" s="1"/>
      <c r="C1123" s="1"/>
      <c r="D1123" s="1"/>
      <c r="E1123" s="1"/>
      <c r="F1123" s="1"/>
      <c r="G1123" s="1"/>
      <c r="H1123" s="1"/>
      <c r="I1123" s="1"/>
      <c r="J1123" s="1"/>
      <c r="K1123" s="1"/>
      <c r="L1123" s="1"/>
      <c r="M1123" s="1"/>
      <c r="N1123" s="1"/>
      <c r="O1123" s="1"/>
    </row>
    <row r="1124" spans="1:15" ht="9.75" customHeight="1">
      <c r="A1124" s="1"/>
      <c r="B1124" s="1"/>
      <c r="C1124" s="1"/>
      <c r="D1124" s="1"/>
      <c r="E1124" s="1"/>
      <c r="F1124" s="1"/>
      <c r="G1124" s="1"/>
      <c r="H1124" s="1"/>
      <c r="I1124" s="1"/>
      <c r="J1124" s="1"/>
      <c r="K1124" s="1"/>
      <c r="L1124" s="1"/>
      <c r="M1124" s="1"/>
      <c r="N1124" s="1"/>
      <c r="O1124" s="1"/>
    </row>
    <row r="1125" spans="1:15" ht="9.75" customHeight="1">
      <c r="A1125" s="1"/>
      <c r="B1125" s="1"/>
      <c r="C1125" s="1"/>
      <c r="D1125" s="1"/>
      <c r="E1125" s="1"/>
      <c r="F1125" s="1"/>
      <c r="G1125" s="1"/>
      <c r="H1125" s="1"/>
      <c r="I1125" s="1"/>
      <c r="J1125" s="1"/>
      <c r="K1125" s="1"/>
      <c r="L1125" s="1"/>
      <c r="M1125" s="1"/>
      <c r="N1125" s="1"/>
      <c r="O1125" s="1"/>
    </row>
    <row r="1126" spans="1:15" ht="9.75" customHeight="1">
      <c r="A1126" s="1"/>
      <c r="B1126" s="1"/>
      <c r="C1126" s="1"/>
      <c r="D1126" s="1"/>
      <c r="E1126" s="1"/>
      <c r="F1126" s="1"/>
      <c r="G1126" s="1"/>
      <c r="H1126" s="1"/>
      <c r="I1126" s="1"/>
      <c r="J1126" s="1"/>
      <c r="K1126" s="1"/>
      <c r="L1126" s="1"/>
      <c r="M1126" s="1"/>
      <c r="N1126" s="1"/>
      <c r="O1126" s="1"/>
    </row>
    <row r="1127" spans="1:15" ht="9.75" customHeight="1">
      <c r="A1127" s="1"/>
      <c r="B1127" s="1"/>
      <c r="C1127" s="1"/>
      <c r="D1127" s="1"/>
      <c r="E1127" s="1"/>
      <c r="F1127" s="1"/>
      <c r="G1127" s="1"/>
      <c r="H1127" s="1"/>
      <c r="I1127" s="1"/>
      <c r="J1127" s="1"/>
      <c r="K1127" s="1"/>
      <c r="L1127" s="1"/>
      <c r="M1127" s="1"/>
      <c r="N1127" s="1"/>
      <c r="O1127" s="1"/>
    </row>
    <row r="1128" spans="1:15" ht="9.75" customHeight="1">
      <c r="A1128" s="1"/>
      <c r="B1128" s="1"/>
      <c r="C1128" s="1"/>
      <c r="D1128" s="1"/>
      <c r="E1128" s="1"/>
      <c r="F1128" s="1"/>
      <c r="G1128" s="1"/>
      <c r="H1128" s="1"/>
      <c r="I1128" s="1"/>
      <c r="J1128" s="1"/>
      <c r="K1128" s="1"/>
      <c r="L1128" s="1"/>
      <c r="M1128" s="1"/>
      <c r="N1128" s="1"/>
      <c r="O1128" s="1"/>
    </row>
    <row r="1129" spans="1:15" ht="9.75" customHeight="1">
      <c r="A1129" s="1"/>
      <c r="B1129" s="1"/>
      <c r="C1129" s="1"/>
      <c r="D1129" s="1"/>
      <c r="E1129" s="1"/>
      <c r="F1129" s="1"/>
      <c r="G1129" s="1"/>
      <c r="H1129" s="1"/>
      <c r="I1129" s="1"/>
      <c r="J1129" s="1"/>
      <c r="K1129" s="1"/>
      <c r="L1129" s="1"/>
      <c r="M1129" s="1"/>
      <c r="N1129" s="1"/>
      <c r="O1129" s="1"/>
    </row>
    <row r="1130" spans="1:15" ht="9.75" customHeight="1">
      <c r="A1130" s="1"/>
      <c r="B1130" s="1"/>
      <c r="C1130" s="1"/>
      <c r="D1130" s="1"/>
      <c r="E1130" s="1"/>
      <c r="F1130" s="1"/>
      <c r="G1130" s="1"/>
      <c r="H1130" s="1"/>
      <c r="I1130" s="1"/>
      <c r="J1130" s="1"/>
      <c r="K1130" s="1"/>
      <c r="L1130" s="1"/>
      <c r="M1130" s="1"/>
      <c r="N1130" s="1"/>
      <c r="O1130" s="1"/>
    </row>
    <row r="1131" spans="1:15" ht="9.75" customHeight="1">
      <c r="A1131" s="1"/>
      <c r="B1131" s="1"/>
      <c r="C1131" s="1"/>
      <c r="D1131" s="1"/>
      <c r="E1131" s="1"/>
      <c r="F1131" s="1"/>
      <c r="G1131" s="1"/>
      <c r="H1131" s="1"/>
      <c r="I1131" s="1"/>
      <c r="J1131" s="1"/>
      <c r="K1131" s="1"/>
      <c r="L1131" s="1"/>
      <c r="M1131" s="1"/>
      <c r="N1131" s="1"/>
      <c r="O1131" s="1"/>
    </row>
    <row r="1132" spans="1:15" ht="9.75" customHeight="1">
      <c r="A1132" s="1"/>
      <c r="B1132" s="1"/>
      <c r="C1132" s="1"/>
      <c r="D1132" s="1"/>
      <c r="E1132" s="1"/>
      <c r="F1132" s="1"/>
      <c r="G1132" s="1"/>
      <c r="H1132" s="1"/>
      <c r="I1132" s="1"/>
      <c r="J1132" s="1"/>
      <c r="K1132" s="1"/>
      <c r="L1132" s="1"/>
      <c r="M1132" s="1"/>
      <c r="N1132" s="1"/>
      <c r="O1132" s="1"/>
    </row>
    <row r="1133" spans="1:15" ht="9.75" customHeight="1">
      <c r="A1133" s="1"/>
      <c r="B1133" s="1"/>
      <c r="C1133" s="1"/>
      <c r="D1133" s="1"/>
      <c r="E1133" s="1"/>
      <c r="F1133" s="1"/>
      <c r="G1133" s="1"/>
      <c r="H1133" s="1"/>
      <c r="I1133" s="1"/>
      <c r="J1133" s="1"/>
      <c r="K1133" s="1"/>
      <c r="L1133" s="1"/>
      <c r="M1133" s="1"/>
      <c r="N1133" s="1"/>
      <c r="O1133" s="1"/>
    </row>
    <row r="1134" spans="1:15" ht="9.75" customHeight="1">
      <c r="A1134" s="1"/>
      <c r="B1134" s="1"/>
      <c r="C1134" s="1"/>
      <c r="D1134" s="1"/>
      <c r="E1134" s="1"/>
      <c r="F1134" s="1"/>
      <c r="G1134" s="1"/>
      <c r="H1134" s="1"/>
      <c r="I1134" s="1"/>
      <c r="J1134" s="1"/>
      <c r="K1134" s="1"/>
      <c r="L1134" s="1"/>
      <c r="M1134" s="1"/>
      <c r="N1134" s="1"/>
      <c r="O1134" s="1"/>
    </row>
    <row r="1135" spans="1:15" ht="9.75" customHeight="1">
      <c r="A1135" s="1"/>
      <c r="B1135" s="1"/>
      <c r="C1135" s="1"/>
      <c r="D1135" s="1"/>
      <c r="E1135" s="1"/>
      <c r="F1135" s="1"/>
      <c r="G1135" s="1"/>
      <c r="H1135" s="1"/>
      <c r="I1135" s="1"/>
      <c r="J1135" s="1"/>
      <c r="K1135" s="1"/>
      <c r="L1135" s="1"/>
      <c r="M1135" s="1"/>
      <c r="N1135" s="1"/>
      <c r="O1135" s="1"/>
    </row>
    <row r="1136" spans="1:15" ht="9.75" customHeight="1">
      <c r="A1136" s="1"/>
      <c r="B1136" s="1"/>
      <c r="C1136" s="1"/>
      <c r="D1136" s="1"/>
      <c r="E1136" s="1"/>
      <c r="F1136" s="1"/>
      <c r="G1136" s="1"/>
      <c r="H1136" s="1"/>
      <c r="I1136" s="1"/>
      <c r="J1136" s="1"/>
      <c r="K1136" s="1"/>
      <c r="L1136" s="1"/>
      <c r="M1136" s="1"/>
      <c r="N1136" s="1"/>
      <c r="O1136" s="1"/>
    </row>
    <row r="1137" spans="1:15" ht="9.75" customHeight="1">
      <c r="A1137" s="1"/>
      <c r="B1137" s="1"/>
      <c r="C1137" s="1"/>
      <c r="D1137" s="1"/>
      <c r="E1137" s="1"/>
      <c r="F1137" s="1"/>
      <c r="G1137" s="1"/>
      <c r="H1137" s="1"/>
      <c r="I1137" s="1"/>
      <c r="J1137" s="1"/>
      <c r="K1137" s="1"/>
      <c r="L1137" s="1"/>
      <c r="M1137" s="1"/>
      <c r="N1137" s="1"/>
      <c r="O1137" s="1"/>
    </row>
    <row r="1138" spans="1:15" ht="9.75" customHeight="1">
      <c r="A1138" s="1"/>
      <c r="B1138" s="1"/>
      <c r="C1138" s="1"/>
      <c r="D1138" s="1"/>
      <c r="E1138" s="1"/>
      <c r="F1138" s="1"/>
      <c r="G1138" s="1"/>
      <c r="H1138" s="1"/>
      <c r="I1138" s="1"/>
      <c r="J1138" s="1"/>
      <c r="K1138" s="1"/>
      <c r="L1138" s="1"/>
      <c r="M1138" s="1"/>
      <c r="N1138" s="1"/>
      <c r="O1138" s="1"/>
    </row>
    <row r="1139" spans="1:15" ht="9.75" customHeight="1">
      <c r="A1139" s="1"/>
      <c r="B1139" s="1"/>
      <c r="C1139" s="1"/>
      <c r="D1139" s="1"/>
      <c r="E1139" s="1"/>
      <c r="F1139" s="1"/>
      <c r="G1139" s="1"/>
      <c r="H1139" s="1"/>
      <c r="I1139" s="1"/>
      <c r="J1139" s="1"/>
      <c r="K1139" s="1"/>
      <c r="L1139" s="1"/>
      <c r="M1139" s="1"/>
      <c r="N1139" s="1"/>
      <c r="O1139" s="1"/>
    </row>
    <row r="1140" spans="1:15" ht="9.75" customHeight="1">
      <c r="A1140" s="1"/>
      <c r="B1140" s="1"/>
      <c r="C1140" s="1"/>
      <c r="D1140" s="1"/>
      <c r="E1140" s="1"/>
      <c r="F1140" s="1"/>
      <c r="G1140" s="1"/>
      <c r="H1140" s="1"/>
      <c r="I1140" s="1"/>
      <c r="J1140" s="1"/>
      <c r="K1140" s="1"/>
      <c r="L1140" s="1"/>
      <c r="M1140" s="1"/>
      <c r="N1140" s="1"/>
      <c r="O1140" s="1"/>
    </row>
    <row r="1141" spans="1:15" ht="9.75" customHeight="1">
      <c r="A1141" s="1"/>
      <c r="B1141" s="1"/>
      <c r="C1141" s="1"/>
      <c r="D1141" s="1"/>
      <c r="E1141" s="1"/>
      <c r="F1141" s="1"/>
      <c r="G1141" s="1"/>
      <c r="H1141" s="1"/>
      <c r="I1141" s="1"/>
      <c r="J1141" s="1"/>
      <c r="K1141" s="1"/>
      <c r="L1141" s="1"/>
      <c r="M1141" s="1"/>
      <c r="N1141" s="1"/>
      <c r="O1141" s="1"/>
    </row>
    <row r="1142" spans="1:15" ht="9.75" customHeight="1">
      <c r="A1142" s="1"/>
      <c r="B1142" s="1"/>
      <c r="C1142" s="1"/>
      <c r="D1142" s="1"/>
      <c r="E1142" s="1"/>
      <c r="F1142" s="1"/>
      <c r="G1142" s="1"/>
      <c r="H1142" s="1"/>
      <c r="I1142" s="1"/>
      <c r="J1142" s="1"/>
      <c r="K1142" s="1"/>
      <c r="L1142" s="1"/>
      <c r="M1142" s="1"/>
      <c r="N1142" s="1"/>
      <c r="O1142" s="1"/>
    </row>
    <row r="1143" spans="1:15" ht="9.75" customHeight="1">
      <c r="A1143" s="1"/>
      <c r="B1143" s="1"/>
      <c r="C1143" s="1"/>
      <c r="D1143" s="1"/>
      <c r="E1143" s="1"/>
      <c r="F1143" s="1"/>
      <c r="G1143" s="1"/>
      <c r="H1143" s="1"/>
      <c r="I1143" s="1"/>
      <c r="J1143" s="1"/>
      <c r="K1143" s="1"/>
      <c r="L1143" s="1"/>
      <c r="M1143" s="1"/>
      <c r="N1143" s="1"/>
      <c r="O1143" s="1"/>
    </row>
    <row r="1144" spans="1:15" ht="9.75" customHeight="1">
      <c r="A1144" s="1"/>
      <c r="B1144" s="1"/>
      <c r="C1144" s="1"/>
      <c r="D1144" s="1"/>
      <c r="E1144" s="1"/>
      <c r="F1144" s="1"/>
      <c r="G1144" s="1"/>
      <c r="H1144" s="1"/>
      <c r="I1144" s="1"/>
      <c r="J1144" s="1"/>
      <c r="K1144" s="1"/>
      <c r="L1144" s="1"/>
      <c r="M1144" s="1"/>
      <c r="N1144" s="1"/>
      <c r="O1144" s="1"/>
    </row>
    <row r="1145" spans="1:15" ht="9.75" customHeight="1">
      <c r="A1145" s="1"/>
      <c r="B1145" s="1"/>
      <c r="C1145" s="1"/>
      <c r="D1145" s="1"/>
      <c r="E1145" s="1"/>
      <c r="F1145" s="1"/>
      <c r="G1145" s="1"/>
      <c r="H1145" s="1"/>
      <c r="I1145" s="1"/>
      <c r="J1145" s="1"/>
      <c r="K1145" s="1"/>
      <c r="L1145" s="1"/>
      <c r="M1145" s="1"/>
      <c r="N1145" s="1"/>
      <c r="O1145" s="1"/>
    </row>
    <row r="1146" spans="1:15" ht="9.75" customHeight="1">
      <c r="A1146" s="1"/>
      <c r="B1146" s="1"/>
      <c r="C1146" s="1"/>
      <c r="D1146" s="1"/>
      <c r="E1146" s="1"/>
      <c r="F1146" s="1"/>
      <c r="G1146" s="1"/>
      <c r="H1146" s="1"/>
      <c r="I1146" s="1"/>
      <c r="J1146" s="1"/>
      <c r="K1146" s="1"/>
      <c r="L1146" s="1"/>
      <c r="M1146" s="1"/>
      <c r="N1146" s="1"/>
      <c r="O1146" s="1"/>
    </row>
    <row r="1147" spans="1:15" ht="9.75" customHeight="1">
      <c r="A1147" s="1"/>
      <c r="B1147" s="1"/>
      <c r="C1147" s="1"/>
      <c r="D1147" s="1"/>
      <c r="E1147" s="1"/>
      <c r="F1147" s="1"/>
      <c r="G1147" s="1"/>
      <c r="H1147" s="1"/>
      <c r="I1147" s="1"/>
      <c r="J1147" s="1"/>
      <c r="K1147" s="1"/>
      <c r="L1147" s="1"/>
      <c r="M1147" s="1"/>
      <c r="N1147" s="1"/>
      <c r="O1147" s="1"/>
    </row>
    <row r="1148" spans="1:15" ht="9.75" customHeight="1">
      <c r="A1148" s="1"/>
      <c r="B1148" s="1"/>
      <c r="C1148" s="1"/>
      <c r="D1148" s="1"/>
      <c r="E1148" s="1"/>
      <c r="F1148" s="1"/>
      <c r="G1148" s="1"/>
      <c r="H1148" s="1"/>
      <c r="I1148" s="1"/>
      <c r="J1148" s="1"/>
      <c r="K1148" s="1"/>
      <c r="L1148" s="1"/>
      <c r="M1148" s="1"/>
      <c r="N1148" s="1"/>
      <c r="O1148" s="1"/>
    </row>
    <row r="1149" spans="1:15" ht="9.75" customHeight="1">
      <c r="A1149" s="1"/>
      <c r="B1149" s="1"/>
      <c r="C1149" s="1"/>
      <c r="D1149" s="1"/>
      <c r="E1149" s="1"/>
      <c r="F1149" s="1"/>
      <c r="G1149" s="1"/>
      <c r="H1149" s="1"/>
      <c r="I1149" s="1"/>
      <c r="J1149" s="1"/>
      <c r="K1149" s="1"/>
      <c r="L1149" s="1"/>
      <c r="M1149" s="1"/>
      <c r="N1149" s="1"/>
      <c r="O1149" s="1"/>
    </row>
    <row r="1150" spans="1:15" ht="9.75" customHeight="1">
      <c r="A1150" s="1"/>
      <c r="B1150" s="1"/>
      <c r="C1150" s="1"/>
      <c r="D1150" s="1"/>
      <c r="E1150" s="1"/>
      <c r="F1150" s="1"/>
      <c r="G1150" s="1"/>
      <c r="H1150" s="1"/>
      <c r="I1150" s="1"/>
      <c r="J1150" s="1"/>
      <c r="K1150" s="1"/>
      <c r="L1150" s="1"/>
      <c r="M1150" s="1"/>
      <c r="N1150" s="1"/>
      <c r="O1150" s="1"/>
    </row>
    <row r="1151" spans="1:15" ht="9.75" customHeight="1">
      <c r="A1151" s="1"/>
      <c r="B1151" s="1"/>
      <c r="C1151" s="1"/>
      <c r="D1151" s="1"/>
      <c r="E1151" s="1"/>
      <c r="F1151" s="1"/>
      <c r="G1151" s="1"/>
      <c r="H1151" s="1"/>
      <c r="I1151" s="1"/>
      <c r="J1151" s="1"/>
      <c r="K1151" s="1"/>
      <c r="L1151" s="1"/>
      <c r="M1151" s="1"/>
      <c r="N1151" s="1"/>
      <c r="O1151" s="1"/>
    </row>
    <row r="1152" spans="1:15" ht="9.75" customHeight="1">
      <c r="A1152" s="1"/>
      <c r="B1152" s="1"/>
      <c r="C1152" s="1"/>
      <c r="D1152" s="1"/>
      <c r="E1152" s="1"/>
      <c r="F1152" s="1"/>
      <c r="G1152" s="1"/>
      <c r="H1152" s="1"/>
      <c r="I1152" s="1"/>
      <c r="J1152" s="1"/>
      <c r="K1152" s="1"/>
      <c r="L1152" s="1"/>
      <c r="M1152" s="1"/>
      <c r="N1152" s="1"/>
      <c r="O1152" s="1"/>
    </row>
    <row r="1153" spans="1:15" ht="9.75" customHeight="1">
      <c r="A1153" s="1"/>
      <c r="B1153" s="1"/>
      <c r="C1153" s="1"/>
      <c r="D1153" s="1"/>
      <c r="E1153" s="1"/>
      <c r="F1153" s="1"/>
      <c r="G1153" s="1"/>
      <c r="H1153" s="1"/>
      <c r="I1153" s="1"/>
      <c r="J1153" s="1"/>
      <c r="K1153" s="1"/>
      <c r="L1153" s="1"/>
      <c r="M1153" s="1"/>
      <c r="N1153" s="1"/>
      <c r="O1153" s="1"/>
    </row>
    <row r="1154" spans="1:15" ht="9.75" customHeight="1">
      <c r="A1154" s="1"/>
      <c r="B1154" s="1"/>
      <c r="C1154" s="1"/>
      <c r="D1154" s="1"/>
      <c r="E1154" s="1"/>
      <c r="F1154" s="1"/>
      <c r="G1154" s="1"/>
      <c r="H1154" s="1"/>
      <c r="I1154" s="1"/>
      <c r="J1154" s="1"/>
      <c r="K1154" s="1"/>
      <c r="L1154" s="1"/>
      <c r="M1154" s="1"/>
      <c r="N1154" s="1"/>
      <c r="O1154" s="1"/>
    </row>
    <row r="1155" spans="1:15" ht="9.75" customHeight="1">
      <c r="A1155" s="1"/>
      <c r="B1155" s="1"/>
      <c r="C1155" s="1"/>
      <c r="D1155" s="1"/>
      <c r="E1155" s="1"/>
      <c r="F1155" s="1"/>
      <c r="G1155" s="1"/>
      <c r="H1155" s="1"/>
      <c r="I1155" s="1"/>
      <c r="J1155" s="1"/>
      <c r="K1155" s="1"/>
      <c r="L1155" s="1"/>
      <c r="M1155" s="1"/>
      <c r="N1155" s="1"/>
      <c r="O1155" s="1"/>
    </row>
    <row r="1156" spans="1:15" ht="9.75" customHeight="1">
      <c r="A1156" s="1"/>
      <c r="B1156" s="1"/>
      <c r="C1156" s="1"/>
      <c r="D1156" s="1"/>
      <c r="E1156" s="1"/>
      <c r="F1156" s="1"/>
      <c r="G1156" s="1"/>
      <c r="H1156" s="1"/>
      <c r="I1156" s="1"/>
      <c r="J1156" s="1"/>
      <c r="K1156" s="1"/>
      <c r="L1156" s="1"/>
      <c r="M1156" s="1"/>
      <c r="N1156" s="1"/>
      <c r="O1156" s="1"/>
    </row>
    <row r="1157" spans="1:15" ht="9.75" customHeight="1">
      <c r="A1157" s="1"/>
      <c r="B1157" s="1"/>
      <c r="C1157" s="1"/>
      <c r="D1157" s="1"/>
      <c r="E1157" s="1"/>
      <c r="F1157" s="1"/>
      <c r="G1157" s="1"/>
      <c r="H1157" s="1"/>
      <c r="I1157" s="1"/>
      <c r="J1157" s="1"/>
      <c r="K1157" s="1"/>
      <c r="L1157" s="1"/>
      <c r="M1157" s="1"/>
      <c r="N1157" s="1"/>
      <c r="O1157" s="1"/>
    </row>
    <row r="1158" spans="1:15" ht="9.75" customHeight="1">
      <c r="A1158" s="1"/>
      <c r="B1158" s="1"/>
      <c r="C1158" s="1"/>
      <c r="D1158" s="1"/>
      <c r="E1158" s="1"/>
      <c r="F1158" s="1"/>
      <c r="G1158" s="1"/>
      <c r="H1158" s="1"/>
      <c r="I1158" s="1"/>
      <c r="J1158" s="1"/>
      <c r="K1158" s="1"/>
      <c r="L1158" s="1"/>
      <c r="M1158" s="1"/>
      <c r="N1158" s="1"/>
      <c r="O1158" s="1"/>
    </row>
    <row r="1159" spans="1:15" ht="9.75" customHeight="1">
      <c r="A1159" s="1"/>
      <c r="B1159" s="1"/>
      <c r="C1159" s="1"/>
      <c r="D1159" s="1"/>
      <c r="E1159" s="1"/>
      <c r="F1159" s="1"/>
      <c r="G1159" s="1"/>
      <c r="H1159" s="1"/>
      <c r="I1159" s="1"/>
      <c r="J1159" s="1"/>
      <c r="K1159" s="1"/>
      <c r="L1159" s="1"/>
      <c r="M1159" s="1"/>
      <c r="N1159" s="1"/>
      <c r="O1159" s="1"/>
    </row>
    <row r="1160" spans="1:15" ht="9.75" customHeight="1">
      <c r="A1160" s="1"/>
      <c r="B1160" s="1"/>
      <c r="C1160" s="1"/>
      <c r="D1160" s="1"/>
      <c r="E1160" s="1"/>
      <c r="F1160" s="1"/>
      <c r="G1160" s="1"/>
      <c r="H1160" s="1"/>
      <c r="I1160" s="1"/>
      <c r="J1160" s="1"/>
      <c r="K1160" s="1"/>
      <c r="L1160" s="1"/>
      <c r="M1160" s="1"/>
      <c r="N1160" s="1"/>
      <c r="O1160" s="1"/>
    </row>
    <row r="1161" spans="1:15" ht="9.75" customHeight="1">
      <c r="A1161" s="1"/>
      <c r="B1161" s="1"/>
      <c r="C1161" s="1"/>
      <c r="D1161" s="1"/>
      <c r="E1161" s="1"/>
      <c r="F1161" s="1"/>
      <c r="G1161" s="1"/>
      <c r="H1161" s="1"/>
      <c r="I1161" s="1"/>
      <c r="J1161" s="1"/>
      <c r="K1161" s="1"/>
      <c r="L1161" s="1"/>
      <c r="M1161" s="1"/>
      <c r="N1161" s="1"/>
      <c r="O1161" s="1"/>
    </row>
    <row r="1162" spans="1:15" ht="9.75" customHeight="1">
      <c r="A1162" s="1"/>
      <c r="B1162" s="1"/>
      <c r="C1162" s="1"/>
      <c r="D1162" s="1"/>
      <c r="E1162" s="1"/>
      <c r="F1162" s="1"/>
      <c r="G1162" s="1"/>
      <c r="H1162" s="1"/>
      <c r="I1162" s="1"/>
      <c r="J1162" s="1"/>
      <c r="K1162" s="1"/>
      <c r="L1162" s="1"/>
      <c r="M1162" s="1"/>
      <c r="N1162" s="1"/>
      <c r="O1162" s="1"/>
    </row>
    <row r="1163" spans="1:15" ht="9.75" customHeight="1">
      <c r="A1163" s="1"/>
      <c r="B1163" s="1"/>
      <c r="C1163" s="1"/>
      <c r="D1163" s="1"/>
      <c r="E1163" s="1"/>
      <c r="F1163" s="1"/>
      <c r="G1163" s="1"/>
      <c r="H1163" s="1"/>
      <c r="I1163" s="1"/>
      <c r="J1163" s="1"/>
      <c r="K1163" s="1"/>
      <c r="L1163" s="1"/>
      <c r="M1163" s="1"/>
      <c r="N1163" s="1"/>
      <c r="O1163" s="1"/>
    </row>
    <row r="1164" spans="1:15" ht="9.75" customHeight="1">
      <c r="A1164" s="1"/>
      <c r="B1164" s="1"/>
      <c r="C1164" s="1"/>
      <c r="D1164" s="1"/>
      <c r="E1164" s="1"/>
      <c r="F1164" s="1"/>
      <c r="G1164" s="1"/>
      <c r="H1164" s="1"/>
      <c r="I1164" s="1"/>
      <c r="J1164" s="1"/>
      <c r="K1164" s="1"/>
      <c r="L1164" s="1"/>
      <c r="M1164" s="1"/>
      <c r="N1164" s="1"/>
      <c r="O1164" s="1"/>
    </row>
    <row r="1165" spans="1:15" ht="9.75" customHeight="1">
      <c r="A1165" s="1"/>
      <c r="B1165" s="1"/>
      <c r="C1165" s="1"/>
      <c r="D1165" s="1"/>
      <c r="E1165" s="1"/>
      <c r="F1165" s="1"/>
      <c r="G1165" s="1"/>
      <c r="H1165" s="1"/>
      <c r="I1165" s="1"/>
      <c r="J1165" s="1"/>
      <c r="K1165" s="1"/>
      <c r="L1165" s="1"/>
      <c r="M1165" s="1"/>
      <c r="N1165" s="1"/>
      <c r="O1165" s="1"/>
    </row>
    <row r="1166" spans="1:15" ht="9.75" customHeight="1">
      <c r="A1166" s="1"/>
      <c r="B1166" s="1"/>
      <c r="C1166" s="1"/>
      <c r="D1166" s="1"/>
      <c r="E1166" s="1"/>
      <c r="F1166" s="1"/>
      <c r="G1166" s="1"/>
      <c r="H1166" s="1"/>
      <c r="I1166" s="1"/>
      <c r="J1166" s="1"/>
      <c r="K1166" s="1"/>
      <c r="L1166" s="1"/>
      <c r="M1166" s="1"/>
      <c r="N1166" s="1"/>
      <c r="O1166" s="1"/>
    </row>
    <row r="1167" spans="1:15" ht="9.75" customHeight="1">
      <c r="A1167" s="1"/>
      <c r="B1167" s="1"/>
      <c r="C1167" s="1"/>
      <c r="D1167" s="1"/>
      <c r="E1167" s="1"/>
      <c r="F1167" s="1"/>
      <c r="G1167" s="1"/>
      <c r="H1167" s="1"/>
      <c r="I1167" s="1"/>
      <c r="J1167" s="1"/>
      <c r="K1167" s="1"/>
      <c r="L1167" s="1"/>
      <c r="M1167" s="1"/>
      <c r="N1167" s="1"/>
      <c r="O1167" s="1"/>
    </row>
    <row r="1168" spans="1:15" ht="9.75" customHeight="1">
      <c r="A1168" s="1"/>
      <c r="B1168" s="1"/>
      <c r="C1168" s="1"/>
      <c r="D1168" s="1"/>
      <c r="E1168" s="1"/>
      <c r="F1168" s="1"/>
      <c r="G1168" s="1"/>
      <c r="H1168" s="1"/>
      <c r="I1168" s="1"/>
      <c r="J1168" s="1"/>
      <c r="K1168" s="1"/>
      <c r="L1168" s="1"/>
      <c r="M1168" s="1"/>
      <c r="N1168" s="1"/>
      <c r="O1168" s="1"/>
    </row>
    <row r="1169" spans="1:15" ht="9.75" customHeight="1">
      <c r="A1169" s="1"/>
      <c r="B1169" s="1"/>
      <c r="C1169" s="1"/>
      <c r="D1169" s="1"/>
      <c r="E1169" s="1"/>
      <c r="F1169" s="1"/>
      <c r="G1169" s="1"/>
      <c r="H1169" s="1"/>
      <c r="I1169" s="1"/>
      <c r="J1169" s="1"/>
      <c r="K1169" s="1"/>
      <c r="L1169" s="1"/>
      <c r="M1169" s="1"/>
      <c r="N1169" s="1"/>
      <c r="O1169" s="1"/>
    </row>
    <row r="1170" spans="1:15" ht="9.75" customHeight="1">
      <c r="A1170" s="1"/>
      <c r="B1170" s="1"/>
      <c r="C1170" s="1"/>
      <c r="D1170" s="1"/>
      <c r="E1170" s="1"/>
      <c r="F1170" s="1"/>
      <c r="G1170" s="1"/>
      <c r="H1170" s="1"/>
      <c r="I1170" s="1"/>
      <c r="J1170" s="1"/>
      <c r="K1170" s="1"/>
      <c r="L1170" s="1"/>
      <c r="M1170" s="1"/>
      <c r="N1170" s="1"/>
      <c r="O1170" s="1"/>
    </row>
    <row r="1171" spans="1:15" ht="9.75" customHeight="1">
      <c r="A1171" s="1"/>
      <c r="B1171" s="1"/>
      <c r="C1171" s="1"/>
      <c r="D1171" s="1"/>
      <c r="E1171" s="1"/>
      <c r="F1171" s="1"/>
      <c r="G1171" s="1"/>
      <c r="H1171" s="1"/>
      <c r="I1171" s="1"/>
      <c r="J1171" s="1"/>
      <c r="K1171" s="1"/>
      <c r="L1171" s="1"/>
      <c r="M1171" s="1"/>
      <c r="N1171" s="1"/>
      <c r="O1171" s="1"/>
    </row>
    <row r="1172" spans="1:15" ht="9.75" customHeight="1">
      <c r="A1172" s="1"/>
      <c r="B1172" s="1"/>
      <c r="C1172" s="1"/>
      <c r="D1172" s="1"/>
      <c r="E1172" s="1"/>
      <c r="F1172" s="1"/>
      <c r="G1172" s="1"/>
      <c r="H1172" s="1"/>
      <c r="I1172" s="1"/>
      <c r="J1172" s="1"/>
      <c r="K1172" s="1"/>
      <c r="L1172" s="1"/>
      <c r="M1172" s="1"/>
      <c r="N1172" s="1"/>
      <c r="O1172" s="1"/>
    </row>
    <row r="1173" spans="1:15" ht="9.75" customHeight="1">
      <c r="A1173" s="1"/>
      <c r="B1173" s="1"/>
      <c r="C1173" s="1"/>
      <c r="D1173" s="1"/>
      <c r="E1173" s="1"/>
      <c r="F1173" s="1"/>
      <c r="G1173" s="1"/>
      <c r="H1173" s="1"/>
      <c r="I1173" s="1"/>
      <c r="J1173" s="1"/>
      <c r="K1173" s="1"/>
      <c r="L1173" s="1"/>
      <c r="M1173" s="1"/>
      <c r="N1173" s="1"/>
      <c r="O1173" s="1"/>
    </row>
    <row r="1174" spans="1:15" ht="9.75" customHeight="1">
      <c r="A1174" s="1"/>
      <c r="B1174" s="1"/>
      <c r="C1174" s="1"/>
      <c r="D1174" s="1"/>
      <c r="E1174" s="1"/>
      <c r="F1174" s="1"/>
      <c r="G1174" s="1"/>
      <c r="H1174" s="1"/>
      <c r="I1174" s="1"/>
      <c r="J1174" s="1"/>
      <c r="K1174" s="1"/>
      <c r="L1174" s="1"/>
      <c r="M1174" s="1"/>
      <c r="N1174" s="1"/>
      <c r="O1174" s="1"/>
    </row>
    <row r="1175" spans="1:15" ht="9.75" customHeight="1">
      <c r="A1175" s="1"/>
      <c r="B1175" s="1"/>
      <c r="C1175" s="1"/>
      <c r="D1175" s="1"/>
      <c r="E1175" s="1"/>
      <c r="F1175" s="1"/>
      <c r="G1175" s="1"/>
      <c r="H1175" s="1"/>
      <c r="I1175" s="1"/>
      <c r="J1175" s="1"/>
      <c r="K1175" s="1"/>
      <c r="L1175" s="1"/>
      <c r="M1175" s="1"/>
      <c r="N1175" s="1"/>
      <c r="O1175" s="1"/>
    </row>
    <row r="1176" spans="1:15" ht="9.75" customHeight="1">
      <c r="A1176" s="1"/>
      <c r="B1176" s="1"/>
      <c r="C1176" s="1"/>
      <c r="D1176" s="1"/>
      <c r="E1176" s="1"/>
      <c r="F1176" s="1"/>
      <c r="G1176" s="1"/>
      <c r="H1176" s="1"/>
      <c r="I1176" s="1"/>
      <c r="J1176" s="1"/>
      <c r="K1176" s="1"/>
      <c r="L1176" s="1"/>
      <c r="M1176" s="1"/>
      <c r="N1176" s="1"/>
      <c r="O1176" s="1"/>
    </row>
    <row r="1177" spans="1:15" ht="9.75" customHeight="1">
      <c r="A1177" s="1"/>
      <c r="B1177" s="1"/>
      <c r="C1177" s="1"/>
      <c r="D1177" s="1"/>
      <c r="E1177" s="1"/>
      <c r="F1177" s="1"/>
      <c r="G1177" s="1"/>
      <c r="H1177" s="1"/>
      <c r="I1177" s="1"/>
      <c r="J1177" s="1"/>
      <c r="K1177" s="1"/>
      <c r="L1177" s="1"/>
      <c r="M1177" s="1"/>
      <c r="N1177" s="1"/>
      <c r="O1177" s="1"/>
    </row>
    <row r="1178" spans="1:15" ht="9.75" customHeight="1">
      <c r="A1178" s="1"/>
      <c r="B1178" s="1"/>
      <c r="C1178" s="1"/>
      <c r="D1178" s="1"/>
      <c r="E1178" s="1"/>
      <c r="F1178" s="1"/>
      <c r="G1178" s="1"/>
      <c r="H1178" s="1"/>
      <c r="I1178" s="1"/>
      <c r="J1178" s="1"/>
      <c r="K1178" s="1"/>
      <c r="L1178" s="1"/>
      <c r="M1178" s="1"/>
      <c r="N1178" s="1"/>
      <c r="O1178" s="1"/>
    </row>
    <row r="1179" spans="1:15" ht="9.75" customHeight="1">
      <c r="A1179" s="1"/>
      <c r="B1179" s="1"/>
      <c r="C1179" s="1"/>
      <c r="D1179" s="1"/>
      <c r="E1179" s="1"/>
      <c r="F1179" s="1"/>
      <c r="G1179" s="1"/>
      <c r="H1179" s="1"/>
      <c r="I1179" s="1"/>
      <c r="J1179" s="1"/>
      <c r="K1179" s="1"/>
      <c r="L1179" s="1"/>
      <c r="M1179" s="1"/>
      <c r="N1179" s="1"/>
      <c r="O1179" s="1"/>
    </row>
    <row r="1180" spans="1:15" ht="9.75" customHeight="1">
      <c r="A1180" s="1"/>
      <c r="B1180" s="1"/>
      <c r="C1180" s="1"/>
      <c r="D1180" s="1"/>
      <c r="E1180" s="1"/>
      <c r="F1180" s="1"/>
      <c r="G1180" s="1"/>
      <c r="H1180" s="1"/>
      <c r="I1180" s="1"/>
      <c r="J1180" s="1"/>
      <c r="K1180" s="1"/>
      <c r="L1180" s="1"/>
      <c r="M1180" s="1"/>
      <c r="N1180" s="1"/>
      <c r="O1180" s="1"/>
    </row>
    <row r="1181" spans="1:15" ht="9.75" customHeight="1">
      <c r="A1181" s="1"/>
      <c r="B1181" s="1"/>
      <c r="C1181" s="1"/>
      <c r="D1181" s="1"/>
      <c r="E1181" s="1"/>
      <c r="F1181" s="1"/>
      <c r="G1181" s="1"/>
      <c r="H1181" s="1"/>
      <c r="I1181" s="1"/>
      <c r="J1181" s="1"/>
      <c r="K1181" s="1"/>
      <c r="L1181" s="1"/>
      <c r="M1181" s="1"/>
      <c r="N1181" s="1"/>
      <c r="O1181" s="1"/>
    </row>
    <row r="1182" spans="1:15" ht="9.75" customHeight="1">
      <c r="A1182" s="1"/>
      <c r="B1182" s="1"/>
      <c r="C1182" s="1"/>
      <c r="D1182" s="1"/>
      <c r="E1182" s="1"/>
      <c r="F1182" s="1"/>
      <c r="G1182" s="1"/>
      <c r="H1182" s="1"/>
      <c r="I1182" s="1"/>
      <c r="J1182" s="1"/>
      <c r="K1182" s="1"/>
      <c r="L1182" s="1"/>
      <c r="M1182" s="1"/>
      <c r="N1182" s="1"/>
      <c r="O1182" s="1"/>
    </row>
    <row r="1183" spans="1:15" ht="9.75" customHeight="1">
      <c r="A1183" s="1"/>
      <c r="B1183" s="1"/>
      <c r="C1183" s="1"/>
      <c r="D1183" s="1"/>
      <c r="E1183" s="1"/>
      <c r="F1183" s="1"/>
      <c r="G1183" s="1"/>
      <c r="H1183" s="1"/>
      <c r="I1183" s="1"/>
      <c r="J1183" s="1"/>
      <c r="K1183" s="1"/>
      <c r="L1183" s="1"/>
      <c r="M1183" s="1"/>
      <c r="N1183" s="1"/>
      <c r="O1183" s="1"/>
    </row>
    <row r="1184" spans="1:15" ht="9.75" customHeight="1">
      <c r="A1184" s="1"/>
      <c r="B1184" s="1"/>
      <c r="C1184" s="1"/>
      <c r="D1184" s="1"/>
      <c r="E1184" s="1"/>
      <c r="F1184" s="1"/>
      <c r="G1184" s="1"/>
      <c r="H1184" s="1"/>
      <c r="I1184" s="1"/>
      <c r="J1184" s="1"/>
      <c r="K1184" s="1"/>
      <c r="L1184" s="1"/>
      <c r="M1184" s="1"/>
      <c r="N1184" s="1"/>
      <c r="O1184" s="1"/>
    </row>
    <row r="1185" spans="1:15" ht="9.75" customHeight="1">
      <c r="A1185" s="1"/>
      <c r="B1185" s="1"/>
      <c r="C1185" s="1"/>
      <c r="D1185" s="1"/>
      <c r="E1185" s="1"/>
      <c r="F1185" s="1"/>
      <c r="G1185" s="1"/>
      <c r="H1185" s="1"/>
      <c r="I1185" s="1"/>
      <c r="J1185" s="1"/>
      <c r="K1185" s="1"/>
      <c r="L1185" s="1"/>
      <c r="M1185" s="1"/>
      <c r="N1185" s="1"/>
      <c r="O1185" s="1"/>
    </row>
    <row r="1186" spans="1:15" ht="9.75" customHeight="1">
      <c r="A1186" s="1"/>
      <c r="B1186" s="1"/>
      <c r="C1186" s="1"/>
      <c r="D1186" s="1"/>
      <c r="E1186" s="1"/>
      <c r="F1186" s="1"/>
      <c r="G1186" s="1"/>
      <c r="H1186" s="1"/>
      <c r="I1186" s="1"/>
      <c r="J1186" s="1"/>
      <c r="K1186" s="1"/>
      <c r="L1186" s="1"/>
      <c r="M1186" s="1"/>
      <c r="N1186" s="1"/>
      <c r="O1186" s="1"/>
    </row>
    <row r="1187" spans="1:15" ht="9.75" customHeight="1">
      <c r="A1187" s="1"/>
      <c r="B1187" s="1"/>
      <c r="C1187" s="1"/>
      <c r="D1187" s="1"/>
      <c r="E1187" s="1"/>
      <c r="F1187" s="1"/>
      <c r="G1187" s="1"/>
      <c r="H1187" s="1"/>
      <c r="I1187" s="1"/>
      <c r="J1187" s="1"/>
      <c r="K1187" s="1"/>
      <c r="L1187" s="1"/>
      <c r="M1187" s="1"/>
      <c r="N1187" s="1"/>
      <c r="O1187" s="1"/>
    </row>
    <row r="1188" spans="1:15" ht="9.75" customHeight="1">
      <c r="A1188" s="1"/>
      <c r="B1188" s="1"/>
      <c r="C1188" s="1"/>
      <c r="D1188" s="1"/>
      <c r="E1188" s="1"/>
      <c r="F1188" s="1"/>
      <c r="G1188" s="1"/>
      <c r="H1188" s="1"/>
      <c r="I1188" s="1"/>
      <c r="J1188" s="1"/>
      <c r="K1188" s="1"/>
      <c r="L1188" s="1"/>
      <c r="M1188" s="1"/>
      <c r="N1188" s="1"/>
      <c r="O1188" s="1"/>
    </row>
    <row r="1189" spans="1:15" ht="9.75" customHeight="1">
      <c r="A1189" s="1"/>
      <c r="B1189" s="1"/>
      <c r="C1189" s="1"/>
      <c r="D1189" s="1"/>
      <c r="E1189" s="1"/>
      <c r="F1189" s="1"/>
      <c r="G1189" s="1"/>
      <c r="H1189" s="1"/>
      <c r="I1189" s="1"/>
      <c r="J1189" s="1"/>
      <c r="K1189" s="1"/>
      <c r="L1189" s="1"/>
      <c r="M1189" s="1"/>
      <c r="N1189" s="1"/>
      <c r="O1189" s="1"/>
    </row>
    <row r="1190" spans="1:15" ht="9.75" customHeight="1">
      <c r="A1190" s="1"/>
      <c r="B1190" s="1"/>
      <c r="C1190" s="1"/>
      <c r="D1190" s="1"/>
      <c r="E1190" s="1"/>
      <c r="F1190" s="1"/>
      <c r="G1190" s="1"/>
      <c r="H1190" s="1"/>
      <c r="I1190" s="1"/>
      <c r="J1190" s="1"/>
      <c r="K1190" s="1"/>
      <c r="L1190" s="1"/>
      <c r="M1190" s="1"/>
      <c r="N1190" s="1"/>
      <c r="O1190" s="1"/>
    </row>
    <row r="1191" spans="1:15" ht="9.75" customHeight="1">
      <c r="A1191" s="1"/>
      <c r="B1191" s="1"/>
      <c r="C1191" s="1"/>
      <c r="D1191" s="1"/>
      <c r="E1191" s="1"/>
      <c r="F1191" s="1"/>
      <c r="G1191" s="1"/>
      <c r="H1191" s="1"/>
      <c r="I1191" s="1"/>
      <c r="J1191" s="1"/>
      <c r="K1191" s="1"/>
      <c r="L1191" s="1"/>
      <c r="M1191" s="1"/>
      <c r="N1191" s="1"/>
      <c r="O1191" s="1"/>
    </row>
    <row r="1192" spans="1:15" ht="9.75" customHeight="1">
      <c r="A1192" s="1"/>
      <c r="B1192" s="1"/>
      <c r="C1192" s="1"/>
      <c r="D1192" s="1"/>
      <c r="E1192" s="1"/>
      <c r="F1192" s="1"/>
      <c r="G1192" s="1"/>
      <c r="H1192" s="1"/>
      <c r="I1192" s="1"/>
      <c r="J1192" s="1"/>
      <c r="K1192" s="1"/>
      <c r="L1192" s="1"/>
      <c r="M1192" s="1"/>
      <c r="N1192" s="1"/>
      <c r="O1192" s="1"/>
    </row>
    <row r="1193" spans="1:15" ht="9.75" customHeight="1">
      <c r="A1193" s="1"/>
      <c r="B1193" s="1"/>
      <c r="C1193" s="1"/>
      <c r="D1193" s="1"/>
      <c r="E1193" s="1"/>
      <c r="F1193" s="1"/>
      <c r="G1193" s="1"/>
      <c r="H1193" s="1"/>
      <c r="I1193" s="1"/>
      <c r="J1193" s="1"/>
      <c r="K1193" s="1"/>
      <c r="L1193" s="1"/>
      <c r="M1193" s="1"/>
      <c r="N1193" s="1"/>
      <c r="O1193" s="1"/>
    </row>
    <row r="1194" spans="1:15" ht="9.75" customHeight="1">
      <c r="A1194" s="1"/>
      <c r="B1194" s="1"/>
      <c r="C1194" s="1"/>
      <c r="D1194" s="1"/>
      <c r="E1194" s="1"/>
      <c r="F1194" s="1"/>
      <c r="G1194" s="1"/>
      <c r="H1194" s="1"/>
      <c r="I1194" s="1"/>
      <c r="J1194" s="1"/>
      <c r="K1194" s="1"/>
      <c r="L1194" s="1"/>
      <c r="M1194" s="1"/>
      <c r="N1194" s="1"/>
      <c r="O1194" s="1"/>
    </row>
    <row r="1195" spans="1:15" ht="9.75" customHeight="1">
      <c r="A1195" s="1"/>
      <c r="B1195" s="1"/>
      <c r="C1195" s="1"/>
      <c r="D1195" s="1"/>
      <c r="E1195" s="1"/>
      <c r="F1195" s="1"/>
      <c r="G1195" s="1"/>
      <c r="H1195" s="1"/>
      <c r="I1195" s="1"/>
      <c r="J1195" s="1"/>
      <c r="K1195" s="1"/>
      <c r="L1195" s="1"/>
      <c r="M1195" s="1"/>
      <c r="N1195" s="1"/>
      <c r="O1195" s="1"/>
    </row>
    <row r="1196" spans="1:15" ht="9.75" customHeight="1">
      <c r="A1196" s="1"/>
      <c r="B1196" s="1"/>
      <c r="C1196" s="1"/>
      <c r="D1196" s="1"/>
      <c r="E1196" s="1"/>
      <c r="F1196" s="1"/>
      <c r="G1196" s="1"/>
      <c r="H1196" s="1"/>
      <c r="I1196" s="1"/>
      <c r="J1196" s="1"/>
      <c r="K1196" s="1"/>
      <c r="L1196" s="1"/>
      <c r="M1196" s="1"/>
      <c r="N1196" s="1"/>
      <c r="O1196" s="1"/>
    </row>
    <row r="1197" spans="1:15" ht="9.75" customHeight="1">
      <c r="A1197" s="1"/>
      <c r="B1197" s="1"/>
      <c r="C1197" s="1"/>
      <c r="D1197" s="1"/>
      <c r="E1197" s="1"/>
      <c r="F1197" s="1"/>
      <c r="G1197" s="1"/>
      <c r="H1197" s="1"/>
      <c r="I1197" s="1"/>
      <c r="J1197" s="1"/>
      <c r="K1197" s="1"/>
      <c r="L1197" s="1"/>
      <c r="M1197" s="1"/>
      <c r="N1197" s="1"/>
      <c r="O1197" s="1"/>
    </row>
    <row r="1198" spans="1:15" ht="9.75" customHeight="1">
      <c r="A1198" s="1"/>
      <c r="B1198" s="1"/>
      <c r="C1198" s="1"/>
      <c r="D1198" s="1"/>
      <c r="E1198" s="1"/>
      <c r="F1198" s="1"/>
      <c r="G1198" s="1"/>
      <c r="H1198" s="1"/>
      <c r="I1198" s="1"/>
      <c r="J1198" s="1"/>
      <c r="K1198" s="1"/>
      <c r="L1198" s="1"/>
      <c r="M1198" s="1"/>
      <c r="N1198" s="1"/>
      <c r="O1198" s="1"/>
    </row>
    <row r="1199" spans="1:15" ht="9.75" customHeight="1">
      <c r="A1199" s="1"/>
      <c r="B1199" s="1"/>
      <c r="C1199" s="1"/>
      <c r="D1199" s="1"/>
      <c r="E1199" s="1"/>
      <c r="F1199" s="1"/>
      <c r="G1199" s="1"/>
      <c r="H1199" s="1"/>
      <c r="I1199" s="1"/>
      <c r="J1199" s="1"/>
      <c r="K1199" s="1"/>
      <c r="L1199" s="1"/>
      <c r="M1199" s="1"/>
      <c r="N1199" s="1"/>
      <c r="O1199" s="1"/>
    </row>
    <row r="1200" spans="1:15" ht="9.75" customHeight="1">
      <c r="A1200" s="1"/>
      <c r="B1200" s="1"/>
      <c r="C1200" s="1"/>
      <c r="D1200" s="1"/>
      <c r="E1200" s="1"/>
      <c r="F1200" s="1"/>
      <c r="G1200" s="1"/>
      <c r="H1200" s="1"/>
      <c r="I1200" s="1"/>
      <c r="J1200" s="1"/>
      <c r="K1200" s="1"/>
      <c r="L1200" s="1"/>
      <c r="M1200" s="1"/>
      <c r="N1200" s="1"/>
      <c r="O1200" s="1"/>
    </row>
    <row r="1201" spans="1:15" ht="9.75" customHeight="1">
      <c r="A1201" s="1"/>
      <c r="B1201" s="1"/>
      <c r="C1201" s="1"/>
      <c r="D1201" s="1"/>
      <c r="E1201" s="1"/>
      <c r="F1201" s="1"/>
      <c r="G1201" s="1"/>
      <c r="H1201" s="1"/>
      <c r="I1201" s="1"/>
      <c r="J1201" s="1"/>
      <c r="K1201" s="1"/>
      <c r="L1201" s="1"/>
      <c r="M1201" s="1"/>
      <c r="N1201" s="1"/>
      <c r="O1201" s="1"/>
    </row>
    <row r="1202" spans="1:15" ht="9.75" customHeight="1">
      <c r="A1202" s="1"/>
      <c r="B1202" s="1"/>
      <c r="C1202" s="1"/>
      <c r="D1202" s="1"/>
      <c r="E1202" s="1"/>
      <c r="F1202" s="1"/>
      <c r="G1202" s="1"/>
      <c r="H1202" s="1"/>
      <c r="I1202" s="1"/>
      <c r="J1202" s="1"/>
      <c r="K1202" s="1"/>
      <c r="L1202" s="1"/>
      <c r="M1202" s="1"/>
      <c r="N1202" s="1"/>
      <c r="O1202" s="1"/>
    </row>
    <row r="1203" spans="1:15" ht="9.75" customHeight="1">
      <c r="A1203" s="1"/>
      <c r="B1203" s="1"/>
      <c r="C1203" s="1"/>
      <c r="D1203" s="1"/>
      <c r="E1203" s="1"/>
      <c r="F1203" s="1"/>
      <c r="G1203" s="1"/>
      <c r="H1203" s="1"/>
      <c r="I1203" s="1"/>
      <c r="J1203" s="1"/>
      <c r="K1203" s="1"/>
      <c r="L1203" s="1"/>
      <c r="M1203" s="1"/>
      <c r="N1203" s="1"/>
      <c r="O1203" s="1"/>
    </row>
    <row r="1204" spans="1:15" ht="9.75" customHeight="1">
      <c r="A1204" s="1"/>
      <c r="B1204" s="1"/>
      <c r="C1204" s="1"/>
      <c r="D1204" s="1"/>
      <c r="E1204" s="1"/>
      <c r="F1204" s="1"/>
      <c r="G1204" s="1"/>
      <c r="H1204" s="1"/>
      <c r="I1204" s="1"/>
      <c r="J1204" s="1"/>
      <c r="K1204" s="1"/>
      <c r="L1204" s="1"/>
      <c r="M1204" s="1"/>
      <c r="N1204" s="1"/>
      <c r="O1204" s="1"/>
    </row>
    <row r="1205" spans="1:15" ht="9.75" customHeight="1">
      <c r="A1205" s="1"/>
      <c r="B1205" s="1"/>
      <c r="C1205" s="1"/>
      <c r="D1205" s="1"/>
      <c r="E1205" s="1"/>
      <c r="F1205" s="1"/>
      <c r="G1205" s="1"/>
      <c r="H1205" s="1"/>
      <c r="I1205" s="1"/>
      <c r="J1205" s="1"/>
      <c r="K1205" s="1"/>
      <c r="L1205" s="1"/>
      <c r="M1205" s="1"/>
      <c r="N1205" s="1"/>
      <c r="O1205" s="1"/>
    </row>
    <row r="1206" spans="1:15" ht="9.75" customHeight="1">
      <c r="A1206" s="1"/>
      <c r="B1206" s="1"/>
      <c r="C1206" s="1"/>
      <c r="D1206" s="1"/>
      <c r="E1206" s="1"/>
      <c r="F1206" s="1"/>
      <c r="G1206" s="1"/>
      <c r="H1206" s="1"/>
      <c r="I1206" s="1"/>
      <c r="J1206" s="1"/>
      <c r="K1206" s="1"/>
      <c r="L1206" s="1"/>
      <c r="M1206" s="1"/>
      <c r="N1206" s="1"/>
      <c r="O1206" s="1"/>
    </row>
    <row r="1207" spans="1:15" ht="9.75" customHeight="1">
      <c r="A1207" s="1"/>
      <c r="B1207" s="1"/>
      <c r="C1207" s="1"/>
      <c r="D1207" s="1"/>
      <c r="E1207" s="1"/>
      <c r="F1207" s="1"/>
      <c r="G1207" s="1"/>
      <c r="H1207" s="1"/>
      <c r="I1207" s="1"/>
      <c r="J1207" s="1"/>
      <c r="K1207" s="1"/>
      <c r="L1207" s="1"/>
      <c r="M1207" s="1"/>
      <c r="N1207" s="1"/>
      <c r="O1207" s="1"/>
    </row>
    <row r="1208" spans="1:15" ht="9.75" customHeight="1">
      <c r="A1208" s="1"/>
      <c r="B1208" s="1"/>
      <c r="C1208" s="1"/>
      <c r="D1208" s="1"/>
      <c r="E1208" s="1"/>
      <c r="F1208" s="1"/>
      <c r="G1208" s="1"/>
      <c r="H1208" s="1"/>
      <c r="I1208" s="1"/>
      <c r="J1208" s="1"/>
      <c r="K1208" s="1"/>
      <c r="L1208" s="1"/>
      <c r="M1208" s="1"/>
      <c r="N1208" s="1"/>
      <c r="O1208" s="1"/>
    </row>
    <row r="1209" spans="1:15" ht="9.75" customHeight="1">
      <c r="A1209" s="1"/>
      <c r="B1209" s="1"/>
      <c r="C1209" s="1"/>
      <c r="D1209" s="1"/>
      <c r="E1209" s="1"/>
      <c r="F1209" s="1"/>
      <c r="G1209" s="1"/>
      <c r="H1209" s="1"/>
      <c r="I1209" s="1"/>
      <c r="J1209" s="1"/>
      <c r="K1209" s="1"/>
      <c r="L1209" s="1"/>
      <c r="M1209" s="1"/>
      <c r="N1209" s="1"/>
      <c r="O1209" s="1"/>
    </row>
    <row r="1210" spans="1:15" ht="9.75" customHeight="1">
      <c r="A1210" s="1"/>
      <c r="B1210" s="1"/>
      <c r="C1210" s="1"/>
      <c r="D1210" s="1"/>
      <c r="E1210" s="1"/>
      <c r="F1210" s="1"/>
      <c r="G1210" s="1"/>
      <c r="H1210" s="1"/>
      <c r="I1210" s="1"/>
      <c r="J1210" s="1"/>
      <c r="K1210" s="1"/>
      <c r="L1210" s="1"/>
      <c r="M1210" s="1"/>
      <c r="N1210" s="1"/>
      <c r="O1210" s="1"/>
    </row>
    <row r="1211" spans="1:15" ht="9.75" customHeight="1">
      <c r="A1211" s="1"/>
      <c r="B1211" s="1"/>
      <c r="C1211" s="1"/>
      <c r="D1211" s="1"/>
      <c r="E1211" s="1"/>
      <c r="F1211" s="1"/>
      <c r="G1211" s="1"/>
      <c r="H1211" s="1"/>
      <c r="I1211" s="1"/>
      <c r="J1211" s="1"/>
      <c r="K1211" s="1"/>
      <c r="L1211" s="1"/>
      <c r="M1211" s="1"/>
      <c r="N1211" s="1"/>
      <c r="O1211" s="1"/>
    </row>
    <row r="1212" spans="1:15" ht="9.75" customHeight="1">
      <c r="A1212" s="1"/>
      <c r="B1212" s="1"/>
      <c r="C1212" s="1"/>
      <c r="D1212" s="1"/>
      <c r="E1212" s="1"/>
      <c r="F1212" s="1"/>
      <c r="G1212" s="1"/>
      <c r="H1212" s="1"/>
      <c r="I1212" s="1"/>
      <c r="J1212" s="1"/>
      <c r="K1212" s="1"/>
      <c r="L1212" s="1"/>
      <c r="M1212" s="1"/>
      <c r="N1212" s="1"/>
      <c r="O1212" s="1"/>
    </row>
    <row r="1213" spans="1:15" ht="9.75" customHeight="1">
      <c r="A1213" s="1"/>
      <c r="B1213" s="1"/>
      <c r="C1213" s="1"/>
      <c r="D1213" s="1"/>
      <c r="E1213" s="1"/>
      <c r="F1213" s="1"/>
      <c r="G1213" s="1"/>
      <c r="H1213" s="1"/>
      <c r="I1213" s="1"/>
      <c r="J1213" s="1"/>
      <c r="K1213" s="1"/>
      <c r="L1213" s="1"/>
      <c r="M1213" s="1"/>
      <c r="N1213" s="1"/>
      <c r="O1213" s="1"/>
    </row>
    <row r="1214" spans="1:15" ht="9.75" customHeight="1">
      <c r="A1214" s="1"/>
      <c r="B1214" s="1"/>
      <c r="C1214" s="1"/>
      <c r="D1214" s="1"/>
      <c r="E1214" s="1"/>
      <c r="F1214" s="1"/>
      <c r="G1214" s="1"/>
      <c r="H1214" s="1"/>
      <c r="I1214" s="1"/>
      <c r="J1214" s="1"/>
      <c r="K1214" s="1"/>
      <c r="L1214" s="1"/>
      <c r="M1214" s="1"/>
      <c r="N1214" s="1"/>
      <c r="O1214" s="1"/>
    </row>
    <row r="1215" spans="1:15" ht="9.75" customHeight="1">
      <c r="A1215" s="1"/>
      <c r="B1215" s="1"/>
      <c r="C1215" s="1"/>
      <c r="D1215" s="1"/>
      <c r="E1215" s="1"/>
      <c r="F1215" s="1"/>
      <c r="G1215" s="1"/>
      <c r="H1215" s="1"/>
      <c r="I1215" s="1"/>
      <c r="J1215" s="1"/>
      <c r="K1215" s="1"/>
      <c r="L1215" s="1"/>
      <c r="M1215" s="1"/>
      <c r="N1215" s="1"/>
      <c r="O1215" s="1"/>
    </row>
    <row r="1216" spans="1:15" ht="9.75" customHeight="1">
      <c r="A1216" s="1"/>
      <c r="B1216" s="1"/>
      <c r="C1216" s="1"/>
      <c r="D1216" s="1"/>
      <c r="E1216" s="1"/>
      <c r="F1216" s="1"/>
      <c r="G1216" s="1"/>
      <c r="H1216" s="1"/>
      <c r="I1216" s="1"/>
      <c r="J1216" s="1"/>
      <c r="K1216" s="1"/>
      <c r="L1216" s="1"/>
      <c r="M1216" s="1"/>
      <c r="N1216" s="1"/>
      <c r="O1216" s="1"/>
    </row>
    <row r="1217" spans="1:15" ht="9.75" customHeight="1">
      <c r="A1217" s="1"/>
      <c r="B1217" s="1"/>
      <c r="C1217" s="1"/>
      <c r="D1217" s="1"/>
      <c r="E1217" s="1"/>
      <c r="F1217" s="1"/>
      <c r="G1217" s="1"/>
      <c r="H1217" s="1"/>
      <c r="I1217" s="1"/>
      <c r="J1217" s="1"/>
      <c r="K1217" s="1"/>
      <c r="L1217" s="1"/>
      <c r="M1217" s="1"/>
      <c r="N1217" s="1"/>
      <c r="O1217" s="1"/>
    </row>
    <row r="1218" spans="1:15" ht="9.75" customHeight="1">
      <c r="A1218" s="1"/>
      <c r="B1218" s="1"/>
      <c r="C1218" s="1"/>
      <c r="D1218" s="1"/>
      <c r="E1218" s="1"/>
      <c r="F1218" s="1"/>
      <c r="G1218" s="1"/>
      <c r="H1218" s="1"/>
      <c r="I1218" s="1"/>
      <c r="J1218" s="1"/>
      <c r="K1218" s="1"/>
      <c r="L1218" s="1"/>
      <c r="M1218" s="1"/>
      <c r="N1218" s="1"/>
      <c r="O1218" s="1"/>
    </row>
    <row r="1219" spans="1:15" ht="9.75" customHeight="1">
      <c r="A1219" s="1"/>
      <c r="B1219" s="1"/>
      <c r="C1219" s="1"/>
      <c r="D1219" s="1"/>
      <c r="E1219" s="1"/>
      <c r="F1219" s="1"/>
      <c r="G1219" s="1"/>
      <c r="H1219" s="1"/>
      <c r="I1219" s="1"/>
      <c r="J1219" s="1"/>
      <c r="K1219" s="1"/>
      <c r="L1219" s="1"/>
      <c r="M1219" s="1"/>
      <c r="N1219" s="1"/>
      <c r="O1219" s="1"/>
    </row>
    <row r="1220" spans="1:15" ht="9.75" customHeight="1">
      <c r="A1220" s="1"/>
      <c r="B1220" s="1"/>
      <c r="C1220" s="1"/>
      <c r="D1220" s="1"/>
      <c r="E1220" s="1"/>
      <c r="F1220" s="1"/>
      <c r="G1220" s="1"/>
      <c r="H1220" s="1"/>
      <c r="I1220" s="1"/>
      <c r="J1220" s="1"/>
      <c r="K1220" s="1"/>
      <c r="L1220" s="1"/>
      <c r="M1220" s="1"/>
      <c r="N1220" s="1"/>
      <c r="O1220" s="1"/>
    </row>
    <row r="1221" spans="1:15" ht="9.75" customHeight="1">
      <c r="A1221" s="1"/>
      <c r="B1221" s="1"/>
      <c r="C1221" s="1"/>
      <c r="D1221" s="1"/>
      <c r="E1221" s="1"/>
      <c r="F1221" s="1"/>
      <c r="G1221" s="1"/>
      <c r="H1221" s="1"/>
      <c r="I1221" s="1"/>
      <c r="J1221" s="1"/>
      <c r="K1221" s="1"/>
      <c r="L1221" s="1"/>
      <c r="M1221" s="1"/>
      <c r="N1221" s="1"/>
      <c r="O1221" s="1"/>
    </row>
    <row r="1222" spans="1:15" ht="9.75" customHeight="1">
      <c r="A1222" s="1"/>
      <c r="B1222" s="1"/>
      <c r="C1222" s="1"/>
      <c r="D1222" s="1"/>
      <c r="E1222" s="1"/>
      <c r="F1222" s="1"/>
      <c r="G1222" s="1"/>
      <c r="H1222" s="1"/>
      <c r="I1222" s="1"/>
      <c r="J1222" s="1"/>
      <c r="K1222" s="1"/>
      <c r="L1222" s="1"/>
      <c r="M1222" s="1"/>
      <c r="N1222" s="1"/>
      <c r="O1222" s="1"/>
    </row>
    <row r="1223" spans="1:15" ht="9.75" customHeight="1">
      <c r="A1223" s="1"/>
      <c r="B1223" s="1"/>
      <c r="C1223" s="1"/>
      <c r="D1223" s="1"/>
      <c r="E1223" s="1"/>
      <c r="F1223" s="1"/>
      <c r="G1223" s="1"/>
      <c r="H1223" s="1"/>
      <c r="I1223" s="1"/>
      <c r="J1223" s="1"/>
      <c r="K1223" s="1"/>
      <c r="L1223" s="1"/>
      <c r="M1223" s="1"/>
      <c r="N1223" s="1"/>
      <c r="O1223" s="1"/>
    </row>
    <row r="1224" spans="1:15" ht="9.75" customHeight="1">
      <c r="A1224" s="1"/>
      <c r="B1224" s="1"/>
      <c r="C1224" s="1"/>
      <c r="D1224" s="1"/>
      <c r="E1224" s="1"/>
      <c r="F1224" s="1"/>
      <c r="G1224" s="1"/>
      <c r="H1224" s="1"/>
      <c r="I1224" s="1"/>
      <c r="J1224" s="1"/>
      <c r="K1224" s="1"/>
      <c r="L1224" s="1"/>
      <c r="M1224" s="1"/>
      <c r="N1224" s="1"/>
      <c r="O1224" s="1"/>
    </row>
    <row r="1225" spans="1:15" ht="9.75" customHeight="1">
      <c r="A1225" s="1"/>
      <c r="B1225" s="1"/>
      <c r="C1225" s="1"/>
      <c r="D1225" s="1"/>
      <c r="E1225" s="1"/>
      <c r="F1225" s="1"/>
      <c r="G1225" s="1"/>
      <c r="H1225" s="1"/>
      <c r="I1225" s="1"/>
      <c r="J1225" s="1"/>
      <c r="K1225" s="1"/>
      <c r="L1225" s="1"/>
      <c r="M1225" s="1"/>
      <c r="N1225" s="1"/>
      <c r="O1225" s="1"/>
    </row>
    <row r="1226" spans="1:15" ht="9.75" customHeight="1">
      <c r="A1226" s="1"/>
      <c r="B1226" s="1"/>
      <c r="C1226" s="1"/>
      <c r="D1226" s="1"/>
      <c r="E1226" s="1"/>
      <c r="F1226" s="1"/>
      <c r="G1226" s="1"/>
      <c r="H1226" s="1"/>
      <c r="I1226" s="1"/>
      <c r="J1226" s="1"/>
      <c r="K1226" s="1"/>
      <c r="L1226" s="1"/>
      <c r="M1226" s="1"/>
      <c r="N1226" s="1"/>
      <c r="O1226" s="1"/>
    </row>
    <row r="1227" spans="1:15" ht="9.75" customHeight="1">
      <c r="A1227" s="1"/>
      <c r="B1227" s="1"/>
      <c r="C1227" s="1"/>
      <c r="D1227" s="1"/>
      <c r="E1227" s="1"/>
      <c r="F1227" s="1"/>
      <c r="G1227" s="1"/>
      <c r="H1227" s="1"/>
      <c r="I1227" s="1"/>
      <c r="J1227" s="1"/>
      <c r="K1227" s="1"/>
      <c r="L1227" s="1"/>
      <c r="M1227" s="1"/>
      <c r="N1227" s="1"/>
      <c r="O1227" s="1"/>
    </row>
    <row r="1228" spans="1:15" ht="9.75" customHeight="1">
      <c r="A1228" s="1"/>
      <c r="B1228" s="1"/>
      <c r="C1228" s="1"/>
      <c r="D1228" s="1"/>
      <c r="E1228" s="1"/>
      <c r="F1228" s="1"/>
      <c r="G1228" s="1"/>
      <c r="H1228" s="1"/>
      <c r="I1228" s="1"/>
      <c r="J1228" s="1"/>
      <c r="K1228" s="1"/>
      <c r="L1228" s="1"/>
      <c r="M1228" s="1"/>
      <c r="N1228" s="1"/>
      <c r="O1228" s="1"/>
    </row>
    <row r="1229" spans="1:15" ht="9.75" customHeight="1">
      <c r="A1229" s="1"/>
      <c r="B1229" s="1"/>
      <c r="C1229" s="1"/>
      <c r="D1229" s="1"/>
      <c r="E1229" s="1"/>
      <c r="F1229" s="1"/>
      <c r="G1229" s="1"/>
      <c r="H1229" s="1"/>
      <c r="I1229" s="1"/>
      <c r="J1229" s="1"/>
      <c r="K1229" s="1"/>
      <c r="L1229" s="1"/>
      <c r="M1229" s="1"/>
      <c r="N1229" s="1"/>
      <c r="O1229" s="1"/>
    </row>
    <row r="1230" spans="1:15" ht="9.75" customHeight="1">
      <c r="A1230" s="1"/>
      <c r="B1230" s="1"/>
      <c r="C1230" s="1"/>
      <c r="D1230" s="1"/>
      <c r="E1230" s="1"/>
      <c r="F1230" s="1"/>
      <c r="G1230" s="1"/>
      <c r="H1230" s="1"/>
      <c r="I1230" s="1"/>
      <c r="J1230" s="1"/>
      <c r="K1230" s="1"/>
      <c r="L1230" s="1"/>
      <c r="M1230" s="1"/>
      <c r="N1230" s="1"/>
      <c r="O1230" s="1"/>
    </row>
    <row r="1231" spans="1:15" ht="9.75" customHeight="1">
      <c r="A1231" s="1"/>
      <c r="B1231" s="1"/>
      <c r="C1231" s="1"/>
      <c r="D1231" s="1"/>
      <c r="E1231" s="1"/>
      <c r="F1231" s="1"/>
      <c r="G1231" s="1"/>
      <c r="H1231" s="1"/>
      <c r="I1231" s="1"/>
      <c r="J1231" s="1"/>
      <c r="K1231" s="1"/>
      <c r="L1231" s="1"/>
      <c r="M1231" s="1"/>
      <c r="N1231" s="1"/>
      <c r="O1231" s="1"/>
    </row>
    <row r="1232" spans="1:15" ht="9.75" customHeight="1">
      <c r="A1232" s="1"/>
      <c r="B1232" s="1"/>
      <c r="C1232" s="1"/>
      <c r="D1232" s="1"/>
      <c r="E1232" s="1"/>
      <c r="F1232" s="1"/>
      <c r="G1232" s="1"/>
      <c r="H1232" s="1"/>
      <c r="I1232" s="1"/>
      <c r="J1232" s="1"/>
      <c r="K1232" s="1"/>
      <c r="L1232" s="1"/>
      <c r="M1232" s="1"/>
      <c r="N1232" s="1"/>
      <c r="O1232" s="1"/>
    </row>
    <row r="1233" spans="1:15" ht="9.75" customHeight="1">
      <c r="A1233" s="1"/>
      <c r="B1233" s="1"/>
      <c r="C1233" s="1"/>
      <c r="D1233" s="1"/>
      <c r="E1233" s="1"/>
      <c r="F1233" s="1"/>
      <c r="G1233" s="1"/>
      <c r="H1233" s="1"/>
      <c r="I1233" s="1"/>
      <c r="J1233" s="1"/>
      <c r="K1233" s="1"/>
      <c r="L1233" s="1"/>
      <c r="M1233" s="1"/>
      <c r="N1233" s="1"/>
      <c r="O1233" s="1"/>
    </row>
    <row r="1234" spans="1:15" ht="9.75" customHeight="1">
      <c r="A1234" s="1"/>
      <c r="B1234" s="1"/>
      <c r="C1234" s="1"/>
      <c r="D1234" s="1"/>
      <c r="E1234" s="1"/>
      <c r="F1234" s="1"/>
      <c r="G1234" s="1"/>
      <c r="H1234" s="1"/>
      <c r="I1234" s="1"/>
      <c r="J1234" s="1"/>
      <c r="K1234" s="1"/>
      <c r="L1234" s="1"/>
      <c r="M1234" s="1"/>
      <c r="N1234" s="1"/>
      <c r="O1234" s="1"/>
    </row>
    <row r="1235" spans="1:15" ht="9.75" customHeight="1">
      <c r="A1235" s="1"/>
      <c r="B1235" s="1"/>
      <c r="C1235" s="1"/>
      <c r="D1235" s="1"/>
      <c r="E1235" s="1"/>
      <c r="F1235" s="1"/>
      <c r="G1235" s="1"/>
      <c r="H1235" s="1"/>
      <c r="I1235" s="1"/>
      <c r="J1235" s="1"/>
      <c r="K1235" s="1"/>
      <c r="L1235" s="1"/>
      <c r="M1235" s="1"/>
      <c r="N1235" s="1"/>
      <c r="O1235" s="1"/>
    </row>
    <row r="1236" spans="1:15" ht="9.75" customHeight="1">
      <c r="A1236" s="1"/>
      <c r="B1236" s="1"/>
      <c r="C1236" s="1"/>
      <c r="D1236" s="1"/>
      <c r="E1236" s="1"/>
      <c r="F1236" s="1"/>
      <c r="G1236" s="1"/>
      <c r="H1236" s="1"/>
      <c r="I1236" s="1"/>
      <c r="J1236" s="1"/>
      <c r="K1236" s="1"/>
      <c r="L1236" s="1"/>
      <c r="M1236" s="1"/>
      <c r="N1236" s="1"/>
      <c r="O1236" s="1"/>
    </row>
    <row r="1237" spans="1:15" ht="9.75" customHeight="1">
      <c r="A1237" s="1"/>
      <c r="B1237" s="1"/>
      <c r="C1237" s="1"/>
      <c r="D1237" s="1"/>
      <c r="E1237" s="1"/>
      <c r="F1237" s="1"/>
      <c r="G1237" s="1"/>
      <c r="H1237" s="1"/>
      <c r="I1237" s="1"/>
      <c r="J1237" s="1"/>
      <c r="K1237" s="1"/>
      <c r="L1237" s="1"/>
      <c r="M1237" s="1"/>
      <c r="N1237" s="1"/>
      <c r="O1237" s="1"/>
    </row>
    <row r="1238" spans="1:15" ht="9.75" customHeight="1">
      <c r="A1238" s="1"/>
      <c r="B1238" s="1"/>
      <c r="C1238" s="1"/>
      <c r="D1238" s="1"/>
      <c r="E1238" s="1"/>
      <c r="F1238" s="1"/>
      <c r="G1238" s="1"/>
      <c r="H1238" s="1"/>
      <c r="I1238" s="1"/>
      <c r="J1238" s="1"/>
      <c r="K1238" s="1"/>
      <c r="L1238" s="1"/>
      <c r="M1238" s="1"/>
      <c r="N1238" s="1"/>
      <c r="O1238" s="1"/>
    </row>
    <row r="1239" spans="1:15" ht="9.75" customHeight="1">
      <c r="A1239" s="1"/>
      <c r="B1239" s="1"/>
      <c r="C1239" s="1"/>
      <c r="D1239" s="1"/>
      <c r="E1239" s="1"/>
      <c r="F1239" s="1"/>
      <c r="G1239" s="1"/>
      <c r="H1239" s="1"/>
      <c r="I1239" s="1"/>
      <c r="J1239" s="1"/>
      <c r="K1239" s="1"/>
      <c r="L1239" s="1"/>
      <c r="M1239" s="1"/>
      <c r="N1239" s="1"/>
      <c r="O1239" s="1"/>
    </row>
    <row r="1240" spans="1:15" ht="9.75" customHeight="1">
      <c r="A1240" s="1"/>
      <c r="B1240" s="1"/>
      <c r="C1240" s="1"/>
      <c r="D1240" s="1"/>
      <c r="E1240" s="1"/>
      <c r="F1240" s="1"/>
      <c r="G1240" s="1"/>
      <c r="H1240" s="1"/>
      <c r="I1240" s="1"/>
      <c r="J1240" s="1"/>
      <c r="K1240" s="1"/>
      <c r="L1240" s="1"/>
      <c r="M1240" s="1"/>
      <c r="N1240" s="1"/>
      <c r="O1240" s="1"/>
    </row>
    <row r="1241" spans="1:15" ht="9.75" customHeight="1">
      <c r="A1241" s="1"/>
      <c r="B1241" s="1"/>
      <c r="C1241" s="1"/>
      <c r="D1241" s="1"/>
      <c r="E1241" s="1"/>
      <c r="F1241" s="1"/>
      <c r="G1241" s="1"/>
      <c r="H1241" s="1"/>
      <c r="I1241" s="1"/>
      <c r="J1241" s="1"/>
      <c r="K1241" s="1"/>
      <c r="L1241" s="1"/>
      <c r="M1241" s="1"/>
      <c r="N1241" s="1"/>
      <c r="O1241" s="1"/>
    </row>
    <row r="1242" spans="1:15" ht="9.75" customHeight="1">
      <c r="A1242" s="1"/>
      <c r="B1242" s="1"/>
      <c r="C1242" s="1"/>
      <c r="D1242" s="1"/>
      <c r="E1242" s="1"/>
      <c r="F1242" s="1"/>
      <c r="G1242" s="1"/>
      <c r="H1242" s="1"/>
      <c r="I1242" s="1"/>
      <c r="J1242" s="1"/>
      <c r="K1242" s="1"/>
      <c r="L1242" s="1"/>
      <c r="M1242" s="1"/>
      <c r="N1242" s="1"/>
      <c r="O1242" s="1"/>
    </row>
    <row r="1243" spans="1:15" ht="9.75" customHeight="1">
      <c r="A1243" s="1"/>
      <c r="B1243" s="1"/>
      <c r="C1243" s="1"/>
      <c r="D1243" s="1"/>
      <c r="E1243" s="1"/>
      <c r="F1243" s="1"/>
      <c r="G1243" s="1"/>
      <c r="H1243" s="1"/>
      <c r="I1243" s="1"/>
      <c r="J1243" s="1"/>
      <c r="K1243" s="1"/>
      <c r="L1243" s="1"/>
      <c r="M1243" s="1"/>
      <c r="N1243" s="1"/>
      <c r="O1243" s="1"/>
    </row>
    <row r="1244" spans="1:15" ht="9.75" customHeight="1">
      <c r="A1244" s="1"/>
      <c r="B1244" s="1"/>
      <c r="C1244" s="1"/>
      <c r="D1244" s="1"/>
      <c r="E1244" s="1"/>
      <c r="F1244" s="1"/>
      <c r="G1244" s="1"/>
      <c r="H1244" s="1"/>
      <c r="I1244" s="1"/>
      <c r="J1244" s="1"/>
      <c r="K1244" s="1"/>
      <c r="L1244" s="1"/>
      <c r="M1244" s="1"/>
      <c r="N1244" s="1"/>
      <c r="O1244" s="1"/>
    </row>
    <row r="1245" spans="1:15" ht="9.75" customHeight="1">
      <c r="A1245" s="1"/>
      <c r="B1245" s="1"/>
      <c r="C1245" s="1"/>
      <c r="D1245" s="1"/>
      <c r="E1245" s="1"/>
      <c r="F1245" s="1"/>
      <c r="G1245" s="1"/>
      <c r="H1245" s="1"/>
      <c r="I1245" s="1"/>
      <c r="J1245" s="1"/>
      <c r="K1245" s="1"/>
      <c r="L1245" s="1"/>
      <c r="M1245" s="1"/>
      <c r="N1245" s="1"/>
      <c r="O1245" s="1"/>
    </row>
    <row r="1246" spans="1:15" ht="9.75" customHeight="1">
      <c r="A1246" s="1"/>
      <c r="B1246" s="1"/>
      <c r="C1246" s="1"/>
      <c r="D1246" s="1"/>
      <c r="E1246" s="1"/>
      <c r="F1246" s="1"/>
      <c r="G1246" s="1"/>
      <c r="H1246" s="1"/>
      <c r="I1246" s="1"/>
      <c r="J1246" s="1"/>
      <c r="K1246" s="1"/>
      <c r="L1246" s="1"/>
      <c r="M1246" s="1"/>
      <c r="N1246" s="1"/>
      <c r="O1246" s="1"/>
    </row>
    <row r="1247" spans="1:15" ht="9.75" customHeight="1">
      <c r="A1247" s="1"/>
      <c r="B1247" s="1"/>
      <c r="C1247" s="1"/>
      <c r="D1247" s="1"/>
      <c r="E1247" s="1"/>
      <c r="F1247" s="1"/>
      <c r="G1247" s="1"/>
      <c r="H1247" s="1"/>
      <c r="I1247" s="1"/>
      <c r="J1247" s="1"/>
      <c r="K1247" s="1"/>
      <c r="L1247" s="1"/>
      <c r="M1247" s="1"/>
      <c r="N1247" s="1"/>
      <c r="O1247" s="1"/>
    </row>
    <row r="1248" spans="1:15" ht="9.75" customHeight="1">
      <c r="A1248" s="1"/>
      <c r="B1248" s="1"/>
      <c r="C1248" s="1"/>
      <c r="D1248" s="1"/>
      <c r="E1248" s="1"/>
      <c r="F1248" s="1"/>
      <c r="G1248" s="1"/>
      <c r="H1248" s="1"/>
      <c r="I1248" s="1"/>
      <c r="J1248" s="1"/>
      <c r="K1248" s="1"/>
      <c r="L1248" s="1"/>
      <c r="M1248" s="1"/>
      <c r="N1248" s="1"/>
      <c r="O1248" s="1"/>
    </row>
    <row r="1249" spans="1:15" ht="9.75" customHeight="1">
      <c r="A1249" s="1"/>
      <c r="B1249" s="1"/>
      <c r="C1249" s="1"/>
      <c r="D1249" s="1"/>
      <c r="E1249" s="1"/>
      <c r="F1249" s="1"/>
      <c r="G1249" s="1"/>
      <c r="H1249" s="1"/>
      <c r="I1249" s="1"/>
      <c r="J1249" s="1"/>
      <c r="K1249" s="1"/>
      <c r="L1249" s="1"/>
      <c r="M1249" s="1"/>
      <c r="N1249" s="1"/>
      <c r="O1249" s="1"/>
    </row>
    <row r="1250" spans="1:15" ht="9.75" customHeight="1">
      <c r="A1250" s="1"/>
      <c r="B1250" s="1"/>
      <c r="C1250" s="1"/>
      <c r="D1250" s="1"/>
      <c r="E1250" s="1"/>
      <c r="F1250" s="1"/>
      <c r="G1250" s="1"/>
      <c r="H1250" s="1"/>
      <c r="I1250" s="1"/>
      <c r="J1250" s="1"/>
      <c r="K1250" s="1"/>
      <c r="L1250" s="1"/>
      <c r="M1250" s="1"/>
      <c r="N1250" s="1"/>
      <c r="O1250" s="1"/>
    </row>
    <row r="1251" spans="1:15" ht="9.75" customHeight="1">
      <c r="A1251" s="1"/>
      <c r="B1251" s="1"/>
      <c r="C1251" s="1"/>
      <c r="D1251" s="1"/>
      <c r="E1251" s="1"/>
      <c r="F1251" s="1"/>
      <c r="G1251" s="1"/>
      <c r="H1251" s="1"/>
      <c r="I1251" s="1"/>
      <c r="J1251" s="1"/>
      <c r="K1251" s="1"/>
      <c r="L1251" s="1"/>
      <c r="M1251" s="1"/>
      <c r="N1251" s="1"/>
      <c r="O1251" s="1"/>
    </row>
    <row r="1252" spans="1:15" ht="9.75" customHeight="1">
      <c r="A1252" s="1"/>
      <c r="B1252" s="1"/>
      <c r="C1252" s="1"/>
      <c r="D1252" s="1"/>
      <c r="E1252" s="1"/>
      <c r="F1252" s="1"/>
      <c r="G1252" s="1"/>
      <c r="H1252" s="1"/>
      <c r="I1252" s="1"/>
      <c r="J1252" s="1"/>
      <c r="K1252" s="1"/>
      <c r="L1252" s="1"/>
      <c r="M1252" s="1"/>
      <c r="N1252" s="1"/>
      <c r="O1252" s="1"/>
    </row>
    <row r="1253" spans="1:15" ht="9.75" customHeight="1">
      <c r="A1253" s="1"/>
      <c r="B1253" s="1"/>
      <c r="C1253" s="1"/>
      <c r="D1253" s="1"/>
      <c r="E1253" s="1"/>
      <c r="F1253" s="1"/>
      <c r="G1253" s="1"/>
      <c r="H1253" s="1"/>
      <c r="I1253" s="1"/>
      <c r="J1253" s="1"/>
      <c r="K1253" s="1"/>
      <c r="L1253" s="1"/>
      <c r="M1253" s="1"/>
      <c r="N1253" s="1"/>
      <c r="O1253" s="1"/>
    </row>
    <row r="1254" spans="1:15" ht="9.75" customHeight="1">
      <c r="A1254" s="1"/>
      <c r="B1254" s="1"/>
      <c r="C1254" s="1"/>
      <c r="D1254" s="1"/>
      <c r="E1254" s="1"/>
      <c r="F1254" s="1"/>
      <c r="G1254" s="1"/>
      <c r="H1254" s="1"/>
      <c r="I1254" s="1"/>
      <c r="J1254" s="1"/>
      <c r="K1254" s="1"/>
      <c r="L1254" s="1"/>
      <c r="M1254" s="1"/>
      <c r="N1254" s="1"/>
      <c r="O1254" s="1"/>
    </row>
    <row r="1255" spans="1:15" ht="9.75" customHeight="1">
      <c r="A1255" s="1"/>
      <c r="B1255" s="1"/>
      <c r="C1255" s="1"/>
      <c r="D1255" s="1"/>
      <c r="E1255" s="1"/>
      <c r="F1255" s="1"/>
      <c r="G1255" s="1"/>
      <c r="H1255" s="1"/>
      <c r="I1255" s="1"/>
      <c r="J1255" s="1"/>
      <c r="K1255" s="1"/>
      <c r="L1255" s="1"/>
      <c r="M1255" s="1"/>
      <c r="N1255" s="1"/>
      <c r="O1255" s="1"/>
    </row>
    <row r="1256" spans="1:15" ht="9.75" customHeight="1">
      <c r="A1256" s="1"/>
      <c r="B1256" s="1"/>
      <c r="C1256" s="1"/>
      <c r="D1256" s="1"/>
      <c r="E1256" s="1"/>
      <c r="F1256" s="1"/>
      <c r="G1256" s="1"/>
      <c r="H1256" s="1"/>
      <c r="I1256" s="1"/>
      <c r="J1256" s="1"/>
      <c r="K1256" s="1"/>
      <c r="L1256" s="1"/>
      <c r="M1256" s="1"/>
      <c r="N1256" s="1"/>
      <c r="O1256" s="1"/>
    </row>
    <row r="1257" spans="1:15" ht="9.75" customHeight="1">
      <c r="A1257" s="1"/>
      <c r="B1257" s="1"/>
      <c r="C1257" s="1"/>
      <c r="D1257" s="1"/>
      <c r="E1257" s="1"/>
      <c r="F1257" s="1"/>
      <c r="G1257" s="1"/>
      <c r="H1257" s="1"/>
      <c r="I1257" s="1"/>
      <c r="J1257" s="1"/>
      <c r="K1257" s="1"/>
      <c r="L1257" s="1"/>
      <c r="M1257" s="1"/>
      <c r="N1257" s="1"/>
      <c r="O1257" s="1"/>
    </row>
    <row r="1258" spans="1:15" ht="9.75" customHeight="1">
      <c r="A1258" s="1"/>
      <c r="B1258" s="1"/>
      <c r="C1258" s="1"/>
      <c r="D1258" s="1"/>
      <c r="E1258" s="1"/>
      <c r="F1258" s="1"/>
      <c r="G1258" s="1"/>
      <c r="H1258" s="1"/>
      <c r="I1258" s="1"/>
      <c r="J1258" s="1"/>
      <c r="K1258" s="1"/>
      <c r="L1258" s="1"/>
      <c r="M1258" s="1"/>
      <c r="N1258" s="1"/>
      <c r="O1258" s="1"/>
    </row>
    <row r="1259" spans="1:15" ht="9.75" customHeight="1">
      <c r="A1259" s="1"/>
      <c r="B1259" s="1"/>
      <c r="C1259" s="1"/>
      <c r="D1259" s="1"/>
      <c r="E1259" s="1"/>
      <c r="F1259" s="1"/>
      <c r="G1259" s="1"/>
      <c r="H1259" s="1"/>
      <c r="I1259" s="1"/>
      <c r="J1259" s="1"/>
      <c r="K1259" s="1"/>
      <c r="L1259" s="1"/>
      <c r="M1259" s="1"/>
      <c r="N1259" s="1"/>
      <c r="O1259" s="1"/>
    </row>
    <row r="1260" spans="1:15" ht="9.75" customHeight="1">
      <c r="A1260" s="1"/>
      <c r="B1260" s="1"/>
      <c r="C1260" s="1"/>
      <c r="D1260" s="1"/>
      <c r="E1260" s="1"/>
      <c r="F1260" s="1"/>
      <c r="G1260" s="1"/>
      <c r="H1260" s="1"/>
      <c r="I1260" s="1"/>
      <c r="J1260" s="1"/>
      <c r="K1260" s="1"/>
      <c r="L1260" s="1"/>
      <c r="M1260" s="1"/>
      <c r="N1260" s="1"/>
      <c r="O1260" s="1"/>
    </row>
    <row r="1261" spans="1:15" ht="9.75" customHeight="1">
      <c r="A1261" s="1"/>
      <c r="B1261" s="1"/>
      <c r="C1261" s="1"/>
      <c r="D1261" s="1"/>
      <c r="E1261" s="1"/>
      <c r="F1261" s="1"/>
      <c r="G1261" s="1"/>
      <c r="H1261" s="1"/>
      <c r="I1261" s="1"/>
      <c r="J1261" s="1"/>
      <c r="K1261" s="1"/>
      <c r="L1261" s="1"/>
      <c r="M1261" s="1"/>
      <c r="N1261" s="1"/>
      <c r="O1261" s="1"/>
    </row>
    <row r="1262" spans="1:15" ht="9.75" customHeight="1">
      <c r="A1262" s="1"/>
      <c r="B1262" s="1"/>
      <c r="C1262" s="1"/>
      <c r="D1262" s="1"/>
      <c r="E1262" s="1"/>
      <c r="F1262" s="1"/>
      <c r="G1262" s="1"/>
      <c r="H1262" s="1"/>
      <c r="I1262" s="1"/>
      <c r="J1262" s="1"/>
      <c r="K1262" s="1"/>
      <c r="L1262" s="1"/>
      <c r="M1262" s="1"/>
      <c r="N1262" s="1"/>
      <c r="O1262" s="1"/>
    </row>
    <row r="1263" spans="1:15" ht="9.75" customHeight="1">
      <c r="A1263" s="1"/>
      <c r="B1263" s="1"/>
      <c r="C1263" s="1"/>
      <c r="D1263" s="1"/>
      <c r="E1263" s="1"/>
      <c r="F1263" s="1"/>
      <c r="G1263" s="1"/>
      <c r="H1263" s="1"/>
      <c r="I1263" s="1"/>
      <c r="J1263" s="1"/>
      <c r="K1263" s="1"/>
      <c r="L1263" s="1"/>
      <c r="M1263" s="1"/>
      <c r="N1263" s="1"/>
      <c r="O1263" s="1"/>
    </row>
    <row r="1264" spans="1:15" ht="9.75" customHeight="1">
      <c r="A1264" s="1"/>
      <c r="B1264" s="1"/>
      <c r="C1264" s="1"/>
      <c r="D1264" s="1"/>
      <c r="E1264" s="1"/>
      <c r="F1264" s="1"/>
      <c r="G1264" s="1"/>
      <c r="H1264" s="1"/>
      <c r="I1264" s="1"/>
      <c r="J1264" s="1"/>
      <c r="K1264" s="1"/>
      <c r="L1264" s="1"/>
      <c r="M1264" s="1"/>
      <c r="N1264" s="1"/>
      <c r="O1264" s="1"/>
    </row>
    <row r="1265" spans="1:15" ht="9.75" customHeight="1">
      <c r="A1265" s="1"/>
      <c r="B1265" s="1"/>
      <c r="C1265" s="1"/>
      <c r="D1265" s="1"/>
      <c r="E1265" s="1"/>
      <c r="F1265" s="1"/>
      <c r="G1265" s="1"/>
      <c r="H1265" s="1"/>
      <c r="I1265" s="1"/>
      <c r="J1265" s="1"/>
      <c r="K1265" s="1"/>
      <c r="L1265" s="1"/>
      <c r="M1265" s="1"/>
      <c r="N1265" s="1"/>
      <c r="O1265" s="1"/>
    </row>
    <row r="1266" spans="1:15" ht="9.75" customHeight="1">
      <c r="A1266" s="1"/>
      <c r="B1266" s="1"/>
      <c r="C1266" s="1"/>
      <c r="D1266" s="1"/>
      <c r="E1266" s="1"/>
      <c r="F1266" s="1"/>
      <c r="G1266" s="1"/>
      <c r="H1266" s="1"/>
      <c r="I1266" s="1"/>
      <c r="J1266" s="1"/>
      <c r="K1266" s="1"/>
      <c r="L1266" s="1"/>
      <c r="M1266" s="1"/>
      <c r="N1266" s="1"/>
      <c r="O1266" s="1"/>
    </row>
    <row r="1267" spans="1:15" ht="9.75" customHeight="1">
      <c r="A1267" s="1"/>
      <c r="B1267" s="1"/>
      <c r="C1267" s="1"/>
      <c r="D1267" s="1"/>
      <c r="E1267" s="1"/>
      <c r="F1267" s="1"/>
      <c r="G1267" s="1"/>
      <c r="H1267" s="1"/>
      <c r="I1267" s="1"/>
      <c r="J1267" s="1"/>
      <c r="K1267" s="1"/>
      <c r="L1267" s="1"/>
      <c r="M1267" s="1"/>
      <c r="N1267" s="1"/>
      <c r="O1267" s="1"/>
    </row>
    <row r="1268" spans="1:15" ht="9.75" customHeight="1">
      <c r="A1268" s="1"/>
      <c r="B1268" s="1"/>
      <c r="C1268" s="1"/>
      <c r="D1268" s="1"/>
      <c r="E1268" s="1"/>
      <c r="F1268" s="1"/>
      <c r="G1268" s="1"/>
      <c r="H1268" s="1"/>
      <c r="I1268" s="1"/>
      <c r="J1268" s="1"/>
      <c r="K1268" s="1"/>
      <c r="L1268" s="1"/>
      <c r="M1268" s="1"/>
      <c r="N1268" s="1"/>
      <c r="O1268" s="1"/>
    </row>
    <row r="1269" spans="1:15" ht="9.75" customHeight="1">
      <c r="A1269" s="1"/>
      <c r="B1269" s="1"/>
      <c r="C1269" s="1"/>
      <c r="D1269" s="1"/>
      <c r="E1269" s="1"/>
      <c r="F1269" s="1"/>
      <c r="G1269" s="1"/>
      <c r="H1269" s="1"/>
      <c r="I1269" s="1"/>
      <c r="J1269" s="1"/>
      <c r="K1269" s="1"/>
      <c r="L1269" s="1"/>
      <c r="M1269" s="1"/>
      <c r="N1269" s="1"/>
      <c r="O1269" s="1"/>
    </row>
    <row r="1270" spans="1:15" ht="9.75" customHeight="1">
      <c r="A1270" s="1"/>
      <c r="B1270" s="1"/>
      <c r="C1270" s="1"/>
      <c r="D1270" s="1"/>
      <c r="E1270" s="1"/>
      <c r="F1270" s="1"/>
      <c r="G1270" s="1"/>
      <c r="H1270" s="1"/>
      <c r="I1270" s="1"/>
      <c r="J1270" s="1"/>
      <c r="K1270" s="1"/>
      <c r="L1270" s="1"/>
      <c r="M1270" s="1"/>
      <c r="N1270" s="1"/>
      <c r="O1270" s="1"/>
    </row>
    <row r="1271" spans="1:15" ht="9.75" customHeight="1">
      <c r="A1271" s="1"/>
      <c r="B1271" s="1"/>
      <c r="C1271" s="1"/>
      <c r="D1271" s="1"/>
      <c r="E1271" s="1"/>
      <c r="F1271" s="1"/>
      <c r="G1271" s="1"/>
      <c r="H1271" s="1"/>
      <c r="I1271" s="1"/>
      <c r="J1271" s="1"/>
      <c r="K1271" s="1"/>
      <c r="L1271" s="1"/>
      <c r="M1271" s="1"/>
      <c r="N1271" s="1"/>
      <c r="O1271" s="1"/>
    </row>
    <row r="1272" spans="1:15" ht="9.75" customHeight="1">
      <c r="A1272" s="1"/>
      <c r="B1272" s="1"/>
      <c r="C1272" s="1"/>
      <c r="D1272" s="1"/>
      <c r="E1272" s="1"/>
      <c r="F1272" s="1"/>
      <c r="G1272" s="1"/>
      <c r="H1272" s="1"/>
      <c r="I1272" s="1"/>
      <c r="J1272" s="1"/>
      <c r="K1272" s="1"/>
      <c r="L1272" s="1"/>
      <c r="M1272" s="1"/>
      <c r="N1272" s="1"/>
      <c r="O1272" s="1"/>
    </row>
    <row r="1273" spans="1:15" ht="9.75" customHeight="1">
      <c r="A1273" s="1"/>
      <c r="B1273" s="1"/>
      <c r="C1273" s="1"/>
      <c r="D1273" s="1"/>
      <c r="E1273" s="1"/>
      <c r="F1273" s="1"/>
      <c r="G1273" s="1"/>
      <c r="H1273" s="1"/>
      <c r="I1273" s="1"/>
      <c r="J1273" s="1"/>
      <c r="K1273" s="1"/>
      <c r="L1273" s="1"/>
      <c r="M1273" s="1"/>
      <c r="N1273" s="1"/>
      <c r="O1273" s="1"/>
    </row>
    <row r="1274" spans="1:15" ht="9.75" customHeight="1">
      <c r="A1274" s="1"/>
      <c r="B1274" s="1"/>
      <c r="C1274" s="1"/>
      <c r="D1274" s="1"/>
      <c r="E1274" s="1"/>
      <c r="F1274" s="1"/>
      <c r="G1274" s="1"/>
      <c r="H1274" s="1"/>
      <c r="I1274" s="1"/>
      <c r="J1274" s="1"/>
      <c r="K1274" s="1"/>
      <c r="L1274" s="1"/>
      <c r="M1274" s="1"/>
      <c r="N1274" s="1"/>
      <c r="O1274" s="1"/>
    </row>
    <row r="1275" spans="1:15" ht="9.75" customHeight="1">
      <c r="A1275" s="1"/>
      <c r="B1275" s="1"/>
      <c r="C1275" s="1"/>
      <c r="D1275" s="1"/>
      <c r="E1275" s="1"/>
      <c r="F1275" s="1"/>
      <c r="G1275" s="1"/>
      <c r="H1275" s="1"/>
      <c r="I1275" s="1"/>
      <c r="J1275" s="1"/>
      <c r="K1275" s="1"/>
      <c r="L1275" s="1"/>
      <c r="M1275" s="1"/>
      <c r="N1275" s="1"/>
      <c r="O1275" s="1"/>
    </row>
    <row r="1276" spans="1:15" ht="9.75" customHeight="1">
      <c r="A1276" s="1"/>
      <c r="B1276" s="1"/>
      <c r="C1276" s="1"/>
      <c r="D1276" s="1"/>
      <c r="E1276" s="1"/>
      <c r="F1276" s="1"/>
      <c r="G1276" s="1"/>
      <c r="H1276" s="1"/>
      <c r="I1276" s="1"/>
      <c r="J1276" s="1"/>
      <c r="K1276" s="1"/>
      <c r="L1276" s="1"/>
      <c r="M1276" s="1"/>
      <c r="N1276" s="1"/>
      <c r="O1276" s="1"/>
    </row>
    <row r="1277" spans="1:15" ht="9.75" customHeight="1">
      <c r="A1277" s="1"/>
      <c r="B1277" s="1"/>
      <c r="C1277" s="1"/>
      <c r="D1277" s="1"/>
      <c r="E1277" s="1"/>
      <c r="F1277" s="1"/>
      <c r="G1277" s="1"/>
      <c r="H1277" s="1"/>
      <c r="I1277" s="1"/>
      <c r="J1277" s="1"/>
      <c r="K1277" s="1"/>
      <c r="L1277" s="1"/>
      <c r="M1277" s="1"/>
      <c r="N1277" s="1"/>
      <c r="O1277" s="1"/>
    </row>
    <row r="1278" spans="1:15" ht="9.75" customHeight="1">
      <c r="A1278" s="1"/>
      <c r="B1278" s="1"/>
      <c r="C1278" s="1"/>
      <c r="D1278" s="1"/>
      <c r="E1278" s="1"/>
      <c r="F1278" s="1"/>
      <c r="G1278" s="1"/>
      <c r="H1278" s="1"/>
      <c r="I1278" s="1"/>
      <c r="J1278" s="1"/>
      <c r="K1278" s="1"/>
      <c r="L1278" s="1"/>
      <c r="M1278" s="1"/>
      <c r="N1278" s="1"/>
      <c r="O1278" s="1"/>
    </row>
    <row r="1279" spans="1:15" ht="9.75" customHeight="1">
      <c r="A1279" s="1"/>
      <c r="B1279" s="1"/>
      <c r="C1279" s="1"/>
      <c r="D1279" s="1"/>
      <c r="E1279" s="1"/>
      <c r="F1279" s="1"/>
      <c r="G1279" s="1"/>
      <c r="H1279" s="1"/>
      <c r="I1279" s="1"/>
      <c r="J1279" s="1"/>
      <c r="K1279" s="1"/>
      <c r="L1279" s="1"/>
      <c r="M1279" s="1"/>
      <c r="N1279" s="1"/>
      <c r="O1279" s="1"/>
    </row>
    <row r="1280" spans="1:15" ht="9.75" customHeight="1">
      <c r="A1280" s="1"/>
      <c r="B1280" s="1"/>
      <c r="C1280" s="1"/>
      <c r="D1280" s="1"/>
      <c r="E1280" s="1"/>
      <c r="F1280" s="1"/>
      <c r="G1280" s="1"/>
      <c r="H1280" s="1"/>
      <c r="I1280" s="1"/>
      <c r="J1280" s="1"/>
      <c r="K1280" s="1"/>
      <c r="L1280" s="1"/>
      <c r="M1280" s="1"/>
      <c r="N1280" s="1"/>
      <c r="O1280" s="1"/>
    </row>
    <row r="1281" spans="1:15" ht="9.75" customHeight="1">
      <c r="A1281" s="1"/>
      <c r="B1281" s="1"/>
      <c r="C1281" s="1"/>
      <c r="D1281" s="1"/>
      <c r="E1281" s="1"/>
      <c r="F1281" s="1"/>
      <c r="G1281" s="1"/>
      <c r="H1281" s="1"/>
      <c r="I1281" s="1"/>
      <c r="J1281" s="1"/>
      <c r="K1281" s="1"/>
      <c r="L1281" s="1"/>
      <c r="M1281" s="1"/>
      <c r="N1281" s="1"/>
      <c r="O1281" s="1"/>
    </row>
    <row r="1282" spans="1:15" ht="9.75" customHeight="1">
      <c r="A1282" s="1"/>
      <c r="B1282" s="1"/>
      <c r="C1282" s="1"/>
      <c r="D1282" s="1"/>
      <c r="E1282" s="1"/>
      <c r="F1282" s="1"/>
      <c r="G1282" s="1"/>
      <c r="H1282" s="1"/>
      <c r="I1282" s="1"/>
      <c r="J1282" s="1"/>
      <c r="K1282" s="1"/>
      <c r="L1282" s="1"/>
      <c r="M1282" s="1"/>
      <c r="N1282" s="1"/>
      <c r="O1282" s="1"/>
    </row>
    <row r="1283" spans="1:15" ht="9.75" customHeight="1">
      <c r="A1283" s="1"/>
      <c r="B1283" s="1"/>
      <c r="C1283" s="1"/>
      <c r="D1283" s="1"/>
      <c r="E1283" s="1"/>
      <c r="F1283" s="1"/>
      <c r="G1283" s="1"/>
      <c r="H1283" s="1"/>
      <c r="I1283" s="1"/>
      <c r="J1283" s="1"/>
      <c r="K1283" s="1"/>
      <c r="L1283" s="1"/>
      <c r="M1283" s="1"/>
      <c r="N1283" s="1"/>
      <c r="O1283" s="1"/>
    </row>
    <row r="1284" spans="1:15" ht="9.75" customHeight="1">
      <c r="A1284" s="1"/>
      <c r="B1284" s="1"/>
      <c r="C1284" s="1"/>
      <c r="D1284" s="1"/>
      <c r="E1284" s="1"/>
      <c r="F1284" s="1"/>
      <c r="G1284" s="1"/>
      <c r="H1284" s="1"/>
      <c r="I1284" s="1"/>
      <c r="J1284" s="1"/>
      <c r="K1284" s="1"/>
      <c r="L1284" s="1"/>
      <c r="M1284" s="1"/>
      <c r="N1284" s="1"/>
      <c r="O1284" s="1"/>
    </row>
    <row r="1285" spans="1:15" ht="9.75" customHeight="1">
      <c r="A1285" s="1"/>
      <c r="B1285" s="1"/>
      <c r="C1285" s="1"/>
      <c r="D1285" s="1"/>
      <c r="E1285" s="1"/>
      <c r="F1285" s="1"/>
      <c r="G1285" s="1"/>
      <c r="H1285" s="1"/>
      <c r="I1285" s="1"/>
      <c r="J1285" s="1"/>
      <c r="K1285" s="1"/>
      <c r="L1285" s="1"/>
      <c r="M1285" s="1"/>
      <c r="N1285" s="1"/>
      <c r="O1285" s="1"/>
    </row>
    <row r="1286" spans="1:15" ht="9.75" customHeight="1">
      <c r="A1286" s="1"/>
      <c r="B1286" s="1"/>
      <c r="C1286" s="1"/>
      <c r="D1286" s="1"/>
      <c r="E1286" s="1"/>
      <c r="F1286" s="1"/>
      <c r="G1286" s="1"/>
      <c r="H1286" s="1"/>
      <c r="I1286" s="1"/>
      <c r="J1286" s="1"/>
      <c r="K1286" s="1"/>
      <c r="L1286" s="1"/>
      <c r="M1286" s="1"/>
      <c r="N1286" s="1"/>
      <c r="O1286" s="1"/>
    </row>
    <row r="1287" spans="1:15" ht="9.75" customHeight="1">
      <c r="A1287" s="1"/>
      <c r="B1287" s="1"/>
      <c r="C1287" s="1"/>
      <c r="D1287" s="1"/>
      <c r="E1287" s="1"/>
      <c r="F1287" s="1"/>
      <c r="G1287" s="1"/>
      <c r="H1287" s="1"/>
      <c r="I1287" s="1"/>
      <c r="J1287" s="1"/>
      <c r="K1287" s="1"/>
      <c r="L1287" s="1"/>
      <c r="M1287" s="1"/>
      <c r="N1287" s="1"/>
      <c r="O1287" s="1"/>
    </row>
    <row r="1288" spans="1:15" ht="9.75" customHeight="1">
      <c r="A1288" s="1"/>
      <c r="B1288" s="1"/>
      <c r="C1288" s="1"/>
      <c r="D1288" s="1"/>
      <c r="E1288" s="1"/>
      <c r="F1288" s="1"/>
      <c r="G1288" s="1"/>
      <c r="H1288" s="1"/>
      <c r="I1288" s="1"/>
      <c r="J1288" s="1"/>
      <c r="K1288" s="1"/>
      <c r="L1288" s="1"/>
      <c r="M1288" s="1"/>
      <c r="N1288" s="1"/>
      <c r="O1288" s="1"/>
    </row>
    <row r="1289" spans="1:15" ht="9.75" customHeight="1">
      <c r="A1289" s="1"/>
      <c r="B1289" s="1"/>
      <c r="C1289" s="1"/>
      <c r="D1289" s="1"/>
      <c r="E1289" s="1"/>
      <c r="F1289" s="1"/>
      <c r="G1289" s="1"/>
      <c r="H1289" s="1"/>
      <c r="I1289" s="1"/>
      <c r="J1289" s="1"/>
      <c r="K1289" s="1"/>
      <c r="L1289" s="1"/>
      <c r="M1289" s="1"/>
      <c r="N1289" s="1"/>
      <c r="O1289" s="1"/>
    </row>
    <row r="1290" spans="1:15" ht="9.75" customHeight="1">
      <c r="A1290" s="1"/>
      <c r="B1290" s="1"/>
      <c r="C1290" s="1"/>
      <c r="D1290" s="1"/>
      <c r="E1290" s="1"/>
      <c r="F1290" s="1"/>
      <c r="G1290" s="1"/>
      <c r="H1290" s="1"/>
      <c r="I1290" s="1"/>
      <c r="J1290" s="1"/>
      <c r="K1290" s="1"/>
      <c r="L1290" s="1"/>
      <c r="M1290" s="1"/>
      <c r="N1290" s="1"/>
      <c r="O1290" s="1"/>
    </row>
    <row r="1291" spans="1:15" ht="9.75" customHeight="1">
      <c r="A1291" s="1"/>
      <c r="B1291" s="1"/>
      <c r="C1291" s="1"/>
      <c r="D1291" s="1"/>
      <c r="E1291" s="1"/>
      <c r="F1291" s="1"/>
      <c r="G1291" s="1"/>
      <c r="H1291" s="1"/>
      <c r="I1291" s="1"/>
      <c r="J1291" s="1"/>
      <c r="K1291" s="1"/>
      <c r="L1291" s="1"/>
      <c r="M1291" s="1"/>
      <c r="N1291" s="1"/>
      <c r="O1291" s="1"/>
    </row>
    <row r="1292" spans="1:15" ht="9.75" customHeight="1">
      <c r="A1292" s="1"/>
      <c r="B1292" s="1"/>
      <c r="C1292" s="1"/>
      <c r="D1292" s="1"/>
      <c r="E1292" s="1"/>
      <c r="F1292" s="1"/>
      <c r="G1292" s="1"/>
      <c r="H1292" s="1"/>
      <c r="I1292" s="1"/>
      <c r="J1292" s="1"/>
      <c r="K1292" s="1"/>
      <c r="L1292" s="1"/>
      <c r="M1292" s="1"/>
      <c r="N1292" s="1"/>
      <c r="O1292" s="1"/>
    </row>
    <row r="1293" spans="1:15" ht="9.75" customHeight="1">
      <c r="A1293" s="1"/>
      <c r="B1293" s="1"/>
      <c r="C1293" s="1"/>
      <c r="D1293" s="1"/>
      <c r="E1293" s="1"/>
      <c r="F1293" s="1"/>
      <c r="G1293" s="1"/>
      <c r="H1293" s="1"/>
      <c r="I1293" s="1"/>
      <c r="J1293" s="1"/>
      <c r="K1293" s="1"/>
      <c r="L1293" s="1"/>
      <c r="M1293" s="1"/>
      <c r="N1293" s="1"/>
      <c r="O1293" s="1"/>
    </row>
    <row r="1294" spans="1:15" ht="9.75" customHeight="1">
      <c r="A1294" s="1"/>
      <c r="B1294" s="1"/>
      <c r="C1294" s="1"/>
      <c r="D1294" s="1"/>
      <c r="E1294" s="1"/>
      <c r="F1294" s="1"/>
      <c r="G1294" s="1"/>
      <c r="H1294" s="1"/>
      <c r="I1294" s="1"/>
      <c r="J1294" s="1"/>
      <c r="K1294" s="1"/>
      <c r="L1294" s="1"/>
      <c r="M1294" s="1"/>
      <c r="N1294" s="1"/>
      <c r="O1294" s="1"/>
    </row>
    <row r="1295" spans="1:15" ht="9.75" customHeight="1">
      <c r="A1295" s="1"/>
      <c r="B1295" s="1"/>
      <c r="C1295" s="1"/>
      <c r="D1295" s="1"/>
      <c r="E1295" s="1"/>
      <c r="F1295" s="1"/>
      <c r="G1295" s="1"/>
      <c r="H1295" s="1"/>
      <c r="I1295" s="1"/>
      <c r="J1295" s="1"/>
      <c r="K1295" s="1"/>
      <c r="L1295" s="1"/>
      <c r="M1295" s="1"/>
      <c r="N1295" s="1"/>
      <c r="O1295" s="1"/>
    </row>
    <row r="1296" spans="1:15" ht="9.75" customHeight="1">
      <c r="A1296" s="1"/>
      <c r="B1296" s="1"/>
      <c r="C1296" s="1"/>
      <c r="D1296" s="1"/>
      <c r="E1296" s="1"/>
      <c r="F1296" s="1"/>
      <c r="G1296" s="1"/>
      <c r="H1296" s="1"/>
      <c r="I1296" s="1"/>
      <c r="J1296" s="1"/>
      <c r="K1296" s="1"/>
      <c r="L1296" s="1"/>
      <c r="M1296" s="1"/>
      <c r="N1296" s="1"/>
      <c r="O1296" s="1"/>
    </row>
    <row r="1297" spans="1:15" ht="9.75" customHeight="1">
      <c r="A1297" s="1"/>
      <c r="B1297" s="1"/>
      <c r="C1297" s="1"/>
      <c r="D1297" s="1"/>
      <c r="E1297" s="1"/>
      <c r="F1297" s="1"/>
      <c r="G1297" s="1"/>
      <c r="H1297" s="1"/>
      <c r="I1297" s="1"/>
      <c r="J1297" s="1"/>
      <c r="K1297" s="1"/>
      <c r="L1297" s="1"/>
      <c r="M1297" s="1"/>
      <c r="N1297" s="1"/>
      <c r="O1297" s="1"/>
    </row>
    <row r="1298" spans="1:15" ht="9.75" customHeight="1">
      <c r="A1298" s="1"/>
      <c r="B1298" s="1"/>
      <c r="C1298" s="1"/>
      <c r="D1298" s="1"/>
      <c r="E1298" s="1"/>
      <c r="F1298" s="1"/>
      <c r="G1298" s="1"/>
      <c r="H1298" s="1"/>
      <c r="I1298" s="1"/>
      <c r="J1298" s="1"/>
      <c r="K1298" s="1"/>
      <c r="L1298" s="1"/>
      <c r="M1298" s="1"/>
      <c r="N1298" s="1"/>
      <c r="O1298" s="1"/>
    </row>
    <row r="1299" spans="1:15" ht="9.75" customHeight="1">
      <c r="A1299" s="1"/>
      <c r="B1299" s="1"/>
      <c r="C1299" s="1"/>
      <c r="D1299" s="1"/>
      <c r="E1299" s="1"/>
      <c r="F1299" s="1"/>
      <c r="G1299" s="1"/>
      <c r="H1299" s="1"/>
      <c r="I1299" s="1"/>
      <c r="J1299" s="1"/>
      <c r="K1299" s="1"/>
      <c r="L1299" s="1"/>
      <c r="M1299" s="1"/>
      <c r="N1299" s="1"/>
      <c r="O1299" s="1"/>
    </row>
    <row r="1300" spans="1:15" ht="9.75" customHeight="1">
      <c r="A1300" s="1"/>
      <c r="B1300" s="1"/>
      <c r="C1300" s="1"/>
      <c r="D1300" s="1"/>
      <c r="E1300" s="1"/>
      <c r="F1300" s="1"/>
      <c r="G1300" s="1"/>
      <c r="H1300" s="1"/>
      <c r="I1300" s="1"/>
      <c r="J1300" s="1"/>
      <c r="K1300" s="1"/>
      <c r="L1300" s="1"/>
      <c r="M1300" s="1"/>
      <c r="N1300" s="1"/>
      <c r="O1300" s="1"/>
    </row>
    <row r="1301" spans="1:15" ht="9.75" customHeight="1">
      <c r="A1301" s="1"/>
      <c r="B1301" s="1"/>
      <c r="C1301" s="1"/>
      <c r="D1301" s="1"/>
      <c r="E1301" s="1"/>
      <c r="F1301" s="1"/>
      <c r="G1301" s="1"/>
      <c r="H1301" s="1"/>
      <c r="I1301" s="1"/>
      <c r="J1301" s="1"/>
      <c r="K1301" s="1"/>
      <c r="L1301" s="1"/>
      <c r="M1301" s="1"/>
      <c r="N1301" s="1"/>
      <c r="O1301" s="1"/>
    </row>
    <row r="1302" spans="1:15" ht="9.75" customHeight="1">
      <c r="A1302" s="1"/>
      <c r="B1302" s="1"/>
      <c r="C1302" s="1"/>
      <c r="D1302" s="1"/>
      <c r="E1302" s="1"/>
      <c r="F1302" s="1"/>
      <c r="G1302" s="1"/>
      <c r="H1302" s="1"/>
      <c r="I1302" s="1"/>
      <c r="J1302" s="1"/>
      <c r="K1302" s="1"/>
      <c r="L1302" s="1"/>
      <c r="M1302" s="1"/>
      <c r="N1302" s="1"/>
      <c r="O1302" s="1"/>
    </row>
    <row r="1303" spans="1:15" ht="9.75" customHeight="1">
      <c r="A1303" s="1"/>
      <c r="B1303" s="1"/>
      <c r="C1303" s="1"/>
      <c r="D1303" s="1"/>
      <c r="E1303" s="1"/>
      <c r="F1303" s="1"/>
      <c r="G1303" s="1"/>
      <c r="H1303" s="1"/>
      <c r="I1303" s="1"/>
      <c r="J1303" s="1"/>
      <c r="K1303" s="1"/>
      <c r="L1303" s="1"/>
      <c r="M1303" s="1"/>
      <c r="N1303" s="1"/>
      <c r="O1303" s="1"/>
    </row>
    <row r="1304" spans="1:15" ht="9.75" customHeight="1">
      <c r="A1304" s="1"/>
      <c r="B1304" s="1"/>
      <c r="C1304" s="1"/>
      <c r="D1304" s="1"/>
      <c r="E1304" s="1"/>
      <c r="F1304" s="1"/>
      <c r="G1304" s="1"/>
      <c r="H1304" s="1"/>
      <c r="I1304" s="1"/>
      <c r="J1304" s="1"/>
      <c r="K1304" s="1"/>
      <c r="L1304" s="1"/>
      <c r="M1304" s="1"/>
      <c r="N1304" s="1"/>
      <c r="O1304" s="1"/>
    </row>
    <row r="1305" spans="1:15" ht="9.75" customHeight="1">
      <c r="A1305" s="1"/>
      <c r="B1305" s="1"/>
      <c r="C1305" s="1"/>
      <c r="D1305" s="1"/>
      <c r="E1305" s="1"/>
      <c r="F1305" s="1"/>
      <c r="G1305" s="1"/>
      <c r="H1305" s="1"/>
      <c r="I1305" s="1"/>
      <c r="J1305" s="1"/>
      <c r="K1305" s="1"/>
      <c r="L1305" s="1"/>
      <c r="M1305" s="1"/>
      <c r="N1305" s="1"/>
      <c r="O1305" s="1"/>
    </row>
    <row r="1306" spans="1:15" ht="9.75" customHeight="1">
      <c r="A1306" s="1"/>
      <c r="B1306" s="1"/>
      <c r="C1306" s="1"/>
      <c r="D1306" s="1"/>
      <c r="E1306" s="1"/>
      <c r="F1306" s="1"/>
      <c r="G1306" s="1"/>
      <c r="H1306" s="1"/>
      <c r="I1306" s="1"/>
      <c r="J1306" s="1"/>
      <c r="K1306" s="1"/>
      <c r="L1306" s="1"/>
      <c r="M1306" s="1"/>
      <c r="N1306" s="1"/>
      <c r="O1306" s="1"/>
    </row>
    <row r="1307" spans="1:15" ht="9.75" customHeight="1">
      <c r="A1307" s="1"/>
      <c r="B1307" s="1"/>
      <c r="C1307" s="1"/>
      <c r="D1307" s="1"/>
      <c r="E1307" s="1"/>
      <c r="F1307" s="1"/>
      <c r="G1307" s="1"/>
      <c r="H1307" s="1"/>
      <c r="I1307" s="1"/>
      <c r="J1307" s="1"/>
      <c r="K1307" s="1"/>
      <c r="L1307" s="1"/>
      <c r="M1307" s="1"/>
      <c r="N1307" s="1"/>
      <c r="O1307" s="1"/>
    </row>
    <row r="1308" spans="1:15" ht="9.75" customHeight="1">
      <c r="A1308" s="1"/>
      <c r="B1308" s="1"/>
      <c r="C1308" s="1"/>
      <c r="D1308" s="1"/>
      <c r="E1308" s="1"/>
      <c r="F1308" s="1"/>
      <c r="G1308" s="1"/>
      <c r="H1308" s="1"/>
      <c r="I1308" s="1"/>
      <c r="J1308" s="1"/>
      <c r="K1308" s="1"/>
      <c r="L1308" s="1"/>
      <c r="M1308" s="1"/>
      <c r="N1308" s="1"/>
      <c r="O1308" s="1"/>
    </row>
    <row r="1309" spans="1:15" ht="9.75" customHeight="1">
      <c r="A1309" s="1"/>
      <c r="B1309" s="1"/>
      <c r="C1309" s="1"/>
      <c r="D1309" s="1"/>
      <c r="E1309" s="1"/>
      <c r="F1309" s="1"/>
      <c r="G1309" s="1"/>
      <c r="H1309" s="1"/>
      <c r="I1309" s="1"/>
      <c r="J1309" s="1"/>
      <c r="K1309" s="1"/>
      <c r="L1309" s="1"/>
      <c r="M1309" s="1"/>
      <c r="N1309" s="1"/>
      <c r="O1309" s="1"/>
    </row>
    <row r="1310" spans="1:15" ht="9.75" customHeight="1">
      <c r="A1310" s="1"/>
      <c r="B1310" s="1"/>
      <c r="C1310" s="1"/>
      <c r="D1310" s="1"/>
      <c r="E1310" s="1"/>
      <c r="F1310" s="1"/>
      <c r="G1310" s="1"/>
      <c r="H1310" s="1"/>
      <c r="I1310" s="1"/>
      <c r="J1310" s="1"/>
      <c r="K1310" s="1"/>
      <c r="L1310" s="1"/>
      <c r="M1310" s="1"/>
      <c r="N1310" s="1"/>
      <c r="O1310" s="1"/>
    </row>
    <row r="1311" spans="1:15" ht="9.75" customHeight="1">
      <c r="A1311" s="1"/>
      <c r="B1311" s="1"/>
      <c r="C1311" s="1"/>
      <c r="D1311" s="1"/>
      <c r="E1311" s="1"/>
      <c r="F1311" s="1"/>
      <c r="G1311" s="1"/>
      <c r="H1311" s="1"/>
      <c r="I1311" s="1"/>
      <c r="J1311" s="1"/>
      <c r="K1311" s="1"/>
      <c r="L1311" s="1"/>
      <c r="M1311" s="1"/>
      <c r="N1311" s="1"/>
      <c r="O1311" s="1"/>
    </row>
    <row r="1312" spans="1:15" ht="9.75" customHeight="1">
      <c r="A1312" s="1"/>
      <c r="B1312" s="1"/>
      <c r="C1312" s="1"/>
      <c r="D1312" s="1"/>
      <c r="E1312" s="1"/>
      <c r="F1312" s="1"/>
      <c r="G1312" s="1"/>
      <c r="H1312" s="1"/>
      <c r="I1312" s="1"/>
      <c r="J1312" s="1"/>
      <c r="K1312" s="1"/>
      <c r="L1312" s="1"/>
      <c r="M1312" s="1"/>
      <c r="N1312" s="1"/>
      <c r="O1312" s="1"/>
    </row>
    <row r="1313" spans="1:15" ht="9.75" customHeight="1">
      <c r="A1313" s="1"/>
      <c r="B1313" s="1"/>
      <c r="C1313" s="1"/>
      <c r="D1313" s="1"/>
      <c r="E1313" s="1"/>
      <c r="F1313" s="1"/>
      <c r="G1313" s="1"/>
      <c r="H1313" s="1"/>
      <c r="I1313" s="1"/>
      <c r="J1313" s="1"/>
      <c r="K1313" s="1"/>
      <c r="L1313" s="1"/>
      <c r="M1313" s="1"/>
      <c r="N1313" s="1"/>
      <c r="O1313" s="1"/>
    </row>
    <row r="1314" spans="1:15" ht="9.75" customHeight="1">
      <c r="A1314" s="1"/>
      <c r="B1314" s="1"/>
      <c r="C1314" s="1"/>
      <c r="D1314" s="1"/>
      <c r="E1314" s="1"/>
      <c r="F1314" s="1"/>
      <c r="G1314" s="1"/>
      <c r="H1314" s="1"/>
      <c r="I1314" s="1"/>
      <c r="J1314" s="1"/>
      <c r="K1314" s="1"/>
      <c r="L1314" s="1"/>
      <c r="M1314" s="1"/>
      <c r="N1314" s="1"/>
      <c r="O1314" s="1"/>
    </row>
    <row r="1315" spans="1:15" ht="9.75" customHeight="1">
      <c r="A1315" s="1"/>
      <c r="B1315" s="1"/>
      <c r="C1315" s="1"/>
      <c r="D1315" s="1"/>
      <c r="E1315" s="1"/>
      <c r="F1315" s="1"/>
      <c r="G1315" s="1"/>
      <c r="H1315" s="1"/>
      <c r="I1315" s="1"/>
      <c r="J1315" s="1"/>
      <c r="K1315" s="1"/>
      <c r="L1315" s="1"/>
      <c r="M1315" s="1"/>
      <c r="N1315" s="1"/>
      <c r="O1315" s="1"/>
    </row>
    <row r="1316" spans="1:15" ht="9.75" customHeight="1">
      <c r="A1316" s="1"/>
      <c r="B1316" s="1"/>
      <c r="C1316" s="1"/>
      <c r="D1316" s="1"/>
      <c r="E1316" s="1"/>
      <c r="F1316" s="1"/>
      <c r="G1316" s="1"/>
      <c r="H1316" s="1"/>
      <c r="I1316" s="1"/>
      <c r="J1316" s="1"/>
      <c r="K1316" s="1"/>
      <c r="L1316" s="1"/>
      <c r="M1316" s="1"/>
      <c r="N1316" s="1"/>
      <c r="O1316" s="1"/>
    </row>
    <row r="1317" spans="1:15" ht="9.75" customHeight="1">
      <c r="A1317" s="1"/>
      <c r="B1317" s="1"/>
      <c r="C1317" s="1"/>
      <c r="D1317" s="1"/>
      <c r="E1317" s="1"/>
      <c r="F1317" s="1"/>
      <c r="G1317" s="1"/>
      <c r="H1317" s="1"/>
      <c r="I1317" s="1"/>
      <c r="J1317" s="1"/>
      <c r="K1317" s="1"/>
      <c r="L1317" s="1"/>
      <c r="M1317" s="1"/>
      <c r="N1317" s="1"/>
      <c r="O1317" s="1"/>
    </row>
    <row r="1318" spans="1:15" ht="9.75" customHeight="1">
      <c r="A1318" s="1"/>
      <c r="B1318" s="1"/>
      <c r="C1318" s="1"/>
      <c r="D1318" s="1"/>
      <c r="E1318" s="1"/>
      <c r="F1318" s="1"/>
      <c r="G1318" s="1"/>
      <c r="H1318" s="1"/>
      <c r="I1318" s="1"/>
      <c r="J1318" s="1"/>
      <c r="K1318" s="1"/>
      <c r="L1318" s="1"/>
      <c r="M1318" s="1"/>
      <c r="N1318" s="1"/>
      <c r="O1318" s="1"/>
    </row>
    <row r="1319" spans="1:15" ht="9.75" customHeight="1">
      <c r="A1319" s="1"/>
      <c r="B1319" s="1"/>
      <c r="C1319" s="1"/>
      <c r="D1319" s="1"/>
      <c r="E1319" s="1"/>
      <c r="F1319" s="1"/>
      <c r="G1319" s="1"/>
      <c r="H1319" s="1"/>
      <c r="I1319" s="1"/>
      <c r="J1319" s="1"/>
      <c r="K1319" s="1"/>
      <c r="L1319" s="1"/>
      <c r="M1319" s="1"/>
      <c r="N1319" s="1"/>
      <c r="O1319" s="1"/>
    </row>
    <row r="1320" spans="1:15" ht="9.75" customHeight="1">
      <c r="A1320" s="1"/>
      <c r="B1320" s="1"/>
      <c r="C1320" s="1"/>
      <c r="D1320" s="1"/>
      <c r="E1320" s="1"/>
      <c r="F1320" s="1"/>
      <c r="G1320" s="1"/>
      <c r="H1320" s="1"/>
      <c r="I1320" s="1"/>
      <c r="J1320" s="1"/>
      <c r="K1320" s="1"/>
      <c r="L1320" s="1"/>
      <c r="M1320" s="1"/>
      <c r="N1320" s="1"/>
      <c r="O1320" s="1"/>
    </row>
    <row r="1321" spans="1:15" ht="9.75" customHeight="1">
      <c r="A1321" s="1"/>
      <c r="B1321" s="1"/>
      <c r="C1321" s="1"/>
      <c r="D1321" s="1"/>
      <c r="E1321" s="1"/>
      <c r="F1321" s="1"/>
      <c r="G1321" s="1"/>
      <c r="H1321" s="1"/>
      <c r="I1321" s="1"/>
      <c r="J1321" s="1"/>
      <c r="K1321" s="1"/>
      <c r="L1321" s="1"/>
      <c r="M1321" s="1"/>
      <c r="N1321" s="1"/>
      <c r="O1321" s="1"/>
    </row>
    <row r="1322" spans="1:15" ht="9.75" customHeight="1">
      <c r="A1322" s="1"/>
      <c r="B1322" s="1"/>
      <c r="C1322" s="1"/>
      <c r="D1322" s="1"/>
      <c r="E1322" s="1"/>
      <c r="F1322" s="1"/>
      <c r="G1322" s="1"/>
      <c r="H1322" s="1"/>
      <c r="I1322" s="1"/>
      <c r="J1322" s="1"/>
      <c r="K1322" s="1"/>
      <c r="L1322" s="1"/>
      <c r="M1322" s="1"/>
      <c r="N1322" s="1"/>
      <c r="O1322" s="1"/>
    </row>
    <row r="1323" spans="1:15" ht="9.75" customHeight="1">
      <c r="A1323" s="1"/>
      <c r="B1323" s="1"/>
      <c r="C1323" s="1"/>
      <c r="D1323" s="1"/>
      <c r="E1323" s="1"/>
      <c r="F1323" s="1"/>
      <c r="G1323" s="1"/>
      <c r="H1323" s="1"/>
      <c r="I1323" s="1"/>
      <c r="J1323" s="1"/>
      <c r="K1323" s="1"/>
      <c r="L1323" s="1"/>
      <c r="M1323" s="1"/>
      <c r="N1323" s="1"/>
      <c r="O1323" s="1"/>
    </row>
    <row r="1324" spans="1:15" ht="9.75" customHeight="1">
      <c r="A1324" s="1"/>
      <c r="B1324" s="1"/>
      <c r="C1324" s="1"/>
      <c r="D1324" s="1"/>
      <c r="E1324" s="1"/>
      <c r="F1324" s="1"/>
      <c r="G1324" s="1"/>
      <c r="H1324" s="1"/>
      <c r="I1324" s="1"/>
      <c r="J1324" s="1"/>
      <c r="K1324" s="1"/>
      <c r="L1324" s="1"/>
      <c r="M1324" s="1"/>
      <c r="N1324" s="1"/>
      <c r="O1324" s="1"/>
    </row>
    <row r="1325" spans="1:15" ht="9.75" customHeight="1">
      <c r="A1325" s="1"/>
      <c r="B1325" s="1"/>
      <c r="C1325" s="1"/>
      <c r="D1325" s="1"/>
      <c r="E1325" s="1"/>
      <c r="F1325" s="1"/>
      <c r="G1325" s="1"/>
      <c r="H1325" s="1"/>
      <c r="I1325" s="1"/>
      <c r="J1325" s="1"/>
      <c r="K1325" s="1"/>
      <c r="L1325" s="1"/>
      <c r="M1325" s="1"/>
      <c r="N1325" s="1"/>
      <c r="O1325" s="1"/>
    </row>
    <row r="1326" spans="1:15" ht="9.75" customHeight="1">
      <c r="A1326" s="1"/>
      <c r="B1326" s="1"/>
      <c r="C1326" s="1"/>
      <c r="D1326" s="1"/>
      <c r="E1326" s="1"/>
      <c r="F1326" s="1"/>
      <c r="G1326" s="1"/>
      <c r="H1326" s="1"/>
      <c r="I1326" s="1"/>
      <c r="J1326" s="1"/>
      <c r="K1326" s="1"/>
      <c r="L1326" s="1"/>
      <c r="M1326" s="1"/>
      <c r="N1326" s="1"/>
      <c r="O1326" s="1"/>
    </row>
    <row r="1327" spans="1:15" ht="9.75" customHeight="1">
      <c r="A1327" s="1"/>
      <c r="B1327" s="1"/>
      <c r="C1327" s="1"/>
      <c r="D1327" s="1"/>
      <c r="E1327" s="1"/>
      <c r="F1327" s="1"/>
      <c r="G1327" s="1"/>
      <c r="H1327" s="1"/>
      <c r="I1327" s="1"/>
      <c r="J1327" s="1"/>
      <c r="K1327" s="1"/>
      <c r="L1327" s="1"/>
      <c r="M1327" s="1"/>
      <c r="N1327" s="1"/>
      <c r="O1327" s="1"/>
    </row>
    <row r="1328" spans="1:15" ht="9.75" customHeight="1">
      <c r="A1328" s="1"/>
      <c r="B1328" s="1"/>
      <c r="C1328" s="1"/>
      <c r="D1328" s="1"/>
      <c r="E1328" s="1"/>
      <c r="F1328" s="1"/>
      <c r="G1328" s="1"/>
      <c r="H1328" s="1"/>
      <c r="I1328" s="1"/>
      <c r="J1328" s="1"/>
      <c r="K1328" s="1"/>
      <c r="L1328" s="1"/>
      <c r="M1328" s="1"/>
      <c r="N1328" s="1"/>
      <c r="O1328" s="1"/>
    </row>
    <row r="1329" spans="1:15" ht="9.75" customHeight="1">
      <c r="A1329" s="1"/>
      <c r="B1329" s="1"/>
      <c r="C1329" s="1"/>
      <c r="D1329" s="1"/>
      <c r="E1329" s="1"/>
      <c r="F1329" s="1"/>
      <c r="G1329" s="1"/>
      <c r="H1329" s="1"/>
      <c r="I1329" s="1"/>
      <c r="J1329" s="1"/>
      <c r="K1329" s="1"/>
      <c r="L1329" s="1"/>
      <c r="M1329" s="1"/>
      <c r="N1329" s="1"/>
      <c r="O1329" s="1"/>
    </row>
    <row r="1330" spans="1:15" ht="9.75" customHeight="1">
      <c r="A1330" s="1"/>
      <c r="B1330" s="1"/>
      <c r="C1330" s="1"/>
      <c r="D1330" s="1"/>
      <c r="E1330" s="1"/>
      <c r="F1330" s="1"/>
      <c r="G1330" s="1"/>
      <c r="H1330" s="1"/>
      <c r="I1330" s="1"/>
      <c r="J1330" s="1"/>
      <c r="K1330" s="1"/>
      <c r="L1330" s="1"/>
      <c r="M1330" s="1"/>
      <c r="N1330" s="1"/>
      <c r="O1330" s="1"/>
    </row>
    <row r="1331" spans="1:15" ht="9.75" customHeight="1">
      <c r="A1331" s="1"/>
      <c r="B1331" s="1"/>
      <c r="C1331" s="1"/>
      <c r="D1331" s="1"/>
      <c r="E1331" s="1"/>
      <c r="F1331" s="1"/>
      <c r="G1331" s="1"/>
      <c r="H1331" s="1"/>
      <c r="I1331" s="1"/>
      <c r="J1331" s="1"/>
      <c r="K1331" s="1"/>
      <c r="L1331" s="1"/>
      <c r="M1331" s="1"/>
      <c r="N1331" s="1"/>
      <c r="O1331" s="1"/>
    </row>
    <row r="1332" spans="1:15">
      <c r="A1332" s="1"/>
      <c r="B1332" s="1"/>
      <c r="C1332" s="1"/>
      <c r="D1332" s="1"/>
      <c r="E1332" s="1"/>
      <c r="F1332" s="1"/>
      <c r="G1332" s="1"/>
      <c r="H1332" s="1"/>
      <c r="I1332" s="1"/>
      <c r="J1332" s="1"/>
      <c r="K1332" s="1"/>
      <c r="L1332" s="1"/>
      <c r="M1332" s="1"/>
      <c r="N1332" s="1"/>
      <c r="O1332" s="1"/>
    </row>
    <row r="1333" spans="1:15">
      <c r="A1333" s="1"/>
      <c r="B1333" s="1"/>
      <c r="C1333" s="1"/>
      <c r="D1333" s="1"/>
      <c r="E1333" s="1"/>
      <c r="F1333" s="1"/>
      <c r="G1333" s="1"/>
      <c r="H1333" s="1"/>
      <c r="I1333" s="1"/>
      <c r="J1333" s="1"/>
      <c r="K1333" s="1"/>
      <c r="L1333" s="1"/>
      <c r="M1333" s="1"/>
      <c r="N1333" s="1"/>
      <c r="O1333" s="1"/>
    </row>
    <row r="1334" spans="1:15">
      <c r="A1334" s="1"/>
      <c r="B1334" s="1"/>
      <c r="C1334" s="1"/>
      <c r="D1334" s="1"/>
      <c r="E1334" s="1"/>
      <c r="F1334" s="1"/>
      <c r="G1334" s="1"/>
      <c r="H1334" s="1"/>
      <c r="I1334" s="1"/>
      <c r="J1334" s="1"/>
      <c r="K1334" s="1"/>
      <c r="L1334" s="1"/>
      <c r="M1334" s="1"/>
      <c r="N1334" s="1"/>
      <c r="O1334" s="1"/>
    </row>
    <row r="1335" spans="1:15">
      <c r="A1335" s="1"/>
      <c r="B1335" s="1"/>
      <c r="C1335" s="1"/>
      <c r="D1335" s="1"/>
      <c r="E1335" s="1"/>
      <c r="F1335" s="1"/>
      <c r="G1335" s="1"/>
      <c r="H1335" s="1"/>
      <c r="I1335" s="1"/>
      <c r="J1335" s="1"/>
      <c r="K1335" s="1"/>
      <c r="L1335" s="1"/>
      <c r="M1335" s="1"/>
      <c r="N1335" s="1"/>
      <c r="O1335" s="1"/>
    </row>
    <row r="1336" spans="1:15">
      <c r="A1336" s="1"/>
      <c r="B1336" s="1"/>
      <c r="C1336" s="1"/>
      <c r="D1336" s="1"/>
      <c r="E1336" s="1"/>
      <c r="F1336" s="1"/>
      <c r="G1336" s="1"/>
      <c r="H1336" s="1"/>
      <c r="I1336" s="1"/>
      <c r="J1336" s="1"/>
      <c r="K1336" s="1"/>
      <c r="L1336" s="1"/>
      <c r="M1336" s="1"/>
      <c r="N1336" s="1"/>
      <c r="O1336" s="1"/>
    </row>
    <row r="1337" spans="1:15">
      <c r="A1337" s="1"/>
      <c r="B1337" s="1"/>
      <c r="C1337" s="1"/>
      <c r="D1337" s="1"/>
      <c r="E1337" s="1"/>
      <c r="F1337" s="1"/>
      <c r="G1337" s="1"/>
      <c r="H1337" s="1"/>
      <c r="I1337" s="1"/>
      <c r="J1337" s="1"/>
      <c r="K1337" s="1"/>
      <c r="L1337" s="1"/>
      <c r="M1337" s="1"/>
      <c r="N1337" s="1"/>
      <c r="O1337" s="1"/>
    </row>
    <row r="1338" spans="1:15">
      <c r="A1338" s="1"/>
      <c r="B1338" s="1"/>
      <c r="C1338" s="1"/>
      <c r="D1338" s="1"/>
      <c r="E1338" s="1"/>
      <c r="F1338" s="1"/>
      <c r="G1338" s="1"/>
      <c r="H1338" s="1"/>
      <c r="I1338" s="1"/>
      <c r="J1338" s="1"/>
      <c r="K1338" s="1"/>
      <c r="L1338" s="1"/>
      <c r="M1338" s="1"/>
      <c r="N1338" s="1"/>
      <c r="O1338" s="1"/>
    </row>
    <row r="1339" spans="1:15">
      <c r="A1339" s="1"/>
      <c r="B1339" s="1"/>
      <c r="C1339" s="1"/>
      <c r="D1339" s="1"/>
      <c r="E1339" s="1"/>
      <c r="F1339" s="1"/>
      <c r="G1339" s="1"/>
      <c r="H1339" s="1"/>
      <c r="I1339" s="1"/>
      <c r="J1339" s="1"/>
      <c r="K1339" s="1"/>
      <c r="L1339" s="1"/>
      <c r="M1339" s="1"/>
      <c r="N1339" s="1"/>
      <c r="O1339" s="1"/>
    </row>
    <row r="1340" spans="1:15">
      <c r="A1340" s="1"/>
      <c r="B1340" s="1"/>
      <c r="C1340" s="1"/>
      <c r="D1340" s="1"/>
      <c r="E1340" s="1"/>
      <c r="F1340" s="1"/>
      <c r="G1340" s="1"/>
      <c r="H1340" s="1"/>
      <c r="I1340" s="1"/>
      <c r="J1340" s="1"/>
      <c r="K1340" s="1"/>
      <c r="L1340" s="1"/>
      <c r="M1340" s="1"/>
      <c r="N1340" s="1"/>
      <c r="O1340" s="1"/>
    </row>
    <row r="1341" spans="1:15">
      <c r="A1341" s="1"/>
      <c r="B1341" s="1"/>
      <c r="C1341" s="1"/>
      <c r="D1341" s="1"/>
      <c r="E1341" s="1"/>
      <c r="F1341" s="1"/>
      <c r="G1341" s="1"/>
      <c r="H1341" s="1"/>
      <c r="I1341" s="1"/>
      <c r="J1341" s="1"/>
      <c r="K1341" s="1"/>
      <c r="L1341" s="1"/>
      <c r="M1341" s="1"/>
      <c r="N1341" s="1"/>
      <c r="O1341" s="1"/>
    </row>
    <row r="1342" spans="1:15">
      <c r="A1342" s="1"/>
      <c r="B1342" s="1"/>
      <c r="C1342" s="1"/>
      <c r="D1342" s="1"/>
      <c r="E1342" s="1"/>
      <c r="F1342" s="1"/>
      <c r="G1342" s="1"/>
      <c r="H1342" s="1"/>
      <c r="I1342" s="1"/>
      <c r="J1342" s="1"/>
      <c r="K1342" s="1"/>
      <c r="L1342" s="1"/>
      <c r="M1342" s="1"/>
      <c r="N1342" s="1"/>
      <c r="O1342" s="1"/>
    </row>
    <row r="1343" spans="1:15">
      <c r="A1343" s="1"/>
      <c r="B1343" s="1"/>
      <c r="C1343" s="1"/>
      <c r="D1343" s="1"/>
      <c r="E1343" s="1"/>
      <c r="F1343" s="1"/>
      <c r="G1343" s="1"/>
      <c r="H1343" s="1"/>
      <c r="I1343" s="1"/>
      <c r="J1343" s="1"/>
      <c r="K1343" s="1"/>
      <c r="L1343" s="1"/>
      <c r="M1343" s="1"/>
      <c r="N1343" s="1"/>
      <c r="O1343" s="1"/>
    </row>
    <row r="1344" spans="1:15">
      <c r="A1344" s="1"/>
      <c r="B1344" s="1"/>
      <c r="C1344" s="1"/>
      <c r="D1344" s="1"/>
      <c r="E1344" s="1"/>
      <c r="F1344" s="1"/>
      <c r="G1344" s="1"/>
      <c r="H1344" s="1"/>
      <c r="I1344" s="1"/>
      <c r="J1344" s="1"/>
      <c r="K1344" s="1"/>
      <c r="L1344" s="1"/>
      <c r="M1344" s="1"/>
      <c r="N1344" s="1"/>
      <c r="O1344" s="1"/>
    </row>
    <row r="1345" spans="1:15">
      <c r="A1345" s="1"/>
      <c r="B1345" s="1"/>
      <c r="C1345" s="1"/>
      <c r="D1345" s="1"/>
      <c r="E1345" s="1"/>
      <c r="F1345" s="1"/>
      <c r="G1345" s="1"/>
      <c r="H1345" s="1"/>
      <c r="I1345" s="1"/>
      <c r="J1345" s="1"/>
      <c r="K1345" s="1"/>
      <c r="L1345" s="1"/>
      <c r="M1345" s="1"/>
      <c r="N1345" s="1"/>
      <c r="O1345" s="1"/>
    </row>
    <row r="1346" spans="1:15">
      <c r="A1346" s="1"/>
      <c r="B1346" s="1"/>
      <c r="C1346" s="1"/>
      <c r="D1346" s="1"/>
      <c r="E1346" s="1"/>
      <c r="F1346" s="1"/>
      <c r="G1346" s="1"/>
      <c r="H1346" s="1"/>
      <c r="I1346" s="1"/>
      <c r="J1346" s="1"/>
      <c r="K1346" s="1"/>
      <c r="L1346" s="1"/>
      <c r="M1346" s="1"/>
      <c r="N1346" s="1"/>
      <c r="O1346" s="1"/>
    </row>
    <row r="1347" spans="1:15">
      <c r="A1347" s="1"/>
      <c r="B1347" s="1"/>
      <c r="C1347" s="1"/>
      <c r="D1347" s="1"/>
      <c r="E1347" s="1"/>
      <c r="F1347" s="1"/>
      <c r="G1347" s="1"/>
      <c r="H1347" s="1"/>
      <c r="I1347" s="1"/>
      <c r="J1347" s="1"/>
      <c r="K1347" s="1"/>
      <c r="L1347" s="1"/>
      <c r="M1347" s="1"/>
      <c r="N1347" s="1"/>
      <c r="O1347" s="1"/>
    </row>
    <row r="1348" spans="1:15">
      <c r="A1348" s="1"/>
      <c r="B1348" s="1"/>
      <c r="C1348" s="1"/>
      <c r="D1348" s="1"/>
      <c r="E1348" s="1"/>
      <c r="F1348" s="1"/>
      <c r="G1348" s="1"/>
      <c r="H1348" s="1"/>
      <c r="I1348" s="1"/>
      <c r="J1348" s="1"/>
      <c r="K1348" s="1"/>
      <c r="L1348" s="1"/>
      <c r="M1348" s="1"/>
      <c r="N1348" s="1"/>
      <c r="O1348" s="1"/>
    </row>
    <row r="1349" spans="1:15">
      <c r="A1349" s="1"/>
      <c r="B1349" s="1"/>
      <c r="C1349" s="1"/>
      <c r="D1349" s="1"/>
      <c r="E1349" s="1"/>
      <c r="F1349" s="1"/>
      <c r="G1349" s="1"/>
      <c r="H1349" s="1"/>
      <c r="I1349" s="1"/>
      <c r="J1349" s="1"/>
      <c r="K1349" s="1"/>
      <c r="L1349" s="1"/>
      <c r="M1349" s="1"/>
      <c r="N1349" s="1"/>
      <c r="O1349" s="1"/>
    </row>
    <row r="1350" spans="1:15">
      <c r="A1350" s="1"/>
      <c r="B1350" s="1"/>
      <c r="C1350" s="1"/>
      <c r="D1350" s="1"/>
      <c r="E1350" s="1"/>
      <c r="F1350" s="1"/>
      <c r="G1350" s="1"/>
      <c r="H1350" s="1"/>
      <c r="I1350" s="1"/>
      <c r="J1350" s="1"/>
      <c r="K1350" s="1"/>
      <c r="L1350" s="1"/>
      <c r="M1350" s="1"/>
      <c r="N1350" s="1"/>
      <c r="O1350" s="1"/>
    </row>
    <row r="1351" spans="1:15">
      <c r="A1351" s="1"/>
      <c r="B1351" s="1"/>
      <c r="C1351" s="1"/>
      <c r="D1351" s="1"/>
      <c r="E1351" s="1"/>
      <c r="F1351" s="1"/>
      <c r="G1351" s="1"/>
      <c r="H1351" s="1"/>
      <c r="I1351" s="1"/>
      <c r="J1351" s="1"/>
      <c r="K1351" s="1"/>
      <c r="L1351" s="1"/>
      <c r="M1351" s="1"/>
      <c r="N1351" s="1"/>
      <c r="O1351" s="1"/>
    </row>
    <row r="1352" spans="1:15">
      <c r="A1352" s="1"/>
      <c r="B1352" s="1"/>
      <c r="C1352" s="1"/>
      <c r="D1352" s="1"/>
      <c r="E1352" s="1"/>
      <c r="F1352" s="1"/>
      <c r="G1352" s="1"/>
      <c r="H1352" s="1"/>
      <c r="I1352" s="1"/>
      <c r="J1352" s="1"/>
      <c r="K1352" s="1"/>
      <c r="L1352" s="1"/>
      <c r="M1352" s="1"/>
      <c r="N1352" s="1"/>
      <c r="O1352" s="1"/>
    </row>
    <row r="1353" spans="1:15">
      <c r="A1353" s="1"/>
      <c r="B1353" s="1"/>
      <c r="C1353" s="1"/>
      <c r="D1353" s="1"/>
      <c r="E1353" s="1"/>
      <c r="F1353" s="1"/>
      <c r="G1353" s="1"/>
      <c r="H1353" s="1"/>
      <c r="I1353" s="1"/>
      <c r="J1353" s="1"/>
      <c r="K1353" s="1"/>
      <c r="L1353" s="1"/>
      <c r="M1353" s="1"/>
      <c r="N1353" s="1"/>
      <c r="O1353" s="1"/>
    </row>
    <row r="1354" spans="1:15">
      <c r="A1354" s="1"/>
      <c r="B1354" s="1"/>
      <c r="C1354" s="1"/>
      <c r="D1354" s="1"/>
      <c r="E1354" s="1"/>
      <c r="F1354" s="1"/>
      <c r="G1354" s="1"/>
      <c r="H1354" s="1"/>
      <c r="I1354" s="1"/>
      <c r="J1354" s="1"/>
      <c r="K1354" s="1"/>
      <c r="L1354" s="1"/>
      <c r="M1354" s="1"/>
      <c r="N1354" s="1"/>
      <c r="O1354" s="1"/>
    </row>
    <row r="1355" spans="1:15">
      <c r="A1355" s="1"/>
      <c r="B1355" s="1"/>
      <c r="C1355" s="1"/>
      <c r="D1355" s="1"/>
      <c r="E1355" s="1"/>
      <c r="F1355" s="1"/>
      <c r="G1355" s="1"/>
      <c r="H1355" s="1"/>
      <c r="I1355" s="1"/>
      <c r="J1355" s="1"/>
      <c r="K1355" s="1"/>
      <c r="L1355" s="1"/>
      <c r="M1355" s="1"/>
      <c r="N1355" s="1"/>
      <c r="O1355" s="1"/>
    </row>
    <row r="1356" spans="1:15">
      <c r="A1356" s="1"/>
      <c r="B1356" s="1"/>
      <c r="C1356" s="1"/>
      <c r="D1356" s="1"/>
      <c r="E1356" s="1"/>
      <c r="F1356" s="1"/>
      <c r="G1356" s="1"/>
      <c r="H1356" s="1"/>
      <c r="I1356" s="1"/>
      <c r="J1356" s="1"/>
      <c r="K1356" s="1"/>
      <c r="L1356" s="1"/>
      <c r="M1356" s="1"/>
      <c r="N1356" s="1"/>
      <c r="O1356" s="1"/>
    </row>
    <row r="1357" spans="1:15">
      <c r="A1357" s="1"/>
      <c r="B1357" s="1"/>
      <c r="C1357" s="1"/>
      <c r="D1357" s="1"/>
      <c r="E1357" s="1"/>
      <c r="F1357" s="1"/>
      <c r="G1357" s="1"/>
      <c r="H1357" s="1"/>
      <c r="I1357" s="1"/>
      <c r="J1357" s="1"/>
      <c r="K1357" s="1"/>
      <c r="L1357" s="1"/>
      <c r="M1357" s="1"/>
      <c r="N1357" s="1"/>
      <c r="O1357" s="1"/>
    </row>
    <row r="1358" spans="1:15">
      <c r="A1358" s="1"/>
      <c r="B1358" s="1"/>
      <c r="C1358" s="1"/>
      <c r="D1358" s="1"/>
      <c r="E1358" s="1"/>
      <c r="F1358" s="1"/>
      <c r="G1358" s="1"/>
      <c r="H1358" s="1"/>
      <c r="I1358" s="1"/>
      <c r="J1358" s="1"/>
      <c r="K1358" s="1"/>
      <c r="L1358" s="1"/>
      <c r="M1358" s="1"/>
      <c r="N1358" s="1"/>
      <c r="O1358" s="1"/>
    </row>
    <row r="1359" spans="1:15">
      <c r="A1359" s="1"/>
      <c r="B1359" s="1"/>
      <c r="C1359" s="1"/>
      <c r="D1359" s="1"/>
      <c r="E1359" s="1"/>
      <c r="F1359" s="1"/>
      <c r="G1359" s="1"/>
      <c r="H1359" s="1"/>
      <c r="I1359" s="1"/>
      <c r="J1359" s="1"/>
      <c r="K1359" s="1"/>
      <c r="L1359" s="1"/>
      <c r="M1359" s="1"/>
      <c r="N1359" s="1"/>
      <c r="O1359" s="1"/>
    </row>
    <row r="1360" spans="1:15">
      <c r="A1360" s="1"/>
      <c r="B1360" s="1"/>
      <c r="C1360" s="1"/>
      <c r="D1360" s="1"/>
      <c r="E1360" s="1"/>
      <c r="F1360" s="1"/>
      <c r="G1360" s="1"/>
      <c r="H1360" s="1"/>
      <c r="I1360" s="1"/>
      <c r="J1360" s="1"/>
      <c r="K1360" s="1"/>
      <c r="L1360" s="1"/>
      <c r="M1360" s="1"/>
      <c r="N1360" s="1"/>
      <c r="O1360" s="1"/>
    </row>
    <row r="1361" spans="1:15">
      <c r="A1361" s="1"/>
      <c r="B1361" s="1"/>
      <c r="C1361" s="1"/>
      <c r="D1361" s="1"/>
      <c r="E1361" s="1"/>
      <c r="F1361" s="1"/>
      <c r="G1361" s="1"/>
      <c r="H1361" s="1"/>
      <c r="I1361" s="1"/>
      <c r="J1361" s="1"/>
      <c r="K1361" s="1"/>
      <c r="L1361" s="1"/>
      <c r="M1361" s="1"/>
      <c r="N1361" s="1"/>
      <c r="O1361" s="1"/>
    </row>
    <row r="1362" spans="1:15">
      <c r="A1362" s="1"/>
      <c r="B1362" s="1"/>
      <c r="C1362" s="1"/>
      <c r="D1362" s="1"/>
      <c r="E1362" s="1"/>
      <c r="F1362" s="1"/>
      <c r="G1362" s="1"/>
      <c r="H1362" s="1"/>
      <c r="I1362" s="1"/>
      <c r="J1362" s="1"/>
      <c r="K1362" s="1"/>
      <c r="L1362" s="1"/>
      <c r="M1362" s="1"/>
      <c r="N1362" s="1"/>
      <c r="O1362" s="1"/>
    </row>
    <row r="1363" spans="1:15">
      <c r="A1363" s="1"/>
      <c r="B1363" s="1"/>
      <c r="C1363" s="1"/>
      <c r="D1363" s="1"/>
      <c r="E1363" s="1"/>
      <c r="F1363" s="1"/>
      <c r="G1363" s="1"/>
      <c r="H1363" s="1"/>
      <c r="I1363" s="1"/>
      <c r="J1363" s="1"/>
      <c r="K1363" s="1"/>
      <c r="L1363" s="1"/>
      <c r="M1363" s="1"/>
      <c r="N1363" s="1"/>
      <c r="O1363" s="1"/>
    </row>
    <row r="1364" spans="1:15">
      <c r="A1364" s="1"/>
      <c r="B1364" s="1"/>
      <c r="C1364" s="1"/>
      <c r="D1364" s="1"/>
      <c r="E1364" s="1"/>
      <c r="F1364" s="1"/>
      <c r="G1364" s="1"/>
      <c r="H1364" s="1"/>
      <c r="I1364" s="1"/>
      <c r="J1364" s="1"/>
      <c r="K1364" s="1"/>
      <c r="L1364" s="1"/>
      <c r="M1364" s="1"/>
      <c r="N1364" s="1"/>
      <c r="O1364" s="1"/>
    </row>
    <row r="1365" spans="1:15">
      <c r="A1365" s="1"/>
      <c r="B1365" s="1"/>
      <c r="C1365" s="1"/>
      <c r="D1365" s="1"/>
      <c r="E1365" s="1"/>
      <c r="F1365" s="1"/>
      <c r="G1365" s="1"/>
      <c r="H1365" s="1"/>
      <c r="I1365" s="1"/>
      <c r="J1365" s="1"/>
      <c r="K1365" s="1"/>
      <c r="L1365" s="1"/>
      <c r="M1365" s="1"/>
      <c r="N1365" s="1"/>
      <c r="O1365" s="1"/>
    </row>
    <row r="1366" spans="1:15">
      <c r="A1366" s="1"/>
      <c r="B1366" s="1"/>
      <c r="C1366" s="1"/>
      <c r="D1366" s="1"/>
      <c r="E1366" s="1"/>
      <c r="F1366" s="1"/>
      <c r="G1366" s="1"/>
      <c r="H1366" s="1"/>
      <c r="I1366" s="1"/>
      <c r="J1366" s="1"/>
      <c r="K1366" s="1"/>
      <c r="L1366" s="1"/>
      <c r="M1366" s="1"/>
      <c r="N1366" s="1"/>
      <c r="O1366" s="1"/>
    </row>
    <row r="1367" spans="1:15">
      <c r="A1367" s="1"/>
      <c r="B1367" s="1"/>
      <c r="C1367" s="1"/>
      <c r="D1367" s="1"/>
      <c r="E1367" s="1"/>
      <c r="F1367" s="1"/>
      <c r="G1367" s="1"/>
      <c r="H1367" s="1"/>
      <c r="I1367" s="1"/>
      <c r="J1367" s="1"/>
      <c r="K1367" s="1"/>
      <c r="L1367" s="1"/>
      <c r="M1367" s="1"/>
      <c r="N1367" s="1"/>
      <c r="O1367" s="1"/>
    </row>
    <row r="1368" spans="1:15">
      <c r="A1368" s="1"/>
      <c r="B1368" s="1"/>
      <c r="C1368" s="1"/>
      <c r="D1368" s="1"/>
      <c r="E1368" s="1"/>
      <c r="F1368" s="1"/>
      <c r="G1368" s="1"/>
      <c r="H1368" s="1"/>
      <c r="I1368" s="1"/>
      <c r="J1368" s="1"/>
      <c r="K1368" s="1"/>
      <c r="L1368" s="1"/>
      <c r="M1368" s="1"/>
      <c r="N1368" s="1"/>
      <c r="O1368" s="1"/>
    </row>
    <row r="1369" spans="1:15">
      <c r="A1369" s="1"/>
      <c r="B1369" s="1"/>
      <c r="C1369" s="1"/>
      <c r="D1369" s="1"/>
      <c r="E1369" s="1"/>
      <c r="F1369" s="1"/>
      <c r="G1369" s="1"/>
      <c r="H1369" s="1"/>
      <c r="I1369" s="1"/>
      <c r="J1369" s="1"/>
      <c r="K1369" s="1"/>
      <c r="L1369" s="1"/>
      <c r="M1369" s="1"/>
      <c r="N1369" s="1"/>
      <c r="O1369" s="1"/>
    </row>
    <row r="1370" spans="1:15">
      <c r="A1370" s="1"/>
      <c r="B1370" s="1"/>
      <c r="C1370" s="1"/>
      <c r="D1370" s="1"/>
      <c r="E1370" s="1"/>
      <c r="F1370" s="1"/>
      <c r="G1370" s="1"/>
      <c r="H1370" s="1"/>
      <c r="I1370" s="1"/>
      <c r="J1370" s="1"/>
      <c r="K1370" s="1"/>
      <c r="L1370" s="1"/>
      <c r="M1370" s="1"/>
      <c r="N1370" s="1"/>
      <c r="O1370" s="1"/>
    </row>
    <row r="1371" spans="1:15">
      <c r="A1371" s="1"/>
      <c r="B1371" s="1"/>
      <c r="C1371" s="1"/>
      <c r="D1371" s="1"/>
      <c r="E1371" s="1"/>
      <c r="F1371" s="1"/>
      <c r="G1371" s="1"/>
      <c r="H1371" s="1"/>
      <c r="I1371" s="1"/>
      <c r="J1371" s="1"/>
      <c r="K1371" s="1"/>
      <c r="L1371" s="1"/>
      <c r="M1371" s="1"/>
      <c r="N1371" s="1"/>
      <c r="O1371" s="1"/>
    </row>
    <row r="1372" spans="1:15">
      <c r="A1372" s="1"/>
      <c r="B1372" s="1"/>
      <c r="C1372" s="1"/>
      <c r="D1372" s="1"/>
      <c r="E1372" s="1"/>
      <c r="F1372" s="1"/>
      <c r="G1372" s="1"/>
      <c r="H1372" s="1"/>
      <c r="I1372" s="1"/>
      <c r="J1372" s="1"/>
      <c r="K1372" s="1"/>
      <c r="L1372" s="1"/>
      <c r="M1372" s="1"/>
      <c r="N1372" s="1"/>
      <c r="O1372" s="1"/>
    </row>
    <row r="1373" spans="1:15">
      <c r="A1373" s="1"/>
      <c r="B1373" s="1"/>
      <c r="C1373" s="1"/>
      <c r="D1373" s="1"/>
      <c r="E1373" s="1"/>
      <c r="F1373" s="1"/>
      <c r="G1373" s="1"/>
      <c r="H1373" s="1"/>
      <c r="I1373" s="1"/>
      <c r="J1373" s="1"/>
      <c r="K1373" s="1"/>
      <c r="L1373" s="1"/>
      <c r="M1373" s="1"/>
      <c r="N1373" s="1"/>
      <c r="O1373" s="1"/>
    </row>
    <row r="1374" spans="1:15">
      <c r="A1374" s="1"/>
      <c r="B1374" s="1"/>
      <c r="C1374" s="1"/>
      <c r="D1374" s="1"/>
      <c r="E1374" s="1"/>
      <c r="F1374" s="1"/>
      <c r="G1374" s="1"/>
      <c r="H1374" s="1"/>
      <c r="I1374" s="1"/>
      <c r="J1374" s="1"/>
      <c r="K1374" s="1"/>
      <c r="L1374" s="1"/>
      <c r="M1374" s="1"/>
      <c r="N1374" s="1"/>
      <c r="O1374" s="1"/>
    </row>
    <row r="1375" spans="1:15">
      <c r="A1375" s="1"/>
      <c r="B1375" s="1"/>
      <c r="C1375" s="1"/>
      <c r="D1375" s="1"/>
      <c r="E1375" s="1"/>
      <c r="F1375" s="1"/>
      <c r="G1375" s="1"/>
      <c r="H1375" s="1"/>
      <c r="I1375" s="1"/>
      <c r="J1375" s="1"/>
      <c r="K1375" s="1"/>
      <c r="L1375" s="1"/>
      <c r="M1375" s="1"/>
      <c r="N1375" s="1"/>
      <c r="O1375" s="1"/>
    </row>
    <row r="1376" spans="1:15">
      <c r="A1376" s="1"/>
      <c r="B1376" s="1"/>
      <c r="C1376" s="1"/>
      <c r="D1376" s="1"/>
      <c r="E1376" s="1"/>
      <c r="F1376" s="1"/>
      <c r="G1376" s="1"/>
      <c r="H1376" s="1"/>
      <c r="I1376" s="1"/>
      <c r="J1376" s="1"/>
      <c r="K1376" s="1"/>
      <c r="L1376" s="1"/>
      <c r="M1376" s="1"/>
      <c r="N1376" s="1"/>
      <c r="O1376" s="1"/>
    </row>
    <row r="1377" spans="1:15">
      <c r="A1377" s="1"/>
      <c r="B1377" s="1"/>
      <c r="C1377" s="1"/>
      <c r="D1377" s="1"/>
      <c r="E1377" s="1"/>
      <c r="F1377" s="1"/>
      <c r="G1377" s="1"/>
      <c r="H1377" s="1"/>
      <c r="I1377" s="1"/>
      <c r="J1377" s="1"/>
      <c r="K1377" s="1"/>
      <c r="L1377" s="1"/>
      <c r="M1377" s="1"/>
      <c r="N1377" s="1"/>
      <c r="O1377" s="1"/>
    </row>
    <row r="1378" spans="1:15">
      <c r="A1378" s="1"/>
      <c r="B1378" s="1"/>
      <c r="C1378" s="1"/>
      <c r="D1378" s="1"/>
      <c r="E1378" s="1"/>
      <c r="F1378" s="1"/>
      <c r="G1378" s="1"/>
      <c r="H1378" s="1"/>
      <c r="I1378" s="1"/>
      <c r="J1378" s="1"/>
      <c r="K1378" s="1"/>
      <c r="L1378" s="1"/>
      <c r="M1378" s="1"/>
      <c r="N1378" s="1"/>
      <c r="O1378" s="1"/>
    </row>
    <row r="1379" spans="1:15">
      <c r="A1379" s="1"/>
      <c r="B1379" s="1"/>
      <c r="C1379" s="1"/>
      <c r="D1379" s="1"/>
      <c r="E1379" s="1"/>
      <c r="F1379" s="1"/>
      <c r="G1379" s="1"/>
      <c r="H1379" s="1"/>
      <c r="I1379" s="1"/>
      <c r="J1379" s="1"/>
      <c r="K1379" s="1"/>
      <c r="L1379" s="1"/>
      <c r="M1379" s="1"/>
      <c r="N1379" s="1"/>
      <c r="O1379" s="1"/>
    </row>
    <row r="1380" spans="1:15">
      <c r="A1380" s="1"/>
      <c r="B1380" s="1"/>
      <c r="C1380" s="1"/>
      <c r="D1380" s="1"/>
      <c r="E1380" s="1"/>
      <c r="F1380" s="1"/>
      <c r="G1380" s="1"/>
      <c r="H1380" s="1"/>
      <c r="I1380" s="1"/>
      <c r="J1380" s="1"/>
      <c r="K1380" s="1"/>
      <c r="L1380" s="1"/>
      <c r="M1380" s="1"/>
      <c r="N1380" s="1"/>
      <c r="O1380" s="1"/>
    </row>
    <row r="1381" spans="1:15">
      <c r="A1381" s="1"/>
      <c r="B1381" s="1"/>
      <c r="C1381" s="1"/>
      <c r="D1381" s="1"/>
      <c r="E1381" s="1"/>
      <c r="F1381" s="1"/>
      <c r="G1381" s="1"/>
      <c r="H1381" s="1"/>
      <c r="I1381" s="1"/>
      <c r="J1381" s="1"/>
      <c r="K1381" s="1"/>
      <c r="L1381" s="1"/>
      <c r="M1381" s="1"/>
      <c r="N1381" s="1"/>
      <c r="O1381" s="1"/>
    </row>
    <row r="1382" spans="1:15">
      <c r="A1382" s="1"/>
      <c r="B1382" s="1"/>
      <c r="C1382" s="1"/>
      <c r="D1382" s="1"/>
      <c r="E1382" s="1"/>
      <c r="F1382" s="1"/>
      <c r="G1382" s="1"/>
      <c r="H1382" s="1"/>
      <c r="I1382" s="1"/>
      <c r="J1382" s="1"/>
      <c r="K1382" s="1"/>
      <c r="L1382" s="1"/>
      <c r="M1382" s="1"/>
      <c r="N1382" s="1"/>
      <c r="O1382" s="1"/>
    </row>
    <row r="1383" spans="1:15">
      <c r="A1383" s="1"/>
      <c r="B1383" s="1"/>
      <c r="C1383" s="1"/>
      <c r="D1383" s="1"/>
      <c r="E1383" s="1"/>
      <c r="F1383" s="1"/>
      <c r="G1383" s="1"/>
      <c r="H1383" s="1"/>
      <c r="I1383" s="1"/>
      <c r="J1383" s="1"/>
      <c r="K1383" s="1"/>
      <c r="L1383" s="1"/>
      <c r="M1383" s="1"/>
      <c r="N1383" s="1"/>
      <c r="O1383" s="1"/>
    </row>
    <row r="1384" spans="1:15">
      <c r="A1384" s="1"/>
      <c r="B1384" s="1"/>
      <c r="C1384" s="1"/>
      <c r="D1384" s="1"/>
      <c r="E1384" s="1"/>
      <c r="F1384" s="1"/>
      <c r="G1384" s="1"/>
      <c r="H1384" s="1"/>
      <c r="I1384" s="1"/>
      <c r="J1384" s="1"/>
      <c r="K1384" s="1"/>
      <c r="L1384" s="1"/>
      <c r="M1384" s="1"/>
      <c r="N1384" s="1"/>
      <c r="O1384" s="1"/>
    </row>
    <row r="1385" spans="1:15">
      <c r="A1385" s="1"/>
      <c r="B1385" s="1"/>
      <c r="C1385" s="1"/>
      <c r="D1385" s="1"/>
      <c r="E1385" s="1"/>
      <c r="F1385" s="1"/>
      <c r="G1385" s="1"/>
      <c r="H1385" s="1"/>
      <c r="I1385" s="1"/>
      <c r="J1385" s="1"/>
      <c r="K1385" s="1"/>
      <c r="L1385" s="1"/>
      <c r="M1385" s="1"/>
      <c r="N1385" s="1"/>
      <c r="O1385" s="1"/>
    </row>
    <row r="1386" spans="1:15">
      <c r="A1386" s="1"/>
      <c r="B1386" s="1"/>
      <c r="C1386" s="1"/>
      <c r="D1386" s="1"/>
      <c r="E1386" s="1"/>
      <c r="F1386" s="1"/>
      <c r="G1386" s="1"/>
      <c r="H1386" s="1"/>
      <c r="I1386" s="1"/>
      <c r="J1386" s="1"/>
      <c r="K1386" s="1"/>
      <c r="L1386" s="1"/>
      <c r="M1386" s="1"/>
      <c r="N1386" s="1"/>
      <c r="O1386" s="1"/>
    </row>
    <row r="1387" spans="1:15">
      <c r="A1387" s="1"/>
      <c r="B1387" s="1"/>
      <c r="C1387" s="1"/>
      <c r="D1387" s="1"/>
      <c r="E1387" s="1"/>
      <c r="F1387" s="1"/>
      <c r="G1387" s="1"/>
      <c r="H1387" s="1"/>
      <c r="I1387" s="1"/>
      <c r="J1387" s="1"/>
      <c r="K1387" s="1"/>
      <c r="L1387" s="1"/>
      <c r="M1387" s="1"/>
      <c r="N1387" s="1"/>
      <c r="O1387" s="1"/>
    </row>
    <row r="1388" spans="1:15">
      <c r="A1388" s="1"/>
      <c r="B1388" s="1"/>
      <c r="C1388" s="1"/>
      <c r="D1388" s="1"/>
      <c r="E1388" s="1"/>
      <c r="F1388" s="1"/>
      <c r="G1388" s="1"/>
      <c r="H1388" s="1"/>
      <c r="I1388" s="1"/>
      <c r="J1388" s="1"/>
      <c r="K1388" s="1"/>
      <c r="L1388" s="1"/>
      <c r="M1388" s="1"/>
      <c r="N1388" s="1"/>
      <c r="O1388" s="1"/>
    </row>
    <row r="1389" spans="1:15">
      <c r="A1389" s="1"/>
      <c r="B1389" s="1"/>
      <c r="C1389" s="1"/>
      <c r="D1389" s="1"/>
      <c r="E1389" s="1"/>
      <c r="F1389" s="1"/>
      <c r="G1389" s="1"/>
      <c r="H1389" s="1"/>
      <c r="I1389" s="1"/>
      <c r="J1389" s="1"/>
      <c r="K1389" s="1"/>
      <c r="L1389" s="1"/>
      <c r="M1389" s="1"/>
      <c r="N1389" s="1"/>
      <c r="O1389" s="1"/>
    </row>
    <row r="1390" spans="1:15">
      <c r="A1390" s="1"/>
      <c r="B1390" s="1"/>
      <c r="C1390" s="1"/>
      <c r="D1390" s="1"/>
      <c r="E1390" s="1"/>
      <c r="F1390" s="1"/>
      <c r="G1390" s="1"/>
      <c r="H1390" s="1"/>
      <c r="I1390" s="1"/>
      <c r="J1390" s="1"/>
      <c r="K1390" s="1"/>
      <c r="L1390" s="1"/>
      <c r="M1390" s="1"/>
      <c r="N1390" s="1"/>
      <c r="O1390" s="1"/>
    </row>
    <row r="1391" spans="1:15">
      <c r="A1391" s="1"/>
      <c r="B1391" s="1"/>
      <c r="C1391" s="1"/>
      <c r="D1391" s="1"/>
      <c r="E1391" s="1"/>
      <c r="F1391" s="1"/>
      <c r="G1391" s="1"/>
      <c r="H1391" s="1"/>
      <c r="I1391" s="1"/>
      <c r="J1391" s="1"/>
      <c r="K1391" s="1"/>
      <c r="L1391" s="1"/>
      <c r="M1391" s="1"/>
      <c r="N1391" s="1"/>
      <c r="O1391" s="1"/>
    </row>
    <row r="1392" spans="1:15">
      <c r="A1392" s="1"/>
      <c r="B1392" s="1"/>
      <c r="C1392" s="1"/>
      <c r="D1392" s="1"/>
      <c r="E1392" s="1"/>
      <c r="F1392" s="1"/>
      <c r="G1392" s="1"/>
      <c r="H1392" s="1"/>
      <c r="I1392" s="1"/>
      <c r="J1392" s="1"/>
      <c r="K1392" s="1"/>
      <c r="L1392" s="1"/>
      <c r="M1392" s="1"/>
      <c r="N1392" s="1"/>
      <c r="O1392" s="1"/>
    </row>
    <row r="1393" spans="1:15">
      <c r="A1393" s="1"/>
      <c r="B1393" s="1"/>
      <c r="C1393" s="1"/>
      <c r="D1393" s="1"/>
      <c r="E1393" s="1"/>
      <c r="F1393" s="1"/>
      <c r="G1393" s="1"/>
      <c r="H1393" s="1"/>
      <c r="I1393" s="1"/>
      <c r="J1393" s="1"/>
      <c r="K1393" s="1"/>
      <c r="L1393" s="1"/>
      <c r="M1393" s="1"/>
      <c r="N1393" s="1"/>
      <c r="O1393" s="1"/>
    </row>
    <row r="1394" spans="1:15">
      <c r="A1394" s="1"/>
      <c r="B1394" s="1"/>
      <c r="C1394" s="1"/>
      <c r="D1394" s="1"/>
      <c r="E1394" s="1"/>
      <c r="F1394" s="1"/>
      <c r="G1394" s="1"/>
      <c r="H1394" s="1"/>
      <c r="I1394" s="1"/>
      <c r="J1394" s="1"/>
      <c r="K1394" s="1"/>
      <c r="L1394" s="1"/>
      <c r="M1394" s="1"/>
      <c r="N1394" s="1"/>
      <c r="O1394" s="1"/>
    </row>
    <row r="1395" spans="1:15">
      <c r="A1395" s="1"/>
      <c r="B1395" s="1"/>
      <c r="C1395" s="1"/>
      <c r="D1395" s="1"/>
      <c r="E1395" s="1"/>
      <c r="F1395" s="1"/>
      <c r="G1395" s="1"/>
      <c r="H1395" s="1"/>
      <c r="I1395" s="1"/>
      <c r="J1395" s="1"/>
      <c r="K1395" s="1"/>
      <c r="L1395" s="1"/>
      <c r="M1395" s="1"/>
      <c r="N1395" s="1"/>
      <c r="O1395" s="1"/>
    </row>
    <row r="1396" spans="1:15">
      <c r="A1396" s="1"/>
      <c r="B1396" s="1"/>
      <c r="C1396" s="1"/>
      <c r="D1396" s="1"/>
      <c r="E1396" s="1"/>
      <c r="F1396" s="1"/>
      <c r="G1396" s="1"/>
      <c r="H1396" s="1"/>
      <c r="I1396" s="1"/>
      <c r="J1396" s="1"/>
      <c r="K1396" s="1"/>
      <c r="L1396" s="1"/>
      <c r="M1396" s="1"/>
      <c r="N1396" s="1"/>
      <c r="O1396" s="1"/>
    </row>
    <row r="1397" spans="1:15">
      <c r="A1397" s="1"/>
      <c r="B1397" s="1"/>
      <c r="C1397" s="1"/>
      <c r="D1397" s="1"/>
      <c r="E1397" s="1"/>
      <c r="F1397" s="1"/>
      <c r="G1397" s="1"/>
      <c r="H1397" s="1"/>
      <c r="I1397" s="1"/>
      <c r="J1397" s="1"/>
      <c r="K1397" s="1"/>
      <c r="L1397" s="1"/>
      <c r="M1397" s="1"/>
      <c r="N1397" s="1"/>
      <c r="O1397" s="1"/>
    </row>
    <row r="1398" spans="1:15">
      <c r="A1398" s="1"/>
      <c r="B1398" s="1"/>
      <c r="C1398" s="1"/>
      <c r="D1398" s="1"/>
      <c r="E1398" s="1"/>
      <c r="F1398" s="1"/>
      <c r="G1398" s="1"/>
      <c r="H1398" s="1"/>
      <c r="I1398" s="1"/>
      <c r="J1398" s="1"/>
      <c r="K1398" s="1"/>
      <c r="L1398" s="1"/>
      <c r="M1398" s="1"/>
      <c r="N1398" s="1"/>
      <c r="O1398" s="1"/>
    </row>
    <row r="1399" spans="1:15">
      <c r="A1399" s="1"/>
      <c r="B1399" s="1"/>
      <c r="C1399" s="1"/>
      <c r="D1399" s="1"/>
      <c r="E1399" s="1"/>
      <c r="F1399" s="1"/>
      <c r="G1399" s="1"/>
      <c r="H1399" s="1"/>
      <c r="I1399" s="1"/>
      <c r="J1399" s="1"/>
      <c r="K1399" s="1"/>
      <c r="L1399" s="1"/>
      <c r="M1399" s="1"/>
      <c r="N1399" s="1"/>
      <c r="O1399" s="1"/>
    </row>
    <row r="1400" spans="1:15">
      <c r="A1400" s="1"/>
      <c r="B1400" s="1"/>
      <c r="C1400" s="1"/>
      <c r="D1400" s="1"/>
      <c r="E1400" s="1"/>
      <c r="F1400" s="1"/>
      <c r="G1400" s="1"/>
      <c r="H1400" s="1"/>
      <c r="I1400" s="1"/>
      <c r="J1400" s="1"/>
      <c r="K1400" s="1"/>
      <c r="L1400" s="1"/>
      <c r="M1400" s="1"/>
      <c r="N1400" s="1"/>
      <c r="O1400" s="1"/>
    </row>
    <row r="1401" spans="1:15">
      <c r="A1401" s="1"/>
      <c r="B1401" s="1"/>
      <c r="C1401" s="1"/>
      <c r="D1401" s="1"/>
      <c r="E1401" s="1"/>
      <c r="F1401" s="1"/>
      <c r="G1401" s="1"/>
      <c r="H1401" s="1"/>
      <c r="I1401" s="1"/>
      <c r="J1401" s="1"/>
      <c r="K1401" s="1"/>
      <c r="L1401" s="1"/>
      <c r="M1401" s="1"/>
      <c r="N1401" s="1"/>
      <c r="O1401" s="1"/>
    </row>
    <row r="1402" spans="1:15">
      <c r="A1402" s="1"/>
      <c r="B1402" s="1"/>
      <c r="C1402" s="1"/>
      <c r="D1402" s="1"/>
      <c r="E1402" s="1"/>
      <c r="F1402" s="1"/>
      <c r="G1402" s="1"/>
      <c r="H1402" s="1"/>
      <c r="I1402" s="1"/>
      <c r="J1402" s="1"/>
      <c r="K1402" s="1"/>
      <c r="L1402" s="1"/>
      <c r="M1402" s="1"/>
      <c r="N1402" s="1"/>
      <c r="O1402" s="1"/>
    </row>
    <row r="1403" spans="1:15">
      <c r="A1403" s="1"/>
      <c r="B1403" s="1"/>
      <c r="C1403" s="1"/>
      <c r="D1403" s="1"/>
      <c r="E1403" s="1"/>
      <c r="F1403" s="1"/>
      <c r="G1403" s="1"/>
      <c r="H1403" s="1"/>
      <c r="I1403" s="1"/>
      <c r="J1403" s="1"/>
      <c r="K1403" s="1"/>
      <c r="L1403" s="1"/>
      <c r="M1403" s="1"/>
      <c r="N1403" s="1"/>
      <c r="O1403" s="1"/>
    </row>
    <row r="1404" spans="1:15">
      <c r="A1404" s="1"/>
      <c r="B1404" s="1"/>
      <c r="C1404" s="1"/>
      <c r="D1404" s="1"/>
      <c r="E1404" s="1"/>
      <c r="F1404" s="1"/>
      <c r="G1404" s="1"/>
      <c r="H1404" s="1"/>
      <c r="I1404" s="1"/>
      <c r="J1404" s="1"/>
      <c r="K1404" s="1"/>
      <c r="L1404" s="1"/>
      <c r="M1404" s="1"/>
      <c r="N1404" s="1"/>
      <c r="O1404" s="1"/>
    </row>
    <row r="1405" spans="1:15">
      <c r="A1405" s="1"/>
      <c r="B1405" s="1"/>
      <c r="C1405" s="1"/>
      <c r="D1405" s="1"/>
      <c r="E1405" s="1"/>
      <c r="F1405" s="1"/>
      <c r="G1405" s="1"/>
      <c r="H1405" s="1"/>
      <c r="I1405" s="1"/>
      <c r="J1405" s="1"/>
      <c r="K1405" s="1"/>
      <c r="L1405" s="1"/>
      <c r="M1405" s="1"/>
      <c r="N1405" s="1"/>
      <c r="O1405" s="1"/>
    </row>
    <row r="1406" spans="1:15">
      <c r="A1406" s="1"/>
      <c r="B1406" s="1"/>
      <c r="C1406" s="1"/>
      <c r="D1406" s="1"/>
      <c r="E1406" s="1"/>
      <c r="F1406" s="1"/>
      <c r="G1406" s="1"/>
      <c r="H1406" s="1"/>
      <c r="I1406" s="1"/>
      <c r="J1406" s="1"/>
      <c r="K1406" s="1"/>
      <c r="L1406" s="1"/>
      <c r="M1406" s="1"/>
      <c r="N1406" s="1"/>
      <c r="O1406" s="1"/>
    </row>
    <row r="1407" spans="1:15">
      <c r="A1407" s="1"/>
      <c r="B1407" s="1"/>
      <c r="C1407" s="1"/>
      <c r="D1407" s="1"/>
      <c r="E1407" s="1"/>
      <c r="F1407" s="1"/>
      <c r="G1407" s="1"/>
      <c r="H1407" s="1"/>
      <c r="I1407" s="1"/>
      <c r="J1407" s="1"/>
      <c r="K1407" s="1"/>
      <c r="L1407" s="1"/>
      <c r="M1407" s="1"/>
      <c r="N1407" s="1"/>
      <c r="O1407" s="1"/>
    </row>
    <row r="1408" spans="1:15">
      <c r="A1408" s="1"/>
      <c r="B1408" s="1"/>
      <c r="C1408" s="1"/>
      <c r="D1408" s="1"/>
      <c r="E1408" s="1"/>
      <c r="F1408" s="1"/>
      <c r="G1408" s="1"/>
      <c r="H1408" s="1"/>
      <c r="I1408" s="1"/>
      <c r="J1408" s="1"/>
      <c r="K1408" s="1"/>
      <c r="L1408" s="1"/>
      <c r="M1408" s="1"/>
      <c r="N1408" s="1"/>
      <c r="O1408" s="1"/>
    </row>
    <row r="1409" spans="1:15">
      <c r="A1409" s="1"/>
      <c r="B1409" s="1"/>
      <c r="C1409" s="1"/>
      <c r="D1409" s="1"/>
      <c r="E1409" s="1"/>
      <c r="F1409" s="1"/>
      <c r="G1409" s="1"/>
      <c r="H1409" s="1"/>
      <c r="I1409" s="1"/>
      <c r="J1409" s="1"/>
      <c r="K1409" s="1"/>
      <c r="L1409" s="1"/>
      <c r="M1409" s="1"/>
      <c r="N1409" s="1"/>
      <c r="O1409" s="1"/>
    </row>
    <row r="1410" spans="1:15">
      <c r="A1410" s="1"/>
      <c r="B1410" s="1"/>
      <c r="C1410" s="1"/>
      <c r="D1410" s="1"/>
      <c r="E1410" s="1"/>
      <c r="F1410" s="1"/>
      <c r="G1410" s="1"/>
      <c r="H1410" s="1"/>
      <c r="I1410" s="1"/>
      <c r="J1410" s="1"/>
      <c r="K1410" s="1"/>
      <c r="L1410" s="1"/>
      <c r="M1410" s="1"/>
      <c r="N1410" s="1"/>
      <c r="O1410" s="1"/>
    </row>
    <row r="1411" spans="1:15">
      <c r="A1411" s="1"/>
      <c r="B1411" s="1"/>
      <c r="C1411" s="1"/>
      <c r="D1411" s="1"/>
      <c r="E1411" s="1"/>
      <c r="F1411" s="1"/>
      <c r="G1411" s="1"/>
      <c r="H1411" s="1"/>
      <c r="I1411" s="1"/>
      <c r="J1411" s="1"/>
      <c r="K1411" s="1"/>
      <c r="L1411" s="1"/>
      <c r="M1411" s="1"/>
      <c r="N1411" s="1"/>
      <c r="O1411" s="1"/>
    </row>
    <row r="1412" spans="1:15">
      <c r="A1412" s="1"/>
      <c r="B1412" s="1"/>
      <c r="C1412" s="1"/>
      <c r="D1412" s="1"/>
      <c r="E1412" s="1"/>
      <c r="F1412" s="1"/>
      <c r="G1412" s="1"/>
      <c r="H1412" s="1"/>
      <c r="I1412" s="1"/>
      <c r="J1412" s="1"/>
      <c r="K1412" s="1"/>
      <c r="L1412" s="1"/>
      <c r="M1412" s="1"/>
      <c r="N1412" s="1"/>
      <c r="O1412" s="1"/>
    </row>
    <row r="1413" spans="1:15">
      <c r="A1413" s="1"/>
      <c r="B1413" s="1"/>
      <c r="C1413" s="1"/>
      <c r="D1413" s="1"/>
      <c r="E1413" s="1"/>
      <c r="F1413" s="1"/>
      <c r="G1413" s="1"/>
      <c r="H1413" s="1"/>
      <c r="I1413" s="1"/>
      <c r="J1413" s="1"/>
      <c r="K1413" s="1"/>
      <c r="L1413" s="1"/>
      <c r="M1413" s="1"/>
      <c r="N1413" s="1"/>
      <c r="O1413" s="1"/>
    </row>
    <row r="1414" spans="1:15">
      <c r="A1414" s="1"/>
      <c r="B1414" s="1"/>
      <c r="C1414" s="1"/>
      <c r="D1414" s="1"/>
      <c r="E1414" s="1"/>
      <c r="F1414" s="1"/>
      <c r="G1414" s="1"/>
      <c r="H1414" s="1"/>
      <c r="I1414" s="1"/>
      <c r="J1414" s="1"/>
      <c r="K1414" s="1"/>
      <c r="L1414" s="1"/>
      <c r="M1414" s="1"/>
      <c r="N1414" s="1"/>
      <c r="O1414" s="1"/>
    </row>
    <row r="1415" spans="1:15">
      <c r="A1415" s="1"/>
      <c r="B1415" s="1"/>
      <c r="C1415" s="1"/>
      <c r="D1415" s="1"/>
      <c r="E1415" s="1"/>
      <c r="F1415" s="1"/>
      <c r="G1415" s="1"/>
      <c r="H1415" s="1"/>
      <c r="I1415" s="1"/>
      <c r="J1415" s="1"/>
      <c r="K1415" s="1"/>
      <c r="L1415" s="1"/>
      <c r="M1415" s="1"/>
      <c r="N1415" s="1"/>
      <c r="O1415" s="1"/>
    </row>
    <row r="1416" spans="1:15">
      <c r="A1416" s="1"/>
      <c r="B1416" s="1"/>
      <c r="C1416" s="1"/>
      <c r="D1416" s="1"/>
      <c r="E1416" s="1"/>
      <c r="F1416" s="1"/>
      <c r="G1416" s="1"/>
      <c r="H1416" s="1"/>
      <c r="I1416" s="1"/>
      <c r="J1416" s="1"/>
      <c r="K1416" s="1"/>
      <c r="L1416" s="1"/>
      <c r="M1416" s="1"/>
      <c r="N1416" s="1"/>
      <c r="O1416" s="1"/>
    </row>
    <row r="1417" spans="1:15">
      <c r="A1417" s="1"/>
      <c r="B1417" s="1"/>
      <c r="C1417" s="1"/>
      <c r="D1417" s="1"/>
      <c r="E1417" s="1"/>
      <c r="F1417" s="1"/>
      <c r="G1417" s="1"/>
      <c r="H1417" s="1"/>
      <c r="I1417" s="1"/>
      <c r="J1417" s="1"/>
      <c r="K1417" s="1"/>
      <c r="L1417" s="1"/>
      <c r="M1417" s="1"/>
      <c r="N1417" s="1"/>
      <c r="O1417" s="1"/>
    </row>
    <row r="1418" spans="1:15">
      <c r="A1418" s="1"/>
      <c r="B1418" s="1"/>
      <c r="C1418" s="1"/>
      <c r="D1418" s="1"/>
      <c r="E1418" s="1"/>
      <c r="F1418" s="1"/>
      <c r="G1418" s="1"/>
      <c r="H1418" s="1"/>
      <c r="I1418" s="1"/>
      <c r="J1418" s="1"/>
      <c r="K1418" s="1"/>
      <c r="L1418" s="1"/>
      <c r="M1418" s="1"/>
      <c r="N1418" s="1"/>
      <c r="O1418" s="1"/>
    </row>
    <row r="1419" spans="1:15">
      <c r="A1419" s="1"/>
      <c r="B1419" s="1"/>
      <c r="C1419" s="1"/>
      <c r="D1419" s="1"/>
      <c r="E1419" s="1"/>
      <c r="F1419" s="1"/>
      <c r="G1419" s="1"/>
      <c r="H1419" s="1"/>
      <c r="I1419" s="1"/>
      <c r="J1419" s="1"/>
      <c r="K1419" s="1"/>
      <c r="L1419" s="1"/>
      <c r="M1419" s="1"/>
      <c r="N1419" s="1"/>
      <c r="O1419" s="1"/>
    </row>
    <row r="1420" spans="1:15">
      <c r="A1420" s="1"/>
      <c r="B1420" s="1"/>
      <c r="C1420" s="1"/>
      <c r="D1420" s="1"/>
      <c r="E1420" s="1"/>
      <c r="F1420" s="1"/>
      <c r="G1420" s="1"/>
      <c r="H1420" s="1"/>
      <c r="I1420" s="1"/>
      <c r="J1420" s="1"/>
      <c r="K1420" s="1"/>
      <c r="L1420" s="1"/>
      <c r="M1420" s="1"/>
      <c r="N1420" s="1"/>
      <c r="O1420" s="1"/>
    </row>
    <row r="1421" spans="1:15">
      <c r="A1421" s="1"/>
      <c r="B1421" s="1"/>
      <c r="C1421" s="1"/>
      <c r="D1421" s="1"/>
      <c r="E1421" s="1"/>
      <c r="F1421" s="1"/>
      <c r="G1421" s="1"/>
      <c r="H1421" s="1"/>
      <c r="I1421" s="1"/>
      <c r="J1421" s="1"/>
      <c r="K1421" s="1"/>
      <c r="L1421" s="1"/>
      <c r="M1421" s="1"/>
      <c r="N1421" s="1"/>
      <c r="O1421" s="1"/>
    </row>
    <row r="1422" spans="1:15">
      <c r="A1422" s="1"/>
      <c r="B1422" s="1"/>
      <c r="C1422" s="1"/>
      <c r="D1422" s="1"/>
      <c r="E1422" s="1"/>
      <c r="F1422" s="1"/>
      <c r="G1422" s="1"/>
      <c r="H1422" s="1"/>
      <c r="I1422" s="1"/>
      <c r="J1422" s="1"/>
      <c r="K1422" s="1"/>
      <c r="L1422" s="1"/>
      <c r="M1422" s="1"/>
      <c r="N1422" s="1"/>
      <c r="O1422" s="1"/>
    </row>
    <row r="1423" spans="1:15">
      <c r="A1423" s="1"/>
      <c r="B1423" s="1"/>
      <c r="C1423" s="1"/>
      <c r="D1423" s="1"/>
      <c r="E1423" s="1"/>
      <c r="F1423" s="1"/>
      <c r="G1423" s="1"/>
      <c r="H1423" s="1"/>
      <c r="I1423" s="1"/>
      <c r="J1423" s="1"/>
      <c r="K1423" s="1"/>
      <c r="L1423" s="1"/>
      <c r="M1423" s="1"/>
      <c r="N1423" s="1"/>
      <c r="O1423" s="1"/>
    </row>
    <row r="1424" spans="1:15">
      <c r="A1424" s="1"/>
      <c r="B1424" s="1"/>
      <c r="C1424" s="1"/>
      <c r="D1424" s="1"/>
      <c r="E1424" s="1"/>
      <c r="F1424" s="1"/>
      <c r="G1424" s="1"/>
      <c r="H1424" s="1"/>
      <c r="I1424" s="1"/>
      <c r="J1424" s="1"/>
      <c r="K1424" s="1"/>
      <c r="L1424" s="1"/>
      <c r="M1424" s="1"/>
      <c r="N1424" s="1"/>
      <c r="O1424" s="1"/>
    </row>
    <row r="1425" spans="1:15">
      <c r="A1425" s="1"/>
      <c r="B1425" s="1"/>
      <c r="C1425" s="1"/>
      <c r="D1425" s="1"/>
      <c r="E1425" s="1"/>
      <c r="F1425" s="1"/>
      <c r="G1425" s="1"/>
      <c r="H1425" s="1"/>
      <c r="I1425" s="1"/>
      <c r="J1425" s="1"/>
      <c r="K1425" s="1"/>
      <c r="L1425" s="1"/>
      <c r="M1425" s="1"/>
      <c r="N1425" s="1"/>
      <c r="O1425" s="1"/>
    </row>
    <row r="1426" spans="1:15">
      <c r="A1426" s="1"/>
      <c r="B1426" s="1"/>
      <c r="C1426" s="1"/>
      <c r="D1426" s="1"/>
      <c r="E1426" s="1"/>
      <c r="F1426" s="1"/>
      <c r="G1426" s="1"/>
      <c r="H1426" s="1"/>
      <c r="I1426" s="1"/>
      <c r="J1426" s="1"/>
      <c r="K1426" s="1"/>
      <c r="L1426" s="1"/>
      <c r="M1426" s="1"/>
      <c r="N1426" s="1"/>
      <c r="O1426" s="1"/>
    </row>
    <row r="1427" spans="1:15">
      <c r="A1427" s="1"/>
      <c r="B1427" s="1"/>
      <c r="C1427" s="1"/>
      <c r="D1427" s="1"/>
      <c r="E1427" s="1"/>
      <c r="F1427" s="1"/>
      <c r="G1427" s="1"/>
      <c r="H1427" s="1"/>
      <c r="I1427" s="1"/>
      <c r="J1427" s="1"/>
      <c r="K1427" s="1"/>
      <c r="L1427" s="1"/>
      <c r="M1427" s="1"/>
      <c r="N1427" s="1"/>
      <c r="O1427" s="1"/>
    </row>
    <row r="1428" spans="1:15">
      <c r="A1428" s="1"/>
      <c r="B1428" s="1"/>
      <c r="C1428" s="1"/>
      <c r="D1428" s="1"/>
      <c r="E1428" s="1"/>
      <c r="F1428" s="1"/>
      <c r="G1428" s="1"/>
      <c r="H1428" s="1"/>
      <c r="I1428" s="1"/>
      <c r="J1428" s="1"/>
      <c r="K1428" s="1"/>
      <c r="L1428" s="1"/>
      <c r="M1428" s="1"/>
      <c r="N1428" s="1"/>
      <c r="O1428" s="1"/>
    </row>
    <row r="1429" spans="1:15">
      <c r="A1429" s="1"/>
      <c r="B1429" s="1"/>
      <c r="C1429" s="1"/>
      <c r="D1429" s="1"/>
      <c r="E1429" s="1"/>
      <c r="F1429" s="1"/>
      <c r="G1429" s="1"/>
      <c r="H1429" s="1"/>
      <c r="I1429" s="1"/>
      <c r="J1429" s="1"/>
      <c r="K1429" s="1"/>
      <c r="L1429" s="1"/>
      <c r="M1429" s="1"/>
      <c r="N1429" s="1"/>
      <c r="O1429" s="1"/>
    </row>
    <row r="1430" spans="1:15">
      <c r="A1430" s="1"/>
      <c r="B1430" s="1"/>
      <c r="C1430" s="1"/>
      <c r="D1430" s="1"/>
      <c r="E1430" s="1"/>
      <c r="F1430" s="1"/>
      <c r="G1430" s="1"/>
      <c r="H1430" s="1"/>
      <c r="I1430" s="1"/>
      <c r="J1430" s="1"/>
      <c r="K1430" s="1"/>
      <c r="L1430" s="1"/>
      <c r="M1430" s="1"/>
      <c r="N1430" s="1"/>
      <c r="O1430" s="1"/>
    </row>
    <row r="1431" spans="1:15">
      <c r="A1431" s="1"/>
      <c r="B1431" s="1"/>
      <c r="C1431" s="1"/>
      <c r="D1431" s="1"/>
      <c r="E1431" s="1"/>
      <c r="F1431" s="1"/>
      <c r="G1431" s="1"/>
      <c r="H1431" s="1"/>
      <c r="I1431" s="1"/>
      <c r="J1431" s="1"/>
      <c r="K1431" s="1"/>
      <c r="L1431" s="1"/>
      <c r="M1431" s="1"/>
      <c r="N1431" s="1"/>
      <c r="O1431" s="1"/>
    </row>
    <row r="1432" spans="1:15">
      <c r="A1432" s="1"/>
      <c r="B1432" s="1"/>
      <c r="C1432" s="1"/>
      <c r="D1432" s="1"/>
      <c r="E1432" s="1"/>
      <c r="F1432" s="1"/>
      <c r="G1432" s="1"/>
      <c r="H1432" s="1"/>
      <c r="I1432" s="1"/>
      <c r="J1432" s="1"/>
      <c r="K1432" s="1"/>
      <c r="L1432" s="1"/>
      <c r="M1432" s="1"/>
      <c r="N1432" s="1"/>
      <c r="O1432" s="1"/>
    </row>
    <row r="1433" spans="1:15">
      <c r="A1433" s="1"/>
      <c r="B1433" s="1"/>
      <c r="C1433" s="1"/>
      <c r="D1433" s="1"/>
      <c r="E1433" s="1"/>
      <c r="F1433" s="1"/>
      <c r="G1433" s="1"/>
      <c r="H1433" s="1"/>
      <c r="I1433" s="1"/>
      <c r="J1433" s="1"/>
      <c r="K1433" s="1"/>
      <c r="L1433" s="1"/>
      <c r="M1433" s="1"/>
      <c r="N1433" s="1"/>
      <c r="O1433" s="1"/>
    </row>
    <row r="1434" spans="1:15">
      <c r="A1434" s="1"/>
      <c r="B1434" s="1"/>
      <c r="C1434" s="1"/>
      <c r="D1434" s="1"/>
      <c r="E1434" s="1"/>
      <c r="F1434" s="1"/>
      <c r="G1434" s="1"/>
      <c r="H1434" s="1"/>
      <c r="I1434" s="1"/>
      <c r="J1434" s="1"/>
      <c r="K1434" s="1"/>
      <c r="L1434" s="1"/>
      <c r="M1434" s="1"/>
      <c r="N1434" s="1"/>
      <c r="O1434" s="1"/>
    </row>
    <row r="1435" spans="1:15">
      <c r="A1435" s="1"/>
      <c r="B1435" s="1"/>
      <c r="C1435" s="1"/>
      <c r="D1435" s="1"/>
      <c r="E1435" s="1"/>
      <c r="F1435" s="1"/>
      <c r="G1435" s="1"/>
      <c r="H1435" s="1"/>
      <c r="I1435" s="1"/>
      <c r="J1435" s="1"/>
      <c r="K1435" s="1"/>
      <c r="L1435" s="1"/>
      <c r="M1435" s="1"/>
      <c r="N1435" s="1"/>
      <c r="O1435" s="1"/>
    </row>
    <row r="1436" spans="1:15">
      <c r="A1436" s="1"/>
      <c r="B1436" s="1"/>
      <c r="C1436" s="1"/>
      <c r="D1436" s="1"/>
      <c r="E1436" s="1"/>
      <c r="F1436" s="1"/>
      <c r="G1436" s="1"/>
      <c r="H1436" s="1"/>
      <c r="I1436" s="1"/>
      <c r="J1436" s="1"/>
      <c r="K1436" s="1"/>
      <c r="L1436" s="1"/>
      <c r="M1436" s="1"/>
      <c r="N1436" s="1"/>
      <c r="O1436" s="1"/>
    </row>
    <row r="1437" spans="1:15">
      <c r="A1437" s="1"/>
      <c r="B1437" s="1"/>
      <c r="C1437" s="1"/>
      <c r="D1437" s="1"/>
      <c r="E1437" s="1"/>
      <c r="F1437" s="1"/>
      <c r="G1437" s="1"/>
      <c r="H1437" s="1"/>
      <c r="I1437" s="1"/>
      <c r="J1437" s="1"/>
      <c r="K1437" s="1"/>
      <c r="L1437" s="1"/>
      <c r="M1437" s="1"/>
      <c r="N1437" s="1"/>
      <c r="O1437" s="1"/>
    </row>
    <row r="1438" spans="1:15">
      <c r="A1438" s="1"/>
      <c r="B1438" s="1"/>
      <c r="C1438" s="1"/>
      <c r="D1438" s="1"/>
      <c r="E1438" s="1"/>
      <c r="F1438" s="1"/>
      <c r="G1438" s="1"/>
      <c r="H1438" s="1"/>
      <c r="I1438" s="1"/>
      <c r="J1438" s="1"/>
      <c r="K1438" s="1"/>
      <c r="L1438" s="1"/>
      <c r="M1438" s="1"/>
      <c r="N1438" s="1"/>
      <c r="O1438" s="1"/>
    </row>
    <row r="1439" spans="1:15">
      <c r="A1439" s="1"/>
      <c r="B1439" s="1"/>
      <c r="C1439" s="1"/>
      <c r="D1439" s="1"/>
      <c r="E1439" s="1"/>
      <c r="F1439" s="1"/>
      <c r="G1439" s="1"/>
      <c r="H1439" s="1"/>
      <c r="I1439" s="1"/>
      <c r="J1439" s="1"/>
      <c r="K1439" s="1"/>
      <c r="L1439" s="1"/>
      <c r="M1439" s="1"/>
      <c r="N1439" s="1"/>
      <c r="O1439" s="1"/>
    </row>
    <row r="1440" spans="1:15">
      <c r="A1440" s="1"/>
      <c r="B1440" s="1"/>
      <c r="C1440" s="1"/>
      <c r="D1440" s="1"/>
      <c r="E1440" s="1"/>
      <c r="F1440" s="1"/>
      <c r="G1440" s="1"/>
      <c r="H1440" s="1"/>
      <c r="I1440" s="1"/>
      <c r="J1440" s="1"/>
      <c r="K1440" s="1"/>
      <c r="L1440" s="1"/>
      <c r="M1440" s="1"/>
      <c r="N1440" s="1"/>
      <c r="O1440" s="1"/>
    </row>
    <row r="1441" spans="1:15">
      <c r="A1441" s="1"/>
      <c r="B1441" s="1"/>
      <c r="C1441" s="1"/>
      <c r="D1441" s="1"/>
      <c r="E1441" s="1"/>
      <c r="F1441" s="1"/>
      <c r="G1441" s="1"/>
      <c r="H1441" s="1"/>
      <c r="I1441" s="1"/>
      <c r="J1441" s="1"/>
      <c r="K1441" s="1"/>
      <c r="L1441" s="1"/>
      <c r="M1441" s="1"/>
      <c r="N1441" s="1"/>
      <c r="O1441" s="1"/>
    </row>
    <row r="1442" spans="1:15">
      <c r="A1442" s="1"/>
      <c r="B1442" s="1"/>
      <c r="C1442" s="1"/>
      <c r="D1442" s="1"/>
      <c r="E1442" s="1"/>
      <c r="F1442" s="1"/>
      <c r="G1442" s="1"/>
      <c r="H1442" s="1"/>
      <c r="I1442" s="1"/>
      <c r="J1442" s="1"/>
      <c r="K1442" s="1"/>
      <c r="L1442" s="1"/>
      <c r="M1442" s="1"/>
      <c r="N1442" s="1"/>
      <c r="O1442" s="1"/>
    </row>
    <row r="1443" spans="1:15">
      <c r="A1443" s="1"/>
      <c r="B1443" s="1"/>
      <c r="C1443" s="1"/>
      <c r="D1443" s="1"/>
      <c r="E1443" s="1"/>
      <c r="F1443" s="1"/>
      <c r="G1443" s="1"/>
      <c r="H1443" s="1"/>
      <c r="I1443" s="1"/>
      <c r="J1443" s="1"/>
      <c r="K1443" s="1"/>
      <c r="L1443" s="1"/>
      <c r="M1443" s="1"/>
      <c r="N1443" s="1"/>
      <c r="O1443" s="1"/>
    </row>
    <row r="1444" spans="1:15">
      <c r="A1444" s="1"/>
      <c r="B1444" s="1"/>
      <c r="C1444" s="1"/>
      <c r="D1444" s="1"/>
      <c r="E1444" s="1"/>
      <c r="F1444" s="1"/>
      <c r="G1444" s="1"/>
      <c r="H1444" s="1"/>
      <c r="I1444" s="1"/>
      <c r="J1444" s="1"/>
      <c r="K1444" s="1"/>
      <c r="L1444" s="1"/>
      <c r="M1444" s="1"/>
      <c r="N1444" s="1"/>
      <c r="O1444" s="1"/>
    </row>
    <row r="1445" spans="1:15">
      <c r="A1445" s="1"/>
      <c r="B1445" s="1"/>
      <c r="C1445" s="1"/>
      <c r="D1445" s="1"/>
      <c r="E1445" s="1"/>
      <c r="F1445" s="1"/>
      <c r="G1445" s="1"/>
      <c r="H1445" s="1"/>
      <c r="I1445" s="1"/>
      <c r="J1445" s="1"/>
      <c r="K1445" s="1"/>
      <c r="L1445" s="1"/>
      <c r="M1445" s="1"/>
      <c r="N1445" s="1"/>
      <c r="O1445" s="1"/>
    </row>
    <row r="1446" spans="1:15">
      <c r="A1446" s="1"/>
      <c r="B1446" s="1"/>
      <c r="C1446" s="1"/>
      <c r="D1446" s="1"/>
      <c r="E1446" s="1"/>
      <c r="F1446" s="1"/>
      <c r="G1446" s="1"/>
      <c r="H1446" s="1"/>
      <c r="I1446" s="1"/>
      <c r="J1446" s="1"/>
      <c r="K1446" s="1"/>
      <c r="L1446" s="1"/>
      <c r="M1446" s="1"/>
      <c r="N1446" s="1"/>
      <c r="O1446" s="1"/>
    </row>
    <row r="1447" spans="1:15">
      <c r="A1447" s="1"/>
      <c r="B1447" s="1"/>
      <c r="C1447" s="1"/>
      <c r="D1447" s="1"/>
      <c r="E1447" s="1"/>
      <c r="F1447" s="1"/>
      <c r="G1447" s="1"/>
      <c r="H1447" s="1"/>
      <c r="I1447" s="1"/>
      <c r="J1447" s="1"/>
      <c r="K1447" s="1"/>
      <c r="L1447" s="1"/>
      <c r="M1447" s="1"/>
      <c r="N1447" s="1"/>
      <c r="O1447" s="1"/>
    </row>
    <row r="1448" spans="1:15">
      <c r="A1448" s="1"/>
      <c r="B1448" s="1"/>
      <c r="C1448" s="1"/>
      <c r="D1448" s="1"/>
      <c r="E1448" s="1"/>
      <c r="F1448" s="1"/>
      <c r="G1448" s="1"/>
      <c r="H1448" s="1"/>
      <c r="I1448" s="1"/>
      <c r="J1448" s="1"/>
      <c r="K1448" s="1"/>
      <c r="L1448" s="1"/>
      <c r="M1448" s="1"/>
      <c r="N1448" s="1"/>
      <c r="O1448" s="1"/>
    </row>
    <row r="1449" spans="1:15">
      <c r="A1449" s="1"/>
      <c r="B1449" s="1"/>
      <c r="C1449" s="1"/>
      <c r="D1449" s="1"/>
      <c r="E1449" s="1"/>
      <c r="F1449" s="1"/>
      <c r="G1449" s="1"/>
      <c r="H1449" s="1"/>
      <c r="I1449" s="1"/>
      <c r="J1449" s="1"/>
      <c r="K1449" s="1"/>
      <c r="L1449" s="1"/>
      <c r="M1449" s="1"/>
      <c r="N1449" s="1"/>
      <c r="O1449" s="1"/>
    </row>
    <row r="1450" spans="1:15">
      <c r="A1450" s="1"/>
      <c r="B1450" s="1"/>
      <c r="C1450" s="1"/>
      <c r="D1450" s="1"/>
      <c r="E1450" s="1"/>
      <c r="F1450" s="1"/>
      <c r="G1450" s="1"/>
      <c r="H1450" s="1"/>
      <c r="I1450" s="1"/>
      <c r="J1450" s="1"/>
      <c r="K1450" s="1"/>
      <c r="L1450" s="1"/>
      <c r="M1450" s="1"/>
      <c r="N1450" s="1"/>
      <c r="O1450" s="1"/>
    </row>
    <row r="1451" spans="1:15">
      <c r="A1451" s="1"/>
      <c r="B1451" s="1"/>
      <c r="C1451" s="1"/>
      <c r="D1451" s="1"/>
      <c r="E1451" s="1"/>
      <c r="F1451" s="1"/>
      <c r="G1451" s="1"/>
      <c r="H1451" s="1"/>
      <c r="I1451" s="1"/>
      <c r="J1451" s="1"/>
      <c r="K1451" s="1"/>
      <c r="L1451" s="1"/>
      <c r="M1451" s="1"/>
      <c r="N1451" s="1"/>
      <c r="O1451" s="1"/>
    </row>
    <row r="1452" spans="1:15">
      <c r="A1452" s="1"/>
      <c r="B1452" s="1"/>
      <c r="C1452" s="1"/>
      <c r="D1452" s="1"/>
      <c r="E1452" s="1"/>
      <c r="F1452" s="1"/>
      <c r="G1452" s="1"/>
      <c r="H1452" s="1"/>
      <c r="I1452" s="1"/>
      <c r="J1452" s="1"/>
      <c r="K1452" s="1"/>
      <c r="L1452" s="1"/>
      <c r="M1452" s="1"/>
      <c r="N1452" s="1"/>
      <c r="O1452" s="1"/>
    </row>
    <row r="1453" spans="1:15">
      <c r="A1453" s="1"/>
      <c r="B1453" s="1"/>
      <c r="C1453" s="1"/>
      <c r="D1453" s="1"/>
      <c r="E1453" s="1"/>
      <c r="F1453" s="1"/>
      <c r="G1453" s="1"/>
      <c r="H1453" s="1"/>
      <c r="I1453" s="1"/>
      <c r="J1453" s="1"/>
      <c r="K1453" s="1"/>
      <c r="L1453" s="1"/>
      <c r="M1453" s="1"/>
      <c r="N1453" s="1"/>
      <c r="O1453" s="1"/>
    </row>
    <row r="1454" spans="1:15">
      <c r="A1454" s="1"/>
      <c r="B1454" s="1"/>
      <c r="C1454" s="1"/>
      <c r="D1454" s="1"/>
      <c r="E1454" s="1"/>
      <c r="F1454" s="1"/>
      <c r="G1454" s="1"/>
      <c r="H1454" s="1"/>
      <c r="I1454" s="1"/>
      <c r="J1454" s="1"/>
      <c r="K1454" s="1"/>
      <c r="L1454" s="1"/>
      <c r="M1454" s="1"/>
      <c r="N1454" s="1"/>
      <c r="O1454" s="1"/>
    </row>
    <row r="1455" spans="1:15">
      <c r="A1455" s="1"/>
      <c r="B1455" s="1"/>
      <c r="C1455" s="1"/>
      <c r="D1455" s="1"/>
      <c r="E1455" s="1"/>
      <c r="F1455" s="1"/>
      <c r="G1455" s="1"/>
      <c r="H1455" s="1"/>
      <c r="I1455" s="1"/>
      <c r="J1455" s="1"/>
      <c r="K1455" s="1"/>
      <c r="L1455" s="1"/>
      <c r="M1455" s="1"/>
      <c r="N1455" s="1"/>
      <c r="O1455" s="1"/>
    </row>
    <row r="1456" spans="1:15">
      <c r="A1456" s="1"/>
      <c r="B1456" s="1"/>
      <c r="C1456" s="1"/>
      <c r="D1456" s="1"/>
      <c r="E1456" s="1"/>
      <c r="F1456" s="1"/>
      <c r="G1456" s="1"/>
      <c r="H1456" s="1"/>
      <c r="I1456" s="1"/>
      <c r="J1456" s="1"/>
      <c r="K1456" s="1"/>
      <c r="L1456" s="1"/>
      <c r="M1456" s="1"/>
      <c r="N1456" s="1"/>
      <c r="O1456" s="1"/>
    </row>
    <row r="1457" spans="1:15">
      <c r="A1457" s="1"/>
      <c r="B1457" s="1"/>
      <c r="C1457" s="1"/>
      <c r="D1457" s="1"/>
      <c r="E1457" s="1"/>
      <c r="F1457" s="1"/>
      <c r="G1457" s="1"/>
      <c r="H1457" s="1"/>
      <c r="I1457" s="1"/>
      <c r="J1457" s="1"/>
      <c r="K1457" s="1"/>
      <c r="L1457" s="1"/>
      <c r="M1457" s="1"/>
      <c r="N1457" s="1"/>
      <c r="O1457" s="1"/>
    </row>
    <row r="1458" spans="1:15">
      <c r="A1458" s="1"/>
      <c r="B1458" s="1"/>
      <c r="C1458" s="1"/>
      <c r="D1458" s="1"/>
      <c r="E1458" s="1"/>
      <c r="F1458" s="1"/>
      <c r="G1458" s="1"/>
      <c r="H1458" s="1"/>
      <c r="I1458" s="1"/>
      <c r="J1458" s="1"/>
      <c r="K1458" s="1"/>
      <c r="L1458" s="1"/>
      <c r="M1458" s="1"/>
      <c r="N1458" s="1"/>
      <c r="O1458" s="1"/>
    </row>
    <row r="1459" spans="1:15">
      <c r="A1459" s="1"/>
      <c r="B1459" s="1"/>
      <c r="C1459" s="1"/>
      <c r="D1459" s="1"/>
      <c r="E1459" s="1"/>
      <c r="F1459" s="1"/>
      <c r="G1459" s="1"/>
      <c r="H1459" s="1"/>
      <c r="I1459" s="1"/>
      <c r="J1459" s="1"/>
      <c r="K1459" s="1"/>
      <c r="L1459" s="1"/>
      <c r="M1459" s="1"/>
      <c r="N1459" s="1"/>
      <c r="O1459" s="1"/>
    </row>
    <row r="1460" spans="1:15">
      <c r="A1460" s="1"/>
      <c r="B1460" s="1"/>
      <c r="C1460" s="1"/>
      <c r="D1460" s="1"/>
      <c r="E1460" s="1"/>
      <c r="F1460" s="1"/>
      <c r="G1460" s="1"/>
      <c r="H1460" s="1"/>
      <c r="I1460" s="1"/>
      <c r="J1460" s="1"/>
      <c r="K1460" s="1"/>
      <c r="L1460" s="1"/>
      <c r="M1460" s="1"/>
      <c r="N1460" s="1"/>
      <c r="O1460" s="1"/>
    </row>
    <row r="1461" spans="1:15">
      <c r="A1461" s="1"/>
      <c r="B1461" s="1"/>
      <c r="C1461" s="1"/>
      <c r="D1461" s="1"/>
      <c r="E1461" s="1"/>
      <c r="F1461" s="1"/>
      <c r="G1461" s="1"/>
      <c r="H1461" s="1"/>
      <c r="I1461" s="1"/>
      <c r="J1461" s="1"/>
      <c r="K1461" s="1"/>
      <c r="L1461" s="1"/>
      <c r="M1461" s="1"/>
      <c r="N1461" s="1"/>
      <c r="O1461" s="1"/>
    </row>
    <row r="1462" spans="1:15">
      <c r="A1462" s="1"/>
      <c r="B1462" s="1"/>
      <c r="C1462" s="1"/>
      <c r="D1462" s="1"/>
      <c r="E1462" s="1"/>
      <c r="F1462" s="1"/>
      <c r="G1462" s="1"/>
      <c r="H1462" s="1"/>
      <c r="I1462" s="1"/>
      <c r="J1462" s="1"/>
      <c r="K1462" s="1"/>
      <c r="L1462" s="1"/>
      <c r="M1462" s="1"/>
      <c r="N1462" s="1"/>
      <c r="O1462" s="1"/>
    </row>
    <row r="1463" spans="1:15">
      <c r="A1463" s="1"/>
      <c r="B1463" s="1"/>
      <c r="C1463" s="1"/>
      <c r="D1463" s="1"/>
      <c r="E1463" s="1"/>
      <c r="F1463" s="1"/>
      <c r="G1463" s="1"/>
      <c r="H1463" s="1"/>
      <c r="I1463" s="1"/>
      <c r="J1463" s="1"/>
      <c r="K1463" s="1"/>
      <c r="L1463" s="1"/>
      <c r="M1463" s="1"/>
      <c r="N1463" s="1"/>
      <c r="O1463" s="1"/>
    </row>
    <row r="1464" spans="1:15">
      <c r="A1464" s="1"/>
      <c r="B1464" s="1"/>
      <c r="C1464" s="1"/>
      <c r="D1464" s="1"/>
      <c r="E1464" s="1"/>
      <c r="F1464" s="1"/>
      <c r="G1464" s="1"/>
      <c r="H1464" s="1"/>
      <c r="I1464" s="1"/>
      <c r="J1464" s="1"/>
      <c r="K1464" s="1"/>
      <c r="L1464" s="1"/>
      <c r="M1464" s="1"/>
      <c r="N1464" s="1"/>
      <c r="O1464" s="1"/>
    </row>
    <row r="1465" spans="1:15">
      <c r="A1465" s="1"/>
      <c r="B1465" s="1"/>
      <c r="C1465" s="1"/>
      <c r="D1465" s="1"/>
      <c r="E1465" s="1"/>
      <c r="F1465" s="1"/>
      <c r="G1465" s="1"/>
      <c r="H1465" s="1"/>
      <c r="I1465" s="1"/>
      <c r="J1465" s="1"/>
      <c r="K1465" s="1"/>
      <c r="L1465" s="1"/>
      <c r="M1465" s="1"/>
      <c r="N1465" s="1"/>
      <c r="O1465" s="1"/>
    </row>
    <row r="1466" spans="1:15">
      <c r="A1466" s="1"/>
      <c r="B1466" s="1"/>
      <c r="C1466" s="1"/>
      <c r="D1466" s="1"/>
      <c r="E1466" s="1"/>
      <c r="F1466" s="1"/>
      <c r="G1466" s="1"/>
      <c r="H1466" s="1"/>
      <c r="I1466" s="1"/>
      <c r="J1466" s="1"/>
      <c r="K1466" s="1"/>
      <c r="L1466" s="1"/>
      <c r="M1466" s="1"/>
      <c r="N1466" s="1"/>
      <c r="O1466" s="1"/>
    </row>
    <row r="1467" spans="1:15">
      <c r="A1467" s="1"/>
      <c r="B1467" s="1"/>
      <c r="C1467" s="1"/>
      <c r="D1467" s="1"/>
      <c r="E1467" s="1"/>
      <c r="F1467" s="1"/>
      <c r="G1467" s="1"/>
      <c r="H1467" s="1"/>
      <c r="I1467" s="1"/>
      <c r="J1467" s="1"/>
      <c r="K1467" s="1"/>
      <c r="L1467" s="1"/>
      <c r="M1467" s="1"/>
      <c r="N1467" s="1"/>
      <c r="O1467" s="1"/>
    </row>
    <row r="1468" spans="1:15">
      <c r="A1468" s="1"/>
      <c r="B1468" s="1"/>
      <c r="C1468" s="1"/>
      <c r="D1468" s="1"/>
      <c r="E1468" s="1"/>
      <c r="F1468" s="1"/>
      <c r="G1468" s="1"/>
      <c r="H1468" s="1"/>
      <c r="I1468" s="1"/>
      <c r="J1468" s="1"/>
      <c r="K1468" s="1"/>
      <c r="L1468" s="1"/>
      <c r="M1468" s="1"/>
      <c r="N1468" s="1"/>
      <c r="O1468" s="1"/>
    </row>
    <row r="1469" spans="1:15">
      <c r="A1469" s="1"/>
      <c r="B1469" s="1"/>
      <c r="C1469" s="1"/>
      <c r="D1469" s="1"/>
      <c r="E1469" s="1"/>
      <c r="F1469" s="1"/>
      <c r="G1469" s="1"/>
      <c r="H1469" s="1"/>
      <c r="I1469" s="1"/>
      <c r="J1469" s="1"/>
      <c r="K1469" s="1"/>
      <c r="L1469" s="1"/>
      <c r="M1469" s="1"/>
      <c r="N1469" s="1"/>
      <c r="O1469" s="1"/>
    </row>
    <row r="1470" spans="1:15">
      <c r="A1470" s="1"/>
      <c r="B1470" s="1"/>
      <c r="C1470" s="1"/>
      <c r="D1470" s="1"/>
      <c r="E1470" s="1"/>
      <c r="F1470" s="1"/>
      <c r="G1470" s="1"/>
      <c r="H1470" s="1"/>
      <c r="I1470" s="1"/>
      <c r="J1470" s="1"/>
      <c r="K1470" s="1"/>
      <c r="L1470" s="1"/>
      <c r="M1470" s="1"/>
      <c r="N1470" s="1"/>
      <c r="O1470" s="1"/>
    </row>
    <row r="1471" spans="1:15">
      <c r="A1471" s="1"/>
      <c r="B1471" s="1"/>
      <c r="C1471" s="1"/>
      <c r="D1471" s="1"/>
      <c r="E1471" s="1"/>
      <c r="F1471" s="1"/>
      <c r="G1471" s="1"/>
      <c r="H1471" s="1"/>
      <c r="I1471" s="1"/>
      <c r="J1471" s="1"/>
      <c r="K1471" s="1"/>
      <c r="L1471" s="1"/>
      <c r="M1471" s="1"/>
      <c r="N1471" s="1"/>
      <c r="O1471" s="1"/>
    </row>
    <row r="1472" spans="1:15">
      <c r="A1472" s="1"/>
      <c r="B1472" s="1"/>
      <c r="C1472" s="1"/>
      <c r="D1472" s="1"/>
      <c r="E1472" s="1"/>
      <c r="F1472" s="1"/>
      <c r="G1472" s="1"/>
      <c r="H1472" s="1"/>
      <c r="I1472" s="1"/>
      <c r="J1472" s="1"/>
      <c r="K1472" s="1"/>
      <c r="L1472" s="1"/>
      <c r="M1472" s="1"/>
      <c r="N1472" s="1"/>
      <c r="O1472" s="1"/>
    </row>
    <row r="1473" spans="1:15">
      <c r="A1473" s="1"/>
      <c r="B1473" s="1"/>
      <c r="C1473" s="1"/>
      <c r="D1473" s="1"/>
      <c r="E1473" s="1"/>
      <c r="F1473" s="1"/>
      <c r="G1473" s="1"/>
      <c r="H1473" s="1"/>
      <c r="I1473" s="1"/>
      <c r="J1473" s="1"/>
      <c r="K1473" s="1"/>
      <c r="L1473" s="1"/>
      <c r="M1473" s="1"/>
      <c r="N1473" s="1"/>
      <c r="O1473" s="1"/>
    </row>
    <row r="1474" spans="1:15">
      <c r="A1474" s="1"/>
      <c r="B1474" s="1"/>
      <c r="C1474" s="1"/>
      <c r="D1474" s="1"/>
      <c r="E1474" s="1"/>
      <c r="F1474" s="1"/>
      <c r="G1474" s="1"/>
      <c r="H1474" s="1"/>
      <c r="I1474" s="1"/>
      <c r="J1474" s="1"/>
      <c r="K1474" s="1"/>
      <c r="L1474" s="1"/>
      <c r="M1474" s="1"/>
      <c r="N1474" s="1"/>
      <c r="O1474" s="1"/>
    </row>
    <row r="1475" spans="1:15">
      <c r="A1475" s="1"/>
      <c r="B1475" s="1"/>
      <c r="C1475" s="1"/>
      <c r="D1475" s="1"/>
      <c r="E1475" s="1"/>
      <c r="F1475" s="1"/>
      <c r="G1475" s="1"/>
      <c r="H1475" s="1"/>
      <c r="I1475" s="1"/>
      <c r="J1475" s="1"/>
      <c r="K1475" s="1"/>
      <c r="L1475" s="1"/>
      <c r="M1475" s="1"/>
      <c r="N1475" s="1"/>
      <c r="O1475" s="1"/>
    </row>
    <row r="1476" spans="1:15">
      <c r="A1476" s="1"/>
      <c r="B1476" s="1"/>
      <c r="C1476" s="1"/>
      <c r="D1476" s="1"/>
      <c r="E1476" s="1"/>
      <c r="F1476" s="1"/>
      <c r="G1476" s="1"/>
      <c r="H1476" s="1"/>
      <c r="I1476" s="1"/>
      <c r="J1476" s="1"/>
      <c r="K1476" s="1"/>
      <c r="L1476" s="1"/>
      <c r="M1476" s="1"/>
      <c r="N1476" s="1"/>
      <c r="O1476" s="1"/>
    </row>
    <row r="1477" spans="1:15">
      <c r="A1477" s="1"/>
      <c r="B1477" s="1"/>
      <c r="C1477" s="1"/>
      <c r="D1477" s="1"/>
      <c r="E1477" s="1"/>
      <c r="F1477" s="1"/>
      <c r="G1477" s="1"/>
      <c r="H1477" s="1"/>
      <c r="I1477" s="1"/>
      <c r="J1477" s="1"/>
      <c r="K1477" s="1"/>
      <c r="L1477" s="1"/>
      <c r="M1477" s="1"/>
      <c r="N1477" s="1"/>
      <c r="O1477" s="1"/>
    </row>
    <row r="1478" spans="1:15">
      <c r="A1478" s="1"/>
      <c r="B1478" s="1"/>
      <c r="C1478" s="1"/>
      <c r="D1478" s="1"/>
      <c r="E1478" s="1"/>
      <c r="F1478" s="1"/>
      <c r="G1478" s="1"/>
      <c r="H1478" s="1"/>
      <c r="I1478" s="1"/>
      <c r="J1478" s="1"/>
      <c r="K1478" s="1"/>
      <c r="L1478" s="1"/>
      <c r="M1478" s="1"/>
      <c r="N1478" s="1"/>
      <c r="O1478" s="1"/>
    </row>
    <row r="1479" spans="1:15">
      <c r="A1479" s="1"/>
      <c r="B1479" s="1"/>
      <c r="C1479" s="1"/>
      <c r="D1479" s="1"/>
      <c r="E1479" s="1"/>
      <c r="F1479" s="1"/>
      <c r="G1479" s="1"/>
      <c r="H1479" s="1"/>
      <c r="I1479" s="1"/>
      <c r="J1479" s="1"/>
      <c r="K1479" s="1"/>
      <c r="L1479" s="1"/>
      <c r="M1479" s="1"/>
      <c r="N1479" s="1"/>
      <c r="O1479" s="1"/>
    </row>
    <row r="1480" spans="1:15">
      <c r="A1480" s="1"/>
      <c r="B1480" s="1"/>
      <c r="C1480" s="1"/>
      <c r="D1480" s="1"/>
      <c r="E1480" s="1"/>
      <c r="F1480" s="1"/>
      <c r="G1480" s="1"/>
      <c r="H1480" s="1"/>
      <c r="I1480" s="1"/>
      <c r="J1480" s="1"/>
      <c r="K1480" s="1"/>
      <c r="L1480" s="1"/>
      <c r="M1480" s="1"/>
      <c r="N1480" s="1"/>
      <c r="O1480" s="1"/>
    </row>
    <row r="1481" spans="1:15">
      <c r="A1481" s="1"/>
      <c r="B1481" s="1"/>
      <c r="C1481" s="1"/>
      <c r="D1481" s="1"/>
      <c r="E1481" s="1"/>
      <c r="F1481" s="1"/>
      <c r="G1481" s="1"/>
      <c r="H1481" s="1"/>
      <c r="I1481" s="1"/>
      <c r="J1481" s="1"/>
      <c r="K1481" s="1"/>
      <c r="L1481" s="1"/>
      <c r="M1481" s="1"/>
      <c r="N1481" s="1"/>
      <c r="O1481" s="1"/>
    </row>
    <row r="1482" spans="1:15">
      <c r="A1482" s="1"/>
      <c r="B1482" s="1"/>
      <c r="C1482" s="1"/>
      <c r="D1482" s="1"/>
      <c r="E1482" s="1"/>
      <c r="F1482" s="1"/>
      <c r="G1482" s="1"/>
      <c r="H1482" s="1"/>
      <c r="I1482" s="1"/>
      <c r="J1482" s="1"/>
      <c r="K1482" s="1"/>
      <c r="L1482" s="1"/>
      <c r="M1482" s="1"/>
      <c r="N1482" s="1"/>
      <c r="O1482" s="1"/>
    </row>
    <row r="1483" spans="1:15">
      <c r="A1483" s="1"/>
      <c r="B1483" s="1"/>
      <c r="C1483" s="1"/>
      <c r="D1483" s="1"/>
      <c r="E1483" s="1"/>
      <c r="F1483" s="1"/>
      <c r="G1483" s="1"/>
      <c r="H1483" s="1"/>
      <c r="I1483" s="1"/>
      <c r="J1483" s="1"/>
      <c r="K1483" s="1"/>
      <c r="L1483" s="1"/>
      <c r="M1483" s="1"/>
      <c r="N1483" s="1"/>
      <c r="O1483" s="1"/>
    </row>
    <row r="1484" spans="1:15">
      <c r="A1484" s="1"/>
      <c r="B1484" s="1"/>
      <c r="C1484" s="1"/>
      <c r="D1484" s="1"/>
      <c r="E1484" s="1"/>
      <c r="F1484" s="1"/>
      <c r="G1484" s="1"/>
      <c r="H1484" s="1"/>
      <c r="I1484" s="1"/>
      <c r="J1484" s="1"/>
      <c r="K1484" s="1"/>
      <c r="L1484" s="1"/>
      <c r="M1484" s="1"/>
      <c r="N1484" s="1"/>
      <c r="O1484" s="1"/>
    </row>
    <row r="1485" spans="1:15">
      <c r="A1485" s="1"/>
      <c r="B1485" s="1"/>
      <c r="C1485" s="1"/>
      <c r="D1485" s="1"/>
      <c r="E1485" s="1"/>
      <c r="F1485" s="1"/>
      <c r="G1485" s="1"/>
      <c r="H1485" s="1"/>
      <c r="I1485" s="1"/>
      <c r="J1485" s="1"/>
      <c r="K1485" s="1"/>
      <c r="L1485" s="1"/>
      <c r="M1485" s="1"/>
      <c r="N1485" s="1"/>
      <c r="O1485" s="1"/>
    </row>
    <row r="1486" spans="1:15">
      <c r="A1486" s="1"/>
      <c r="B1486" s="1"/>
      <c r="C1486" s="1"/>
      <c r="D1486" s="1"/>
      <c r="E1486" s="1"/>
      <c r="F1486" s="1"/>
      <c r="G1486" s="1"/>
      <c r="H1486" s="1"/>
      <c r="I1486" s="1"/>
      <c r="J1486" s="1"/>
      <c r="K1486" s="1"/>
      <c r="L1486" s="1"/>
      <c r="M1486" s="1"/>
      <c r="N1486" s="1"/>
      <c r="O1486" s="1"/>
    </row>
    <row r="1487" spans="1:15">
      <c r="A1487" s="1"/>
      <c r="B1487" s="1"/>
      <c r="C1487" s="1"/>
      <c r="D1487" s="1"/>
      <c r="E1487" s="1"/>
      <c r="F1487" s="1"/>
      <c r="G1487" s="1"/>
      <c r="H1487" s="1"/>
      <c r="I1487" s="1"/>
      <c r="J1487" s="1"/>
      <c r="K1487" s="1"/>
      <c r="L1487" s="1"/>
      <c r="M1487" s="1"/>
      <c r="N1487" s="1"/>
      <c r="O1487" s="1"/>
    </row>
    <row r="1488" spans="1:15">
      <c r="A1488" s="1"/>
      <c r="B1488" s="1"/>
      <c r="C1488" s="1"/>
      <c r="D1488" s="1"/>
      <c r="E1488" s="1"/>
      <c r="F1488" s="1"/>
      <c r="G1488" s="1"/>
      <c r="H1488" s="1"/>
      <c r="I1488" s="1"/>
      <c r="J1488" s="1"/>
      <c r="K1488" s="1"/>
      <c r="L1488" s="1"/>
      <c r="M1488" s="1"/>
      <c r="N1488" s="1"/>
      <c r="O1488" s="1"/>
    </row>
    <row r="1489" spans="1:15">
      <c r="A1489" s="1"/>
      <c r="B1489" s="1"/>
      <c r="C1489" s="1"/>
      <c r="D1489" s="1"/>
      <c r="E1489" s="1"/>
      <c r="F1489" s="1"/>
      <c r="G1489" s="1"/>
      <c r="H1489" s="1"/>
      <c r="I1489" s="1"/>
      <c r="J1489" s="1"/>
      <c r="K1489" s="1"/>
      <c r="L1489" s="1"/>
      <c r="M1489" s="1"/>
      <c r="N1489" s="1"/>
      <c r="O1489" s="1"/>
    </row>
    <row r="1490" spans="1:15">
      <c r="A1490" s="1"/>
      <c r="B1490" s="1"/>
      <c r="C1490" s="1"/>
      <c r="D1490" s="1"/>
      <c r="E1490" s="1"/>
      <c r="F1490" s="1"/>
      <c r="G1490" s="1"/>
      <c r="H1490" s="1"/>
      <c r="I1490" s="1"/>
      <c r="J1490" s="1"/>
      <c r="K1490" s="1"/>
      <c r="L1490" s="1"/>
      <c r="M1490" s="1"/>
      <c r="N1490" s="1"/>
      <c r="O1490" s="1"/>
    </row>
    <row r="1491" spans="1:15">
      <c r="A1491" s="1"/>
      <c r="B1491" s="1"/>
      <c r="C1491" s="1"/>
      <c r="D1491" s="1"/>
      <c r="E1491" s="1"/>
      <c r="F1491" s="1"/>
      <c r="G1491" s="1"/>
      <c r="H1491" s="1"/>
      <c r="I1491" s="1"/>
      <c r="J1491" s="1"/>
      <c r="K1491" s="1"/>
      <c r="L1491" s="1"/>
      <c r="M1491" s="1"/>
      <c r="N1491" s="1"/>
      <c r="O1491" s="1"/>
    </row>
    <row r="1492" spans="1:15">
      <c r="A1492" s="1"/>
      <c r="B1492" s="1"/>
      <c r="C1492" s="1"/>
      <c r="D1492" s="1"/>
      <c r="E1492" s="1"/>
      <c r="F1492" s="1"/>
      <c r="G1492" s="1"/>
      <c r="H1492" s="1"/>
      <c r="I1492" s="1"/>
      <c r="J1492" s="1"/>
      <c r="K1492" s="1"/>
      <c r="L1492" s="1"/>
      <c r="M1492" s="1"/>
      <c r="N1492" s="1"/>
      <c r="O1492" s="1"/>
    </row>
    <row r="1493" spans="1:15">
      <c r="A1493" s="1"/>
      <c r="B1493" s="1"/>
      <c r="C1493" s="1"/>
      <c r="D1493" s="1"/>
      <c r="E1493" s="1"/>
      <c r="F1493" s="1"/>
      <c r="G1493" s="1"/>
      <c r="H1493" s="1"/>
      <c r="I1493" s="1"/>
      <c r="J1493" s="1"/>
      <c r="K1493" s="1"/>
      <c r="L1493" s="1"/>
      <c r="M1493" s="1"/>
      <c r="N1493" s="1"/>
      <c r="O1493" s="1"/>
    </row>
    <row r="1494" spans="1:15">
      <c r="A1494" s="1"/>
      <c r="B1494" s="1"/>
      <c r="C1494" s="1"/>
      <c r="D1494" s="1"/>
      <c r="E1494" s="1"/>
      <c r="F1494" s="1"/>
      <c r="G1494" s="1"/>
      <c r="H1494" s="1"/>
      <c r="I1494" s="1"/>
      <c r="J1494" s="1"/>
      <c r="K1494" s="1"/>
      <c r="L1494" s="1"/>
      <c r="M1494" s="1"/>
      <c r="N1494" s="1"/>
      <c r="O1494" s="1"/>
    </row>
    <row r="1495" spans="1:15">
      <c r="A1495" s="1"/>
      <c r="B1495" s="1"/>
      <c r="C1495" s="1"/>
      <c r="D1495" s="1"/>
      <c r="E1495" s="1"/>
      <c r="F1495" s="1"/>
      <c r="G1495" s="1"/>
      <c r="H1495" s="1"/>
      <c r="I1495" s="1"/>
      <c r="J1495" s="1"/>
      <c r="K1495" s="1"/>
      <c r="L1495" s="1"/>
      <c r="M1495" s="1"/>
      <c r="N1495" s="1"/>
      <c r="O1495" s="1"/>
    </row>
    <row r="1496" spans="1:15">
      <c r="A1496" s="1"/>
      <c r="B1496" s="1"/>
      <c r="C1496" s="1"/>
      <c r="D1496" s="1"/>
      <c r="E1496" s="1"/>
      <c r="F1496" s="1"/>
      <c r="G1496" s="1"/>
      <c r="H1496" s="1"/>
      <c r="I1496" s="1"/>
      <c r="J1496" s="1"/>
      <c r="K1496" s="1"/>
      <c r="L1496" s="1"/>
      <c r="M1496" s="1"/>
      <c r="N1496" s="1"/>
      <c r="O1496" s="1"/>
    </row>
    <row r="1497" spans="1:15">
      <c r="A1497" s="1"/>
      <c r="B1497" s="1"/>
      <c r="C1497" s="1"/>
      <c r="D1497" s="1"/>
      <c r="E1497" s="1"/>
      <c r="F1497" s="1"/>
      <c r="G1497" s="1"/>
      <c r="H1497" s="1"/>
      <c r="I1497" s="1"/>
      <c r="J1497" s="1"/>
      <c r="K1497" s="1"/>
      <c r="L1497" s="1"/>
      <c r="M1497" s="1"/>
      <c r="N1497" s="1"/>
      <c r="O1497" s="1"/>
    </row>
    <row r="1498" spans="1:15">
      <c r="A1498" s="1"/>
      <c r="B1498" s="1"/>
      <c r="C1498" s="1"/>
      <c r="D1498" s="1"/>
      <c r="E1498" s="1"/>
      <c r="F1498" s="1"/>
      <c r="G1498" s="1"/>
      <c r="H1498" s="1"/>
      <c r="I1498" s="1"/>
      <c r="J1498" s="1"/>
      <c r="K1498" s="1"/>
      <c r="L1498" s="1"/>
      <c r="M1498" s="1"/>
      <c r="N1498" s="1"/>
      <c r="O1498" s="1"/>
    </row>
    <row r="1499" spans="1:15">
      <c r="A1499" s="1"/>
      <c r="B1499" s="1"/>
      <c r="C1499" s="1"/>
      <c r="D1499" s="1"/>
      <c r="E1499" s="1"/>
      <c r="F1499" s="1"/>
      <c r="G1499" s="1"/>
      <c r="H1499" s="1"/>
      <c r="I1499" s="1"/>
      <c r="J1499" s="1"/>
      <c r="K1499" s="1"/>
      <c r="L1499" s="1"/>
      <c r="M1499" s="1"/>
      <c r="N1499" s="1"/>
      <c r="O1499" s="1"/>
    </row>
    <row r="1500" spans="1:15">
      <c r="A1500" s="1"/>
      <c r="B1500" s="1"/>
      <c r="C1500" s="1"/>
      <c r="D1500" s="1"/>
      <c r="E1500" s="1"/>
      <c r="F1500" s="1"/>
      <c r="G1500" s="1"/>
      <c r="H1500" s="1"/>
      <c r="I1500" s="1"/>
      <c r="J1500" s="1"/>
      <c r="K1500" s="1"/>
      <c r="L1500" s="1"/>
      <c r="M1500" s="1"/>
      <c r="N1500" s="1"/>
      <c r="O1500" s="1"/>
    </row>
    <row r="1501" spans="1:15">
      <c r="A1501" s="1"/>
      <c r="B1501" s="1"/>
      <c r="C1501" s="1"/>
      <c r="D1501" s="1"/>
      <c r="E1501" s="1"/>
      <c r="F1501" s="1"/>
      <c r="G1501" s="1"/>
      <c r="H1501" s="1"/>
      <c r="I1501" s="1"/>
      <c r="J1501" s="1"/>
      <c r="K1501" s="1"/>
      <c r="L1501" s="1"/>
      <c r="M1501" s="1"/>
      <c r="N1501" s="1"/>
      <c r="O1501" s="1"/>
    </row>
    <row r="1502" spans="1:15">
      <c r="A1502" s="1"/>
      <c r="B1502" s="1"/>
      <c r="C1502" s="1"/>
      <c r="D1502" s="1"/>
      <c r="E1502" s="1"/>
      <c r="F1502" s="1"/>
      <c r="G1502" s="1"/>
      <c r="H1502" s="1"/>
      <c r="I1502" s="1"/>
      <c r="J1502" s="1"/>
      <c r="K1502" s="1"/>
      <c r="L1502" s="1"/>
      <c r="M1502" s="1"/>
      <c r="N1502" s="1"/>
      <c r="O1502" s="1"/>
    </row>
    <row r="1503" spans="1:15">
      <c r="A1503" s="1"/>
      <c r="B1503" s="1"/>
      <c r="C1503" s="1"/>
      <c r="D1503" s="1"/>
      <c r="E1503" s="1"/>
      <c r="F1503" s="1"/>
      <c r="G1503" s="1"/>
      <c r="H1503" s="1"/>
      <c r="I1503" s="1"/>
      <c r="J1503" s="1"/>
      <c r="K1503" s="1"/>
      <c r="L1503" s="1"/>
      <c r="M1503" s="1"/>
      <c r="N1503" s="1"/>
      <c r="O1503" s="1"/>
    </row>
    <row r="1504" spans="1:15">
      <c r="A1504" s="1"/>
      <c r="B1504" s="1"/>
      <c r="C1504" s="1"/>
      <c r="D1504" s="1"/>
      <c r="E1504" s="1"/>
      <c r="F1504" s="1"/>
      <c r="G1504" s="1"/>
      <c r="H1504" s="1"/>
      <c r="I1504" s="1"/>
      <c r="J1504" s="1"/>
      <c r="K1504" s="1"/>
      <c r="L1504" s="1"/>
      <c r="M1504" s="1"/>
      <c r="N1504" s="1"/>
      <c r="O1504" s="1"/>
    </row>
    <row r="1505" spans="1:15">
      <c r="A1505" s="1"/>
      <c r="B1505" s="1"/>
      <c r="C1505" s="1"/>
      <c r="D1505" s="1"/>
      <c r="E1505" s="1"/>
      <c r="F1505" s="1"/>
      <c r="G1505" s="1"/>
      <c r="H1505" s="1"/>
      <c r="I1505" s="1"/>
      <c r="J1505" s="1"/>
      <c r="K1505" s="1"/>
      <c r="L1505" s="1"/>
      <c r="M1505" s="1"/>
      <c r="N1505" s="1"/>
      <c r="O1505" s="1"/>
    </row>
    <row r="1506" spans="1:15">
      <c r="A1506" s="1"/>
      <c r="B1506" s="1"/>
      <c r="C1506" s="1"/>
      <c r="D1506" s="1"/>
      <c r="E1506" s="1"/>
      <c r="F1506" s="1"/>
      <c r="G1506" s="1"/>
      <c r="H1506" s="1"/>
      <c r="I1506" s="1"/>
      <c r="J1506" s="1"/>
      <c r="K1506" s="1"/>
      <c r="L1506" s="1"/>
      <c r="M1506" s="1"/>
      <c r="N1506" s="1"/>
      <c r="O1506" s="1"/>
    </row>
    <row r="1507" spans="1:15">
      <c r="A1507" s="1"/>
      <c r="B1507" s="1"/>
      <c r="C1507" s="1"/>
      <c r="D1507" s="1"/>
      <c r="E1507" s="1"/>
      <c r="F1507" s="1"/>
      <c r="G1507" s="1"/>
      <c r="H1507" s="1"/>
      <c r="I1507" s="1"/>
      <c r="J1507" s="1"/>
      <c r="K1507" s="1"/>
      <c r="L1507" s="1"/>
      <c r="M1507" s="1"/>
      <c r="N1507" s="1"/>
      <c r="O1507" s="1"/>
    </row>
    <row r="1508" spans="1:15">
      <c r="A1508" s="1"/>
      <c r="B1508" s="1"/>
      <c r="C1508" s="1"/>
      <c r="D1508" s="1"/>
      <c r="E1508" s="1"/>
      <c r="F1508" s="1"/>
      <c r="G1508" s="1"/>
      <c r="H1508" s="1"/>
      <c r="I1508" s="1"/>
      <c r="J1508" s="1"/>
      <c r="K1508" s="1"/>
      <c r="L1508" s="1"/>
      <c r="M1508" s="1"/>
      <c r="N1508" s="1"/>
      <c r="O1508" s="1"/>
    </row>
    <row r="1509" spans="1:15">
      <c r="A1509" s="1"/>
      <c r="B1509" s="1"/>
      <c r="C1509" s="1"/>
      <c r="D1509" s="1"/>
      <c r="E1509" s="1"/>
      <c r="F1509" s="1"/>
      <c r="G1509" s="1"/>
      <c r="H1509" s="1"/>
      <c r="I1509" s="1"/>
      <c r="J1509" s="1"/>
      <c r="K1509" s="1"/>
      <c r="L1509" s="1"/>
      <c r="M1509" s="1"/>
      <c r="N1509" s="1"/>
      <c r="O1509" s="1"/>
    </row>
    <row r="1510" spans="1:15">
      <c r="A1510" s="1"/>
      <c r="B1510" s="1"/>
      <c r="C1510" s="1"/>
      <c r="D1510" s="1"/>
      <c r="E1510" s="1"/>
      <c r="F1510" s="1"/>
      <c r="G1510" s="1"/>
      <c r="H1510" s="1"/>
      <c r="I1510" s="1"/>
      <c r="J1510" s="1"/>
      <c r="K1510" s="1"/>
      <c r="L1510" s="1"/>
      <c r="M1510" s="1"/>
      <c r="N1510" s="1"/>
      <c r="O1510" s="1"/>
    </row>
    <row r="1511" spans="1:15">
      <c r="A1511" s="1"/>
      <c r="B1511" s="1"/>
      <c r="C1511" s="1"/>
      <c r="D1511" s="1"/>
      <c r="E1511" s="1"/>
      <c r="F1511" s="1"/>
      <c r="G1511" s="1"/>
      <c r="H1511" s="1"/>
      <c r="I1511" s="1"/>
      <c r="J1511" s="1"/>
      <c r="K1511" s="1"/>
      <c r="L1511" s="1"/>
      <c r="M1511" s="1"/>
      <c r="N1511" s="1"/>
      <c r="O1511" s="1"/>
    </row>
    <row r="1512" spans="1:15">
      <c r="A1512" s="1"/>
      <c r="B1512" s="1"/>
      <c r="C1512" s="1"/>
      <c r="D1512" s="1"/>
      <c r="E1512" s="1"/>
      <c r="F1512" s="1"/>
      <c r="G1512" s="1"/>
      <c r="H1512" s="1"/>
      <c r="I1512" s="1"/>
      <c r="J1512" s="1"/>
      <c r="K1512" s="1"/>
      <c r="L1512" s="1"/>
      <c r="M1512" s="1"/>
      <c r="N1512" s="1"/>
      <c r="O1512" s="1"/>
    </row>
    <row r="1513" spans="1:15">
      <c r="A1513" s="1"/>
      <c r="B1513" s="1"/>
      <c r="C1513" s="1"/>
      <c r="D1513" s="1"/>
      <c r="E1513" s="1"/>
      <c r="F1513" s="1"/>
      <c r="G1513" s="1"/>
      <c r="H1513" s="1"/>
      <c r="I1513" s="1"/>
      <c r="J1513" s="1"/>
      <c r="K1513" s="1"/>
      <c r="L1513" s="1"/>
      <c r="M1513" s="1"/>
      <c r="N1513" s="1"/>
      <c r="O1513" s="1"/>
    </row>
    <row r="1514" spans="1:15">
      <c r="A1514" s="1"/>
      <c r="B1514" s="1"/>
      <c r="C1514" s="1"/>
      <c r="D1514" s="1"/>
      <c r="E1514" s="1"/>
      <c r="F1514" s="1"/>
      <c r="G1514" s="1"/>
      <c r="H1514" s="1"/>
      <c r="I1514" s="1"/>
      <c r="J1514" s="1"/>
      <c r="K1514" s="1"/>
      <c r="L1514" s="1"/>
      <c r="M1514" s="1"/>
      <c r="N1514" s="1"/>
      <c r="O1514" s="1"/>
    </row>
    <row r="1515" spans="1:15">
      <c r="A1515" s="1"/>
      <c r="B1515" s="1"/>
      <c r="C1515" s="1"/>
      <c r="D1515" s="1"/>
      <c r="E1515" s="1"/>
      <c r="F1515" s="1"/>
      <c r="G1515" s="1"/>
      <c r="H1515" s="1"/>
      <c r="I1515" s="1"/>
      <c r="J1515" s="1"/>
      <c r="K1515" s="1"/>
      <c r="L1515" s="1"/>
      <c r="M1515" s="1"/>
      <c r="N1515" s="1"/>
      <c r="O1515" s="1"/>
    </row>
    <row r="1516" spans="1:15">
      <c r="A1516" s="1"/>
      <c r="B1516" s="1"/>
      <c r="C1516" s="1"/>
      <c r="D1516" s="1"/>
      <c r="E1516" s="1"/>
      <c r="F1516" s="1"/>
      <c r="G1516" s="1"/>
      <c r="H1516" s="1"/>
      <c r="I1516" s="1"/>
      <c r="J1516" s="1"/>
      <c r="K1516" s="1"/>
      <c r="L1516" s="1"/>
      <c r="M1516" s="1"/>
      <c r="N1516" s="1"/>
      <c r="O1516" s="1"/>
    </row>
    <row r="1517" spans="1:15">
      <c r="A1517" s="1"/>
      <c r="B1517" s="1"/>
      <c r="C1517" s="1"/>
      <c r="D1517" s="1"/>
      <c r="E1517" s="1"/>
      <c r="F1517" s="1"/>
      <c r="G1517" s="1"/>
      <c r="H1517" s="1"/>
      <c r="I1517" s="1"/>
      <c r="J1517" s="1"/>
      <c r="K1517" s="1"/>
      <c r="L1517" s="1"/>
      <c r="M1517" s="1"/>
      <c r="N1517" s="1"/>
      <c r="O1517" s="1"/>
    </row>
    <row r="1518" spans="1:15">
      <c r="A1518" s="1"/>
      <c r="B1518" s="1"/>
      <c r="C1518" s="1"/>
      <c r="D1518" s="1"/>
      <c r="E1518" s="1"/>
      <c r="F1518" s="1"/>
      <c r="G1518" s="1"/>
      <c r="H1518" s="1"/>
      <c r="I1518" s="1"/>
      <c r="J1518" s="1"/>
      <c r="K1518" s="1"/>
      <c r="L1518" s="1"/>
      <c r="M1518" s="1"/>
      <c r="N1518" s="1"/>
      <c r="O1518" s="1"/>
    </row>
    <row r="1519" spans="1:15">
      <c r="A1519" s="1"/>
      <c r="B1519" s="1"/>
      <c r="C1519" s="1"/>
      <c r="D1519" s="1"/>
      <c r="E1519" s="1"/>
      <c r="F1519" s="1"/>
      <c r="G1519" s="1"/>
      <c r="H1519" s="1"/>
      <c r="I1519" s="1"/>
      <c r="J1519" s="1"/>
      <c r="K1519" s="1"/>
      <c r="L1519" s="1"/>
      <c r="M1519" s="1"/>
      <c r="N1519" s="1"/>
      <c r="O1519" s="1"/>
    </row>
    <row r="1520" spans="1:15">
      <c r="A1520" s="1"/>
      <c r="B1520" s="1"/>
      <c r="C1520" s="1"/>
      <c r="D1520" s="1"/>
      <c r="E1520" s="1"/>
      <c r="F1520" s="1"/>
      <c r="G1520" s="1"/>
      <c r="H1520" s="1"/>
      <c r="I1520" s="1"/>
      <c r="J1520" s="1"/>
      <c r="K1520" s="1"/>
      <c r="L1520" s="1"/>
      <c r="M1520" s="1"/>
      <c r="N1520" s="1"/>
      <c r="O1520" s="1"/>
    </row>
    <row r="1521" spans="1:15">
      <c r="A1521" s="1"/>
      <c r="B1521" s="1"/>
      <c r="C1521" s="1"/>
      <c r="D1521" s="1"/>
      <c r="E1521" s="1"/>
      <c r="F1521" s="1"/>
      <c r="G1521" s="1"/>
      <c r="H1521" s="1"/>
      <c r="I1521" s="1"/>
      <c r="J1521" s="1"/>
      <c r="K1521" s="1"/>
      <c r="L1521" s="1"/>
      <c r="M1521" s="1"/>
      <c r="N1521" s="1"/>
      <c r="O1521" s="1"/>
    </row>
    <row r="1522" spans="1:15">
      <c r="A1522" s="1"/>
      <c r="B1522" s="1"/>
      <c r="C1522" s="1"/>
      <c r="D1522" s="1"/>
      <c r="E1522" s="1"/>
      <c r="F1522" s="1"/>
      <c r="G1522" s="1"/>
      <c r="H1522" s="1"/>
      <c r="I1522" s="1"/>
      <c r="J1522" s="1"/>
      <c r="K1522" s="1"/>
      <c r="L1522" s="1"/>
      <c r="M1522" s="1"/>
      <c r="N1522" s="1"/>
      <c r="O1522" s="1"/>
    </row>
    <row r="1523" spans="1:15">
      <c r="A1523" s="1"/>
      <c r="B1523" s="1"/>
      <c r="C1523" s="1"/>
      <c r="D1523" s="1"/>
      <c r="E1523" s="1"/>
      <c r="F1523" s="1"/>
      <c r="G1523" s="1"/>
      <c r="H1523" s="1"/>
      <c r="I1523" s="1"/>
      <c r="J1523" s="1"/>
      <c r="K1523" s="1"/>
      <c r="L1523" s="1"/>
      <c r="M1523" s="1"/>
      <c r="N1523" s="1"/>
      <c r="O1523" s="1"/>
    </row>
    <row r="1524" spans="1:15">
      <c r="A1524" s="1"/>
      <c r="B1524" s="1"/>
      <c r="C1524" s="1"/>
      <c r="D1524" s="1"/>
      <c r="E1524" s="1"/>
      <c r="F1524" s="1"/>
      <c r="G1524" s="1"/>
      <c r="H1524" s="1"/>
      <c r="I1524" s="1"/>
      <c r="J1524" s="1"/>
      <c r="K1524" s="1"/>
      <c r="L1524" s="1"/>
      <c r="M1524" s="1"/>
      <c r="N1524" s="1"/>
      <c r="O1524" s="1"/>
    </row>
    <row r="1525" spans="1:15">
      <c r="A1525" s="1"/>
      <c r="B1525" s="1"/>
      <c r="C1525" s="1"/>
      <c r="D1525" s="1"/>
      <c r="E1525" s="1"/>
      <c r="F1525" s="1"/>
      <c r="G1525" s="1"/>
      <c r="H1525" s="1"/>
      <c r="I1525" s="1"/>
      <c r="J1525" s="1"/>
      <c r="K1525" s="1"/>
      <c r="L1525" s="1"/>
      <c r="M1525" s="1"/>
      <c r="N1525" s="1"/>
      <c r="O1525" s="1"/>
    </row>
    <row r="1526" spans="1:15">
      <c r="A1526" s="1"/>
      <c r="B1526" s="1"/>
      <c r="C1526" s="1"/>
      <c r="D1526" s="1"/>
      <c r="E1526" s="1"/>
      <c r="F1526" s="1"/>
      <c r="G1526" s="1"/>
      <c r="H1526" s="1"/>
      <c r="I1526" s="1"/>
      <c r="J1526" s="1"/>
      <c r="K1526" s="1"/>
      <c r="L1526" s="1"/>
      <c r="M1526" s="1"/>
      <c r="N1526" s="1"/>
      <c r="O1526" s="1"/>
    </row>
    <row r="1527" spans="1:15">
      <c r="A1527" s="1"/>
      <c r="B1527" s="1"/>
      <c r="C1527" s="1"/>
      <c r="D1527" s="1"/>
      <c r="E1527" s="1"/>
      <c r="F1527" s="1"/>
      <c r="G1527" s="1"/>
      <c r="H1527" s="1"/>
      <c r="I1527" s="1"/>
      <c r="J1527" s="1"/>
      <c r="K1527" s="1"/>
      <c r="L1527" s="1"/>
      <c r="M1527" s="1"/>
      <c r="N1527" s="1"/>
      <c r="O1527" s="1"/>
    </row>
    <row r="1528" spans="1:15">
      <c r="A1528" s="1"/>
      <c r="B1528" s="1"/>
      <c r="C1528" s="1"/>
      <c r="D1528" s="1"/>
      <c r="E1528" s="1"/>
      <c r="F1528" s="1"/>
      <c r="G1528" s="1"/>
      <c r="H1528" s="1"/>
      <c r="I1528" s="1"/>
      <c r="J1528" s="1"/>
      <c r="K1528" s="1"/>
      <c r="L1528" s="1"/>
      <c r="M1528" s="1"/>
      <c r="N1528" s="1"/>
      <c r="O1528" s="1"/>
    </row>
    <row r="1529" spans="1:15">
      <c r="A1529" s="1"/>
      <c r="B1529" s="1"/>
      <c r="C1529" s="1"/>
      <c r="D1529" s="1"/>
      <c r="E1529" s="1"/>
      <c r="F1529" s="1"/>
      <c r="G1529" s="1"/>
      <c r="H1529" s="1"/>
      <c r="I1529" s="1"/>
      <c r="J1529" s="1"/>
      <c r="K1529" s="1"/>
      <c r="L1529" s="1"/>
      <c r="M1529" s="1"/>
      <c r="N1529" s="1"/>
      <c r="O1529" s="1"/>
    </row>
    <row r="1530" spans="1:15">
      <c r="A1530" s="1"/>
      <c r="B1530" s="1"/>
      <c r="C1530" s="1"/>
      <c r="D1530" s="1"/>
      <c r="E1530" s="1"/>
      <c r="F1530" s="1"/>
      <c r="G1530" s="1"/>
      <c r="H1530" s="1"/>
      <c r="I1530" s="1"/>
      <c r="J1530" s="1"/>
      <c r="K1530" s="1"/>
      <c r="L1530" s="1"/>
      <c r="M1530" s="1"/>
      <c r="N1530" s="1"/>
      <c r="O1530" s="1"/>
    </row>
    <row r="1531" spans="1:15">
      <c r="A1531" s="1"/>
      <c r="B1531" s="1"/>
      <c r="C1531" s="1"/>
      <c r="D1531" s="1"/>
      <c r="E1531" s="1"/>
      <c r="F1531" s="1"/>
      <c r="G1531" s="1"/>
      <c r="H1531" s="1"/>
      <c r="I1531" s="1"/>
      <c r="J1531" s="1"/>
      <c r="K1531" s="1"/>
      <c r="L1531" s="1"/>
      <c r="M1531" s="1"/>
      <c r="N1531" s="1"/>
      <c r="O1531" s="1"/>
    </row>
    <row r="1532" spans="1:15">
      <c r="A1532" s="1"/>
      <c r="B1532" s="1"/>
      <c r="C1532" s="1"/>
      <c r="D1532" s="1"/>
      <c r="E1532" s="1"/>
      <c r="F1532" s="1"/>
      <c r="G1532" s="1"/>
      <c r="H1532" s="1"/>
      <c r="I1532" s="1"/>
      <c r="J1532" s="1"/>
      <c r="K1532" s="1"/>
      <c r="L1532" s="1"/>
      <c r="M1532" s="1"/>
      <c r="N1532" s="1"/>
      <c r="O1532" s="1"/>
    </row>
    <row r="1533" spans="1:15">
      <c r="A1533" s="1"/>
      <c r="B1533" s="1"/>
      <c r="C1533" s="1"/>
      <c r="D1533" s="1"/>
      <c r="E1533" s="1"/>
      <c r="F1533" s="1"/>
      <c r="G1533" s="1"/>
      <c r="H1533" s="1"/>
      <c r="I1533" s="1"/>
      <c r="J1533" s="1"/>
      <c r="K1533" s="1"/>
      <c r="L1533" s="1"/>
      <c r="M1533" s="1"/>
      <c r="N1533" s="1"/>
      <c r="O1533" s="1"/>
    </row>
    <row r="1534" spans="1:15">
      <c r="A1534" s="1"/>
      <c r="B1534" s="1"/>
      <c r="C1534" s="1"/>
      <c r="D1534" s="1"/>
      <c r="E1534" s="1"/>
      <c r="F1534" s="1"/>
      <c r="G1534" s="1"/>
      <c r="H1534" s="1"/>
      <c r="I1534" s="1"/>
      <c r="J1534" s="1"/>
      <c r="K1534" s="1"/>
      <c r="L1534" s="1"/>
      <c r="M1534" s="1"/>
      <c r="N1534" s="1"/>
      <c r="O1534" s="1"/>
    </row>
    <row r="1535" spans="1:15">
      <c r="A1535" s="1"/>
      <c r="B1535" s="1"/>
      <c r="C1535" s="1"/>
      <c r="D1535" s="1"/>
      <c r="E1535" s="1"/>
      <c r="F1535" s="1"/>
      <c r="G1535" s="1"/>
      <c r="H1535" s="1"/>
      <c r="I1535" s="1"/>
      <c r="J1535" s="1"/>
      <c r="K1535" s="1"/>
      <c r="L1535" s="1"/>
      <c r="M1535" s="1"/>
      <c r="N1535" s="1"/>
      <c r="O1535" s="1"/>
    </row>
    <row r="1536" spans="1:15">
      <c r="A1536" s="1"/>
      <c r="B1536" s="1"/>
      <c r="C1536" s="1"/>
      <c r="D1536" s="1"/>
      <c r="E1536" s="1"/>
      <c r="F1536" s="1"/>
      <c r="G1536" s="1"/>
      <c r="H1536" s="1"/>
      <c r="I1536" s="1"/>
      <c r="J1536" s="1"/>
      <c r="K1536" s="1"/>
      <c r="L1536" s="1"/>
      <c r="M1536" s="1"/>
      <c r="N1536" s="1"/>
      <c r="O1536" s="1"/>
    </row>
    <row r="1537" spans="1:15">
      <c r="A1537" s="1"/>
      <c r="B1537" s="1"/>
      <c r="C1537" s="1"/>
      <c r="D1537" s="1"/>
      <c r="E1537" s="1"/>
      <c r="F1537" s="1"/>
      <c r="G1537" s="1"/>
      <c r="H1537" s="1"/>
      <c r="I1537" s="1"/>
      <c r="J1537" s="1"/>
      <c r="K1537" s="1"/>
      <c r="L1537" s="1"/>
      <c r="M1537" s="1"/>
      <c r="N1537" s="1"/>
      <c r="O1537" s="1"/>
    </row>
    <row r="1538" spans="1:15">
      <c r="A1538" s="1"/>
      <c r="B1538" s="1"/>
      <c r="C1538" s="1"/>
      <c r="D1538" s="1"/>
      <c r="E1538" s="1"/>
      <c r="F1538" s="1"/>
      <c r="G1538" s="1"/>
      <c r="H1538" s="1"/>
      <c r="I1538" s="1"/>
      <c r="J1538" s="1"/>
      <c r="K1538" s="1"/>
      <c r="L1538" s="1"/>
      <c r="M1538" s="1"/>
      <c r="N1538" s="1"/>
      <c r="O1538" s="1"/>
    </row>
    <row r="1539" spans="1:15">
      <c r="A1539" s="1"/>
      <c r="B1539" s="1"/>
      <c r="C1539" s="1"/>
      <c r="D1539" s="1"/>
      <c r="E1539" s="1"/>
      <c r="F1539" s="1"/>
      <c r="G1539" s="1"/>
      <c r="H1539" s="1"/>
      <c r="I1539" s="1"/>
      <c r="J1539" s="1"/>
      <c r="K1539" s="1"/>
      <c r="L1539" s="1"/>
      <c r="M1539" s="1"/>
      <c r="N1539" s="1"/>
      <c r="O1539" s="1"/>
    </row>
    <row r="1540" spans="1:15">
      <c r="A1540" s="1"/>
      <c r="B1540" s="1"/>
      <c r="C1540" s="1"/>
      <c r="D1540" s="1"/>
      <c r="E1540" s="1"/>
      <c r="F1540" s="1"/>
      <c r="G1540" s="1"/>
      <c r="H1540" s="1"/>
      <c r="I1540" s="1"/>
      <c r="J1540" s="1"/>
      <c r="K1540" s="1"/>
      <c r="L1540" s="1"/>
      <c r="M1540" s="1"/>
      <c r="N1540" s="1"/>
      <c r="O1540" s="1"/>
    </row>
    <row r="1541" spans="1:15">
      <c r="A1541" s="1"/>
      <c r="B1541" s="1"/>
      <c r="C1541" s="1"/>
      <c r="D1541" s="1"/>
      <c r="E1541" s="1"/>
      <c r="F1541" s="1"/>
      <c r="G1541" s="1"/>
      <c r="H1541" s="1"/>
      <c r="I1541" s="1"/>
      <c r="J1541" s="1"/>
      <c r="K1541" s="1"/>
      <c r="L1541" s="1"/>
      <c r="M1541" s="1"/>
      <c r="N1541" s="1"/>
      <c r="O1541" s="1"/>
    </row>
    <row r="1542" spans="1:15">
      <c r="A1542" s="1"/>
      <c r="B1542" s="1"/>
      <c r="C1542" s="1"/>
      <c r="D1542" s="1"/>
      <c r="E1542" s="1"/>
      <c r="F1542" s="1"/>
      <c r="G1542" s="1"/>
      <c r="H1542" s="1"/>
      <c r="I1542" s="1"/>
      <c r="J1542" s="1"/>
      <c r="K1542" s="1"/>
      <c r="L1542" s="1"/>
      <c r="M1542" s="1"/>
      <c r="N1542" s="1"/>
      <c r="O1542" s="1"/>
    </row>
    <row r="1543" spans="1:15">
      <c r="A1543" s="1"/>
      <c r="B1543" s="1"/>
      <c r="C1543" s="1"/>
      <c r="D1543" s="1"/>
      <c r="E1543" s="1"/>
      <c r="F1543" s="1"/>
      <c r="G1543" s="1"/>
      <c r="H1543" s="1"/>
      <c r="I1543" s="1"/>
      <c r="J1543" s="1"/>
      <c r="K1543" s="1"/>
      <c r="L1543" s="1"/>
      <c r="M1543" s="1"/>
      <c r="N1543" s="1"/>
      <c r="O1543" s="1"/>
    </row>
    <row r="1544" spans="1:15">
      <c r="A1544" s="1"/>
      <c r="B1544" s="1"/>
      <c r="C1544" s="1"/>
      <c r="D1544" s="1"/>
      <c r="E1544" s="1"/>
      <c r="F1544" s="1"/>
      <c r="G1544" s="1"/>
      <c r="H1544" s="1"/>
      <c r="I1544" s="1"/>
      <c r="J1544" s="1"/>
      <c r="K1544" s="1"/>
      <c r="L1544" s="1"/>
      <c r="M1544" s="1"/>
      <c r="N1544" s="1"/>
      <c r="O1544" s="1"/>
    </row>
    <row r="1545" spans="1:15">
      <c r="A1545" s="1"/>
      <c r="B1545" s="1"/>
      <c r="C1545" s="1"/>
      <c r="D1545" s="1"/>
      <c r="E1545" s="1"/>
      <c r="F1545" s="1"/>
      <c r="G1545" s="1"/>
      <c r="H1545" s="1"/>
      <c r="I1545" s="1"/>
      <c r="J1545" s="1"/>
      <c r="K1545" s="1"/>
      <c r="L1545" s="1"/>
      <c r="M1545" s="1"/>
      <c r="N1545" s="1"/>
      <c r="O1545" s="1"/>
    </row>
    <row r="1546" spans="1:15">
      <c r="A1546" s="1"/>
      <c r="B1546" s="1"/>
      <c r="C1546" s="1"/>
      <c r="D1546" s="1"/>
      <c r="E1546" s="1"/>
      <c r="F1546" s="1"/>
      <c r="G1546" s="1"/>
      <c r="H1546" s="1"/>
      <c r="I1546" s="1"/>
      <c r="J1546" s="1"/>
      <c r="K1546" s="1"/>
      <c r="L1546" s="1"/>
      <c r="M1546" s="1"/>
      <c r="N1546" s="1"/>
      <c r="O1546" s="1"/>
    </row>
    <row r="1547" spans="1:15">
      <c r="A1547" s="1"/>
      <c r="B1547" s="1"/>
      <c r="C1547" s="1"/>
      <c r="D1547" s="1"/>
      <c r="E1547" s="1"/>
      <c r="F1547" s="1"/>
      <c r="G1547" s="1"/>
      <c r="H1547" s="1"/>
      <c r="I1547" s="1"/>
      <c r="J1547" s="1"/>
      <c r="K1547" s="1"/>
      <c r="L1547" s="1"/>
      <c r="M1547" s="1"/>
      <c r="N1547" s="1"/>
      <c r="O1547" s="1"/>
    </row>
    <row r="1548" spans="1:15">
      <c r="A1548" s="1"/>
      <c r="B1548" s="1"/>
      <c r="C1548" s="1"/>
      <c r="D1548" s="1"/>
      <c r="E1548" s="1"/>
      <c r="F1548" s="1"/>
      <c r="G1548" s="1"/>
      <c r="H1548" s="1"/>
      <c r="I1548" s="1"/>
      <c r="J1548" s="1"/>
      <c r="K1548" s="1"/>
      <c r="L1548" s="1"/>
      <c r="M1548" s="1"/>
      <c r="N1548" s="1"/>
      <c r="O1548" s="1"/>
    </row>
    <row r="1549" spans="1:15">
      <c r="A1549" s="1"/>
      <c r="B1549" s="1"/>
      <c r="C1549" s="1"/>
      <c r="D1549" s="1"/>
      <c r="E1549" s="1"/>
      <c r="F1549" s="1"/>
      <c r="G1549" s="1"/>
      <c r="H1549" s="1"/>
      <c r="I1549" s="1"/>
      <c r="J1549" s="1"/>
      <c r="K1549" s="1"/>
      <c r="L1549" s="1"/>
      <c r="M1549" s="1"/>
      <c r="N1549" s="1"/>
      <c r="O1549" s="1"/>
    </row>
    <row r="1550" spans="1:15">
      <c r="A1550" s="1"/>
      <c r="B1550" s="1"/>
      <c r="C1550" s="1"/>
      <c r="D1550" s="1"/>
      <c r="E1550" s="1"/>
      <c r="F1550" s="1"/>
      <c r="G1550" s="1"/>
      <c r="H1550" s="1"/>
      <c r="I1550" s="1"/>
      <c r="J1550" s="1"/>
      <c r="K1550" s="1"/>
      <c r="L1550" s="1"/>
      <c r="M1550" s="1"/>
      <c r="N1550" s="1"/>
      <c r="O1550" s="1"/>
    </row>
    <row r="1551" spans="1:15">
      <c r="A1551" s="1"/>
      <c r="B1551" s="1"/>
      <c r="C1551" s="1"/>
      <c r="D1551" s="1"/>
      <c r="E1551" s="1"/>
      <c r="F1551" s="1"/>
      <c r="G1551" s="1"/>
      <c r="H1551" s="1"/>
      <c r="I1551" s="1"/>
      <c r="J1551" s="1"/>
      <c r="K1551" s="1"/>
      <c r="L1551" s="1"/>
      <c r="M1551" s="1"/>
      <c r="N1551" s="1"/>
      <c r="O1551" s="1"/>
    </row>
    <row r="1552" spans="1:15">
      <c r="A1552" s="1"/>
      <c r="B1552" s="1"/>
      <c r="C1552" s="1"/>
      <c r="D1552" s="1"/>
      <c r="E1552" s="1"/>
      <c r="F1552" s="1"/>
      <c r="G1552" s="1"/>
      <c r="H1552" s="1"/>
      <c r="I1552" s="1"/>
      <c r="J1552" s="1"/>
      <c r="K1552" s="1"/>
      <c r="L1552" s="1"/>
      <c r="M1552" s="1"/>
      <c r="N1552" s="1"/>
      <c r="O1552" s="1"/>
    </row>
    <row r="1553" spans="1:15">
      <c r="A1553" s="1"/>
      <c r="B1553" s="1"/>
      <c r="C1553" s="1"/>
      <c r="D1553" s="1"/>
      <c r="E1553" s="1"/>
      <c r="F1553" s="1"/>
      <c r="G1553" s="1"/>
      <c r="H1553" s="1"/>
      <c r="I1553" s="1"/>
      <c r="J1553" s="1"/>
      <c r="K1553" s="1"/>
      <c r="L1553" s="1"/>
      <c r="M1553" s="1"/>
      <c r="N1553" s="1"/>
      <c r="O1553" s="1"/>
    </row>
    <row r="1554" spans="1:15">
      <c r="A1554" s="1"/>
      <c r="B1554" s="1"/>
      <c r="C1554" s="1"/>
      <c r="D1554" s="1"/>
      <c r="E1554" s="1"/>
      <c r="F1554" s="1"/>
      <c r="G1554" s="1"/>
      <c r="H1554" s="1"/>
      <c r="I1554" s="1"/>
      <c r="J1554" s="1"/>
      <c r="K1554" s="1"/>
      <c r="L1554" s="1"/>
      <c r="M1554" s="1"/>
      <c r="N1554" s="1"/>
      <c r="O1554" s="1"/>
    </row>
    <row r="1555" spans="1:15">
      <c r="A1555" s="1"/>
      <c r="B1555" s="1"/>
      <c r="C1555" s="1"/>
      <c r="D1555" s="1"/>
      <c r="E1555" s="1"/>
      <c r="F1555" s="1"/>
      <c r="G1555" s="1"/>
      <c r="H1555" s="1"/>
      <c r="I1555" s="1"/>
      <c r="J1555" s="1"/>
      <c r="K1555" s="1"/>
      <c r="L1555" s="1"/>
      <c r="M1555" s="1"/>
      <c r="N1555" s="1"/>
      <c r="O1555" s="1"/>
    </row>
    <row r="1556" spans="1:15">
      <c r="A1556" s="1"/>
      <c r="B1556" s="1"/>
      <c r="C1556" s="1"/>
      <c r="D1556" s="1"/>
      <c r="E1556" s="1"/>
      <c r="F1556" s="1"/>
      <c r="G1556" s="1"/>
      <c r="H1556" s="1"/>
      <c r="I1556" s="1"/>
      <c r="J1556" s="1"/>
      <c r="K1556" s="1"/>
      <c r="L1556" s="1"/>
      <c r="M1556" s="1"/>
      <c r="N1556" s="1"/>
      <c r="O1556" s="1"/>
    </row>
    <row r="1557" spans="1:15">
      <c r="A1557" s="1"/>
      <c r="B1557" s="1"/>
      <c r="C1557" s="1"/>
      <c r="D1557" s="1"/>
      <c r="E1557" s="1"/>
      <c r="F1557" s="1"/>
      <c r="G1557" s="1"/>
      <c r="H1557" s="1"/>
      <c r="I1557" s="1"/>
      <c r="J1557" s="1"/>
      <c r="K1557" s="1"/>
      <c r="L1557" s="1"/>
      <c r="M1557" s="1"/>
      <c r="N1557" s="1"/>
      <c r="O1557" s="1"/>
    </row>
    <row r="1558" spans="1:15">
      <c r="A1558" s="1"/>
      <c r="B1558" s="1"/>
      <c r="C1558" s="1"/>
      <c r="D1558" s="1"/>
      <c r="E1558" s="1"/>
      <c r="F1558" s="1"/>
      <c r="G1558" s="1"/>
      <c r="H1558" s="1"/>
      <c r="I1558" s="1"/>
      <c r="J1558" s="1"/>
      <c r="K1558" s="1"/>
      <c r="L1558" s="1"/>
      <c r="M1558" s="1"/>
      <c r="N1558" s="1"/>
      <c r="O1558" s="1"/>
    </row>
    <row r="1559" spans="1:15">
      <c r="A1559" s="1"/>
      <c r="B1559" s="1"/>
      <c r="C1559" s="1"/>
      <c r="D1559" s="1"/>
      <c r="E1559" s="1"/>
      <c r="F1559" s="1"/>
      <c r="G1559" s="1"/>
      <c r="H1559" s="1"/>
      <c r="I1559" s="1"/>
      <c r="J1559" s="1"/>
      <c r="K1559" s="1"/>
      <c r="L1559" s="1"/>
      <c r="M1559" s="1"/>
      <c r="N1559" s="1"/>
      <c r="O1559" s="1"/>
    </row>
    <row r="1560" spans="1:15">
      <c r="A1560" s="1"/>
      <c r="B1560" s="1"/>
      <c r="C1560" s="1"/>
      <c r="D1560" s="1"/>
      <c r="E1560" s="1"/>
      <c r="F1560" s="1"/>
      <c r="G1560" s="1"/>
      <c r="H1560" s="1"/>
      <c r="I1560" s="1"/>
      <c r="J1560" s="1"/>
      <c r="K1560" s="1"/>
      <c r="L1560" s="1"/>
      <c r="M1560" s="1"/>
      <c r="N1560" s="1"/>
      <c r="O1560" s="1"/>
    </row>
    <row r="1561" spans="1:15">
      <c r="A1561" s="1"/>
      <c r="B1561" s="1"/>
      <c r="C1561" s="1"/>
      <c r="D1561" s="1"/>
      <c r="E1561" s="1"/>
      <c r="F1561" s="1"/>
      <c r="G1561" s="1"/>
      <c r="H1561" s="1"/>
      <c r="I1561" s="1"/>
      <c r="J1561" s="1"/>
      <c r="K1561" s="1"/>
      <c r="L1561" s="1"/>
      <c r="M1561" s="1"/>
      <c r="N1561" s="1"/>
      <c r="O1561" s="1"/>
    </row>
    <row r="1562" spans="1:15">
      <c r="A1562" s="1"/>
      <c r="B1562" s="1"/>
      <c r="C1562" s="1"/>
      <c r="D1562" s="1"/>
      <c r="E1562" s="1"/>
      <c r="F1562" s="1"/>
      <c r="G1562" s="1"/>
      <c r="H1562" s="1"/>
      <c r="I1562" s="1"/>
      <c r="J1562" s="1"/>
      <c r="K1562" s="1"/>
      <c r="L1562" s="1"/>
      <c r="M1562" s="1"/>
      <c r="N1562" s="1"/>
      <c r="O1562" s="1"/>
    </row>
    <row r="1563" spans="1:15">
      <c r="A1563" s="1"/>
      <c r="B1563" s="1"/>
      <c r="C1563" s="1"/>
      <c r="D1563" s="1"/>
      <c r="E1563" s="1"/>
      <c r="F1563" s="1"/>
      <c r="G1563" s="1"/>
      <c r="H1563" s="1"/>
      <c r="I1563" s="1"/>
      <c r="J1563" s="1"/>
      <c r="K1563" s="1"/>
      <c r="L1563" s="1"/>
      <c r="M1563" s="1"/>
      <c r="N1563" s="1"/>
      <c r="O1563" s="1"/>
    </row>
    <row r="1564" spans="1:15">
      <c r="A1564" s="1"/>
      <c r="B1564" s="1"/>
      <c r="C1564" s="1"/>
      <c r="D1564" s="1"/>
      <c r="E1564" s="1"/>
      <c r="F1564" s="1"/>
      <c r="G1564" s="1"/>
      <c r="H1564" s="1"/>
      <c r="I1564" s="1"/>
      <c r="J1564" s="1"/>
      <c r="K1564" s="1"/>
      <c r="L1564" s="1"/>
      <c r="M1564" s="1"/>
      <c r="N1564" s="1"/>
      <c r="O1564" s="1"/>
    </row>
    <row r="1565" spans="1:15">
      <c r="A1565" s="1"/>
      <c r="B1565" s="1"/>
      <c r="C1565" s="1"/>
      <c r="D1565" s="1"/>
      <c r="E1565" s="1"/>
      <c r="F1565" s="1"/>
      <c r="G1565" s="1"/>
      <c r="H1565" s="1"/>
      <c r="I1565" s="1"/>
      <c r="J1565" s="1"/>
      <c r="K1565" s="1"/>
      <c r="L1565" s="1"/>
      <c r="M1565" s="1"/>
      <c r="N1565" s="1"/>
      <c r="O1565" s="1"/>
    </row>
    <row r="1566" spans="1:15">
      <c r="A1566" s="1"/>
      <c r="B1566" s="1"/>
      <c r="C1566" s="1"/>
      <c r="D1566" s="1"/>
      <c r="E1566" s="1"/>
      <c r="F1566" s="1"/>
      <c r="G1566" s="1"/>
      <c r="H1566" s="1"/>
      <c r="I1566" s="1"/>
      <c r="J1566" s="1"/>
      <c r="K1566" s="1"/>
      <c r="L1566" s="1"/>
      <c r="M1566" s="1"/>
      <c r="N1566" s="1"/>
      <c r="O1566" s="1"/>
    </row>
    <row r="1567" spans="1:15">
      <c r="A1567" s="1"/>
      <c r="B1567" s="1"/>
      <c r="C1567" s="1"/>
      <c r="D1567" s="1"/>
      <c r="E1567" s="1"/>
      <c r="F1567" s="1"/>
      <c r="G1567" s="1"/>
      <c r="H1567" s="1"/>
      <c r="I1567" s="1"/>
      <c r="J1567" s="1"/>
      <c r="K1567" s="1"/>
      <c r="L1567" s="1"/>
      <c r="M1567" s="1"/>
      <c r="N1567" s="1"/>
      <c r="O1567" s="1"/>
    </row>
    <row r="1568" spans="1:15">
      <c r="A1568" s="1"/>
      <c r="B1568" s="1"/>
      <c r="C1568" s="1"/>
      <c r="D1568" s="1"/>
      <c r="E1568" s="1"/>
      <c r="F1568" s="1"/>
      <c r="G1568" s="1"/>
      <c r="H1568" s="1"/>
      <c r="I1568" s="1"/>
      <c r="J1568" s="1"/>
      <c r="K1568" s="1"/>
      <c r="L1568" s="1"/>
      <c r="M1568" s="1"/>
      <c r="N1568" s="1"/>
      <c r="O1568" s="1"/>
    </row>
    <row r="1569" spans="1:15">
      <c r="A1569" s="1"/>
      <c r="B1569" s="1"/>
      <c r="C1569" s="1"/>
      <c r="D1569" s="1"/>
      <c r="E1569" s="1"/>
      <c r="F1569" s="1"/>
      <c r="G1569" s="1"/>
      <c r="H1569" s="1"/>
      <c r="I1569" s="1"/>
      <c r="J1569" s="1"/>
      <c r="K1569" s="1"/>
      <c r="L1569" s="1"/>
      <c r="M1569" s="1"/>
      <c r="N1569" s="1"/>
      <c r="O1569" s="1"/>
    </row>
    <row r="1570" spans="1:15">
      <c r="A1570" s="1"/>
      <c r="B1570" s="1"/>
      <c r="C1570" s="1"/>
      <c r="D1570" s="1"/>
      <c r="E1570" s="1"/>
      <c r="F1570" s="1"/>
      <c r="G1570" s="1"/>
      <c r="H1570" s="1"/>
      <c r="I1570" s="1"/>
      <c r="J1570" s="1"/>
      <c r="K1570" s="1"/>
      <c r="L1570" s="1"/>
      <c r="M1570" s="1"/>
      <c r="N1570" s="1"/>
      <c r="O1570" s="1"/>
    </row>
    <row r="1571" spans="1:15">
      <c r="A1571" s="1"/>
      <c r="B1571" s="1"/>
      <c r="C1571" s="1"/>
      <c r="D1571" s="1"/>
      <c r="E1571" s="1"/>
      <c r="F1571" s="1"/>
      <c r="G1571" s="1"/>
      <c r="H1571" s="1"/>
      <c r="I1571" s="1"/>
      <c r="J1571" s="1"/>
      <c r="K1571" s="1"/>
      <c r="L1571" s="1"/>
      <c r="M1571" s="1"/>
      <c r="N1571" s="1"/>
      <c r="O1571" s="1"/>
    </row>
    <row r="1572" spans="1:15">
      <c r="A1572" s="1"/>
      <c r="B1572" s="1"/>
      <c r="C1572" s="1"/>
      <c r="D1572" s="1"/>
      <c r="E1572" s="1"/>
      <c r="F1572" s="1"/>
      <c r="G1572" s="1"/>
      <c r="H1572" s="1"/>
      <c r="I1572" s="1"/>
      <c r="J1572" s="1"/>
      <c r="K1572" s="1"/>
      <c r="L1572" s="1"/>
      <c r="M1572" s="1"/>
      <c r="N1572" s="1"/>
      <c r="O1572" s="1"/>
    </row>
    <row r="1573" spans="1:15">
      <c r="A1573" s="1"/>
      <c r="B1573" s="1"/>
      <c r="C1573" s="1"/>
      <c r="D1573" s="1"/>
      <c r="E1573" s="1"/>
      <c r="F1573" s="1"/>
      <c r="G1573" s="1"/>
      <c r="H1573" s="1"/>
      <c r="I1573" s="1"/>
      <c r="J1573" s="1"/>
      <c r="K1573" s="1"/>
      <c r="L1573" s="1"/>
      <c r="M1573" s="1"/>
      <c r="N1573" s="1"/>
      <c r="O1573" s="1"/>
    </row>
    <row r="1574" spans="1:15">
      <c r="A1574" s="1"/>
      <c r="B1574" s="1"/>
      <c r="C1574" s="1"/>
      <c r="D1574" s="1"/>
      <c r="E1574" s="1"/>
      <c r="F1574" s="1"/>
      <c r="G1574" s="1"/>
      <c r="H1574" s="1"/>
      <c r="I1574" s="1"/>
      <c r="J1574" s="1"/>
      <c r="K1574" s="1"/>
      <c r="L1574" s="1"/>
      <c r="M1574" s="1"/>
      <c r="N1574" s="1"/>
      <c r="O1574" s="1"/>
    </row>
    <row r="1575" spans="1:15">
      <c r="A1575" s="1"/>
      <c r="B1575" s="1"/>
      <c r="C1575" s="1"/>
      <c r="D1575" s="1"/>
      <c r="E1575" s="1"/>
      <c r="F1575" s="1"/>
      <c r="G1575" s="1"/>
      <c r="H1575" s="1"/>
      <c r="I1575" s="1"/>
      <c r="J1575" s="1"/>
      <c r="K1575" s="1"/>
      <c r="L1575" s="1"/>
      <c r="M1575" s="1"/>
      <c r="N1575" s="1"/>
      <c r="O1575" s="1"/>
    </row>
    <row r="1576" spans="1:15">
      <c r="A1576" s="1"/>
      <c r="B1576" s="1"/>
      <c r="C1576" s="1"/>
      <c r="D1576" s="1"/>
      <c r="E1576" s="1"/>
      <c r="F1576" s="1"/>
      <c r="G1576" s="1"/>
      <c r="H1576" s="1"/>
      <c r="I1576" s="1"/>
      <c r="J1576" s="1"/>
      <c r="K1576" s="1"/>
      <c r="L1576" s="1"/>
      <c r="M1576" s="1"/>
      <c r="N1576" s="1"/>
      <c r="O1576" s="1"/>
    </row>
    <row r="1577" spans="1:15">
      <c r="A1577" s="1"/>
      <c r="B1577" s="1"/>
      <c r="C1577" s="1"/>
      <c r="D1577" s="1"/>
      <c r="E1577" s="1"/>
      <c r="F1577" s="1"/>
      <c r="G1577" s="1"/>
      <c r="H1577" s="1"/>
      <c r="I1577" s="1"/>
      <c r="J1577" s="1"/>
      <c r="K1577" s="1"/>
      <c r="L1577" s="1"/>
      <c r="M1577" s="1"/>
      <c r="N1577" s="1"/>
      <c r="O1577" s="1"/>
    </row>
    <row r="1578" spans="1:15">
      <c r="A1578" s="1"/>
      <c r="B1578" s="1"/>
      <c r="C1578" s="1"/>
      <c r="D1578" s="1"/>
      <c r="E1578" s="1"/>
      <c r="F1578" s="1"/>
      <c r="G1578" s="1"/>
      <c r="H1578" s="1"/>
      <c r="I1578" s="1"/>
      <c r="J1578" s="1"/>
      <c r="K1578" s="1"/>
      <c r="L1578" s="1"/>
      <c r="M1578" s="1"/>
      <c r="N1578" s="1"/>
      <c r="O1578" s="1"/>
    </row>
    <row r="1579" spans="1:15">
      <c r="A1579" s="1"/>
      <c r="B1579" s="1"/>
      <c r="C1579" s="1"/>
      <c r="D1579" s="1"/>
      <c r="E1579" s="1"/>
      <c r="F1579" s="1"/>
      <c r="G1579" s="1"/>
      <c r="H1579" s="1"/>
      <c r="I1579" s="1"/>
      <c r="J1579" s="1"/>
      <c r="K1579" s="1"/>
      <c r="L1579" s="1"/>
      <c r="M1579" s="1"/>
      <c r="N1579" s="1"/>
      <c r="O1579" s="1"/>
    </row>
    <row r="1580" spans="1:15">
      <c r="A1580" s="1"/>
      <c r="B1580" s="1"/>
      <c r="C1580" s="1"/>
      <c r="D1580" s="1"/>
      <c r="E1580" s="1"/>
      <c r="F1580" s="1"/>
      <c r="G1580" s="1"/>
      <c r="H1580" s="1"/>
      <c r="I1580" s="1"/>
      <c r="J1580" s="1"/>
      <c r="K1580" s="1"/>
      <c r="L1580" s="1"/>
      <c r="M1580" s="1"/>
      <c r="N1580" s="1"/>
      <c r="O1580" s="1"/>
    </row>
    <row r="1581" spans="1:15">
      <c r="A1581" s="1"/>
      <c r="B1581" s="1"/>
      <c r="C1581" s="1"/>
      <c r="D1581" s="1"/>
      <c r="E1581" s="1"/>
      <c r="F1581" s="1"/>
      <c r="G1581" s="1"/>
      <c r="H1581" s="1"/>
      <c r="I1581" s="1"/>
      <c r="J1581" s="1"/>
      <c r="K1581" s="1"/>
      <c r="L1581" s="1"/>
      <c r="M1581" s="1"/>
      <c r="N1581" s="1"/>
      <c r="O1581" s="1"/>
    </row>
    <row r="1582" spans="1:15">
      <c r="A1582" s="1"/>
      <c r="B1582" s="1"/>
      <c r="C1582" s="1"/>
      <c r="D1582" s="1"/>
      <c r="E1582" s="1"/>
      <c r="F1582" s="1"/>
      <c r="G1582" s="1"/>
      <c r="H1582" s="1"/>
      <c r="I1582" s="1"/>
      <c r="J1582" s="1"/>
      <c r="K1582" s="1"/>
      <c r="L1582" s="1"/>
      <c r="M1582" s="1"/>
      <c r="N1582" s="1"/>
      <c r="O1582" s="1"/>
    </row>
    <row r="1583" spans="1:15">
      <c r="A1583" s="1"/>
      <c r="B1583" s="1"/>
      <c r="C1583" s="1"/>
      <c r="D1583" s="1"/>
      <c r="E1583" s="1"/>
      <c r="F1583" s="1"/>
      <c r="G1583" s="1"/>
      <c r="H1583" s="1"/>
      <c r="I1583" s="1"/>
      <c r="J1583" s="1"/>
      <c r="K1583" s="1"/>
      <c r="L1583" s="1"/>
      <c r="M1583" s="1"/>
      <c r="N1583" s="1"/>
      <c r="O1583" s="1"/>
    </row>
    <row r="1584" spans="1:15">
      <c r="A1584" s="1"/>
      <c r="B1584" s="1"/>
      <c r="C1584" s="1"/>
      <c r="D1584" s="1"/>
      <c r="E1584" s="1"/>
      <c r="F1584" s="1"/>
      <c r="G1584" s="1"/>
      <c r="H1584" s="1"/>
      <c r="I1584" s="1"/>
      <c r="J1584" s="1"/>
      <c r="K1584" s="1"/>
      <c r="L1584" s="1"/>
      <c r="M1584" s="1"/>
      <c r="N1584" s="1"/>
      <c r="O1584" s="1"/>
    </row>
    <row r="1585" spans="1:15">
      <c r="A1585" s="1"/>
      <c r="B1585" s="1"/>
      <c r="C1585" s="1"/>
      <c r="D1585" s="1"/>
      <c r="E1585" s="1"/>
      <c r="F1585" s="1"/>
      <c r="G1585" s="1"/>
      <c r="H1585" s="1"/>
      <c r="I1585" s="1"/>
      <c r="J1585" s="1"/>
      <c r="K1585" s="1"/>
      <c r="L1585" s="1"/>
      <c r="M1585" s="1"/>
      <c r="N1585" s="1"/>
      <c r="O1585" s="1"/>
    </row>
    <row r="1586" spans="1:15">
      <c r="A1586" s="1"/>
      <c r="B1586" s="1"/>
      <c r="C1586" s="1"/>
      <c r="D1586" s="1"/>
      <c r="E1586" s="1"/>
      <c r="F1586" s="1"/>
      <c r="G1586" s="1"/>
      <c r="H1586" s="1"/>
      <c r="I1586" s="1"/>
      <c r="J1586" s="1"/>
      <c r="K1586" s="1"/>
      <c r="L1586" s="1"/>
      <c r="M1586" s="1"/>
      <c r="N1586" s="1"/>
      <c r="O1586" s="1"/>
    </row>
    <row r="1587" spans="1:15">
      <c r="A1587" s="1"/>
      <c r="B1587" s="1"/>
      <c r="C1587" s="1"/>
      <c r="D1587" s="1"/>
      <c r="E1587" s="1"/>
      <c r="F1587" s="1"/>
      <c r="G1587" s="1"/>
      <c r="H1587" s="1"/>
      <c r="I1587" s="1"/>
      <c r="J1587" s="1"/>
      <c r="K1587" s="1"/>
      <c r="L1587" s="1"/>
      <c r="M1587" s="1"/>
      <c r="N1587" s="1"/>
      <c r="O1587" s="1"/>
    </row>
    <row r="1588" spans="1:15">
      <c r="A1588" s="1"/>
      <c r="B1588" s="1"/>
      <c r="C1588" s="1"/>
      <c r="D1588" s="1"/>
      <c r="E1588" s="1"/>
      <c r="F1588" s="1"/>
      <c r="G1588" s="1"/>
      <c r="H1588" s="1"/>
      <c r="I1588" s="1"/>
      <c r="J1588" s="1"/>
      <c r="K1588" s="1"/>
      <c r="L1588" s="1"/>
      <c r="M1588" s="1"/>
      <c r="N1588" s="1"/>
      <c r="O1588" s="1"/>
    </row>
    <row r="1589" spans="1:15">
      <c r="A1589" s="1"/>
      <c r="B1589" s="1"/>
      <c r="C1589" s="1"/>
      <c r="D1589" s="1"/>
      <c r="E1589" s="1"/>
      <c r="F1589" s="1"/>
      <c r="G1589" s="1"/>
      <c r="H1589" s="1"/>
      <c r="I1589" s="1"/>
      <c r="J1589" s="1"/>
      <c r="K1589" s="1"/>
      <c r="L1589" s="1"/>
      <c r="M1589" s="1"/>
      <c r="N1589" s="1"/>
      <c r="O1589" s="1"/>
    </row>
    <row r="1590" spans="1:15">
      <c r="A1590" s="1"/>
      <c r="B1590" s="1"/>
      <c r="C1590" s="1"/>
      <c r="D1590" s="1"/>
      <c r="E1590" s="1"/>
      <c r="F1590" s="1"/>
      <c r="G1590" s="1"/>
      <c r="H1590" s="1"/>
      <c r="I1590" s="1"/>
      <c r="J1590" s="1"/>
      <c r="K1590" s="1"/>
      <c r="L1590" s="1"/>
      <c r="M1590" s="1"/>
      <c r="N1590" s="1"/>
      <c r="O1590" s="1"/>
    </row>
    <row r="1591" spans="1:15">
      <c r="A1591" s="1"/>
      <c r="B1591" s="1"/>
      <c r="C1591" s="1"/>
      <c r="D1591" s="1"/>
      <c r="E1591" s="1"/>
      <c r="F1591" s="1"/>
      <c r="G1591" s="1"/>
      <c r="H1591" s="1"/>
      <c r="I1591" s="1"/>
      <c r="J1591" s="1"/>
      <c r="K1591" s="1"/>
      <c r="L1591" s="1"/>
      <c r="M1591" s="1"/>
      <c r="N1591" s="1"/>
      <c r="O1591" s="1"/>
    </row>
    <row r="1592" spans="1:15">
      <c r="A1592" s="1"/>
      <c r="B1592" s="1"/>
      <c r="C1592" s="1"/>
      <c r="D1592" s="1"/>
      <c r="E1592" s="1"/>
      <c r="F1592" s="1"/>
      <c r="G1592" s="1"/>
      <c r="H1592" s="1"/>
      <c r="I1592" s="1"/>
      <c r="J1592" s="1"/>
      <c r="K1592" s="1"/>
      <c r="L1592" s="1"/>
      <c r="M1592" s="1"/>
      <c r="N1592" s="1"/>
      <c r="O1592" s="1"/>
    </row>
    <row r="1593" spans="1:15">
      <c r="A1593" s="1"/>
      <c r="B1593" s="1"/>
      <c r="C1593" s="1"/>
      <c r="D1593" s="1"/>
      <c r="E1593" s="1"/>
      <c r="F1593" s="1"/>
      <c r="G1593" s="1"/>
      <c r="H1593" s="1"/>
      <c r="I1593" s="1"/>
      <c r="J1593" s="1"/>
      <c r="K1593" s="1"/>
      <c r="L1593" s="1"/>
      <c r="M1593" s="1"/>
      <c r="N1593" s="1"/>
      <c r="O1593" s="1"/>
    </row>
    <row r="1594" spans="1:15">
      <c r="A1594" s="1"/>
      <c r="B1594" s="1"/>
      <c r="C1594" s="1"/>
      <c r="D1594" s="1"/>
      <c r="E1594" s="1"/>
      <c r="F1594" s="1"/>
      <c r="G1594" s="1"/>
      <c r="H1594" s="1"/>
      <c r="I1594" s="1"/>
      <c r="J1594" s="1"/>
      <c r="K1594" s="1"/>
      <c r="L1594" s="1"/>
      <c r="M1594" s="1"/>
      <c r="N1594" s="1"/>
      <c r="O1594" s="1"/>
    </row>
    <row r="1595" spans="1:15">
      <c r="A1595" s="1"/>
      <c r="B1595" s="1"/>
      <c r="C1595" s="1"/>
      <c r="D1595" s="1"/>
      <c r="E1595" s="1"/>
      <c r="F1595" s="1"/>
      <c r="G1595" s="1"/>
      <c r="H1595" s="1"/>
      <c r="I1595" s="1"/>
      <c r="J1595" s="1"/>
      <c r="K1595" s="1"/>
      <c r="L1595" s="1"/>
      <c r="M1595" s="1"/>
      <c r="N1595" s="1"/>
      <c r="O1595" s="1"/>
    </row>
    <row r="1596" spans="1:15">
      <c r="A1596" s="1"/>
      <c r="B1596" s="1"/>
      <c r="C1596" s="1"/>
      <c r="D1596" s="1"/>
      <c r="E1596" s="1"/>
      <c r="F1596" s="1"/>
      <c r="G1596" s="1"/>
      <c r="H1596" s="1"/>
      <c r="I1596" s="1"/>
      <c r="J1596" s="1"/>
      <c r="K1596" s="1"/>
      <c r="L1596" s="1"/>
      <c r="M1596" s="1"/>
      <c r="N1596" s="1"/>
      <c r="O1596" s="1"/>
    </row>
    <row r="1597" spans="1:15">
      <c r="A1597" s="1"/>
      <c r="B1597" s="1"/>
      <c r="C1597" s="1"/>
      <c r="D1597" s="1"/>
      <c r="E1597" s="1"/>
      <c r="F1597" s="1"/>
      <c r="G1597" s="1"/>
      <c r="H1597" s="1"/>
      <c r="I1597" s="1"/>
      <c r="J1597" s="1"/>
      <c r="K1597" s="1"/>
      <c r="L1597" s="1"/>
      <c r="M1597" s="1"/>
      <c r="N1597" s="1"/>
      <c r="O1597" s="1"/>
    </row>
    <row r="1598" spans="1:15">
      <c r="A1598" s="1"/>
      <c r="B1598" s="1"/>
      <c r="C1598" s="1"/>
      <c r="D1598" s="1"/>
      <c r="E1598" s="1"/>
      <c r="F1598" s="1"/>
      <c r="G1598" s="1"/>
      <c r="H1598" s="1"/>
      <c r="I1598" s="1"/>
      <c r="J1598" s="1"/>
      <c r="K1598" s="1"/>
      <c r="L1598" s="1"/>
      <c r="M1598" s="1"/>
      <c r="N1598" s="1"/>
      <c r="O1598" s="1"/>
    </row>
    <row r="1599" spans="1:15">
      <c r="A1599" s="1"/>
      <c r="B1599" s="1"/>
      <c r="C1599" s="1"/>
      <c r="D1599" s="1"/>
      <c r="E1599" s="1"/>
      <c r="F1599" s="1"/>
      <c r="G1599" s="1"/>
      <c r="H1599" s="1"/>
      <c r="I1599" s="1"/>
      <c r="J1599" s="1"/>
      <c r="K1599" s="1"/>
      <c r="L1599" s="1"/>
      <c r="M1599" s="1"/>
      <c r="N1599" s="1"/>
      <c r="O1599" s="1"/>
    </row>
    <row r="1600" spans="1:15">
      <c r="A1600" s="1"/>
      <c r="B1600" s="1"/>
      <c r="C1600" s="1"/>
      <c r="D1600" s="1"/>
      <c r="E1600" s="1"/>
      <c r="F1600" s="1"/>
      <c r="G1600" s="1"/>
      <c r="H1600" s="1"/>
      <c r="I1600" s="1"/>
      <c r="J1600" s="1"/>
      <c r="K1600" s="1"/>
      <c r="L1600" s="1"/>
      <c r="M1600" s="1"/>
      <c r="N1600" s="1"/>
      <c r="O1600" s="1"/>
    </row>
    <row r="1601" spans="1:15">
      <c r="A1601" s="1"/>
      <c r="B1601" s="1"/>
      <c r="C1601" s="1"/>
      <c r="D1601" s="1"/>
      <c r="E1601" s="1"/>
      <c r="F1601" s="1"/>
      <c r="G1601" s="1"/>
      <c r="H1601" s="1"/>
      <c r="I1601" s="1"/>
      <c r="J1601" s="1"/>
      <c r="K1601" s="1"/>
      <c r="L1601" s="1"/>
      <c r="M1601" s="1"/>
      <c r="N1601" s="1"/>
      <c r="O1601" s="1"/>
    </row>
    <row r="1602" spans="1:15">
      <c r="A1602" s="1"/>
      <c r="B1602" s="1"/>
      <c r="C1602" s="1"/>
      <c r="D1602" s="1"/>
      <c r="E1602" s="1"/>
      <c r="F1602" s="1"/>
      <c r="G1602" s="1"/>
      <c r="H1602" s="1"/>
      <c r="I1602" s="1"/>
      <c r="J1602" s="1"/>
      <c r="K1602" s="1"/>
      <c r="L1602" s="1"/>
      <c r="M1602" s="1"/>
      <c r="N1602" s="1"/>
      <c r="O1602" s="1"/>
    </row>
    <row r="1603" spans="1:15">
      <c r="A1603" s="1"/>
      <c r="B1603" s="1"/>
      <c r="C1603" s="1"/>
      <c r="D1603" s="1"/>
      <c r="E1603" s="1"/>
      <c r="F1603" s="1"/>
      <c r="G1603" s="1"/>
      <c r="H1603" s="1"/>
      <c r="I1603" s="1"/>
      <c r="J1603" s="1"/>
      <c r="K1603" s="1"/>
      <c r="L1603" s="1"/>
      <c r="M1603" s="1"/>
      <c r="N1603" s="1"/>
      <c r="O1603" s="1"/>
    </row>
    <row r="1604" spans="1:15">
      <c r="A1604" s="1"/>
      <c r="B1604" s="1"/>
      <c r="C1604" s="1"/>
      <c r="D1604" s="1"/>
      <c r="E1604" s="1"/>
      <c r="F1604" s="1"/>
      <c r="G1604" s="1"/>
      <c r="H1604" s="1"/>
      <c r="I1604" s="1"/>
      <c r="J1604" s="1"/>
      <c r="K1604" s="1"/>
      <c r="L1604" s="1"/>
      <c r="M1604" s="1"/>
      <c r="N1604" s="1"/>
      <c r="O1604" s="1"/>
    </row>
    <row r="1605" spans="1:15">
      <c r="A1605" s="1"/>
      <c r="B1605" s="1"/>
      <c r="C1605" s="1"/>
      <c r="D1605" s="1"/>
      <c r="E1605" s="1"/>
      <c r="F1605" s="1"/>
      <c r="G1605" s="1"/>
      <c r="H1605" s="1"/>
      <c r="I1605" s="1"/>
      <c r="J1605" s="1"/>
      <c r="K1605" s="1"/>
      <c r="L1605" s="1"/>
      <c r="M1605" s="1"/>
      <c r="N1605" s="1"/>
      <c r="O1605" s="1"/>
    </row>
    <row r="1606" spans="1:15">
      <c r="A1606" s="1"/>
      <c r="B1606" s="1"/>
      <c r="C1606" s="1"/>
      <c r="D1606" s="1"/>
      <c r="E1606" s="1"/>
      <c r="F1606" s="1"/>
      <c r="G1606" s="1"/>
      <c r="H1606" s="1"/>
      <c r="I1606" s="1"/>
      <c r="J1606" s="1"/>
      <c r="K1606" s="1"/>
      <c r="L1606" s="1"/>
      <c r="M1606" s="1"/>
      <c r="N1606" s="1"/>
      <c r="O1606" s="1"/>
    </row>
    <row r="1607" spans="1:15">
      <c r="A1607" s="1"/>
      <c r="B1607" s="1"/>
      <c r="C1607" s="1"/>
      <c r="D1607" s="1"/>
      <c r="E1607" s="1"/>
      <c r="F1607" s="1"/>
      <c r="G1607" s="1"/>
      <c r="H1607" s="1"/>
      <c r="I1607" s="1"/>
      <c r="J1607" s="1"/>
      <c r="K1607" s="1"/>
      <c r="L1607" s="1"/>
      <c r="M1607" s="1"/>
      <c r="N1607" s="1"/>
      <c r="O1607" s="1"/>
    </row>
    <row r="1608" spans="1:15">
      <c r="A1608" s="1"/>
      <c r="B1608" s="1"/>
      <c r="C1608" s="1"/>
      <c r="D1608" s="1"/>
      <c r="E1608" s="1"/>
      <c r="F1608" s="1"/>
      <c r="G1608" s="1"/>
      <c r="H1608" s="1"/>
      <c r="I1608" s="1"/>
      <c r="J1608" s="1"/>
      <c r="K1608" s="1"/>
      <c r="L1608" s="1"/>
      <c r="M1608" s="1"/>
      <c r="N1608" s="1"/>
      <c r="O1608" s="1"/>
    </row>
    <row r="1609" spans="1:15">
      <c r="A1609" s="1"/>
      <c r="B1609" s="1"/>
      <c r="C1609" s="1"/>
      <c r="D1609" s="1"/>
      <c r="E1609" s="1"/>
      <c r="F1609" s="1"/>
      <c r="G1609" s="1"/>
      <c r="H1609" s="1"/>
      <c r="I1609" s="1"/>
      <c r="J1609" s="1"/>
      <c r="K1609" s="1"/>
      <c r="L1609" s="1"/>
      <c r="M1609" s="1"/>
      <c r="N1609" s="1"/>
      <c r="O1609" s="1"/>
    </row>
    <row r="1610" spans="1:15">
      <c r="A1610" s="1"/>
      <c r="B1610" s="1"/>
      <c r="C1610" s="1"/>
      <c r="D1610" s="1"/>
      <c r="E1610" s="1"/>
      <c r="F1610" s="1"/>
      <c r="G1610" s="1"/>
      <c r="H1610" s="1"/>
      <c r="I1610" s="1"/>
      <c r="J1610" s="1"/>
      <c r="K1610" s="1"/>
      <c r="L1610" s="1"/>
      <c r="M1610" s="1"/>
      <c r="N1610" s="1"/>
      <c r="O1610" s="1"/>
    </row>
    <row r="1611" spans="1:15">
      <c r="A1611" s="1"/>
      <c r="B1611" s="1"/>
      <c r="C1611" s="1"/>
      <c r="D1611" s="1"/>
      <c r="E1611" s="1"/>
      <c r="F1611" s="1"/>
      <c r="G1611" s="1"/>
      <c r="H1611" s="1"/>
      <c r="I1611" s="1"/>
      <c r="J1611" s="1"/>
      <c r="K1611" s="1"/>
      <c r="L1611" s="1"/>
      <c r="M1611" s="1"/>
      <c r="N1611" s="1"/>
      <c r="O1611" s="1"/>
    </row>
    <row r="1612" spans="1:15">
      <c r="A1612" s="1"/>
      <c r="B1612" s="1"/>
      <c r="C1612" s="1"/>
      <c r="D1612" s="1"/>
      <c r="E1612" s="1"/>
      <c r="F1612" s="1"/>
      <c r="G1612" s="1"/>
      <c r="H1612" s="1"/>
      <c r="I1612" s="1"/>
      <c r="J1612" s="1"/>
      <c r="K1612" s="1"/>
      <c r="L1612" s="1"/>
      <c r="M1612" s="1"/>
      <c r="N1612" s="1"/>
      <c r="O1612" s="1"/>
    </row>
    <row r="1613" spans="1:15">
      <c r="A1613" s="1"/>
      <c r="B1613" s="1"/>
      <c r="C1613" s="1"/>
      <c r="D1613" s="1"/>
      <c r="E1613" s="1"/>
      <c r="F1613" s="1"/>
      <c r="G1613" s="1"/>
      <c r="H1613" s="1"/>
      <c r="I1613" s="1"/>
      <c r="J1613" s="1"/>
      <c r="K1613" s="1"/>
      <c r="L1613" s="1"/>
      <c r="M1613" s="1"/>
      <c r="N1613" s="1"/>
      <c r="O1613" s="1"/>
    </row>
    <row r="1614" spans="1:15">
      <c r="A1614" s="1"/>
      <c r="B1614" s="1"/>
      <c r="C1614" s="1"/>
      <c r="D1614" s="1"/>
      <c r="E1614" s="1"/>
      <c r="F1614" s="1"/>
      <c r="G1614" s="1"/>
      <c r="H1614" s="1"/>
      <c r="I1614" s="1"/>
      <c r="J1614" s="1"/>
      <c r="K1614" s="1"/>
      <c r="L1614" s="1"/>
      <c r="M1614" s="1"/>
      <c r="N1614" s="1"/>
      <c r="O1614" s="1"/>
    </row>
    <row r="1615" spans="1:15">
      <c r="A1615" s="1"/>
      <c r="B1615" s="1"/>
      <c r="C1615" s="1"/>
      <c r="D1615" s="1"/>
      <c r="E1615" s="1"/>
      <c r="F1615" s="1"/>
      <c r="G1615" s="1"/>
      <c r="H1615" s="1"/>
      <c r="I1615" s="1"/>
      <c r="J1615" s="1"/>
      <c r="K1615" s="1"/>
      <c r="L1615" s="1"/>
      <c r="M1615" s="1"/>
      <c r="N1615" s="1"/>
      <c r="O1615" s="1"/>
    </row>
    <row r="1616" spans="1:15">
      <c r="A1616" s="1"/>
      <c r="B1616" s="1"/>
      <c r="C1616" s="1"/>
      <c r="D1616" s="1"/>
      <c r="E1616" s="1"/>
      <c r="F1616" s="1"/>
      <c r="G1616" s="1"/>
      <c r="H1616" s="1"/>
      <c r="I1616" s="1"/>
      <c r="J1616" s="1"/>
      <c r="K1616" s="1"/>
      <c r="L1616" s="1"/>
      <c r="M1616" s="1"/>
      <c r="N1616" s="1"/>
      <c r="O1616" s="1"/>
    </row>
    <row r="1617" spans="1:15">
      <c r="A1617" s="1"/>
      <c r="B1617" s="1"/>
      <c r="C1617" s="1"/>
      <c r="D1617" s="1"/>
      <c r="E1617" s="1"/>
      <c r="F1617" s="1"/>
      <c r="G1617" s="1"/>
      <c r="H1617" s="1"/>
      <c r="I1617" s="1"/>
      <c r="J1617" s="1"/>
      <c r="K1617" s="1"/>
      <c r="L1617" s="1"/>
      <c r="M1617" s="1"/>
      <c r="N1617" s="1"/>
      <c r="O1617" s="1"/>
    </row>
    <row r="1618" spans="1:15">
      <c r="A1618" s="1"/>
      <c r="B1618" s="1"/>
      <c r="C1618" s="1"/>
      <c r="D1618" s="1"/>
      <c r="E1618" s="1"/>
      <c r="F1618" s="1"/>
      <c r="G1618" s="1"/>
      <c r="H1618" s="1"/>
      <c r="I1618" s="1"/>
      <c r="J1618" s="1"/>
      <c r="K1618" s="1"/>
      <c r="L1618" s="1"/>
      <c r="M1618" s="1"/>
      <c r="N1618" s="1"/>
      <c r="O1618" s="1"/>
    </row>
    <row r="1619" spans="1:15">
      <c r="A1619" s="1"/>
      <c r="B1619" s="1"/>
      <c r="C1619" s="1"/>
      <c r="D1619" s="1"/>
      <c r="E1619" s="1"/>
      <c r="F1619" s="1"/>
      <c r="G1619" s="1"/>
      <c r="H1619" s="1"/>
      <c r="I1619" s="1"/>
      <c r="J1619" s="1"/>
      <c r="K1619" s="1"/>
      <c r="L1619" s="1"/>
      <c r="M1619" s="1"/>
      <c r="N1619" s="1"/>
      <c r="O1619" s="1"/>
    </row>
    <row r="1620" spans="1:15">
      <c r="A1620" s="1"/>
      <c r="B1620" s="1"/>
      <c r="C1620" s="1"/>
      <c r="D1620" s="1"/>
      <c r="E1620" s="1"/>
      <c r="F1620" s="1"/>
      <c r="G1620" s="1"/>
      <c r="H1620" s="1"/>
      <c r="I1620" s="1"/>
      <c r="J1620" s="1"/>
      <c r="K1620" s="1"/>
      <c r="L1620" s="1"/>
      <c r="M1620" s="1"/>
      <c r="N1620" s="1"/>
      <c r="O1620" s="1"/>
    </row>
    <row r="1621" spans="1:15">
      <c r="A1621" s="1"/>
      <c r="B1621" s="1"/>
      <c r="C1621" s="1"/>
      <c r="D1621" s="1"/>
      <c r="E1621" s="1"/>
      <c r="F1621" s="1"/>
      <c r="G1621" s="1"/>
      <c r="H1621" s="1"/>
      <c r="I1621" s="1"/>
      <c r="J1621" s="1"/>
      <c r="K1621" s="1"/>
      <c r="L1621" s="1"/>
      <c r="M1621" s="1"/>
      <c r="N1621" s="1"/>
      <c r="O1621" s="1"/>
    </row>
    <row r="1622" spans="1:15">
      <c r="A1622" s="1"/>
      <c r="B1622" s="1"/>
      <c r="C1622" s="1"/>
      <c r="D1622" s="1"/>
      <c r="E1622" s="1"/>
      <c r="F1622" s="1"/>
      <c r="G1622" s="1"/>
      <c r="H1622" s="1"/>
      <c r="I1622" s="1"/>
      <c r="J1622" s="1"/>
      <c r="K1622" s="1"/>
      <c r="L1622" s="1"/>
      <c r="M1622" s="1"/>
      <c r="N1622" s="1"/>
      <c r="O1622" s="1"/>
    </row>
    <row r="1623" spans="1:15">
      <c r="A1623" s="1"/>
      <c r="B1623" s="1"/>
      <c r="C1623" s="1"/>
      <c r="D1623" s="1"/>
      <c r="E1623" s="1"/>
      <c r="F1623" s="1"/>
      <c r="G1623" s="1"/>
      <c r="H1623" s="1"/>
      <c r="I1623" s="1"/>
      <c r="J1623" s="1"/>
      <c r="K1623" s="1"/>
      <c r="L1623" s="1"/>
      <c r="M1623" s="1"/>
      <c r="N1623" s="1"/>
      <c r="O1623" s="1"/>
    </row>
    <row r="1624" spans="1:15">
      <c r="A1624" s="1"/>
      <c r="B1624" s="1"/>
      <c r="C1624" s="1"/>
      <c r="D1624" s="1"/>
      <c r="E1624" s="1"/>
      <c r="F1624" s="1"/>
      <c r="G1624" s="1"/>
      <c r="H1624" s="1"/>
      <c r="I1624" s="1"/>
      <c r="J1624" s="1"/>
      <c r="K1624" s="1"/>
      <c r="L1624" s="1"/>
      <c r="M1624" s="1"/>
      <c r="N1624" s="1"/>
      <c r="O1624" s="1"/>
    </row>
    <row r="1625" spans="1:15">
      <c r="A1625" s="1"/>
      <c r="B1625" s="1"/>
      <c r="C1625" s="1"/>
      <c r="D1625" s="1"/>
      <c r="E1625" s="1"/>
      <c r="F1625" s="1"/>
      <c r="G1625" s="1"/>
      <c r="H1625" s="1"/>
      <c r="I1625" s="1"/>
      <c r="J1625" s="1"/>
      <c r="K1625" s="1"/>
      <c r="L1625" s="1"/>
      <c r="M1625" s="1"/>
      <c r="N1625" s="1"/>
      <c r="O1625" s="1"/>
    </row>
    <row r="1626" spans="1:15">
      <c r="A1626" s="1"/>
      <c r="B1626" s="1"/>
      <c r="C1626" s="1"/>
      <c r="D1626" s="1"/>
      <c r="E1626" s="1"/>
      <c r="F1626" s="1"/>
      <c r="G1626" s="1"/>
      <c r="H1626" s="1"/>
      <c r="I1626" s="1"/>
      <c r="J1626" s="1"/>
      <c r="K1626" s="1"/>
      <c r="L1626" s="1"/>
      <c r="M1626" s="1"/>
      <c r="N1626" s="1"/>
      <c r="O1626" s="1"/>
    </row>
    <row r="1627" spans="1:15">
      <c r="A1627" s="1"/>
      <c r="B1627" s="1"/>
      <c r="C1627" s="1"/>
      <c r="D1627" s="1"/>
      <c r="E1627" s="1"/>
      <c r="F1627" s="1"/>
      <c r="G1627" s="1"/>
      <c r="H1627" s="1"/>
      <c r="I1627" s="1"/>
      <c r="J1627" s="1"/>
      <c r="K1627" s="1"/>
      <c r="L1627" s="1"/>
      <c r="M1627" s="1"/>
      <c r="N1627" s="1"/>
      <c r="O1627" s="1"/>
    </row>
    <row r="1628" spans="1:15">
      <c r="A1628" s="1"/>
      <c r="B1628" s="1"/>
      <c r="C1628" s="1"/>
      <c r="D1628" s="1"/>
      <c r="E1628" s="1"/>
      <c r="F1628" s="1"/>
      <c r="G1628" s="1"/>
      <c r="H1628" s="1"/>
      <c r="I1628" s="1"/>
      <c r="J1628" s="1"/>
      <c r="K1628" s="1"/>
      <c r="L1628" s="1"/>
      <c r="M1628" s="1"/>
      <c r="N1628" s="1"/>
      <c r="O1628" s="1"/>
    </row>
    <row r="1629" spans="1:15">
      <c r="A1629" s="1"/>
      <c r="B1629" s="1"/>
      <c r="C1629" s="1"/>
      <c r="D1629" s="1"/>
      <c r="E1629" s="1"/>
      <c r="F1629" s="1"/>
      <c r="G1629" s="1"/>
      <c r="H1629" s="1"/>
      <c r="I1629" s="1"/>
      <c r="J1629" s="1"/>
      <c r="K1629" s="1"/>
      <c r="L1629" s="1"/>
      <c r="M1629" s="1"/>
      <c r="N1629" s="1"/>
      <c r="O1629" s="1"/>
    </row>
    <row r="1630" spans="1:15">
      <c r="A1630" s="1"/>
      <c r="B1630" s="1"/>
      <c r="C1630" s="1"/>
      <c r="D1630" s="1"/>
      <c r="E1630" s="1"/>
      <c r="F1630" s="1"/>
      <c r="G1630" s="1"/>
      <c r="H1630" s="1"/>
      <c r="I1630" s="1"/>
      <c r="J1630" s="1"/>
      <c r="K1630" s="1"/>
      <c r="L1630" s="1"/>
      <c r="M1630" s="1"/>
      <c r="N1630" s="1"/>
      <c r="O1630" s="1"/>
    </row>
    <row r="1631" spans="1:15">
      <c r="A1631" s="1"/>
      <c r="B1631" s="1"/>
      <c r="C1631" s="1"/>
      <c r="D1631" s="1"/>
      <c r="E1631" s="1"/>
      <c r="F1631" s="1"/>
      <c r="G1631" s="1"/>
      <c r="H1631" s="1"/>
      <c r="I1631" s="1"/>
      <c r="J1631" s="1"/>
      <c r="K1631" s="1"/>
      <c r="L1631" s="1"/>
      <c r="M1631" s="1"/>
      <c r="N1631" s="1"/>
      <c r="O1631" s="1"/>
    </row>
    <row r="1632" spans="1:15">
      <c r="A1632" s="1"/>
      <c r="B1632" s="1"/>
      <c r="C1632" s="1"/>
      <c r="D1632" s="1"/>
      <c r="E1632" s="1"/>
      <c r="F1632" s="1"/>
      <c r="G1632" s="1"/>
      <c r="H1632" s="1"/>
      <c r="I1632" s="1"/>
      <c r="J1632" s="1"/>
      <c r="K1632" s="1"/>
      <c r="L1632" s="1"/>
      <c r="M1632" s="1"/>
      <c r="N1632" s="1"/>
      <c r="O1632" s="1"/>
    </row>
    <row r="1633" spans="1:15">
      <c r="A1633" s="1"/>
      <c r="B1633" s="1"/>
      <c r="C1633" s="1"/>
      <c r="D1633" s="1"/>
      <c r="E1633" s="1"/>
      <c r="F1633" s="1"/>
      <c r="G1633" s="1"/>
      <c r="H1633" s="1"/>
      <c r="I1633" s="1"/>
      <c r="J1633" s="1"/>
      <c r="K1633" s="1"/>
      <c r="L1633" s="1"/>
      <c r="M1633" s="1"/>
      <c r="N1633" s="1"/>
      <c r="O1633" s="1"/>
    </row>
    <row r="1634" spans="1:15">
      <c r="A1634" s="1"/>
      <c r="B1634" s="1"/>
      <c r="C1634" s="1"/>
      <c r="D1634" s="1"/>
      <c r="E1634" s="1"/>
      <c r="F1634" s="1"/>
      <c r="G1634" s="1"/>
      <c r="H1634" s="1"/>
      <c r="I1634" s="1"/>
      <c r="J1634" s="1"/>
      <c r="K1634" s="1"/>
      <c r="L1634" s="1"/>
      <c r="M1634" s="1"/>
      <c r="N1634" s="1"/>
      <c r="O1634" s="1"/>
    </row>
    <row r="1635" spans="1:15">
      <c r="A1635" s="1"/>
      <c r="B1635" s="1"/>
      <c r="C1635" s="1"/>
      <c r="D1635" s="1"/>
      <c r="E1635" s="1"/>
      <c r="F1635" s="1"/>
      <c r="G1635" s="1"/>
      <c r="H1635" s="1"/>
      <c r="I1635" s="1"/>
      <c r="J1635" s="1"/>
      <c r="K1635" s="1"/>
      <c r="L1635" s="1"/>
      <c r="M1635" s="1"/>
      <c r="N1635" s="1"/>
      <c r="O1635" s="1"/>
    </row>
    <row r="1636" spans="1:15">
      <c r="A1636" s="1"/>
      <c r="B1636" s="1"/>
      <c r="C1636" s="1"/>
      <c r="D1636" s="1"/>
      <c r="E1636" s="1"/>
      <c r="F1636" s="1"/>
      <c r="G1636" s="1"/>
      <c r="H1636" s="1"/>
      <c r="I1636" s="1"/>
      <c r="J1636" s="1"/>
      <c r="K1636" s="1"/>
      <c r="L1636" s="1"/>
      <c r="M1636" s="1"/>
      <c r="N1636" s="1"/>
      <c r="O1636" s="1"/>
    </row>
    <row r="1637" spans="1:15">
      <c r="A1637" s="1"/>
      <c r="B1637" s="1"/>
      <c r="C1637" s="1"/>
      <c r="D1637" s="1"/>
      <c r="E1637" s="1"/>
      <c r="F1637" s="1"/>
      <c r="G1637" s="1"/>
      <c r="H1637" s="1"/>
      <c r="I1637" s="1"/>
      <c r="J1637" s="1"/>
      <c r="K1637" s="1"/>
      <c r="L1637" s="1"/>
      <c r="M1637" s="1"/>
      <c r="N1637" s="1"/>
      <c r="O1637" s="1"/>
    </row>
    <row r="1638" spans="1:15">
      <c r="A1638" s="1"/>
      <c r="B1638" s="1"/>
      <c r="C1638" s="1"/>
      <c r="D1638" s="1"/>
      <c r="E1638" s="1"/>
      <c r="F1638" s="1"/>
      <c r="G1638" s="1"/>
      <c r="H1638" s="1"/>
      <c r="I1638" s="1"/>
      <c r="J1638" s="1"/>
      <c r="K1638" s="1"/>
      <c r="L1638" s="1"/>
      <c r="M1638" s="1"/>
      <c r="N1638" s="1"/>
      <c r="O1638" s="1"/>
    </row>
    <row r="1639" spans="1:15">
      <c r="A1639" s="1"/>
      <c r="B1639" s="1"/>
      <c r="C1639" s="1"/>
      <c r="D1639" s="1"/>
      <c r="E1639" s="1"/>
      <c r="F1639" s="1"/>
      <c r="G1639" s="1"/>
      <c r="H1639" s="1"/>
      <c r="I1639" s="1"/>
      <c r="J1639" s="1"/>
      <c r="K1639" s="1"/>
      <c r="L1639" s="1"/>
      <c r="M1639" s="1"/>
      <c r="N1639" s="1"/>
      <c r="O1639" s="1"/>
    </row>
    <row r="1640" spans="1:15">
      <c r="A1640" s="1"/>
      <c r="B1640" s="1"/>
      <c r="C1640" s="1"/>
      <c r="D1640" s="1"/>
      <c r="E1640" s="1"/>
      <c r="F1640" s="1"/>
      <c r="G1640" s="1"/>
      <c r="H1640" s="1"/>
      <c r="I1640" s="1"/>
      <c r="J1640" s="1"/>
      <c r="K1640" s="1"/>
      <c r="L1640" s="1"/>
      <c r="M1640" s="1"/>
      <c r="N1640" s="1"/>
      <c r="O1640" s="1"/>
    </row>
    <row r="1641" spans="1:15">
      <c r="A1641" s="1"/>
      <c r="B1641" s="1"/>
      <c r="C1641" s="1"/>
      <c r="D1641" s="1"/>
      <c r="E1641" s="1"/>
      <c r="F1641" s="1"/>
      <c r="G1641" s="1"/>
      <c r="H1641" s="1"/>
      <c r="I1641" s="1"/>
      <c r="J1641" s="1"/>
      <c r="K1641" s="1"/>
      <c r="L1641" s="1"/>
      <c r="M1641" s="1"/>
      <c r="N1641" s="1"/>
      <c r="O1641" s="1"/>
    </row>
    <row r="1642" spans="1:15">
      <c r="A1642" s="1"/>
      <c r="B1642" s="1"/>
      <c r="C1642" s="1"/>
      <c r="D1642" s="1"/>
      <c r="E1642" s="1"/>
      <c r="F1642" s="1"/>
      <c r="G1642" s="1"/>
      <c r="H1642" s="1"/>
      <c r="I1642" s="1"/>
      <c r="J1642" s="1"/>
      <c r="K1642" s="1"/>
      <c r="L1642" s="1"/>
      <c r="M1642" s="1"/>
      <c r="N1642" s="1"/>
      <c r="O1642" s="1"/>
    </row>
    <row r="1643" spans="1:15">
      <c r="A1643" s="1"/>
      <c r="B1643" s="1"/>
      <c r="C1643" s="1"/>
      <c r="D1643" s="1"/>
      <c r="E1643" s="1"/>
      <c r="F1643" s="1"/>
      <c r="G1643" s="1"/>
      <c r="H1643" s="1"/>
      <c r="I1643" s="1"/>
      <c r="J1643" s="1"/>
      <c r="K1643" s="1"/>
      <c r="L1643" s="1"/>
      <c r="M1643" s="1"/>
      <c r="N1643" s="1"/>
      <c r="O1643" s="1"/>
    </row>
    <row r="1644" spans="1:15">
      <c r="A1644" s="1"/>
      <c r="B1644" s="1"/>
      <c r="C1644" s="1"/>
      <c r="D1644" s="1"/>
      <c r="E1644" s="1"/>
      <c r="F1644" s="1"/>
      <c r="G1644" s="1"/>
      <c r="H1644" s="1"/>
      <c r="I1644" s="1"/>
      <c r="J1644" s="1"/>
      <c r="K1644" s="1"/>
      <c r="L1644" s="1"/>
      <c r="M1644" s="1"/>
      <c r="N1644" s="1"/>
      <c r="O1644" s="1"/>
    </row>
    <row r="1645" spans="1:15">
      <c r="A1645" s="1"/>
      <c r="B1645" s="1"/>
      <c r="C1645" s="1"/>
      <c r="D1645" s="1"/>
      <c r="E1645" s="1"/>
      <c r="F1645" s="1"/>
      <c r="G1645" s="1"/>
      <c r="H1645" s="1"/>
      <c r="I1645" s="1"/>
      <c r="J1645" s="1"/>
      <c r="K1645" s="1"/>
      <c r="L1645" s="1"/>
      <c r="M1645" s="1"/>
      <c r="N1645" s="1"/>
      <c r="O1645" s="1"/>
    </row>
    <row r="1646" spans="1:15">
      <c r="A1646" s="1"/>
      <c r="B1646" s="1"/>
      <c r="C1646" s="1"/>
      <c r="D1646" s="1"/>
      <c r="E1646" s="1"/>
      <c r="F1646" s="1"/>
      <c r="G1646" s="1"/>
      <c r="H1646" s="1"/>
      <c r="I1646" s="1"/>
      <c r="J1646" s="1"/>
      <c r="K1646" s="1"/>
      <c r="L1646" s="1"/>
      <c r="M1646" s="1"/>
      <c r="N1646" s="1"/>
      <c r="O1646" s="1"/>
    </row>
    <row r="1647" spans="1:15">
      <c r="A1647" s="1"/>
      <c r="B1647" s="1"/>
      <c r="C1647" s="1"/>
      <c r="D1647" s="1"/>
      <c r="E1647" s="1"/>
      <c r="F1647" s="1"/>
      <c r="G1647" s="1"/>
      <c r="H1647" s="1"/>
      <c r="I1647" s="1"/>
      <c r="J1647" s="1"/>
      <c r="K1647" s="1"/>
      <c r="L1647" s="1"/>
      <c r="M1647" s="1"/>
      <c r="N1647" s="1"/>
      <c r="O1647" s="1"/>
    </row>
    <row r="1648" spans="1:15">
      <c r="A1648" s="1"/>
      <c r="B1648" s="1"/>
      <c r="C1648" s="1"/>
      <c r="D1648" s="1"/>
      <c r="E1648" s="1"/>
      <c r="F1648" s="1"/>
      <c r="G1648" s="1"/>
      <c r="H1648" s="1"/>
      <c r="I1648" s="1"/>
      <c r="J1648" s="1"/>
      <c r="K1648" s="1"/>
      <c r="L1648" s="1"/>
      <c r="M1648" s="1"/>
      <c r="N1648" s="1"/>
      <c r="O1648" s="1"/>
    </row>
    <row r="1649" spans="1:15">
      <c r="A1649" s="1"/>
      <c r="B1649" s="1"/>
      <c r="C1649" s="1"/>
      <c r="D1649" s="1"/>
      <c r="E1649" s="1"/>
      <c r="F1649" s="1"/>
      <c r="G1649" s="1"/>
      <c r="H1649" s="1"/>
      <c r="I1649" s="1"/>
      <c r="J1649" s="1"/>
      <c r="K1649" s="1"/>
      <c r="L1649" s="1"/>
      <c r="M1649" s="1"/>
      <c r="N1649" s="1"/>
      <c r="O1649" s="1"/>
    </row>
    <row r="1650" spans="1:15">
      <c r="A1650" s="1"/>
      <c r="B1650" s="1"/>
      <c r="C1650" s="1"/>
      <c r="D1650" s="1"/>
      <c r="E1650" s="1"/>
      <c r="F1650" s="1"/>
      <c r="G1650" s="1"/>
      <c r="H1650" s="1"/>
      <c r="I1650" s="1"/>
      <c r="J1650" s="1"/>
      <c r="K1650" s="1"/>
      <c r="L1650" s="1"/>
      <c r="M1650" s="1"/>
      <c r="N1650" s="1"/>
      <c r="O1650" s="1"/>
    </row>
    <row r="1651" spans="1:15">
      <c r="A1651" s="1"/>
      <c r="B1651" s="1"/>
      <c r="C1651" s="1"/>
      <c r="D1651" s="1"/>
      <c r="E1651" s="1"/>
      <c r="F1651" s="1"/>
      <c r="G1651" s="1"/>
      <c r="H1651" s="1"/>
      <c r="I1651" s="1"/>
      <c r="J1651" s="1"/>
      <c r="K1651" s="1"/>
      <c r="L1651" s="1"/>
      <c r="M1651" s="1"/>
      <c r="N1651" s="1"/>
      <c r="O1651" s="1"/>
    </row>
    <row r="1652" spans="1:15">
      <c r="A1652" s="1"/>
      <c r="B1652" s="1"/>
      <c r="C1652" s="1"/>
      <c r="D1652" s="1"/>
      <c r="E1652" s="1"/>
      <c r="F1652" s="1"/>
      <c r="G1652" s="1"/>
      <c r="H1652" s="1"/>
      <c r="I1652" s="1"/>
      <c r="J1652" s="1"/>
      <c r="K1652" s="1"/>
      <c r="L1652" s="1"/>
      <c r="M1652" s="1"/>
      <c r="N1652" s="1"/>
      <c r="O1652" s="1"/>
    </row>
    <row r="1653" spans="1:15">
      <c r="A1653" s="1"/>
      <c r="B1653" s="1"/>
      <c r="C1653" s="1"/>
      <c r="D1653" s="1"/>
      <c r="E1653" s="1"/>
      <c r="F1653" s="1"/>
      <c r="G1653" s="1"/>
      <c r="H1653" s="1"/>
      <c r="I1653" s="1"/>
      <c r="J1653" s="1"/>
      <c r="K1653" s="1"/>
      <c r="L1653" s="1"/>
      <c r="M1653" s="1"/>
      <c r="N1653" s="1"/>
      <c r="O1653" s="1"/>
    </row>
    <row r="1654" spans="1:15">
      <c r="A1654" s="1"/>
      <c r="B1654" s="1"/>
      <c r="C1654" s="1"/>
      <c r="D1654" s="1"/>
      <c r="E1654" s="1"/>
      <c r="F1654" s="1"/>
      <c r="G1654" s="1"/>
      <c r="H1654" s="1"/>
      <c r="I1654" s="1"/>
      <c r="J1654" s="1"/>
      <c r="K1654" s="1"/>
      <c r="L1654" s="1"/>
      <c r="M1654" s="1"/>
      <c r="N1654" s="1"/>
      <c r="O1654" s="1"/>
    </row>
    <row r="1655" spans="1:15">
      <c r="A1655" s="1"/>
      <c r="B1655" s="1"/>
      <c r="C1655" s="1"/>
      <c r="D1655" s="1"/>
      <c r="E1655" s="1"/>
      <c r="F1655" s="1"/>
      <c r="G1655" s="1"/>
      <c r="H1655" s="1"/>
      <c r="I1655" s="1"/>
      <c r="J1655" s="1"/>
      <c r="K1655" s="1"/>
      <c r="L1655" s="1"/>
      <c r="M1655" s="1"/>
      <c r="N1655" s="1"/>
      <c r="O1655" s="1"/>
    </row>
    <row r="1656" spans="1:15">
      <c r="A1656" s="1"/>
      <c r="B1656" s="1"/>
      <c r="C1656" s="1"/>
      <c r="D1656" s="1"/>
      <c r="E1656" s="1"/>
      <c r="F1656" s="1"/>
      <c r="G1656" s="1"/>
      <c r="H1656" s="1"/>
      <c r="I1656" s="1"/>
      <c r="J1656" s="1"/>
      <c r="K1656" s="1"/>
      <c r="L1656" s="1"/>
      <c r="M1656" s="1"/>
      <c r="N1656" s="1"/>
      <c r="O1656" s="1"/>
    </row>
    <row r="1657" spans="1:15">
      <c r="A1657" s="1"/>
      <c r="B1657" s="1"/>
      <c r="C1657" s="1"/>
      <c r="D1657" s="1"/>
      <c r="E1657" s="1"/>
      <c r="F1657" s="1"/>
      <c r="G1657" s="1"/>
      <c r="H1657" s="1"/>
      <c r="I1657" s="1"/>
      <c r="J1657" s="1"/>
      <c r="K1657" s="1"/>
      <c r="L1657" s="1"/>
      <c r="M1657" s="1"/>
      <c r="N1657" s="1"/>
      <c r="O1657" s="1"/>
    </row>
    <row r="1658" spans="1:15">
      <c r="A1658" s="1"/>
      <c r="B1658" s="1"/>
      <c r="C1658" s="1"/>
      <c r="D1658" s="1"/>
      <c r="E1658" s="1"/>
      <c r="F1658" s="1"/>
      <c r="G1658" s="1"/>
      <c r="H1658" s="1"/>
      <c r="I1658" s="1"/>
      <c r="J1658" s="1"/>
      <c r="K1658" s="1"/>
      <c r="L1658" s="1"/>
      <c r="M1658" s="1"/>
      <c r="N1658" s="1"/>
      <c r="O1658" s="1"/>
    </row>
    <row r="1659" spans="1:15">
      <c r="A1659" s="1"/>
      <c r="B1659" s="1"/>
      <c r="C1659" s="1"/>
      <c r="D1659" s="1"/>
      <c r="E1659" s="1"/>
      <c r="F1659" s="1"/>
      <c r="G1659" s="1"/>
      <c r="H1659" s="1"/>
      <c r="I1659" s="1"/>
      <c r="J1659" s="1"/>
      <c r="K1659" s="1"/>
      <c r="L1659" s="1"/>
      <c r="M1659" s="1"/>
      <c r="N1659" s="1"/>
      <c r="O1659" s="1"/>
    </row>
    <row r="1660" spans="1:15">
      <c r="A1660" s="1"/>
      <c r="B1660" s="1"/>
      <c r="C1660" s="1"/>
      <c r="D1660" s="1"/>
      <c r="E1660" s="1"/>
      <c r="F1660" s="1"/>
      <c r="G1660" s="1"/>
      <c r="H1660" s="1"/>
      <c r="I1660" s="1"/>
      <c r="J1660" s="1"/>
      <c r="K1660" s="1"/>
      <c r="L1660" s="1"/>
      <c r="M1660" s="1"/>
      <c r="N1660" s="1"/>
      <c r="O1660" s="1"/>
    </row>
    <row r="1661" spans="1:15">
      <c r="A1661" s="1"/>
      <c r="B1661" s="1"/>
      <c r="C1661" s="1"/>
      <c r="D1661" s="1"/>
      <c r="E1661" s="1"/>
      <c r="F1661" s="1"/>
      <c r="G1661" s="1"/>
      <c r="H1661" s="1"/>
      <c r="I1661" s="1"/>
      <c r="J1661" s="1"/>
      <c r="K1661" s="1"/>
      <c r="L1661" s="1"/>
      <c r="M1661" s="1"/>
      <c r="N1661" s="1"/>
      <c r="O1661" s="1"/>
    </row>
    <row r="1662" spans="1:15">
      <c r="A1662" s="1"/>
      <c r="B1662" s="1"/>
      <c r="C1662" s="1"/>
      <c r="D1662" s="1"/>
      <c r="E1662" s="1"/>
      <c r="F1662" s="1"/>
      <c r="G1662" s="1"/>
      <c r="H1662" s="1"/>
      <c r="I1662" s="1"/>
      <c r="J1662" s="1"/>
      <c r="K1662" s="1"/>
      <c r="L1662" s="1"/>
      <c r="M1662" s="1"/>
      <c r="N1662" s="1"/>
      <c r="O1662" s="1"/>
    </row>
    <row r="1663" spans="1: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33:F38"/>
  <sheetViews>
    <sheetView zoomScaleNormal="100" workbookViewId="0">
      <selection activeCell="D35" sqref="D35"/>
    </sheetView>
  </sheetViews>
  <sheetFormatPr baseColWidth="10" defaultColWidth="8.7109375" defaultRowHeight="16"/>
  <sheetData>
    <row r="33" spans="1:6" ht="23">
      <c r="A33" s="48"/>
      <c r="F33" s="49" t="s">
        <v>41</v>
      </c>
    </row>
    <row r="34" spans="1:6" ht="23">
      <c r="F34" s="52" t="s">
        <v>508</v>
      </c>
    </row>
    <row r="36" spans="1:6" ht="18">
      <c r="A36" s="51" t="s">
        <v>42</v>
      </c>
    </row>
    <row r="37" spans="1:6" ht="18">
      <c r="A37" s="51" t="s">
        <v>366</v>
      </c>
    </row>
    <row r="38" spans="1:6" ht="18">
      <c r="A38" s="51" t="s">
        <v>365</v>
      </c>
    </row>
  </sheetData>
  <phoneticPr fontId="0" type="noConversion"/>
  <pageMargins left="0.75" right="0.75" top="1" bottom="1" header="0.5" footer="0.5"/>
  <pageSetup scale="75" orientation="portrait" verticalDpi="96"/>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33:F39"/>
  <sheetViews>
    <sheetView zoomScaleNormal="100" workbookViewId="0">
      <selection activeCell="N11" sqref="N11"/>
    </sheetView>
  </sheetViews>
  <sheetFormatPr baseColWidth="10" defaultColWidth="8.7109375" defaultRowHeight="16"/>
  <sheetData>
    <row r="33" spans="1:6" ht="23">
      <c r="A33" s="48"/>
      <c r="F33" s="49" t="s">
        <v>41</v>
      </c>
    </row>
    <row r="34" spans="1:6" ht="23">
      <c r="F34" s="52" t="s">
        <v>508</v>
      </c>
    </row>
    <row r="36" spans="1:6" ht="18">
      <c r="A36" s="51" t="s">
        <v>42</v>
      </c>
    </row>
    <row r="37" spans="1:6" ht="18">
      <c r="A37" s="51" t="s">
        <v>366</v>
      </c>
    </row>
    <row r="38" spans="1:6" ht="18">
      <c r="A38" s="51" t="s">
        <v>365</v>
      </c>
    </row>
    <row r="39" spans="1:6" ht="18">
      <c r="A39" s="51"/>
    </row>
  </sheetData>
  <phoneticPr fontId="5" type="noConversion"/>
  <pageMargins left="0.75" right="0.75" top="1" bottom="1" header="0.5" footer="0.5"/>
  <pageSetup scale="75" orientation="portrait" verticalDpi="96"/>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R1729"/>
  <sheetViews>
    <sheetView topLeftCell="A36" workbookViewId="0">
      <selection activeCell="A106" sqref="A106:C106"/>
    </sheetView>
  </sheetViews>
  <sheetFormatPr baseColWidth="10" defaultColWidth="8.85546875" defaultRowHeight="13"/>
  <cols>
    <col min="1" max="84" width="5.28515625" style="2" customWidth="1"/>
    <col min="85" max="16384" width="8.85546875" style="2"/>
  </cols>
  <sheetData>
    <row r="1" spans="1:18" ht="9.75" customHeight="1">
      <c r="A1" s="1"/>
      <c r="B1" s="1"/>
      <c r="C1" s="1"/>
      <c r="D1" s="1"/>
      <c r="E1" s="1"/>
      <c r="F1" s="1"/>
      <c r="G1" s="1"/>
      <c r="H1" s="1"/>
      <c r="I1" s="1"/>
      <c r="J1" s="1"/>
      <c r="K1" s="1"/>
      <c r="L1" s="1"/>
      <c r="M1" s="1"/>
      <c r="N1" s="1"/>
      <c r="O1" s="1"/>
      <c r="P1" s="1"/>
      <c r="Q1" s="1"/>
      <c r="R1" s="1"/>
    </row>
    <row r="2" spans="1:18" ht="9.75" customHeight="1">
      <c r="A2" s="1"/>
      <c r="B2" s="1"/>
      <c r="C2" s="1"/>
      <c r="D2" s="1"/>
      <c r="E2" s="1"/>
      <c r="F2" s="1"/>
      <c r="G2" s="1"/>
      <c r="H2" s="1"/>
      <c r="I2" s="1"/>
      <c r="J2" s="1"/>
      <c r="K2" s="1"/>
      <c r="L2" s="1"/>
      <c r="M2" s="1"/>
      <c r="N2" s="1"/>
      <c r="O2" s="1"/>
      <c r="P2" s="1"/>
      <c r="Q2" s="1"/>
      <c r="R2" s="1"/>
    </row>
    <row r="3" spans="1:18" ht="9.75" customHeight="1">
      <c r="A3" s="1"/>
      <c r="B3" s="1" t="s">
        <v>72</v>
      </c>
      <c r="C3" s="1" t="s">
        <v>73</v>
      </c>
      <c r="D3" s="1"/>
      <c r="E3" s="1"/>
      <c r="F3" s="1"/>
      <c r="G3" s="1"/>
      <c r="H3" s="1"/>
      <c r="I3" s="1"/>
      <c r="J3" s="1"/>
      <c r="K3" s="1"/>
      <c r="L3" s="1"/>
      <c r="M3" s="1"/>
      <c r="N3" s="1"/>
      <c r="O3" s="1"/>
      <c r="P3" s="1"/>
      <c r="Q3" s="1"/>
      <c r="R3" s="1"/>
    </row>
    <row r="4" spans="1:18" ht="9.75" customHeight="1">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c r="A101" s="1">
        <f t="shared" si="2"/>
        <v>2013</v>
      </c>
      <c r="B101" s="5">
        <f>('Table A7'!Y104+'Table A7'!Z104+'Table A7'!AA104)/100</f>
        <v>0.14659999999999998</v>
      </c>
      <c r="C101" s="1">
        <f>('Table A7'!Y104)/100</f>
        <v>7.6700000000000004E-2</v>
      </c>
      <c r="D101" s="1"/>
      <c r="E101" s="1"/>
      <c r="F101" s="1"/>
      <c r="G101" s="1"/>
      <c r="H101" s="1"/>
      <c r="I101" s="1"/>
      <c r="J101" s="1"/>
      <c r="K101" s="1"/>
      <c r="L101" s="1"/>
      <c r="M101" s="1"/>
      <c r="N101" s="1"/>
      <c r="O101" s="1"/>
      <c r="P101" s="1"/>
      <c r="Q101" s="1"/>
      <c r="R101" s="1"/>
    </row>
    <row r="102" spans="1:18" ht="9.75" customHeight="1">
      <c r="A102" s="1">
        <f t="shared" si="2"/>
        <v>2014</v>
      </c>
      <c r="B102" s="5">
        <f>('Table A7'!Y105+'Table A7'!Z105+'Table A7'!AA105)/100</f>
        <v>0.15659999999999999</v>
      </c>
      <c r="C102" s="1">
        <f>('Table A7'!Y105)/100</f>
        <v>8.7400000000000005E-2</v>
      </c>
      <c r="D102" s="1"/>
      <c r="E102" s="1"/>
      <c r="F102" s="1"/>
      <c r="G102" s="1"/>
      <c r="H102" s="1"/>
      <c r="I102" s="1"/>
      <c r="J102" s="1"/>
      <c r="K102" s="1"/>
      <c r="L102" s="1"/>
      <c r="M102" s="1"/>
      <c r="N102" s="1"/>
      <c r="O102" s="1"/>
      <c r="P102" s="1"/>
      <c r="Q102" s="1"/>
      <c r="R102" s="1"/>
    </row>
    <row r="103" spans="1:18" ht="9.75" customHeight="1">
      <c r="A103" s="1">
        <f t="shared" si="2"/>
        <v>2015</v>
      </c>
      <c r="B103" s="5">
        <f>('Table A7'!Y106+'Table A7'!Z106+'Table A7'!AA106)/100</f>
        <v>0.14560000000000001</v>
      </c>
      <c r="C103" s="1">
        <f>('Table A7'!Y106)/100</f>
        <v>8.6300000000000002E-2</v>
      </c>
      <c r="D103" s="1"/>
      <c r="E103" s="1"/>
      <c r="F103" s="1"/>
      <c r="G103" s="1"/>
      <c r="H103" s="1"/>
      <c r="I103" s="1"/>
      <c r="J103" s="1"/>
      <c r="K103" s="1"/>
      <c r="L103" s="1"/>
      <c r="M103" s="1"/>
      <c r="N103" s="1"/>
      <c r="O103" s="1"/>
      <c r="P103" s="1"/>
      <c r="Q103" s="1"/>
      <c r="R103" s="1"/>
    </row>
    <row r="104" spans="1:18" ht="9.75" customHeight="1">
      <c r="A104" s="1">
        <f t="shared" si="2"/>
        <v>2016</v>
      </c>
      <c r="B104" s="5">
        <f>('Table A7'!Y107+'Table A7'!Z107+'Table A7'!AA107)/100</f>
        <v>0.14269999999999999</v>
      </c>
      <c r="C104" s="1">
        <f>('Table A7'!Y107)/100</f>
        <v>8.5199999999999998E-2</v>
      </c>
      <c r="D104" s="153"/>
      <c r="E104" s="153"/>
      <c r="F104" s="153"/>
      <c r="G104" s="247"/>
      <c r="H104" s="246"/>
      <c r="I104" s="246"/>
      <c r="J104" s="247"/>
      <c r="K104" s="153"/>
      <c r="L104" s="153"/>
      <c r="M104" s="153"/>
      <c r="N104" s="153"/>
      <c r="O104" s="247"/>
      <c r="P104" s="1"/>
      <c r="Q104" s="1"/>
      <c r="R104" s="1"/>
    </row>
    <row r="105" spans="1:18" ht="9.75" customHeight="1">
      <c r="A105" s="1">
        <f t="shared" si="2"/>
        <v>2017</v>
      </c>
      <c r="B105" s="5">
        <f>('Table A7'!Y108+'Table A7'!Z108+'Table A7'!AA108)/100</f>
        <v>0.15040000000000001</v>
      </c>
      <c r="C105" s="1">
        <f>('Table A7'!Y108)/100</f>
        <v>8.5800000000000001E-2</v>
      </c>
      <c r="D105" s="1"/>
      <c r="E105" s="1"/>
      <c r="F105" s="1"/>
      <c r="G105" s="1"/>
      <c r="H105" s="1"/>
      <c r="I105" s="1"/>
      <c r="J105" s="1"/>
      <c r="K105" s="1"/>
      <c r="L105" s="1"/>
      <c r="M105" s="1"/>
      <c r="N105" s="1"/>
      <c r="O105" s="1"/>
      <c r="P105" s="1"/>
      <c r="Q105" s="1"/>
      <c r="R105" s="1"/>
    </row>
    <row r="106" spans="1:18" ht="9.75" customHeight="1">
      <c r="A106" s="1">
        <f t="shared" si="2"/>
        <v>2018</v>
      </c>
      <c r="B106" s="5">
        <f>('Table A7'!Y109+'Table A7'!Z109+'Table A7'!AA109)/100</f>
        <v>0.17029999999999998</v>
      </c>
      <c r="C106" s="1">
        <f>('Table A7'!Y109)/100</f>
        <v>0.1018</v>
      </c>
      <c r="D106" s="1"/>
      <c r="E106" s="1"/>
      <c r="F106" s="1"/>
      <c r="G106" s="1"/>
      <c r="H106" s="1"/>
      <c r="I106" s="1"/>
      <c r="J106" s="1"/>
      <c r="K106" s="1"/>
      <c r="L106" s="1"/>
      <c r="M106" s="1"/>
      <c r="N106" s="1"/>
      <c r="O106" s="1"/>
      <c r="P106" s="1"/>
      <c r="Q106" s="1"/>
      <c r="R106" s="1"/>
    </row>
    <row r="107" spans="1:18" ht="9.75" customHeight="1">
      <c r="A107" s="1"/>
      <c r="B107" s="1"/>
      <c r="C107" s="1"/>
      <c r="D107" s="1"/>
      <c r="E107" s="1"/>
      <c r="F107" s="1"/>
      <c r="G107" s="1"/>
      <c r="H107" s="1"/>
      <c r="I107" s="1"/>
      <c r="J107" s="1"/>
      <c r="K107" s="1"/>
      <c r="L107" s="1"/>
      <c r="M107" s="1"/>
      <c r="N107" s="1"/>
      <c r="O107" s="1"/>
      <c r="P107" s="1"/>
      <c r="Q107" s="1"/>
      <c r="R107" s="1"/>
    </row>
    <row r="108" spans="1:18" ht="9.75" customHeight="1">
      <c r="A108" s="1"/>
      <c r="B108" s="1"/>
      <c r="C108" s="1"/>
      <c r="D108" s="1"/>
      <c r="E108" s="1"/>
      <c r="F108" s="1"/>
      <c r="G108" s="1"/>
      <c r="H108" s="1"/>
      <c r="I108" s="1"/>
      <c r="J108" s="1"/>
      <c r="K108" s="1"/>
      <c r="L108" s="1"/>
      <c r="M108" s="1"/>
      <c r="N108" s="1"/>
      <c r="O108" s="1"/>
      <c r="P108" s="1"/>
      <c r="Q108" s="1"/>
      <c r="R108" s="1"/>
    </row>
    <row r="109" spans="1:18" ht="9.75" customHeight="1">
      <c r="A109" s="1"/>
      <c r="B109" s="1"/>
      <c r="C109" s="1"/>
      <c r="D109" s="1"/>
      <c r="E109" s="1"/>
      <c r="F109" s="1"/>
      <c r="G109" s="1"/>
      <c r="H109" s="1"/>
      <c r="I109" s="1"/>
      <c r="J109" s="1"/>
      <c r="K109" s="1"/>
      <c r="L109" s="1"/>
      <c r="M109" s="1"/>
      <c r="N109" s="1"/>
      <c r="O109" s="1"/>
      <c r="P109" s="1"/>
      <c r="Q109" s="1"/>
      <c r="R109" s="1"/>
    </row>
    <row r="110" spans="1:18" ht="9.75" customHeight="1">
      <c r="A110" s="1"/>
      <c r="B110" s="1"/>
      <c r="C110" s="1"/>
      <c r="D110" s="1"/>
      <c r="E110" s="1"/>
      <c r="F110" s="1"/>
      <c r="G110" s="1"/>
      <c r="H110" s="1"/>
      <c r="I110" s="1"/>
      <c r="J110" s="1"/>
      <c r="K110" s="1"/>
      <c r="L110" s="1"/>
      <c r="M110" s="1"/>
      <c r="N110" s="1"/>
      <c r="O110" s="1"/>
      <c r="P110" s="1"/>
      <c r="Q110" s="1"/>
      <c r="R110" s="1"/>
    </row>
    <row r="111" spans="1:18" ht="9.75" customHeight="1">
      <c r="A111" s="1"/>
      <c r="B111" s="1"/>
      <c r="C111" s="1"/>
      <c r="D111" s="1"/>
      <c r="E111" s="1"/>
      <c r="F111" s="1"/>
      <c r="G111" s="1"/>
      <c r="H111" s="1"/>
      <c r="I111" s="1"/>
      <c r="J111" s="1"/>
      <c r="K111" s="1"/>
      <c r="L111" s="1"/>
      <c r="M111" s="1"/>
      <c r="N111" s="1"/>
      <c r="O111" s="1"/>
      <c r="P111" s="1"/>
      <c r="Q111" s="1"/>
      <c r="R111" s="1"/>
    </row>
    <row r="112" spans="1:18" ht="9.75" customHeight="1">
      <c r="A112" s="1"/>
      <c r="B112" s="1"/>
      <c r="C112" s="1"/>
      <c r="D112" s="1"/>
      <c r="E112" s="1"/>
      <c r="F112" s="1"/>
      <c r="G112" s="1"/>
      <c r="H112" s="1"/>
      <c r="I112" s="1"/>
      <c r="J112" s="1"/>
      <c r="K112" s="1"/>
      <c r="L112" s="1"/>
      <c r="M112" s="1"/>
      <c r="N112" s="1"/>
      <c r="O112" s="1"/>
      <c r="P112" s="1"/>
      <c r="Q112" s="1"/>
      <c r="R112" s="1"/>
    </row>
    <row r="113" spans="1:18" ht="9.75" customHeight="1">
      <c r="A113" s="1"/>
      <c r="B113" s="1"/>
      <c r="C113" s="1"/>
      <c r="D113" s="1"/>
      <c r="E113" s="1"/>
      <c r="F113" s="1"/>
      <c r="G113" s="1"/>
      <c r="H113" s="1"/>
      <c r="I113" s="1"/>
      <c r="J113" s="1"/>
      <c r="K113" s="1"/>
      <c r="L113" s="1"/>
      <c r="M113" s="1"/>
      <c r="N113" s="1"/>
      <c r="O113" s="1"/>
      <c r="P113" s="1"/>
      <c r="Q113" s="1"/>
      <c r="R113" s="1"/>
    </row>
    <row r="114" spans="1:18" ht="9.75" customHeight="1">
      <c r="A114" s="1"/>
      <c r="B114" s="1"/>
      <c r="C114" s="1"/>
      <c r="D114" s="1"/>
      <c r="E114" s="1"/>
      <c r="F114" s="1"/>
      <c r="G114" s="1"/>
      <c r="H114" s="1"/>
      <c r="I114" s="1"/>
      <c r="J114" s="1"/>
      <c r="K114" s="1"/>
      <c r="L114" s="1"/>
      <c r="M114" s="1"/>
      <c r="N114" s="1"/>
      <c r="O114" s="1"/>
      <c r="P114" s="1"/>
      <c r="Q114" s="1"/>
      <c r="R114" s="1"/>
    </row>
    <row r="115" spans="1:18" ht="9.75" customHeight="1">
      <c r="A115" s="1"/>
      <c r="B115" s="1"/>
      <c r="C115" s="1"/>
      <c r="D115" s="1"/>
      <c r="E115" s="1"/>
      <c r="F115" s="1"/>
      <c r="G115" s="1"/>
      <c r="H115" s="1"/>
      <c r="I115" s="1"/>
      <c r="J115" s="1"/>
      <c r="K115" s="1"/>
      <c r="L115" s="1"/>
      <c r="M115" s="1"/>
      <c r="N115" s="1"/>
      <c r="O115" s="1"/>
      <c r="P115" s="1"/>
      <c r="Q115" s="1"/>
      <c r="R115" s="1"/>
    </row>
    <row r="116" spans="1:18" ht="9.75" customHeight="1">
      <c r="A116" s="1"/>
      <c r="B116" s="1"/>
      <c r="C116" s="1"/>
      <c r="D116" s="1"/>
      <c r="E116" s="1"/>
      <c r="F116" s="1"/>
      <c r="G116" s="1"/>
      <c r="H116" s="1"/>
      <c r="I116" s="1"/>
      <c r="J116" s="1"/>
      <c r="K116" s="1"/>
      <c r="L116" s="1"/>
      <c r="M116" s="1"/>
      <c r="N116" s="1"/>
      <c r="O116" s="1"/>
      <c r="P116" s="1"/>
      <c r="Q116" s="1"/>
      <c r="R116" s="1"/>
    </row>
    <row r="117" spans="1:18" ht="9.75" customHeight="1">
      <c r="A117" s="1"/>
      <c r="B117" s="1"/>
      <c r="C117" s="1"/>
      <c r="D117" s="1"/>
      <c r="E117" s="1"/>
      <c r="F117" s="1"/>
      <c r="G117" s="1"/>
      <c r="H117" s="1"/>
      <c r="I117" s="1"/>
      <c r="J117" s="1"/>
      <c r="K117" s="1"/>
      <c r="L117" s="1"/>
      <c r="M117" s="1"/>
      <c r="N117" s="1"/>
      <c r="O117" s="1"/>
      <c r="P117" s="1"/>
      <c r="Q117" s="1"/>
      <c r="R117" s="1"/>
    </row>
    <row r="118" spans="1:18" ht="9.75" customHeight="1">
      <c r="A118" s="1"/>
      <c r="B118" s="1"/>
      <c r="C118" s="1"/>
      <c r="D118" s="1"/>
      <c r="E118" s="1"/>
      <c r="F118" s="1"/>
      <c r="G118" s="1"/>
      <c r="H118" s="1"/>
      <c r="I118" s="1"/>
      <c r="J118" s="1"/>
      <c r="K118" s="1"/>
      <c r="L118" s="1"/>
      <c r="M118" s="1"/>
      <c r="N118" s="1"/>
      <c r="O118" s="1"/>
      <c r="P118" s="1"/>
      <c r="Q118" s="1"/>
      <c r="R118" s="1"/>
    </row>
    <row r="119" spans="1:18" ht="9.75" customHeight="1">
      <c r="A119" s="1"/>
      <c r="B119" s="1"/>
      <c r="C119" s="1"/>
      <c r="D119" s="1"/>
      <c r="E119" s="1"/>
      <c r="F119" s="1"/>
      <c r="G119" s="1"/>
      <c r="H119" s="1"/>
      <c r="I119" s="1"/>
      <c r="J119" s="1"/>
      <c r="K119" s="1"/>
      <c r="L119" s="1"/>
      <c r="M119" s="1"/>
      <c r="N119" s="1"/>
      <c r="O119" s="1"/>
      <c r="P119" s="1"/>
      <c r="Q119" s="1"/>
      <c r="R119" s="1"/>
    </row>
    <row r="120" spans="1:18" ht="9.75" customHeight="1">
      <c r="A120" s="1"/>
      <c r="B120" s="1"/>
      <c r="C120" s="1"/>
      <c r="D120" s="1"/>
      <c r="E120" s="1"/>
      <c r="F120" s="1"/>
      <c r="G120" s="1"/>
      <c r="H120" s="1"/>
      <c r="I120" s="1"/>
      <c r="J120" s="1"/>
      <c r="K120" s="1"/>
      <c r="L120" s="1"/>
      <c r="M120" s="1"/>
      <c r="N120" s="1"/>
      <c r="O120" s="1"/>
      <c r="P120" s="1"/>
      <c r="Q120" s="1"/>
      <c r="R120" s="1"/>
    </row>
    <row r="121" spans="1:18" ht="9.75" customHeight="1">
      <c r="A121" s="1"/>
      <c r="B121" s="1"/>
      <c r="C121" s="1"/>
      <c r="D121" s="1"/>
      <c r="E121" s="1"/>
      <c r="F121" s="1"/>
      <c r="G121" s="1"/>
      <c r="H121" s="1"/>
      <c r="I121" s="1"/>
      <c r="J121" s="1"/>
      <c r="K121" s="1"/>
      <c r="L121" s="1"/>
      <c r="M121" s="1"/>
      <c r="N121" s="1"/>
      <c r="O121" s="1"/>
      <c r="P121" s="1"/>
      <c r="Q121" s="1"/>
      <c r="R121" s="1"/>
    </row>
    <row r="122" spans="1:18" ht="9.75" customHeight="1">
      <c r="A122" s="1"/>
      <c r="B122" s="1"/>
      <c r="C122" s="1"/>
      <c r="D122" s="1"/>
      <c r="E122" s="1"/>
      <c r="F122" s="1"/>
      <c r="G122" s="1"/>
      <c r="H122" s="1"/>
      <c r="I122" s="1"/>
      <c r="J122" s="1"/>
      <c r="K122" s="1"/>
      <c r="L122" s="1"/>
      <c r="M122" s="1"/>
      <c r="N122" s="1"/>
      <c r="O122" s="1"/>
      <c r="P122" s="1"/>
      <c r="Q122" s="1"/>
      <c r="R122" s="1"/>
    </row>
    <row r="123" spans="1:18" ht="9.75" customHeight="1">
      <c r="A123" s="1"/>
      <c r="B123" s="1"/>
      <c r="C123" s="1"/>
      <c r="D123" s="1"/>
      <c r="E123" s="1"/>
      <c r="F123" s="1"/>
      <c r="G123" s="1"/>
      <c r="H123" s="1"/>
      <c r="I123" s="1"/>
      <c r="J123" s="1"/>
      <c r="K123" s="1"/>
      <c r="L123" s="1"/>
      <c r="M123" s="1"/>
      <c r="N123" s="1"/>
      <c r="O123" s="1"/>
      <c r="P123" s="1"/>
      <c r="Q123" s="1"/>
      <c r="R123" s="1"/>
    </row>
    <row r="124" spans="1:18" ht="9.75" customHeight="1">
      <c r="A124" s="1"/>
      <c r="B124" s="1"/>
      <c r="C124" s="1"/>
      <c r="D124" s="1"/>
      <c r="E124" s="1"/>
      <c r="F124" s="1"/>
      <c r="G124" s="1"/>
      <c r="H124" s="1"/>
      <c r="I124" s="1"/>
      <c r="J124" s="1"/>
      <c r="K124" s="1"/>
      <c r="L124" s="1"/>
      <c r="M124" s="1"/>
      <c r="N124" s="1"/>
      <c r="O124" s="1"/>
      <c r="P124" s="1"/>
      <c r="Q124" s="1"/>
      <c r="R124" s="1"/>
    </row>
    <row r="125" spans="1:18" ht="9.75" customHeight="1">
      <c r="A125" s="1"/>
      <c r="B125" s="1"/>
      <c r="C125" s="1"/>
      <c r="D125" s="1"/>
      <c r="E125" s="1"/>
      <c r="F125" s="1"/>
      <c r="G125" s="1"/>
      <c r="H125" s="1"/>
      <c r="I125" s="1"/>
      <c r="J125" s="1"/>
      <c r="K125" s="1"/>
      <c r="L125" s="1"/>
      <c r="M125" s="1"/>
      <c r="N125" s="1"/>
      <c r="O125" s="1"/>
      <c r="P125" s="1"/>
      <c r="Q125" s="1"/>
      <c r="R125" s="1"/>
    </row>
    <row r="126" spans="1:18" ht="9.75" customHeight="1">
      <c r="A126" s="1"/>
      <c r="B126" s="1"/>
      <c r="C126" s="1"/>
      <c r="D126" s="1"/>
      <c r="E126" s="1"/>
      <c r="F126" s="1"/>
      <c r="G126" s="1"/>
      <c r="H126" s="1"/>
      <c r="I126" s="1"/>
      <c r="J126" s="1"/>
      <c r="K126" s="1"/>
      <c r="L126" s="1"/>
      <c r="M126" s="1"/>
      <c r="N126" s="1"/>
      <c r="O126" s="1"/>
      <c r="P126" s="1"/>
      <c r="Q126" s="1"/>
      <c r="R126" s="1"/>
    </row>
    <row r="127" spans="1:18" ht="9.75" customHeight="1">
      <c r="A127" s="1"/>
      <c r="B127" s="1"/>
      <c r="C127" s="1"/>
      <c r="D127" s="1"/>
      <c r="E127" s="1"/>
      <c r="F127" s="1"/>
      <c r="G127" s="1"/>
      <c r="H127" s="1"/>
      <c r="I127" s="1"/>
      <c r="J127" s="1"/>
      <c r="K127" s="1"/>
      <c r="L127" s="1"/>
      <c r="M127" s="1"/>
      <c r="N127" s="1"/>
      <c r="O127" s="1"/>
      <c r="P127" s="1"/>
      <c r="Q127" s="1"/>
      <c r="R127" s="1"/>
    </row>
    <row r="128" spans="1:18" ht="9.75" customHeight="1">
      <c r="A128" s="1"/>
      <c r="B128" s="1"/>
      <c r="C128" s="1"/>
      <c r="D128" s="1"/>
      <c r="E128" s="1"/>
      <c r="F128" s="1"/>
      <c r="G128" s="1"/>
      <c r="H128" s="1"/>
      <c r="I128" s="1"/>
      <c r="J128" s="1"/>
      <c r="K128" s="1"/>
      <c r="L128" s="1"/>
      <c r="M128" s="1"/>
      <c r="N128" s="1"/>
      <c r="O128" s="1"/>
      <c r="P128" s="1"/>
      <c r="Q128" s="1"/>
      <c r="R128" s="1"/>
    </row>
    <row r="129" spans="1:18" ht="9.75" customHeight="1">
      <c r="A129" s="1"/>
      <c r="B129" s="1"/>
      <c r="C129" s="1"/>
      <c r="D129" s="1"/>
      <c r="E129" s="1"/>
      <c r="F129" s="1"/>
      <c r="G129" s="1"/>
      <c r="H129" s="1"/>
      <c r="I129" s="1"/>
      <c r="J129" s="1"/>
      <c r="K129" s="1"/>
      <c r="L129" s="1"/>
      <c r="M129" s="1"/>
      <c r="N129" s="1"/>
      <c r="O129" s="1"/>
      <c r="P129" s="1"/>
      <c r="Q129" s="1"/>
      <c r="R129" s="1"/>
    </row>
    <row r="130" spans="1:18" ht="9.75" customHeight="1">
      <c r="A130" s="1"/>
      <c r="B130" s="1"/>
      <c r="C130" s="1"/>
      <c r="D130" s="1"/>
      <c r="E130" s="1"/>
      <c r="F130" s="1"/>
      <c r="G130" s="1"/>
      <c r="H130" s="1"/>
      <c r="I130" s="1"/>
      <c r="J130" s="1"/>
      <c r="K130" s="1"/>
      <c r="L130" s="1"/>
      <c r="M130" s="1"/>
      <c r="N130" s="1"/>
      <c r="O130" s="1"/>
      <c r="P130" s="1"/>
      <c r="Q130" s="1"/>
      <c r="R130" s="1"/>
    </row>
    <row r="131" spans="1:18" ht="9.75" customHeight="1">
      <c r="A131" s="1"/>
      <c r="B131" s="1"/>
      <c r="C131" s="1"/>
      <c r="D131" s="1"/>
      <c r="E131" s="1"/>
      <c r="F131" s="1"/>
      <c r="G131" s="1"/>
      <c r="H131" s="1"/>
      <c r="I131" s="1"/>
      <c r="J131" s="1"/>
      <c r="K131" s="1"/>
      <c r="L131" s="1"/>
      <c r="M131" s="1"/>
      <c r="N131" s="1"/>
      <c r="O131" s="1"/>
      <c r="P131" s="1"/>
      <c r="Q131" s="1"/>
      <c r="R131" s="1"/>
    </row>
    <row r="132" spans="1:18" ht="9.75" customHeight="1">
      <c r="A132" s="1"/>
      <c r="B132" s="1"/>
      <c r="C132" s="1"/>
      <c r="D132" s="1"/>
      <c r="E132" s="1"/>
      <c r="F132" s="1"/>
      <c r="G132" s="1"/>
      <c r="H132" s="1"/>
      <c r="I132" s="1"/>
      <c r="J132" s="1"/>
      <c r="K132" s="1"/>
      <c r="L132" s="1"/>
      <c r="M132" s="1"/>
      <c r="N132" s="1"/>
      <c r="O132" s="1"/>
      <c r="P132" s="1"/>
      <c r="Q132" s="1"/>
      <c r="R132" s="1"/>
    </row>
    <row r="133" spans="1:18" ht="9.75" customHeight="1">
      <c r="A133" s="1"/>
      <c r="B133" s="1"/>
      <c r="C133" s="1"/>
      <c r="D133" s="1"/>
      <c r="E133" s="1"/>
      <c r="F133" s="1"/>
      <c r="G133" s="1"/>
      <c r="H133" s="1"/>
      <c r="I133" s="1"/>
      <c r="J133" s="1"/>
      <c r="K133" s="1"/>
      <c r="L133" s="1"/>
      <c r="M133" s="1"/>
      <c r="N133" s="1"/>
      <c r="O133" s="1"/>
      <c r="P133" s="1"/>
      <c r="Q133" s="1"/>
      <c r="R133" s="1"/>
    </row>
    <row r="134" spans="1:18" ht="9.75" customHeight="1">
      <c r="A134" s="1"/>
      <c r="B134" s="1"/>
      <c r="C134" s="1"/>
      <c r="D134" s="1"/>
      <c r="E134" s="1"/>
      <c r="F134" s="1"/>
      <c r="G134" s="1"/>
      <c r="H134" s="1"/>
      <c r="I134" s="1"/>
      <c r="J134" s="1"/>
      <c r="K134" s="1"/>
      <c r="L134" s="1"/>
      <c r="M134" s="1"/>
      <c r="N134" s="1"/>
      <c r="O134" s="1"/>
      <c r="P134" s="1"/>
      <c r="Q134" s="1"/>
      <c r="R134" s="1"/>
    </row>
    <row r="135" spans="1:18" ht="9.75" customHeight="1">
      <c r="A135" s="1"/>
      <c r="B135" s="1"/>
      <c r="C135" s="1"/>
      <c r="D135" s="1"/>
      <c r="E135" s="1"/>
      <c r="F135" s="1"/>
      <c r="G135" s="1"/>
      <c r="H135" s="1"/>
      <c r="I135" s="1"/>
      <c r="J135" s="1"/>
      <c r="K135" s="1"/>
      <c r="L135" s="1"/>
      <c r="M135" s="1"/>
      <c r="N135" s="1"/>
      <c r="O135" s="1"/>
      <c r="P135" s="1"/>
      <c r="Q135" s="1"/>
      <c r="R135" s="1"/>
    </row>
    <row r="136" spans="1:18" ht="9.75" customHeight="1">
      <c r="A136" s="1"/>
      <c r="B136" s="1"/>
      <c r="C136" s="1"/>
      <c r="D136" s="1"/>
      <c r="E136" s="1"/>
      <c r="F136" s="1"/>
      <c r="G136" s="1"/>
      <c r="H136" s="1"/>
      <c r="I136" s="1"/>
      <c r="J136" s="1"/>
      <c r="K136" s="1"/>
      <c r="L136" s="1"/>
      <c r="M136" s="1"/>
      <c r="N136" s="1"/>
      <c r="O136" s="1"/>
      <c r="P136" s="1"/>
      <c r="Q136" s="1"/>
      <c r="R136" s="1"/>
    </row>
    <row r="137" spans="1:18" ht="9.75" customHeight="1">
      <c r="A137" s="1"/>
      <c r="B137" s="1"/>
      <c r="C137" s="1"/>
      <c r="D137" s="1"/>
      <c r="E137" s="1"/>
      <c r="F137" s="1"/>
      <c r="G137" s="1"/>
      <c r="H137" s="1"/>
      <c r="I137" s="1"/>
      <c r="J137" s="1"/>
      <c r="K137" s="1"/>
      <c r="L137" s="1"/>
      <c r="M137" s="1"/>
      <c r="N137" s="1"/>
      <c r="O137" s="1"/>
      <c r="P137" s="1"/>
      <c r="Q137" s="1"/>
      <c r="R137" s="1"/>
    </row>
    <row r="138" spans="1:18" ht="9.75" customHeight="1">
      <c r="A138" s="1"/>
      <c r="B138" s="1"/>
      <c r="C138" s="1"/>
      <c r="D138" s="1"/>
      <c r="E138" s="1"/>
      <c r="F138" s="1"/>
      <c r="G138" s="1"/>
      <c r="H138" s="1"/>
      <c r="I138" s="1"/>
      <c r="J138" s="1"/>
      <c r="K138" s="1"/>
      <c r="L138" s="1"/>
      <c r="M138" s="1"/>
      <c r="N138" s="1"/>
      <c r="O138" s="1"/>
      <c r="P138" s="1"/>
      <c r="Q138" s="1"/>
      <c r="R138" s="1"/>
    </row>
    <row r="139" spans="1:18" ht="9.75" customHeight="1">
      <c r="A139" s="1"/>
      <c r="B139" s="1"/>
      <c r="C139" s="1"/>
      <c r="D139" s="1"/>
      <c r="E139" s="1"/>
      <c r="F139" s="1"/>
      <c r="G139" s="1"/>
      <c r="H139" s="1"/>
      <c r="I139" s="1"/>
      <c r="J139" s="1"/>
      <c r="K139" s="1"/>
      <c r="L139" s="1"/>
      <c r="M139" s="1"/>
      <c r="N139" s="1"/>
      <c r="O139" s="1"/>
      <c r="P139" s="1"/>
      <c r="Q139" s="1"/>
      <c r="R139" s="1"/>
    </row>
    <row r="140" spans="1:18" ht="9.75" customHeight="1">
      <c r="A140" s="1"/>
      <c r="B140" s="1"/>
      <c r="C140" s="1"/>
      <c r="D140" s="1"/>
      <c r="E140" s="1"/>
      <c r="F140" s="1"/>
      <c r="G140" s="1"/>
      <c r="H140" s="1"/>
      <c r="I140" s="1"/>
      <c r="J140" s="1"/>
      <c r="K140" s="1"/>
      <c r="L140" s="1"/>
      <c r="M140" s="1"/>
      <c r="N140" s="1"/>
      <c r="O140" s="1"/>
      <c r="P140" s="1"/>
      <c r="Q140" s="1"/>
      <c r="R140" s="1"/>
    </row>
    <row r="141" spans="1:18" ht="9.75" customHeight="1">
      <c r="A141" s="1"/>
      <c r="B141" s="1"/>
      <c r="C141" s="1"/>
      <c r="D141" s="1"/>
      <c r="E141" s="1"/>
      <c r="F141" s="1"/>
      <c r="G141" s="1"/>
      <c r="H141" s="1"/>
      <c r="I141" s="1"/>
      <c r="J141" s="1"/>
      <c r="K141" s="1"/>
      <c r="L141" s="1"/>
      <c r="M141" s="1"/>
      <c r="N141" s="1"/>
      <c r="O141" s="1"/>
      <c r="P141" s="1"/>
      <c r="Q141" s="1"/>
      <c r="R141" s="1"/>
    </row>
    <row r="142" spans="1:18" ht="9.75" customHeight="1">
      <c r="A142" s="1"/>
      <c r="B142" s="1"/>
      <c r="C142" s="1"/>
      <c r="D142" s="1"/>
      <c r="E142" s="1"/>
      <c r="F142" s="1"/>
      <c r="G142" s="1"/>
      <c r="H142" s="1"/>
      <c r="I142" s="1"/>
      <c r="J142" s="1"/>
      <c r="K142" s="1"/>
      <c r="L142" s="1"/>
      <c r="M142" s="1"/>
      <c r="N142" s="1"/>
      <c r="O142" s="1"/>
      <c r="P142" s="1"/>
      <c r="Q142" s="1"/>
      <c r="R142" s="1"/>
    </row>
    <row r="143" spans="1:18" ht="9.75" customHeight="1">
      <c r="A143" s="1"/>
      <c r="B143" s="1"/>
      <c r="C143" s="1"/>
      <c r="D143" s="1"/>
      <c r="E143" s="1"/>
      <c r="F143" s="1"/>
      <c r="G143" s="1"/>
      <c r="H143" s="1"/>
      <c r="I143" s="1"/>
      <c r="J143" s="1"/>
      <c r="K143" s="1"/>
      <c r="L143" s="1"/>
      <c r="M143" s="1"/>
      <c r="N143" s="1"/>
      <c r="O143" s="1"/>
      <c r="P143" s="1"/>
      <c r="Q143" s="1"/>
      <c r="R143" s="1"/>
    </row>
    <row r="144" spans="1:18" ht="9.75" customHeight="1">
      <c r="A144" s="1"/>
      <c r="B144" s="1"/>
      <c r="C144" s="1"/>
      <c r="D144" s="1"/>
      <c r="E144" s="1"/>
      <c r="F144" s="1"/>
      <c r="G144" s="1"/>
      <c r="H144" s="1"/>
      <c r="I144" s="1"/>
      <c r="J144" s="1"/>
      <c r="K144" s="1"/>
      <c r="L144" s="1"/>
      <c r="M144" s="1"/>
      <c r="N144" s="1"/>
      <c r="O144" s="1"/>
      <c r="P144" s="1"/>
      <c r="Q144" s="1"/>
      <c r="R144" s="1"/>
    </row>
    <row r="145" spans="1:18" ht="9.75" customHeight="1">
      <c r="A145" s="1"/>
      <c r="B145" s="1"/>
      <c r="C145" s="1"/>
      <c r="D145" s="1"/>
      <c r="E145" s="1"/>
      <c r="F145" s="1"/>
      <c r="G145" s="1"/>
      <c r="H145" s="1"/>
      <c r="I145" s="1"/>
      <c r="J145" s="1"/>
      <c r="K145" s="1"/>
      <c r="L145" s="1"/>
      <c r="M145" s="1"/>
      <c r="N145" s="1"/>
      <c r="O145" s="1"/>
      <c r="P145" s="1"/>
      <c r="Q145" s="1"/>
      <c r="R145" s="1"/>
    </row>
    <row r="146" spans="1:18" ht="9.75" customHeight="1">
      <c r="A146" s="1"/>
      <c r="B146" s="1"/>
      <c r="C146" s="1"/>
      <c r="D146" s="1"/>
      <c r="E146" s="1"/>
      <c r="F146" s="1"/>
      <c r="G146" s="1"/>
      <c r="H146" s="1"/>
      <c r="I146" s="1"/>
      <c r="J146" s="1"/>
      <c r="K146" s="1"/>
      <c r="L146" s="1"/>
      <c r="M146" s="1"/>
      <c r="N146" s="1"/>
      <c r="O146" s="1"/>
      <c r="P146" s="1"/>
      <c r="Q146" s="1"/>
      <c r="R146" s="1"/>
    </row>
    <row r="147" spans="1:18" ht="9.75" customHeight="1">
      <c r="A147" s="1"/>
      <c r="B147" s="1"/>
      <c r="C147" s="1"/>
      <c r="D147" s="1"/>
      <c r="E147" s="1"/>
      <c r="F147" s="1"/>
      <c r="G147" s="1"/>
      <c r="H147" s="1"/>
      <c r="I147" s="1"/>
      <c r="J147" s="1"/>
      <c r="K147" s="1"/>
      <c r="L147" s="1"/>
      <c r="M147" s="1"/>
      <c r="N147" s="1"/>
      <c r="O147" s="1"/>
      <c r="P147" s="1"/>
      <c r="Q147" s="1"/>
      <c r="R147" s="1"/>
    </row>
    <row r="148" spans="1:18" ht="9.75" customHeight="1">
      <c r="A148" s="1"/>
      <c r="B148" s="1"/>
      <c r="C148" s="1"/>
      <c r="D148" s="1"/>
      <c r="E148" s="1"/>
      <c r="F148" s="1"/>
      <c r="G148" s="1"/>
      <c r="H148" s="1"/>
      <c r="I148" s="1"/>
      <c r="J148" s="1"/>
      <c r="K148" s="1"/>
      <c r="L148" s="1"/>
      <c r="M148" s="1"/>
      <c r="N148" s="1"/>
      <c r="O148" s="1"/>
      <c r="P148" s="1"/>
      <c r="Q148" s="1"/>
      <c r="R148" s="1"/>
    </row>
    <row r="149" spans="1:18" ht="9.75" customHeight="1">
      <c r="A149" s="1"/>
      <c r="B149" s="1"/>
      <c r="C149" s="1"/>
      <c r="D149" s="1"/>
      <c r="E149" s="1"/>
      <c r="F149" s="1"/>
      <c r="G149" s="1"/>
      <c r="H149" s="1"/>
      <c r="I149" s="1"/>
      <c r="J149" s="1"/>
      <c r="K149" s="1"/>
      <c r="L149" s="1"/>
      <c r="M149" s="1"/>
      <c r="N149" s="1"/>
      <c r="O149" s="1"/>
      <c r="P149" s="1"/>
      <c r="Q149" s="1"/>
      <c r="R149" s="1"/>
    </row>
    <row r="150" spans="1:18" ht="9.75" customHeight="1">
      <c r="A150" s="1"/>
      <c r="B150" s="1"/>
      <c r="C150" s="1"/>
      <c r="D150" s="1"/>
      <c r="E150" s="1"/>
      <c r="F150" s="1"/>
      <c r="G150" s="1"/>
      <c r="H150" s="1"/>
      <c r="I150" s="1"/>
      <c r="J150" s="1"/>
      <c r="K150" s="1"/>
      <c r="L150" s="1"/>
      <c r="M150" s="1"/>
      <c r="N150" s="1"/>
      <c r="O150" s="1"/>
      <c r="P150" s="1"/>
      <c r="Q150" s="1"/>
      <c r="R150" s="1"/>
    </row>
    <row r="151" spans="1:18" ht="9.75" customHeight="1">
      <c r="A151" s="1"/>
      <c r="B151" s="1"/>
      <c r="C151" s="1"/>
      <c r="D151" s="1"/>
      <c r="E151" s="1"/>
      <c r="F151" s="1"/>
      <c r="G151" s="1"/>
      <c r="H151" s="1"/>
      <c r="I151" s="1"/>
      <c r="J151" s="1"/>
      <c r="K151" s="1"/>
      <c r="L151" s="1"/>
      <c r="M151" s="1"/>
      <c r="N151" s="1"/>
      <c r="O151" s="1"/>
      <c r="P151" s="1"/>
      <c r="Q151" s="1"/>
      <c r="R151" s="1"/>
    </row>
    <row r="152" spans="1:18" ht="9.75" customHeight="1">
      <c r="A152" s="1"/>
      <c r="B152" s="1"/>
      <c r="C152" s="1"/>
      <c r="D152" s="1"/>
      <c r="E152" s="1"/>
      <c r="F152" s="1"/>
      <c r="G152" s="1"/>
      <c r="H152" s="1"/>
      <c r="I152" s="1"/>
      <c r="J152" s="1"/>
      <c r="K152" s="1"/>
      <c r="L152" s="1"/>
      <c r="M152" s="1"/>
      <c r="N152" s="1"/>
      <c r="O152" s="1"/>
      <c r="P152" s="1"/>
      <c r="Q152" s="1"/>
      <c r="R152" s="1"/>
    </row>
    <row r="153" spans="1:18" ht="9.75" customHeight="1">
      <c r="A153" s="1"/>
      <c r="B153" s="1"/>
      <c r="C153" s="1"/>
      <c r="D153" s="1"/>
      <c r="E153" s="1"/>
      <c r="F153" s="1"/>
      <c r="G153" s="1"/>
      <c r="H153" s="1"/>
      <c r="I153" s="1"/>
      <c r="J153" s="1"/>
      <c r="K153" s="1"/>
      <c r="L153" s="1"/>
      <c r="M153" s="1"/>
      <c r="N153" s="1"/>
      <c r="O153" s="1"/>
      <c r="P153" s="1"/>
      <c r="Q153" s="1"/>
      <c r="R153" s="1"/>
    </row>
    <row r="154" spans="1:18" ht="9.75" customHeight="1">
      <c r="A154" s="1"/>
      <c r="B154" s="1"/>
      <c r="C154" s="1"/>
      <c r="D154" s="1"/>
      <c r="E154" s="1"/>
      <c r="F154" s="1"/>
      <c r="G154" s="1"/>
      <c r="H154" s="1"/>
      <c r="I154" s="1"/>
      <c r="J154" s="1"/>
      <c r="K154" s="1"/>
      <c r="L154" s="1"/>
      <c r="M154" s="1"/>
      <c r="N154" s="1"/>
      <c r="O154" s="1"/>
      <c r="P154" s="1"/>
      <c r="Q154" s="1"/>
      <c r="R154" s="1"/>
    </row>
    <row r="155" spans="1:18" ht="9.75" customHeight="1">
      <c r="A155" s="1"/>
      <c r="B155" s="1"/>
      <c r="C155" s="1"/>
      <c r="D155" s="1"/>
      <c r="E155" s="1"/>
      <c r="F155" s="1"/>
      <c r="G155" s="1"/>
      <c r="H155" s="1"/>
      <c r="I155" s="1"/>
      <c r="J155" s="1"/>
      <c r="K155" s="1"/>
      <c r="L155" s="1"/>
      <c r="M155" s="1"/>
      <c r="N155" s="1"/>
      <c r="O155" s="1"/>
      <c r="P155" s="1"/>
      <c r="Q155" s="1"/>
      <c r="R155" s="1"/>
    </row>
    <row r="156" spans="1:18" ht="9.75" customHeight="1">
      <c r="A156" s="1"/>
      <c r="B156" s="1"/>
      <c r="C156" s="1"/>
      <c r="D156" s="1"/>
      <c r="E156" s="1"/>
      <c r="F156" s="1"/>
      <c r="G156" s="1"/>
      <c r="H156" s="1"/>
      <c r="I156" s="1"/>
      <c r="J156" s="1"/>
      <c r="K156" s="1"/>
      <c r="L156" s="1"/>
      <c r="M156" s="1"/>
      <c r="N156" s="1"/>
      <c r="O156" s="1"/>
      <c r="P156" s="1"/>
      <c r="Q156" s="1"/>
      <c r="R156" s="1"/>
    </row>
    <row r="157" spans="1:18" ht="9.75" customHeight="1">
      <c r="A157" s="1"/>
      <c r="B157" s="1"/>
      <c r="C157" s="1"/>
      <c r="D157" s="1"/>
      <c r="E157" s="1"/>
      <c r="F157" s="1"/>
      <c r="G157" s="1"/>
      <c r="H157" s="1"/>
      <c r="I157" s="1"/>
      <c r="J157" s="1"/>
      <c r="K157" s="1"/>
      <c r="L157" s="1"/>
      <c r="M157" s="1"/>
      <c r="N157" s="1"/>
      <c r="O157" s="1"/>
      <c r="P157" s="1"/>
      <c r="Q157" s="1"/>
      <c r="R157" s="1"/>
    </row>
    <row r="158" spans="1:18" ht="9.75" customHeight="1">
      <c r="A158" s="1"/>
      <c r="B158" s="1"/>
      <c r="C158" s="1"/>
      <c r="D158" s="1"/>
      <c r="E158" s="1"/>
      <c r="F158" s="1"/>
      <c r="G158" s="1"/>
      <c r="H158" s="1"/>
      <c r="I158" s="1"/>
      <c r="J158" s="1"/>
      <c r="K158" s="1"/>
      <c r="L158" s="1"/>
      <c r="M158" s="1"/>
      <c r="N158" s="1"/>
      <c r="O158" s="1"/>
      <c r="P158" s="1"/>
      <c r="Q158" s="1"/>
      <c r="R158" s="1"/>
    </row>
    <row r="159" spans="1:18" ht="9.75" customHeight="1">
      <c r="A159" s="1"/>
      <c r="B159" s="1"/>
      <c r="C159" s="1"/>
      <c r="D159" s="1"/>
      <c r="E159" s="1"/>
      <c r="F159" s="1"/>
      <c r="G159" s="1"/>
      <c r="H159" s="1"/>
      <c r="I159" s="1"/>
      <c r="J159" s="1"/>
      <c r="K159" s="1"/>
      <c r="L159" s="1"/>
      <c r="M159" s="1"/>
      <c r="N159" s="1"/>
      <c r="O159" s="1"/>
      <c r="P159" s="1"/>
      <c r="Q159" s="1"/>
      <c r="R159" s="1"/>
    </row>
    <row r="160" spans="1:18" ht="9.75" customHeight="1">
      <c r="A160" s="1"/>
      <c r="B160" s="1"/>
      <c r="C160" s="1"/>
      <c r="D160" s="1"/>
      <c r="E160" s="1"/>
      <c r="F160" s="1"/>
      <c r="G160" s="1"/>
      <c r="H160" s="1"/>
      <c r="I160" s="1"/>
      <c r="J160" s="1"/>
      <c r="K160" s="1"/>
      <c r="L160" s="1"/>
      <c r="M160" s="1"/>
      <c r="N160" s="1"/>
      <c r="O160" s="1"/>
      <c r="P160" s="1"/>
      <c r="Q160" s="1"/>
      <c r="R160" s="1"/>
    </row>
    <row r="161" spans="1:18" ht="9.75" customHeight="1">
      <c r="A161" s="1"/>
      <c r="B161" s="1"/>
      <c r="C161" s="1"/>
      <c r="D161" s="1"/>
      <c r="E161" s="1"/>
      <c r="F161" s="1"/>
      <c r="G161" s="1"/>
      <c r="H161" s="1"/>
      <c r="I161" s="1"/>
      <c r="J161" s="1"/>
      <c r="K161" s="1"/>
      <c r="L161" s="1"/>
      <c r="M161" s="1"/>
      <c r="N161" s="1"/>
      <c r="O161" s="1"/>
      <c r="P161" s="1"/>
      <c r="Q161" s="1"/>
      <c r="R161" s="1"/>
    </row>
    <row r="162" spans="1:18" ht="9.75" customHeight="1">
      <c r="A162" s="1"/>
      <c r="B162" s="1"/>
      <c r="C162" s="1"/>
      <c r="D162" s="1"/>
      <c r="E162" s="1"/>
      <c r="F162" s="1"/>
      <c r="G162" s="1"/>
      <c r="H162" s="1"/>
      <c r="I162" s="1"/>
      <c r="J162" s="1"/>
      <c r="K162" s="1"/>
      <c r="L162" s="1"/>
      <c r="M162" s="1"/>
      <c r="N162" s="1"/>
      <c r="O162" s="1"/>
      <c r="P162" s="1"/>
      <c r="Q162" s="1"/>
      <c r="R162" s="1"/>
    </row>
    <row r="163" spans="1:18" ht="9.75" customHeight="1">
      <c r="A163" s="1"/>
      <c r="B163" s="1"/>
      <c r="C163" s="1"/>
      <c r="D163" s="1"/>
      <c r="E163" s="1"/>
      <c r="F163" s="1"/>
      <c r="G163" s="1"/>
      <c r="H163" s="1"/>
      <c r="I163" s="1"/>
      <c r="J163" s="1"/>
      <c r="K163" s="1"/>
      <c r="L163" s="1"/>
      <c r="M163" s="1"/>
      <c r="N163" s="1"/>
      <c r="O163" s="1"/>
      <c r="P163" s="1"/>
      <c r="Q163" s="1"/>
      <c r="R163" s="1"/>
    </row>
    <row r="164" spans="1:18" ht="9.75" customHeight="1">
      <c r="A164" s="1"/>
      <c r="B164" s="1"/>
      <c r="C164" s="1"/>
      <c r="D164" s="1"/>
      <c r="E164" s="1"/>
      <c r="F164" s="1"/>
      <c r="G164" s="1"/>
      <c r="H164" s="1"/>
      <c r="I164" s="1"/>
      <c r="J164" s="1"/>
      <c r="K164" s="1"/>
      <c r="L164" s="1"/>
      <c r="M164" s="1"/>
      <c r="N164" s="1"/>
      <c r="O164" s="1"/>
      <c r="P164" s="1"/>
      <c r="Q164" s="1"/>
      <c r="R164" s="1"/>
    </row>
    <row r="165" spans="1:18" ht="9.75" customHeight="1">
      <c r="A165" s="1"/>
      <c r="B165" s="1"/>
      <c r="C165" s="1"/>
      <c r="D165" s="1"/>
      <c r="E165" s="1"/>
      <c r="F165" s="1"/>
      <c r="G165" s="1"/>
      <c r="H165" s="1"/>
      <c r="I165" s="1"/>
      <c r="J165" s="1"/>
      <c r="K165" s="1"/>
      <c r="L165" s="1"/>
      <c r="M165" s="1"/>
      <c r="N165" s="1"/>
      <c r="O165" s="1"/>
      <c r="P165" s="1"/>
      <c r="Q165" s="1"/>
      <c r="R165" s="1"/>
    </row>
    <row r="166" spans="1:18" ht="9.75" customHeight="1">
      <c r="A166" s="1"/>
      <c r="B166" s="1"/>
      <c r="C166" s="1"/>
      <c r="D166" s="1"/>
      <c r="E166" s="1"/>
      <c r="F166" s="1"/>
      <c r="G166" s="1"/>
      <c r="H166" s="1"/>
      <c r="I166" s="1"/>
      <c r="J166" s="1"/>
      <c r="K166" s="1"/>
      <c r="L166" s="1"/>
      <c r="M166" s="1"/>
      <c r="N166" s="1"/>
      <c r="O166" s="1"/>
      <c r="P166" s="1"/>
      <c r="Q166" s="1"/>
      <c r="R166" s="1"/>
    </row>
    <row r="167" spans="1:18" ht="9.75" customHeight="1">
      <c r="A167" s="1"/>
      <c r="B167" s="1"/>
      <c r="C167" s="1"/>
      <c r="D167" s="1"/>
      <c r="E167" s="1"/>
      <c r="F167" s="1"/>
      <c r="G167" s="1"/>
      <c r="H167" s="1"/>
      <c r="I167" s="1"/>
      <c r="J167" s="1"/>
      <c r="K167" s="1"/>
      <c r="L167" s="1"/>
      <c r="M167" s="1"/>
      <c r="N167" s="1"/>
      <c r="O167" s="1"/>
      <c r="P167" s="1"/>
      <c r="Q167" s="1"/>
      <c r="R167" s="1"/>
    </row>
    <row r="168" spans="1:18" ht="9.75" customHeight="1">
      <c r="A168" s="1"/>
      <c r="B168" s="1"/>
      <c r="C168" s="1"/>
      <c r="D168" s="1"/>
      <c r="E168" s="1"/>
      <c r="F168" s="1"/>
      <c r="G168" s="1"/>
      <c r="H168" s="1"/>
      <c r="I168" s="1"/>
      <c r="J168" s="1"/>
      <c r="K168" s="1"/>
      <c r="L168" s="1"/>
      <c r="M168" s="1"/>
      <c r="N168" s="1"/>
      <c r="O168" s="1"/>
      <c r="P168" s="1"/>
      <c r="Q168" s="1"/>
      <c r="R168" s="1"/>
    </row>
    <row r="169" spans="1:18" ht="9.75" customHeight="1">
      <c r="A169" s="1"/>
      <c r="B169" s="1"/>
      <c r="C169" s="1"/>
      <c r="D169" s="1"/>
      <c r="E169" s="1"/>
      <c r="F169" s="1"/>
      <c r="G169" s="1"/>
      <c r="H169" s="1"/>
      <c r="I169" s="1"/>
      <c r="J169" s="1"/>
      <c r="K169" s="1"/>
      <c r="L169" s="1"/>
      <c r="M169" s="1"/>
      <c r="N169" s="1"/>
      <c r="O169" s="1"/>
      <c r="P169" s="1"/>
      <c r="Q169" s="1"/>
      <c r="R169" s="1"/>
    </row>
    <row r="170" spans="1:18" ht="9.75" customHeight="1">
      <c r="A170" s="1"/>
      <c r="B170" s="1"/>
      <c r="C170" s="1"/>
      <c r="D170" s="1"/>
      <c r="E170" s="1"/>
      <c r="F170" s="1"/>
      <c r="G170" s="1"/>
      <c r="H170" s="1"/>
      <c r="I170" s="1"/>
      <c r="J170" s="1"/>
      <c r="K170" s="1"/>
      <c r="L170" s="1"/>
      <c r="M170" s="1"/>
      <c r="N170" s="1"/>
      <c r="O170" s="1"/>
      <c r="P170" s="1"/>
      <c r="Q170" s="1"/>
      <c r="R170" s="1"/>
    </row>
    <row r="171" spans="1:18" ht="9.75" customHeight="1">
      <c r="A171" s="1"/>
      <c r="B171" s="1"/>
      <c r="C171" s="1"/>
      <c r="D171" s="1"/>
      <c r="E171" s="1"/>
      <c r="F171" s="1"/>
      <c r="G171" s="1"/>
      <c r="H171" s="1"/>
      <c r="I171" s="1"/>
      <c r="J171" s="1"/>
      <c r="K171" s="1"/>
      <c r="L171" s="1"/>
      <c r="M171" s="1"/>
      <c r="N171" s="1"/>
      <c r="O171" s="1"/>
      <c r="P171" s="1"/>
      <c r="Q171" s="1"/>
      <c r="R171" s="1"/>
    </row>
    <row r="172" spans="1:18" ht="9.75" customHeight="1">
      <c r="A172" s="1"/>
      <c r="B172" s="1"/>
      <c r="C172" s="1"/>
      <c r="D172" s="1"/>
      <c r="E172" s="1"/>
      <c r="F172" s="1"/>
      <c r="G172" s="1"/>
      <c r="H172" s="1"/>
      <c r="I172" s="1"/>
      <c r="J172" s="1"/>
      <c r="K172" s="1"/>
      <c r="L172" s="1"/>
      <c r="M172" s="1"/>
      <c r="N172" s="1"/>
      <c r="O172" s="1"/>
      <c r="P172" s="1"/>
      <c r="Q172" s="1"/>
      <c r="R172" s="1"/>
    </row>
    <row r="173" spans="1:18" ht="9.75" customHeight="1">
      <c r="A173" s="1"/>
      <c r="B173" s="1"/>
      <c r="C173" s="1"/>
      <c r="D173" s="1"/>
      <c r="E173" s="1"/>
      <c r="F173" s="1"/>
      <c r="G173" s="1"/>
      <c r="H173" s="1"/>
      <c r="I173" s="1"/>
      <c r="J173" s="1"/>
      <c r="K173" s="1"/>
      <c r="L173" s="1"/>
      <c r="M173" s="1"/>
      <c r="N173" s="1"/>
      <c r="O173" s="1"/>
      <c r="P173" s="1"/>
      <c r="Q173" s="1"/>
      <c r="R173" s="1"/>
    </row>
    <row r="174" spans="1:18" ht="9.75" customHeight="1">
      <c r="A174" s="1"/>
      <c r="B174" s="1"/>
      <c r="C174" s="1"/>
      <c r="D174" s="1"/>
      <c r="E174" s="1"/>
      <c r="F174" s="1"/>
      <c r="G174" s="1"/>
      <c r="H174" s="1"/>
      <c r="I174" s="1"/>
      <c r="J174" s="1"/>
      <c r="K174" s="1"/>
      <c r="L174" s="1"/>
      <c r="M174" s="1"/>
      <c r="N174" s="1"/>
      <c r="O174" s="1"/>
      <c r="P174" s="1"/>
      <c r="Q174" s="1"/>
      <c r="R174" s="1"/>
    </row>
    <row r="175" spans="1:18" ht="9.75" customHeight="1">
      <c r="A175" s="1"/>
      <c r="B175" s="1"/>
      <c r="C175" s="1"/>
      <c r="D175" s="1"/>
      <c r="E175" s="1"/>
      <c r="F175" s="1"/>
      <c r="G175" s="1"/>
      <c r="H175" s="1"/>
      <c r="I175" s="1"/>
      <c r="J175" s="1"/>
      <c r="K175" s="1"/>
      <c r="L175" s="1"/>
      <c r="M175" s="1"/>
      <c r="N175" s="1"/>
      <c r="O175" s="1"/>
      <c r="P175" s="1"/>
      <c r="Q175" s="1"/>
      <c r="R175" s="1"/>
    </row>
    <row r="176" spans="1:18" ht="9.75" customHeight="1">
      <c r="A176" s="1"/>
      <c r="B176" s="1"/>
      <c r="C176" s="1"/>
      <c r="D176" s="1"/>
      <c r="E176" s="1"/>
      <c r="F176" s="1"/>
      <c r="G176" s="1"/>
      <c r="H176" s="1"/>
      <c r="I176" s="1"/>
      <c r="J176" s="1"/>
      <c r="K176" s="1"/>
      <c r="L176" s="1"/>
      <c r="M176" s="1"/>
      <c r="N176" s="1"/>
      <c r="O176" s="1"/>
      <c r="P176" s="1"/>
      <c r="Q176" s="1"/>
      <c r="R176" s="1"/>
    </row>
    <row r="177" spans="1:18" ht="9.75" customHeight="1">
      <c r="A177" s="1"/>
      <c r="B177" s="1"/>
      <c r="C177" s="1"/>
      <c r="D177" s="1"/>
      <c r="E177" s="1"/>
      <c r="F177" s="1"/>
      <c r="G177" s="1"/>
      <c r="H177" s="1"/>
      <c r="I177" s="1"/>
      <c r="J177" s="1"/>
      <c r="K177" s="1"/>
      <c r="L177" s="1"/>
      <c r="M177" s="1"/>
      <c r="N177" s="1"/>
      <c r="O177" s="1"/>
      <c r="P177" s="1"/>
      <c r="Q177" s="1"/>
      <c r="R177" s="1"/>
    </row>
    <row r="178" spans="1:18" ht="9.75" customHeight="1">
      <c r="A178" s="1"/>
      <c r="B178" s="1"/>
      <c r="C178" s="1"/>
      <c r="D178" s="1"/>
      <c r="E178" s="1"/>
      <c r="F178" s="1"/>
      <c r="G178" s="1"/>
      <c r="H178" s="1"/>
      <c r="I178" s="1"/>
      <c r="J178" s="1"/>
      <c r="K178" s="1"/>
      <c r="L178" s="1"/>
      <c r="M178" s="1"/>
      <c r="N178" s="1"/>
      <c r="O178" s="1"/>
      <c r="P178" s="1"/>
      <c r="Q178" s="1"/>
      <c r="R178" s="1"/>
    </row>
    <row r="179" spans="1:18" ht="9.75" customHeight="1">
      <c r="A179" s="1"/>
      <c r="B179" s="1"/>
      <c r="C179" s="1"/>
      <c r="D179" s="1"/>
      <c r="E179" s="1"/>
      <c r="F179" s="1"/>
      <c r="G179" s="1"/>
      <c r="H179" s="1"/>
      <c r="I179" s="1"/>
      <c r="J179" s="1"/>
      <c r="K179" s="1"/>
      <c r="L179" s="1"/>
      <c r="M179" s="1"/>
      <c r="N179" s="1"/>
      <c r="O179" s="1"/>
      <c r="P179" s="1"/>
      <c r="Q179" s="1"/>
      <c r="R179" s="1"/>
    </row>
    <row r="180" spans="1:18" ht="9.75" customHeight="1">
      <c r="A180" s="1"/>
      <c r="B180" s="1"/>
      <c r="C180" s="1"/>
      <c r="D180" s="1"/>
      <c r="E180" s="1"/>
      <c r="F180" s="1"/>
      <c r="G180" s="1"/>
      <c r="H180" s="1"/>
      <c r="I180" s="1"/>
      <c r="J180" s="1"/>
      <c r="K180" s="1"/>
      <c r="L180" s="1"/>
      <c r="M180" s="1"/>
      <c r="N180" s="1"/>
      <c r="O180" s="1"/>
      <c r="P180" s="1"/>
      <c r="Q180" s="1"/>
      <c r="R180" s="1"/>
    </row>
    <row r="181" spans="1:18" ht="9.75" customHeight="1">
      <c r="A181" s="1"/>
      <c r="B181" s="1"/>
      <c r="C181" s="1"/>
      <c r="D181" s="1"/>
      <c r="E181" s="1"/>
      <c r="F181" s="1"/>
      <c r="G181" s="1"/>
      <c r="H181" s="1"/>
      <c r="I181" s="1"/>
      <c r="J181" s="1"/>
      <c r="K181" s="1"/>
      <c r="L181" s="1"/>
      <c r="M181" s="1"/>
      <c r="N181" s="1"/>
      <c r="O181" s="1"/>
      <c r="P181" s="1"/>
      <c r="Q181" s="1"/>
      <c r="R181" s="1"/>
    </row>
    <row r="182" spans="1:18" ht="9.75" customHeight="1">
      <c r="A182" s="1"/>
      <c r="B182" s="1"/>
      <c r="C182" s="1"/>
      <c r="D182" s="1"/>
      <c r="E182" s="1"/>
      <c r="F182" s="1"/>
      <c r="G182" s="1"/>
      <c r="H182" s="1"/>
      <c r="I182" s="1"/>
      <c r="J182" s="1"/>
      <c r="K182" s="1"/>
      <c r="L182" s="1"/>
      <c r="M182" s="1"/>
      <c r="N182" s="1"/>
      <c r="O182" s="1"/>
      <c r="P182" s="1"/>
      <c r="Q182" s="1"/>
      <c r="R182" s="1"/>
    </row>
    <row r="183" spans="1:18" ht="9.75" customHeight="1">
      <c r="A183" s="1"/>
      <c r="B183" s="1"/>
      <c r="C183" s="1"/>
      <c r="D183" s="1"/>
      <c r="E183" s="1"/>
      <c r="F183" s="1"/>
      <c r="G183" s="1"/>
      <c r="H183" s="1"/>
      <c r="I183" s="1"/>
      <c r="J183" s="1"/>
      <c r="K183" s="1"/>
      <c r="L183" s="1"/>
      <c r="M183" s="1"/>
      <c r="N183" s="1"/>
      <c r="O183" s="1"/>
      <c r="P183" s="1"/>
      <c r="Q183" s="1"/>
      <c r="R183" s="1"/>
    </row>
    <row r="184" spans="1:18" ht="9.75" customHeight="1">
      <c r="A184" s="1"/>
      <c r="B184" s="1"/>
      <c r="C184" s="1"/>
      <c r="D184" s="1"/>
      <c r="E184" s="1"/>
      <c r="F184" s="1"/>
      <c r="G184" s="1"/>
      <c r="H184" s="1"/>
      <c r="I184" s="1"/>
      <c r="J184" s="1"/>
      <c r="K184" s="1"/>
      <c r="L184" s="1"/>
      <c r="M184" s="1"/>
      <c r="N184" s="1"/>
      <c r="O184" s="1"/>
      <c r="P184" s="1"/>
      <c r="Q184" s="1"/>
      <c r="R184" s="1"/>
    </row>
    <row r="185" spans="1:18" ht="9.75" customHeight="1">
      <c r="A185" s="1"/>
      <c r="B185" s="1"/>
      <c r="C185" s="1"/>
      <c r="D185" s="1"/>
      <c r="E185" s="1"/>
      <c r="F185" s="1"/>
      <c r="G185" s="1"/>
      <c r="H185" s="1"/>
      <c r="I185" s="1"/>
      <c r="J185" s="1"/>
      <c r="K185" s="1"/>
      <c r="L185" s="1"/>
      <c r="M185" s="1"/>
      <c r="N185" s="1"/>
      <c r="O185" s="1"/>
      <c r="P185" s="1"/>
      <c r="Q185" s="1"/>
      <c r="R185" s="1"/>
    </row>
    <row r="186" spans="1:18" ht="9.75" customHeight="1">
      <c r="A186" s="1"/>
      <c r="B186" s="1"/>
      <c r="C186" s="1"/>
      <c r="D186" s="1"/>
      <c r="E186" s="1"/>
      <c r="F186" s="1"/>
      <c r="G186" s="1"/>
      <c r="H186" s="1"/>
      <c r="I186" s="1"/>
      <c r="J186" s="1"/>
      <c r="K186" s="1"/>
      <c r="L186" s="1"/>
      <c r="M186" s="1"/>
      <c r="N186" s="1"/>
      <c r="O186" s="1"/>
      <c r="P186" s="1"/>
      <c r="Q186" s="1"/>
      <c r="R186" s="1"/>
    </row>
    <row r="187" spans="1:18" ht="9.75" customHeight="1">
      <c r="A187" s="1"/>
      <c r="B187" s="1"/>
      <c r="C187" s="1"/>
      <c r="D187" s="1"/>
      <c r="E187" s="1"/>
      <c r="F187" s="1"/>
      <c r="G187" s="1"/>
      <c r="H187" s="1"/>
      <c r="I187" s="1"/>
      <c r="J187" s="1"/>
      <c r="K187" s="1"/>
      <c r="L187" s="1"/>
      <c r="M187" s="1"/>
      <c r="N187" s="1"/>
      <c r="O187" s="1"/>
      <c r="P187" s="1"/>
      <c r="Q187" s="1"/>
      <c r="R187" s="1"/>
    </row>
    <row r="188" spans="1:18" ht="9.75" customHeight="1">
      <c r="A188" s="1"/>
      <c r="B188" s="1"/>
      <c r="C188" s="1"/>
      <c r="D188" s="1"/>
      <c r="E188" s="1"/>
      <c r="F188" s="1"/>
      <c r="G188" s="1"/>
      <c r="H188" s="1"/>
      <c r="I188" s="1"/>
      <c r="J188" s="1"/>
      <c r="K188" s="1"/>
      <c r="L188" s="1"/>
      <c r="M188" s="1"/>
      <c r="N188" s="1"/>
      <c r="O188" s="1"/>
      <c r="P188" s="1"/>
      <c r="Q188" s="1"/>
      <c r="R188" s="1"/>
    </row>
    <row r="189" spans="1:18" ht="9.75" customHeight="1">
      <c r="A189" s="1"/>
      <c r="B189" s="1"/>
      <c r="C189" s="1"/>
      <c r="D189" s="1"/>
      <c r="E189" s="1"/>
      <c r="F189" s="1"/>
      <c r="G189" s="1"/>
      <c r="H189" s="1"/>
      <c r="I189" s="1"/>
      <c r="J189" s="1"/>
      <c r="K189" s="1"/>
      <c r="L189" s="1"/>
      <c r="M189" s="1"/>
      <c r="N189" s="1"/>
      <c r="O189" s="1"/>
      <c r="P189" s="1"/>
      <c r="Q189" s="1"/>
      <c r="R189" s="1"/>
    </row>
    <row r="190" spans="1:18" ht="9.75" customHeight="1">
      <c r="A190" s="1"/>
      <c r="B190" s="1"/>
      <c r="C190" s="1"/>
      <c r="D190" s="1"/>
      <c r="E190" s="1"/>
      <c r="F190" s="1"/>
      <c r="G190" s="1"/>
      <c r="H190" s="1"/>
      <c r="I190" s="1"/>
      <c r="J190" s="1"/>
      <c r="K190" s="1"/>
      <c r="L190" s="1"/>
      <c r="M190" s="1"/>
      <c r="N190" s="1"/>
      <c r="O190" s="1"/>
      <c r="P190" s="1"/>
      <c r="Q190" s="1"/>
      <c r="R190" s="1"/>
    </row>
    <row r="191" spans="1:18" ht="9.75" customHeight="1">
      <c r="A191" s="1"/>
      <c r="B191" s="1"/>
      <c r="C191" s="1"/>
      <c r="D191" s="1"/>
      <c r="E191" s="1"/>
      <c r="F191" s="1"/>
      <c r="G191" s="1"/>
      <c r="H191" s="1"/>
      <c r="I191" s="1"/>
      <c r="J191" s="1"/>
      <c r="K191" s="1"/>
      <c r="L191" s="1"/>
      <c r="M191" s="1"/>
      <c r="N191" s="1"/>
      <c r="O191" s="1"/>
      <c r="P191" s="1"/>
      <c r="Q191" s="1"/>
      <c r="R191" s="1"/>
    </row>
    <row r="192" spans="1:18" ht="9.75" customHeight="1">
      <c r="A192" s="1"/>
      <c r="B192" s="1"/>
      <c r="C192" s="1"/>
      <c r="D192" s="1"/>
      <c r="E192" s="1"/>
      <c r="F192" s="1"/>
      <c r="G192" s="1"/>
      <c r="H192" s="1"/>
      <c r="I192" s="1"/>
      <c r="J192" s="1"/>
      <c r="K192" s="1"/>
      <c r="L192" s="1"/>
      <c r="M192" s="1"/>
      <c r="N192" s="1"/>
      <c r="O192" s="1"/>
      <c r="P192" s="1"/>
      <c r="Q192" s="1"/>
      <c r="R192" s="1"/>
    </row>
    <row r="193" spans="1:18" ht="9.75" customHeight="1">
      <c r="A193" s="1"/>
      <c r="B193" s="1"/>
      <c r="C193" s="1"/>
      <c r="D193" s="1"/>
      <c r="E193" s="1"/>
      <c r="F193" s="1"/>
      <c r="G193" s="1"/>
      <c r="H193" s="1"/>
      <c r="I193" s="1"/>
      <c r="J193" s="1"/>
      <c r="K193" s="1"/>
      <c r="L193" s="1"/>
      <c r="M193" s="1"/>
      <c r="N193" s="1"/>
      <c r="O193" s="1"/>
      <c r="P193" s="1"/>
      <c r="Q193" s="1"/>
      <c r="R193" s="1"/>
    </row>
    <row r="194" spans="1:18" ht="9.75" customHeight="1">
      <c r="A194" s="1"/>
      <c r="B194" s="1"/>
      <c r="C194" s="1"/>
      <c r="D194" s="1"/>
      <c r="E194" s="1"/>
      <c r="F194" s="1"/>
      <c r="G194" s="1"/>
      <c r="H194" s="1"/>
      <c r="I194" s="1"/>
      <c r="J194" s="1"/>
      <c r="K194" s="1"/>
      <c r="L194" s="1"/>
      <c r="M194" s="1"/>
      <c r="N194" s="1"/>
      <c r="O194" s="1"/>
      <c r="P194" s="1"/>
      <c r="Q194" s="1"/>
      <c r="R194" s="1"/>
    </row>
    <row r="195" spans="1:18" ht="9.75" customHeight="1">
      <c r="A195" s="1"/>
      <c r="B195" s="1"/>
      <c r="C195" s="1"/>
      <c r="D195" s="1"/>
      <c r="E195" s="1"/>
      <c r="F195" s="1"/>
      <c r="G195" s="1"/>
      <c r="H195" s="1"/>
      <c r="I195" s="1"/>
      <c r="J195" s="1"/>
      <c r="K195" s="1"/>
      <c r="L195" s="1"/>
      <c r="M195" s="1"/>
      <c r="N195" s="1"/>
      <c r="O195" s="1"/>
      <c r="P195" s="1"/>
      <c r="Q195" s="1"/>
      <c r="R195" s="1"/>
    </row>
    <row r="196" spans="1:18" ht="9.75" customHeight="1">
      <c r="A196" s="1"/>
      <c r="B196" s="1"/>
      <c r="C196" s="1"/>
      <c r="D196" s="1"/>
      <c r="E196" s="1"/>
      <c r="F196" s="1"/>
      <c r="G196" s="1"/>
      <c r="H196" s="1"/>
      <c r="I196" s="1"/>
      <c r="J196" s="1"/>
      <c r="K196" s="1"/>
      <c r="L196" s="1"/>
      <c r="M196" s="1"/>
      <c r="N196" s="1"/>
      <c r="O196" s="1"/>
      <c r="P196" s="1"/>
      <c r="Q196" s="1"/>
      <c r="R196" s="1"/>
    </row>
    <row r="197" spans="1:18" ht="9.75" customHeight="1">
      <c r="A197" s="1"/>
      <c r="B197" s="1"/>
      <c r="C197" s="1"/>
      <c r="D197" s="1"/>
      <c r="E197" s="1"/>
      <c r="F197" s="1"/>
      <c r="G197" s="1"/>
      <c r="H197" s="1"/>
      <c r="I197" s="1"/>
      <c r="J197" s="1"/>
      <c r="K197" s="1"/>
      <c r="L197" s="1"/>
      <c r="M197" s="1"/>
      <c r="N197" s="1"/>
      <c r="O197" s="1"/>
      <c r="P197" s="1"/>
      <c r="Q197" s="1"/>
      <c r="R197" s="1"/>
    </row>
    <row r="198" spans="1:18" ht="9.75" customHeight="1">
      <c r="A198" s="1"/>
      <c r="B198" s="1"/>
      <c r="C198" s="1"/>
      <c r="D198" s="1"/>
      <c r="E198" s="1"/>
      <c r="F198" s="1"/>
      <c r="G198" s="1"/>
      <c r="H198" s="1"/>
      <c r="I198" s="1"/>
      <c r="J198" s="1"/>
      <c r="K198" s="1"/>
      <c r="L198" s="1"/>
      <c r="M198" s="1"/>
      <c r="N198" s="1"/>
      <c r="O198" s="1"/>
      <c r="P198" s="1"/>
      <c r="Q198" s="1"/>
      <c r="R198" s="1"/>
    </row>
    <row r="199" spans="1:18" ht="9.75" customHeight="1">
      <c r="A199" s="1"/>
      <c r="B199" s="1"/>
      <c r="C199" s="1"/>
      <c r="D199" s="1"/>
      <c r="E199" s="1"/>
      <c r="F199" s="1"/>
      <c r="G199" s="1"/>
      <c r="H199" s="1"/>
      <c r="I199" s="1"/>
      <c r="J199" s="1"/>
      <c r="K199" s="1"/>
      <c r="L199" s="1"/>
      <c r="M199" s="1"/>
      <c r="N199" s="1"/>
      <c r="O199" s="1"/>
      <c r="P199" s="1"/>
      <c r="Q199" s="1"/>
      <c r="R199" s="1"/>
    </row>
    <row r="200" spans="1:18" ht="9.75" customHeight="1">
      <c r="A200" s="1"/>
      <c r="B200" s="1"/>
      <c r="C200" s="1"/>
      <c r="D200" s="1"/>
      <c r="E200" s="1"/>
      <c r="F200" s="1"/>
      <c r="G200" s="1"/>
      <c r="H200" s="1"/>
      <c r="I200" s="1"/>
      <c r="J200" s="1"/>
      <c r="K200" s="1"/>
      <c r="L200" s="1"/>
      <c r="M200" s="1"/>
      <c r="N200" s="1"/>
      <c r="O200" s="1"/>
      <c r="P200" s="1"/>
      <c r="Q200" s="1"/>
      <c r="R200" s="1"/>
    </row>
    <row r="201" spans="1:18" ht="9.75" customHeight="1">
      <c r="A201" s="1"/>
      <c r="B201" s="1"/>
      <c r="C201" s="1"/>
      <c r="D201" s="1"/>
      <c r="E201" s="1"/>
      <c r="F201" s="1"/>
      <c r="G201" s="1"/>
      <c r="H201" s="1"/>
      <c r="I201" s="1"/>
      <c r="J201" s="1"/>
      <c r="K201" s="1"/>
      <c r="L201" s="1"/>
      <c r="M201" s="1"/>
      <c r="N201" s="1"/>
      <c r="O201" s="1"/>
      <c r="P201" s="1"/>
      <c r="Q201" s="1"/>
      <c r="R201" s="1"/>
    </row>
    <row r="202" spans="1:18" ht="9.75" customHeight="1">
      <c r="A202" s="1"/>
      <c r="B202" s="1"/>
      <c r="C202" s="1"/>
      <c r="D202" s="1"/>
      <c r="E202" s="1"/>
      <c r="F202" s="1"/>
      <c r="G202" s="1"/>
      <c r="H202" s="1"/>
      <c r="I202" s="1"/>
      <c r="J202" s="1"/>
      <c r="K202" s="1"/>
      <c r="L202" s="1"/>
      <c r="M202" s="1"/>
      <c r="N202" s="1"/>
      <c r="O202" s="1"/>
      <c r="P202" s="1"/>
      <c r="Q202" s="1"/>
      <c r="R202" s="1"/>
    </row>
    <row r="203" spans="1:18" ht="9.75" customHeight="1">
      <c r="A203" s="1"/>
      <c r="B203" s="1"/>
      <c r="C203" s="1"/>
      <c r="D203" s="1"/>
      <c r="E203" s="1"/>
      <c r="F203" s="1"/>
      <c r="G203" s="1"/>
      <c r="H203" s="1"/>
      <c r="I203" s="1"/>
      <c r="J203" s="1"/>
      <c r="K203" s="1"/>
      <c r="L203" s="1"/>
      <c r="M203" s="1"/>
      <c r="N203" s="1"/>
      <c r="O203" s="1"/>
      <c r="P203" s="1"/>
      <c r="Q203" s="1"/>
      <c r="R203" s="1"/>
    </row>
    <row r="204" spans="1:18" ht="9.75" customHeight="1">
      <c r="A204" s="1"/>
      <c r="B204" s="1"/>
      <c r="C204" s="1"/>
      <c r="D204" s="1"/>
      <c r="E204" s="1"/>
      <c r="F204" s="1"/>
      <c r="G204" s="1"/>
      <c r="H204" s="1"/>
      <c r="I204" s="1"/>
      <c r="J204" s="1"/>
      <c r="K204" s="1"/>
      <c r="L204" s="1"/>
      <c r="M204" s="1"/>
      <c r="N204" s="1"/>
      <c r="O204" s="1"/>
      <c r="P204" s="1"/>
      <c r="Q204" s="1"/>
      <c r="R204" s="1"/>
    </row>
    <row r="205" spans="1:18" ht="9.75" customHeight="1">
      <c r="A205" s="1"/>
      <c r="B205" s="1"/>
      <c r="C205" s="1"/>
      <c r="D205" s="1"/>
      <c r="E205" s="1"/>
      <c r="F205" s="1"/>
      <c r="G205" s="1"/>
      <c r="H205" s="1"/>
      <c r="I205" s="1"/>
      <c r="J205" s="1"/>
      <c r="K205" s="1"/>
      <c r="L205" s="1"/>
      <c r="M205" s="1"/>
      <c r="N205" s="1"/>
      <c r="O205" s="1"/>
      <c r="P205" s="1"/>
      <c r="Q205" s="1"/>
      <c r="R205" s="1"/>
    </row>
    <row r="206" spans="1:18" ht="9.75" customHeight="1">
      <c r="A206" s="1"/>
      <c r="B206" s="1"/>
      <c r="C206" s="1"/>
      <c r="D206" s="1"/>
      <c r="E206" s="1"/>
      <c r="F206" s="1"/>
      <c r="G206" s="1"/>
      <c r="H206" s="1"/>
      <c r="I206" s="1"/>
      <c r="J206" s="1"/>
      <c r="K206" s="1"/>
      <c r="L206" s="1"/>
      <c r="M206" s="1"/>
      <c r="N206" s="1"/>
      <c r="O206" s="1"/>
      <c r="P206" s="1"/>
      <c r="Q206" s="1"/>
      <c r="R206" s="1"/>
    </row>
    <row r="207" spans="1:18" ht="9.75" customHeight="1">
      <c r="A207" s="1"/>
      <c r="B207" s="1"/>
      <c r="C207" s="1"/>
      <c r="D207" s="1"/>
      <c r="E207" s="1"/>
      <c r="F207" s="1"/>
      <c r="G207" s="1"/>
      <c r="H207" s="1"/>
      <c r="I207" s="1"/>
      <c r="J207" s="1"/>
      <c r="K207" s="1"/>
      <c r="L207" s="1"/>
      <c r="M207" s="1"/>
      <c r="N207" s="1"/>
      <c r="O207" s="1"/>
      <c r="P207" s="1"/>
      <c r="Q207" s="1"/>
      <c r="R207" s="1"/>
    </row>
    <row r="208" spans="1:18" ht="9.75" customHeight="1">
      <c r="A208" s="1"/>
      <c r="B208" s="1"/>
      <c r="C208" s="1"/>
      <c r="D208" s="1"/>
      <c r="E208" s="1"/>
      <c r="F208" s="1"/>
      <c r="G208" s="1"/>
      <c r="H208" s="1"/>
      <c r="I208" s="1"/>
      <c r="J208" s="1"/>
      <c r="K208" s="1"/>
      <c r="L208" s="1"/>
      <c r="M208" s="1"/>
      <c r="N208" s="1"/>
      <c r="O208" s="1"/>
      <c r="P208" s="1"/>
      <c r="Q208" s="1"/>
      <c r="R208" s="1"/>
    </row>
    <row r="209" spans="1:18" ht="9.75" customHeight="1">
      <c r="A209" s="1"/>
      <c r="B209" s="1"/>
      <c r="C209" s="1"/>
      <c r="D209" s="1"/>
      <c r="E209" s="1"/>
      <c r="F209" s="1"/>
      <c r="G209" s="1"/>
      <c r="H209" s="1"/>
      <c r="I209" s="1"/>
      <c r="J209" s="1"/>
      <c r="K209" s="1"/>
      <c r="L209" s="1"/>
      <c r="M209" s="1"/>
      <c r="N209" s="1"/>
      <c r="O209" s="1"/>
      <c r="P209" s="1"/>
      <c r="Q209" s="1"/>
      <c r="R209" s="1"/>
    </row>
    <row r="210" spans="1:18" ht="9.75" customHeight="1">
      <c r="A210" s="1"/>
      <c r="B210" s="1"/>
      <c r="C210" s="1"/>
      <c r="D210" s="1"/>
      <c r="E210" s="1"/>
      <c r="F210" s="1"/>
      <c r="G210" s="1"/>
      <c r="H210" s="1"/>
      <c r="I210" s="1"/>
      <c r="J210" s="1"/>
      <c r="K210" s="1"/>
      <c r="L210" s="1"/>
      <c r="M210" s="1"/>
      <c r="N210" s="1"/>
      <c r="O210" s="1"/>
      <c r="P210" s="1"/>
      <c r="Q210" s="1"/>
      <c r="R210" s="1"/>
    </row>
    <row r="211" spans="1:18" ht="9.75" customHeight="1">
      <c r="A211" s="1"/>
      <c r="B211" s="1"/>
      <c r="C211" s="1"/>
      <c r="D211" s="1"/>
      <c r="E211" s="1"/>
      <c r="F211" s="1"/>
      <c r="G211" s="1"/>
      <c r="H211" s="1"/>
      <c r="I211" s="1"/>
      <c r="J211" s="1"/>
      <c r="K211" s="1"/>
      <c r="L211" s="1"/>
      <c r="M211" s="1"/>
      <c r="N211" s="1"/>
      <c r="O211" s="1"/>
      <c r="P211" s="1"/>
      <c r="Q211" s="1"/>
      <c r="R211" s="1"/>
    </row>
    <row r="212" spans="1:18" ht="9.75" customHeight="1">
      <c r="A212" s="1"/>
      <c r="B212" s="1"/>
      <c r="C212" s="1"/>
      <c r="D212" s="1"/>
      <c r="E212" s="1"/>
      <c r="F212" s="1"/>
      <c r="G212" s="1"/>
      <c r="H212" s="1"/>
      <c r="I212" s="1"/>
      <c r="J212" s="1"/>
      <c r="K212" s="1"/>
      <c r="L212" s="1"/>
      <c r="M212" s="1"/>
      <c r="N212" s="1"/>
      <c r="O212" s="1"/>
      <c r="P212" s="1"/>
      <c r="Q212" s="1"/>
      <c r="R212" s="1"/>
    </row>
    <row r="213" spans="1:18" ht="9.75" customHeight="1">
      <c r="A213" s="1"/>
      <c r="B213" s="1"/>
      <c r="C213" s="1"/>
      <c r="D213" s="1"/>
      <c r="E213" s="1"/>
      <c r="F213" s="1"/>
      <c r="G213" s="1"/>
      <c r="H213" s="1"/>
      <c r="I213" s="1"/>
      <c r="J213" s="1"/>
      <c r="K213" s="1"/>
      <c r="L213" s="1"/>
      <c r="M213" s="1"/>
      <c r="N213" s="1"/>
      <c r="O213" s="1"/>
      <c r="P213" s="1"/>
      <c r="Q213" s="1"/>
      <c r="R213" s="1"/>
    </row>
    <row r="214" spans="1:18" ht="9.75" customHeight="1">
      <c r="A214" s="1"/>
      <c r="B214" s="1"/>
      <c r="C214" s="1"/>
      <c r="D214" s="1"/>
      <c r="E214" s="1"/>
      <c r="F214" s="1"/>
      <c r="G214" s="1"/>
      <c r="H214" s="1"/>
      <c r="I214" s="1"/>
      <c r="J214" s="1"/>
      <c r="K214" s="1"/>
      <c r="L214" s="1"/>
      <c r="M214" s="1"/>
      <c r="N214" s="1"/>
      <c r="O214" s="1"/>
      <c r="P214" s="1"/>
      <c r="Q214" s="1"/>
      <c r="R214" s="1"/>
    </row>
    <row r="215" spans="1:18" ht="9.75" customHeight="1">
      <c r="A215" s="1"/>
      <c r="B215" s="1"/>
      <c r="C215" s="1"/>
      <c r="D215" s="1"/>
      <c r="E215" s="1"/>
      <c r="F215" s="1"/>
      <c r="G215" s="1"/>
      <c r="H215" s="1"/>
      <c r="I215" s="1"/>
      <c r="J215" s="1"/>
      <c r="K215" s="1"/>
      <c r="L215" s="1"/>
      <c r="M215" s="1"/>
      <c r="N215" s="1"/>
      <c r="O215" s="1"/>
      <c r="P215" s="1"/>
      <c r="Q215" s="1"/>
      <c r="R215" s="1"/>
    </row>
    <row r="216" spans="1:18" ht="9.75" customHeight="1">
      <c r="A216" s="1"/>
      <c r="B216" s="1"/>
      <c r="C216" s="1"/>
      <c r="D216" s="1"/>
      <c r="E216" s="1"/>
      <c r="F216" s="1"/>
      <c r="G216" s="1"/>
      <c r="H216" s="1"/>
      <c r="I216" s="1"/>
      <c r="J216" s="1"/>
      <c r="K216" s="1"/>
      <c r="L216" s="1"/>
      <c r="M216" s="1"/>
      <c r="N216" s="1"/>
      <c r="O216" s="1"/>
      <c r="P216" s="1"/>
      <c r="Q216" s="1"/>
      <c r="R216" s="1"/>
    </row>
    <row r="217" spans="1:18" ht="9.75" customHeight="1">
      <c r="A217" s="1"/>
      <c r="B217" s="1"/>
      <c r="C217" s="1"/>
      <c r="D217" s="1"/>
      <c r="E217" s="1"/>
      <c r="F217" s="1"/>
      <c r="G217" s="1"/>
      <c r="H217" s="1"/>
      <c r="I217" s="1"/>
      <c r="J217" s="1"/>
      <c r="K217" s="1"/>
      <c r="L217" s="1"/>
      <c r="M217" s="1"/>
      <c r="N217" s="1"/>
      <c r="O217" s="1"/>
      <c r="P217" s="1"/>
      <c r="Q217" s="1"/>
      <c r="R217" s="1"/>
    </row>
    <row r="218" spans="1:18" ht="9.75" customHeight="1">
      <c r="A218" s="1"/>
      <c r="B218" s="1"/>
      <c r="C218" s="1"/>
      <c r="D218" s="1"/>
      <c r="E218" s="1"/>
      <c r="F218" s="1"/>
      <c r="G218" s="1"/>
      <c r="H218" s="1"/>
      <c r="I218" s="1"/>
      <c r="J218" s="1"/>
      <c r="K218" s="1"/>
      <c r="L218" s="1"/>
      <c r="M218" s="1"/>
      <c r="N218" s="1"/>
      <c r="O218" s="1"/>
      <c r="P218" s="1"/>
      <c r="Q218" s="1"/>
      <c r="R218" s="1"/>
    </row>
    <row r="219" spans="1:18" ht="9.75" customHeight="1">
      <c r="A219" s="1"/>
      <c r="B219" s="1"/>
      <c r="C219" s="1"/>
      <c r="D219" s="1"/>
      <c r="E219" s="1"/>
      <c r="F219" s="1"/>
      <c r="G219" s="1"/>
      <c r="H219" s="1"/>
      <c r="I219" s="1"/>
      <c r="J219" s="1"/>
      <c r="K219" s="1"/>
      <c r="L219" s="1"/>
      <c r="M219" s="1"/>
      <c r="N219" s="1"/>
      <c r="O219" s="1"/>
      <c r="P219" s="1"/>
      <c r="Q219" s="1"/>
      <c r="R219" s="1"/>
    </row>
    <row r="220" spans="1:18" ht="9.75" customHeight="1">
      <c r="A220" s="1"/>
      <c r="B220" s="1"/>
      <c r="C220" s="1"/>
      <c r="D220" s="1"/>
      <c r="E220" s="1"/>
      <c r="F220" s="1"/>
      <c r="G220" s="1"/>
      <c r="H220" s="1"/>
      <c r="I220" s="1"/>
      <c r="J220" s="1"/>
      <c r="K220" s="1"/>
      <c r="L220" s="1"/>
      <c r="M220" s="1"/>
      <c r="N220" s="1"/>
      <c r="O220" s="1"/>
      <c r="P220" s="1"/>
      <c r="Q220" s="1"/>
      <c r="R220" s="1"/>
    </row>
    <row r="221" spans="1:18" ht="9.75" customHeight="1">
      <c r="A221" s="1"/>
      <c r="B221" s="1"/>
      <c r="C221" s="1"/>
      <c r="D221" s="1"/>
      <c r="E221" s="1"/>
      <c r="F221" s="1"/>
      <c r="G221" s="1"/>
      <c r="H221" s="1"/>
      <c r="I221" s="1"/>
      <c r="J221" s="1"/>
      <c r="K221" s="1"/>
      <c r="L221" s="1"/>
      <c r="M221" s="1"/>
      <c r="N221" s="1"/>
      <c r="O221" s="1"/>
      <c r="P221" s="1"/>
      <c r="Q221" s="1"/>
      <c r="R221" s="1"/>
    </row>
    <row r="222" spans="1:18" ht="9.75" customHeight="1">
      <c r="A222" s="1"/>
      <c r="B222" s="1"/>
      <c r="C222" s="1"/>
      <c r="D222" s="1"/>
      <c r="E222" s="1"/>
      <c r="F222" s="1"/>
      <c r="G222" s="1"/>
      <c r="H222" s="1"/>
      <c r="I222" s="1"/>
      <c r="J222" s="1"/>
      <c r="K222" s="1"/>
      <c r="L222" s="1"/>
      <c r="M222" s="1"/>
      <c r="N222" s="1"/>
      <c r="O222" s="1"/>
      <c r="P222" s="1"/>
      <c r="Q222" s="1"/>
      <c r="R222" s="1"/>
    </row>
    <row r="223" spans="1:18" ht="9.75" customHeight="1">
      <c r="A223" s="1"/>
      <c r="B223" s="1"/>
      <c r="C223" s="1"/>
      <c r="D223" s="1"/>
      <c r="E223" s="1"/>
      <c r="F223" s="1"/>
      <c r="G223" s="1"/>
      <c r="H223" s="1"/>
      <c r="I223" s="1"/>
      <c r="J223" s="1"/>
      <c r="K223" s="1"/>
      <c r="L223" s="1"/>
      <c r="M223" s="1"/>
      <c r="N223" s="1"/>
      <c r="O223" s="1"/>
      <c r="P223" s="1"/>
      <c r="Q223" s="1"/>
      <c r="R223" s="1"/>
    </row>
    <row r="224" spans="1:18" ht="9.75" customHeight="1">
      <c r="A224" s="1"/>
      <c r="B224" s="1"/>
      <c r="C224" s="1"/>
      <c r="D224" s="1"/>
      <c r="E224" s="1"/>
      <c r="F224" s="1"/>
      <c r="G224" s="1"/>
      <c r="H224" s="1"/>
      <c r="I224" s="1"/>
      <c r="J224" s="1"/>
      <c r="K224" s="1"/>
      <c r="L224" s="1"/>
      <c r="M224" s="1"/>
      <c r="N224" s="1"/>
      <c r="O224" s="1"/>
      <c r="P224" s="1"/>
      <c r="Q224" s="1"/>
      <c r="R224" s="1"/>
    </row>
    <row r="225" spans="1:18" ht="9.75" customHeight="1">
      <c r="A225" s="1"/>
      <c r="B225" s="1"/>
      <c r="C225" s="1"/>
      <c r="D225" s="1"/>
      <c r="E225" s="1"/>
      <c r="F225" s="1"/>
      <c r="G225" s="1"/>
      <c r="H225" s="1"/>
      <c r="I225" s="1"/>
      <c r="J225" s="1"/>
      <c r="K225" s="1"/>
      <c r="L225" s="1"/>
      <c r="M225" s="1"/>
      <c r="N225" s="1"/>
      <c r="O225" s="1"/>
      <c r="P225" s="1"/>
      <c r="Q225" s="1"/>
      <c r="R225" s="1"/>
    </row>
    <row r="226" spans="1:18" ht="9.75" customHeight="1">
      <c r="A226" s="1"/>
      <c r="B226" s="1"/>
      <c r="C226" s="1"/>
      <c r="D226" s="1"/>
      <c r="E226" s="1"/>
      <c r="F226" s="1"/>
      <c r="G226" s="1"/>
      <c r="H226" s="1"/>
      <c r="I226" s="1"/>
      <c r="J226" s="1"/>
      <c r="K226" s="1"/>
      <c r="L226" s="1"/>
      <c r="M226" s="1"/>
      <c r="N226" s="1"/>
      <c r="O226" s="1"/>
      <c r="P226" s="1"/>
      <c r="Q226" s="1"/>
      <c r="R226" s="1"/>
    </row>
    <row r="227" spans="1:18" ht="9.75" customHeight="1">
      <c r="A227" s="1"/>
      <c r="B227" s="1"/>
      <c r="C227" s="1"/>
      <c r="D227" s="1"/>
      <c r="E227" s="1"/>
      <c r="F227" s="1"/>
      <c r="G227" s="1"/>
      <c r="H227" s="1"/>
      <c r="I227" s="1"/>
      <c r="J227" s="1"/>
      <c r="K227" s="1"/>
      <c r="L227" s="1"/>
      <c r="M227" s="1"/>
      <c r="N227" s="1"/>
      <c r="O227" s="1"/>
      <c r="P227" s="1"/>
      <c r="Q227" s="1"/>
      <c r="R227" s="1"/>
    </row>
    <row r="228" spans="1:18" ht="9.75" customHeight="1">
      <c r="A228" s="1"/>
      <c r="B228" s="1"/>
      <c r="C228" s="1"/>
      <c r="D228" s="1"/>
      <c r="E228" s="1"/>
      <c r="F228" s="1"/>
      <c r="G228" s="1"/>
      <c r="H228" s="1"/>
      <c r="I228" s="1"/>
      <c r="J228" s="1"/>
      <c r="K228" s="1"/>
      <c r="L228" s="1"/>
      <c r="M228" s="1"/>
      <c r="N228" s="1"/>
      <c r="O228" s="1"/>
      <c r="P228" s="1"/>
      <c r="Q228" s="1"/>
      <c r="R228" s="1"/>
    </row>
    <row r="229" spans="1:18" ht="9.75" customHeight="1">
      <c r="A229" s="1"/>
      <c r="B229" s="1"/>
      <c r="C229" s="1"/>
      <c r="D229" s="1"/>
      <c r="E229" s="1"/>
      <c r="F229" s="1"/>
      <c r="G229" s="1"/>
      <c r="H229" s="1"/>
      <c r="I229" s="1"/>
      <c r="J229" s="1"/>
      <c r="K229" s="1"/>
      <c r="L229" s="1"/>
      <c r="M229" s="1"/>
      <c r="N229" s="1"/>
      <c r="O229" s="1"/>
      <c r="P229" s="1"/>
      <c r="Q229" s="1"/>
      <c r="R229" s="1"/>
    </row>
    <row r="230" spans="1:18" ht="9.75" customHeight="1">
      <c r="A230" s="1"/>
      <c r="B230" s="1"/>
      <c r="C230" s="1"/>
      <c r="D230" s="1"/>
      <c r="E230" s="1"/>
      <c r="F230" s="1"/>
      <c r="G230" s="1"/>
      <c r="H230" s="1"/>
      <c r="I230" s="1"/>
      <c r="J230" s="1"/>
      <c r="K230" s="1"/>
      <c r="L230" s="1"/>
      <c r="M230" s="1"/>
      <c r="N230" s="1"/>
      <c r="O230" s="1"/>
      <c r="P230" s="1"/>
      <c r="Q230" s="1"/>
      <c r="R230" s="1"/>
    </row>
    <row r="231" spans="1:18" ht="9.75" customHeight="1">
      <c r="A231" s="1"/>
      <c r="B231" s="1"/>
      <c r="C231" s="1"/>
      <c r="D231" s="1"/>
      <c r="E231" s="1"/>
      <c r="F231" s="1"/>
      <c r="G231" s="1"/>
      <c r="H231" s="1"/>
      <c r="I231" s="1"/>
      <c r="J231" s="1"/>
      <c r="K231" s="1"/>
      <c r="L231" s="1"/>
      <c r="M231" s="1"/>
      <c r="N231" s="1"/>
      <c r="O231" s="1"/>
      <c r="P231" s="1"/>
      <c r="Q231" s="1"/>
      <c r="R231" s="1"/>
    </row>
    <row r="232" spans="1:18" ht="9.75" customHeight="1">
      <c r="A232" s="1"/>
      <c r="B232" s="1"/>
      <c r="C232" s="1"/>
      <c r="D232" s="1"/>
      <c r="E232" s="1"/>
      <c r="F232" s="1"/>
      <c r="G232" s="1"/>
      <c r="H232" s="1"/>
      <c r="I232" s="1"/>
      <c r="J232" s="1"/>
      <c r="K232" s="1"/>
      <c r="L232" s="1"/>
      <c r="M232" s="1"/>
      <c r="N232" s="1"/>
      <c r="O232" s="1"/>
      <c r="P232" s="1"/>
      <c r="Q232" s="1"/>
      <c r="R232" s="1"/>
    </row>
    <row r="233" spans="1:18" ht="9.75" customHeight="1">
      <c r="A233" s="1"/>
      <c r="B233" s="1"/>
      <c r="C233" s="1"/>
      <c r="D233" s="1"/>
      <c r="E233" s="1"/>
      <c r="F233" s="1"/>
      <c r="G233" s="1"/>
      <c r="H233" s="1"/>
      <c r="I233" s="1"/>
      <c r="J233" s="1"/>
      <c r="K233" s="1"/>
      <c r="L233" s="1"/>
      <c r="M233" s="1"/>
      <c r="N233" s="1"/>
      <c r="O233" s="1"/>
      <c r="P233" s="1"/>
      <c r="Q233" s="1"/>
      <c r="R233" s="1"/>
    </row>
    <row r="234" spans="1:18" ht="9.75" customHeight="1">
      <c r="A234" s="1"/>
      <c r="B234" s="1"/>
      <c r="C234" s="1"/>
      <c r="D234" s="1"/>
      <c r="E234" s="1"/>
      <c r="F234" s="1"/>
      <c r="G234" s="1"/>
      <c r="H234" s="1"/>
      <c r="I234" s="1"/>
      <c r="J234" s="1"/>
      <c r="K234" s="1"/>
      <c r="L234" s="1"/>
      <c r="M234" s="1"/>
      <c r="N234" s="1"/>
      <c r="O234" s="1"/>
      <c r="P234" s="1"/>
      <c r="Q234" s="1"/>
      <c r="R234" s="1"/>
    </row>
    <row r="235" spans="1:18" ht="9.75" customHeight="1">
      <c r="A235" s="1"/>
      <c r="B235" s="1"/>
      <c r="C235" s="1"/>
      <c r="D235" s="1"/>
      <c r="E235" s="1"/>
      <c r="F235" s="1"/>
      <c r="G235" s="1"/>
      <c r="H235" s="1"/>
      <c r="I235" s="1"/>
      <c r="J235" s="1"/>
      <c r="K235" s="1"/>
      <c r="L235" s="1"/>
      <c r="M235" s="1"/>
      <c r="N235" s="1"/>
      <c r="O235" s="1"/>
      <c r="P235" s="1"/>
      <c r="Q235" s="1"/>
      <c r="R235" s="1"/>
    </row>
    <row r="236" spans="1:18" ht="9.75" customHeight="1">
      <c r="A236" s="1"/>
      <c r="B236" s="1"/>
      <c r="C236" s="1"/>
      <c r="D236" s="1"/>
      <c r="E236" s="1"/>
      <c r="F236" s="1"/>
      <c r="G236" s="1"/>
      <c r="H236" s="1"/>
      <c r="I236" s="1"/>
      <c r="J236" s="1"/>
      <c r="K236" s="1"/>
      <c r="L236" s="1"/>
      <c r="M236" s="1"/>
      <c r="N236" s="1"/>
      <c r="O236" s="1"/>
      <c r="P236" s="1"/>
      <c r="Q236" s="1"/>
      <c r="R236" s="1"/>
    </row>
    <row r="237" spans="1:18" ht="9.75" customHeight="1">
      <c r="A237" s="1"/>
      <c r="B237" s="1"/>
      <c r="C237" s="1"/>
      <c r="D237" s="1"/>
      <c r="E237" s="1"/>
      <c r="F237" s="1"/>
      <c r="G237" s="1"/>
      <c r="H237" s="1"/>
      <c r="I237" s="1"/>
      <c r="J237" s="1"/>
      <c r="K237" s="1"/>
      <c r="L237" s="1"/>
      <c r="M237" s="1"/>
      <c r="N237" s="1"/>
      <c r="O237" s="1"/>
      <c r="P237" s="1"/>
      <c r="Q237" s="1"/>
      <c r="R237" s="1"/>
    </row>
    <row r="238" spans="1:18" ht="9.75" customHeight="1">
      <c r="A238" s="1"/>
      <c r="B238" s="1"/>
      <c r="C238" s="1"/>
      <c r="D238" s="1"/>
      <c r="E238" s="1"/>
      <c r="F238" s="1"/>
      <c r="G238" s="1"/>
      <c r="H238" s="1"/>
      <c r="I238" s="1"/>
      <c r="J238" s="1"/>
      <c r="K238" s="1"/>
      <c r="L238" s="1"/>
      <c r="M238" s="1"/>
      <c r="N238" s="1"/>
      <c r="O238" s="1"/>
      <c r="P238" s="1"/>
      <c r="Q238" s="1"/>
      <c r="R238" s="1"/>
    </row>
    <row r="239" spans="1:18" ht="9.75" customHeight="1">
      <c r="A239" s="1"/>
      <c r="B239" s="1"/>
      <c r="C239" s="1"/>
      <c r="D239" s="1"/>
      <c r="E239" s="1"/>
      <c r="F239" s="1"/>
      <c r="G239" s="1"/>
      <c r="H239" s="1"/>
      <c r="I239" s="1"/>
      <c r="J239" s="1"/>
      <c r="K239" s="1"/>
      <c r="L239" s="1"/>
      <c r="M239" s="1"/>
      <c r="N239" s="1"/>
      <c r="O239" s="1"/>
      <c r="P239" s="1"/>
      <c r="Q239" s="1"/>
      <c r="R239" s="1"/>
    </row>
    <row r="240" spans="1:18" ht="9.75" customHeight="1">
      <c r="A240" s="1"/>
      <c r="B240" s="1"/>
      <c r="C240" s="1"/>
      <c r="D240" s="1"/>
      <c r="E240" s="1"/>
      <c r="F240" s="1"/>
      <c r="G240" s="1"/>
      <c r="H240" s="1"/>
      <c r="I240" s="1"/>
      <c r="J240" s="1"/>
      <c r="K240" s="1"/>
      <c r="L240" s="1"/>
      <c r="M240" s="1"/>
      <c r="N240" s="1"/>
      <c r="O240" s="1"/>
      <c r="P240" s="1"/>
      <c r="Q240" s="1"/>
      <c r="R240" s="1"/>
    </row>
    <row r="241" spans="1:18" ht="9.75" customHeight="1">
      <c r="A241" s="1"/>
      <c r="B241" s="1"/>
      <c r="C241" s="1"/>
      <c r="D241" s="1"/>
      <c r="E241" s="1"/>
      <c r="F241" s="1"/>
      <c r="G241" s="1"/>
      <c r="H241" s="1"/>
      <c r="I241" s="1"/>
      <c r="J241" s="1"/>
      <c r="K241" s="1"/>
      <c r="L241" s="1"/>
      <c r="M241" s="1"/>
      <c r="N241" s="1"/>
      <c r="O241" s="1"/>
      <c r="P241" s="1"/>
      <c r="Q241" s="1"/>
      <c r="R241" s="1"/>
    </row>
    <row r="242" spans="1:18" ht="9.75" customHeight="1">
      <c r="A242" s="1"/>
      <c r="B242" s="1"/>
      <c r="C242" s="1"/>
      <c r="D242" s="1"/>
      <c r="E242" s="1"/>
      <c r="F242" s="1"/>
      <c r="G242" s="1"/>
      <c r="H242" s="1"/>
      <c r="I242" s="1"/>
      <c r="J242" s="1"/>
      <c r="K242" s="1"/>
      <c r="L242" s="1"/>
      <c r="M242" s="1"/>
      <c r="N242" s="1"/>
      <c r="O242" s="1"/>
      <c r="P242" s="1"/>
      <c r="Q242" s="1"/>
      <c r="R242" s="1"/>
    </row>
    <row r="243" spans="1:18" ht="9.75" customHeight="1">
      <c r="A243" s="1"/>
      <c r="B243" s="1"/>
      <c r="C243" s="1"/>
      <c r="D243" s="1"/>
      <c r="E243" s="1"/>
      <c r="F243" s="1"/>
      <c r="G243" s="1"/>
      <c r="H243" s="1"/>
      <c r="I243" s="1"/>
      <c r="J243" s="1"/>
      <c r="K243" s="1"/>
      <c r="L243" s="1"/>
      <c r="M243" s="1"/>
      <c r="N243" s="1"/>
      <c r="O243" s="1"/>
      <c r="P243" s="1"/>
      <c r="Q243" s="1"/>
      <c r="R243" s="1"/>
    </row>
    <row r="244" spans="1:18" ht="9.75" customHeight="1">
      <c r="A244" s="1"/>
      <c r="B244" s="1"/>
      <c r="C244" s="1"/>
      <c r="D244" s="1"/>
      <c r="E244" s="1"/>
      <c r="F244" s="1"/>
      <c r="G244" s="1"/>
      <c r="H244" s="1"/>
      <c r="I244" s="1"/>
      <c r="J244" s="1"/>
      <c r="K244" s="1"/>
      <c r="L244" s="1"/>
      <c r="M244" s="1"/>
      <c r="N244" s="1"/>
      <c r="O244" s="1"/>
      <c r="P244" s="1"/>
      <c r="Q244" s="1"/>
      <c r="R244" s="1"/>
    </row>
    <row r="245" spans="1:18" ht="9.75" customHeight="1">
      <c r="A245" s="1"/>
      <c r="B245" s="1"/>
      <c r="C245" s="1"/>
      <c r="D245" s="1"/>
      <c r="E245" s="1"/>
      <c r="F245" s="1"/>
      <c r="G245" s="1"/>
      <c r="H245" s="1"/>
      <c r="I245" s="1"/>
      <c r="J245" s="1"/>
      <c r="K245" s="1"/>
      <c r="L245" s="1"/>
      <c r="M245" s="1"/>
      <c r="N245" s="1"/>
      <c r="O245" s="1"/>
      <c r="P245" s="1"/>
      <c r="Q245" s="1"/>
      <c r="R245" s="1"/>
    </row>
    <row r="246" spans="1:18" ht="9.75" customHeight="1">
      <c r="A246" s="1"/>
      <c r="B246" s="1"/>
      <c r="C246" s="1"/>
      <c r="D246" s="1"/>
      <c r="E246" s="1"/>
      <c r="F246" s="1"/>
      <c r="G246" s="1"/>
      <c r="H246" s="1"/>
      <c r="I246" s="1"/>
      <c r="J246" s="1"/>
      <c r="K246" s="1"/>
      <c r="L246" s="1"/>
      <c r="M246" s="1"/>
      <c r="N246" s="1"/>
      <c r="O246" s="1"/>
      <c r="P246" s="1"/>
      <c r="Q246" s="1"/>
      <c r="R246" s="1"/>
    </row>
    <row r="247" spans="1:18" ht="9.75" customHeight="1">
      <c r="A247" s="1"/>
      <c r="B247" s="1"/>
      <c r="C247" s="1"/>
      <c r="D247" s="1"/>
      <c r="E247" s="1"/>
      <c r="F247" s="1"/>
      <c r="G247" s="1"/>
      <c r="H247" s="1"/>
      <c r="I247" s="1"/>
      <c r="J247" s="1"/>
      <c r="K247" s="1"/>
      <c r="L247" s="1"/>
      <c r="M247" s="1"/>
      <c r="N247" s="1"/>
      <c r="O247" s="1"/>
      <c r="P247" s="1"/>
      <c r="Q247" s="1"/>
      <c r="R247" s="1"/>
    </row>
    <row r="248" spans="1:18" ht="9.75" customHeight="1">
      <c r="A248" s="1"/>
      <c r="B248" s="1"/>
      <c r="C248" s="1"/>
      <c r="D248" s="1"/>
      <c r="E248" s="1"/>
      <c r="F248" s="1"/>
      <c r="G248" s="1"/>
      <c r="H248" s="1"/>
      <c r="I248" s="1"/>
      <c r="J248" s="1"/>
      <c r="K248" s="1"/>
      <c r="L248" s="1"/>
      <c r="M248" s="1"/>
      <c r="N248" s="1"/>
      <c r="O248" s="1"/>
      <c r="P248" s="1"/>
      <c r="Q248" s="1"/>
      <c r="R248" s="1"/>
    </row>
    <row r="249" spans="1:18" ht="9.75" customHeight="1">
      <c r="A249" s="1"/>
      <c r="B249" s="1"/>
      <c r="C249" s="1"/>
      <c r="D249" s="1"/>
      <c r="E249" s="1"/>
      <c r="F249" s="1"/>
      <c r="G249" s="1"/>
      <c r="H249" s="1"/>
      <c r="I249" s="1"/>
      <c r="J249" s="1"/>
      <c r="K249" s="1"/>
      <c r="L249" s="1"/>
      <c r="M249" s="1"/>
      <c r="N249" s="1"/>
      <c r="O249" s="1"/>
      <c r="P249" s="1"/>
      <c r="Q249" s="1"/>
      <c r="R249" s="1"/>
    </row>
    <row r="250" spans="1:18" ht="9.75" customHeight="1">
      <c r="A250" s="1"/>
      <c r="B250" s="1"/>
      <c r="C250" s="1"/>
      <c r="D250" s="1"/>
      <c r="E250" s="1"/>
      <c r="F250" s="1"/>
      <c r="G250" s="1"/>
      <c r="H250" s="1"/>
      <c r="I250" s="1"/>
      <c r="J250" s="1"/>
      <c r="K250" s="1"/>
      <c r="L250" s="1"/>
      <c r="M250" s="1"/>
      <c r="N250" s="1"/>
      <c r="O250" s="1"/>
      <c r="P250" s="1"/>
      <c r="Q250" s="1"/>
      <c r="R250" s="1"/>
    </row>
    <row r="251" spans="1:18" ht="9.75" customHeight="1">
      <c r="A251" s="1"/>
      <c r="B251" s="1"/>
      <c r="C251" s="1"/>
      <c r="D251" s="1"/>
      <c r="E251" s="1"/>
      <c r="F251" s="1"/>
      <c r="G251" s="1"/>
      <c r="H251" s="1"/>
      <c r="I251" s="1"/>
      <c r="J251" s="1"/>
      <c r="K251" s="1"/>
      <c r="L251" s="1"/>
      <c r="M251" s="1"/>
      <c r="N251" s="1"/>
      <c r="O251" s="1"/>
      <c r="P251" s="1"/>
      <c r="Q251" s="1"/>
      <c r="R251" s="1"/>
    </row>
    <row r="252" spans="1:18" ht="9.75" customHeight="1">
      <c r="A252" s="1"/>
      <c r="B252" s="1"/>
      <c r="C252" s="1"/>
      <c r="D252" s="1"/>
      <c r="E252" s="1"/>
      <c r="F252" s="1"/>
      <c r="G252" s="1"/>
      <c r="H252" s="1"/>
      <c r="I252" s="1"/>
      <c r="J252" s="1"/>
      <c r="K252" s="1"/>
      <c r="L252" s="1"/>
      <c r="M252" s="1"/>
      <c r="N252" s="1"/>
      <c r="O252" s="1"/>
      <c r="P252" s="1"/>
      <c r="Q252" s="1"/>
      <c r="R252" s="1"/>
    </row>
    <row r="253" spans="1:18" ht="9.75" customHeight="1">
      <c r="A253" s="1"/>
      <c r="B253" s="1"/>
      <c r="C253" s="1"/>
      <c r="D253" s="1"/>
      <c r="E253" s="1"/>
      <c r="F253" s="1"/>
      <c r="G253" s="1"/>
      <c r="H253" s="1"/>
      <c r="I253" s="1"/>
      <c r="J253" s="1"/>
      <c r="K253" s="1"/>
      <c r="L253" s="1"/>
      <c r="M253" s="1"/>
      <c r="N253" s="1"/>
      <c r="O253" s="1"/>
      <c r="P253" s="1"/>
      <c r="Q253" s="1"/>
      <c r="R253" s="1"/>
    </row>
    <row r="254" spans="1:18" ht="9.75" customHeight="1">
      <c r="A254" s="1"/>
      <c r="B254" s="1"/>
      <c r="C254" s="1"/>
      <c r="D254" s="1"/>
      <c r="E254" s="1"/>
      <c r="F254" s="1"/>
      <c r="G254" s="1"/>
      <c r="H254" s="1"/>
      <c r="I254" s="1"/>
      <c r="J254" s="1"/>
      <c r="K254" s="1"/>
      <c r="L254" s="1"/>
      <c r="M254" s="1"/>
      <c r="N254" s="1"/>
      <c r="O254" s="1"/>
      <c r="P254" s="1"/>
      <c r="Q254" s="1"/>
      <c r="R254" s="1"/>
    </row>
    <row r="255" spans="1:18" ht="9.75" customHeight="1">
      <c r="A255" s="1"/>
      <c r="B255" s="1"/>
      <c r="C255" s="1"/>
      <c r="D255" s="1"/>
      <c r="E255" s="1"/>
      <c r="F255" s="1"/>
      <c r="G255" s="1"/>
      <c r="H255" s="1"/>
      <c r="I255" s="1"/>
      <c r="J255" s="1"/>
      <c r="K255" s="1"/>
      <c r="L255" s="1"/>
      <c r="M255" s="1"/>
      <c r="N255" s="1"/>
      <c r="O255" s="1"/>
      <c r="P255" s="1"/>
      <c r="Q255" s="1"/>
      <c r="R255" s="1"/>
    </row>
    <row r="256" spans="1:18" ht="9.75" customHeight="1">
      <c r="A256" s="1"/>
      <c r="B256" s="1"/>
      <c r="C256" s="1"/>
      <c r="D256" s="1"/>
      <c r="E256" s="1"/>
      <c r="F256" s="1"/>
      <c r="G256" s="1"/>
      <c r="H256" s="1"/>
      <c r="I256" s="1"/>
      <c r="J256" s="1"/>
      <c r="K256" s="1"/>
      <c r="L256" s="1"/>
      <c r="M256" s="1"/>
      <c r="N256" s="1"/>
      <c r="O256" s="1"/>
      <c r="P256" s="1"/>
      <c r="Q256" s="1"/>
      <c r="R256" s="1"/>
    </row>
    <row r="257" spans="1:18" ht="9.75" customHeight="1">
      <c r="A257" s="1"/>
      <c r="B257" s="1"/>
      <c r="C257" s="1"/>
      <c r="D257" s="1"/>
      <c r="E257" s="1"/>
      <c r="F257" s="1"/>
      <c r="G257" s="1"/>
      <c r="H257" s="1"/>
      <c r="I257" s="1"/>
      <c r="J257" s="1"/>
      <c r="K257" s="1"/>
      <c r="L257" s="1"/>
      <c r="M257" s="1"/>
      <c r="N257" s="1"/>
      <c r="O257" s="1"/>
      <c r="P257" s="1"/>
      <c r="Q257" s="1"/>
      <c r="R257" s="1"/>
    </row>
    <row r="258" spans="1:18" ht="9.75" customHeight="1">
      <c r="A258" s="1"/>
      <c r="B258" s="1"/>
      <c r="C258" s="1"/>
      <c r="D258" s="1"/>
      <c r="E258" s="1"/>
      <c r="F258" s="1"/>
      <c r="G258" s="1"/>
      <c r="H258" s="1"/>
      <c r="I258" s="1"/>
      <c r="J258" s="1"/>
      <c r="K258" s="1"/>
      <c r="L258" s="1"/>
      <c r="M258" s="1"/>
      <c r="N258" s="1"/>
      <c r="O258" s="1"/>
      <c r="P258" s="1"/>
      <c r="Q258" s="1"/>
      <c r="R258" s="1"/>
    </row>
    <row r="259" spans="1:18" ht="9.75" customHeight="1">
      <c r="A259" s="1"/>
      <c r="B259" s="1"/>
      <c r="C259" s="1"/>
      <c r="D259" s="1"/>
      <c r="E259" s="1"/>
      <c r="F259" s="1"/>
      <c r="G259" s="1"/>
      <c r="H259" s="1"/>
      <c r="I259" s="1"/>
      <c r="J259" s="1"/>
      <c r="K259" s="1"/>
      <c r="L259" s="1"/>
      <c r="M259" s="1"/>
      <c r="N259" s="1"/>
      <c r="O259" s="1"/>
      <c r="P259" s="1"/>
      <c r="Q259" s="1"/>
      <c r="R259" s="1"/>
    </row>
    <row r="260" spans="1:18" ht="9.75" customHeight="1">
      <c r="A260" s="1"/>
      <c r="B260" s="1"/>
      <c r="C260" s="1"/>
      <c r="D260" s="1"/>
      <c r="E260" s="1"/>
      <c r="F260" s="1"/>
      <c r="G260" s="1"/>
      <c r="H260" s="1"/>
      <c r="I260" s="1"/>
      <c r="J260" s="1"/>
      <c r="K260" s="1"/>
      <c r="L260" s="1"/>
      <c r="M260" s="1"/>
      <c r="N260" s="1"/>
      <c r="O260" s="1"/>
      <c r="P260" s="1"/>
      <c r="Q260" s="1"/>
      <c r="R260" s="1"/>
    </row>
    <row r="261" spans="1:18" ht="9.75" customHeight="1">
      <c r="A261" s="1"/>
      <c r="B261" s="1"/>
      <c r="C261" s="1"/>
      <c r="D261" s="1"/>
      <c r="E261" s="1"/>
      <c r="F261" s="1"/>
      <c r="G261" s="1"/>
      <c r="H261" s="1"/>
      <c r="I261" s="1"/>
      <c r="J261" s="1"/>
      <c r="K261" s="1"/>
      <c r="L261" s="1"/>
      <c r="M261" s="1"/>
      <c r="N261" s="1"/>
      <c r="O261" s="1"/>
      <c r="P261" s="1"/>
      <c r="Q261" s="1"/>
      <c r="R261" s="1"/>
    </row>
    <row r="262" spans="1:18" ht="9.75" customHeight="1">
      <c r="A262" s="1"/>
      <c r="B262" s="1"/>
      <c r="C262" s="1"/>
      <c r="D262" s="1"/>
      <c r="E262" s="1"/>
      <c r="F262" s="1"/>
      <c r="G262" s="1"/>
      <c r="H262" s="1"/>
      <c r="I262" s="1"/>
      <c r="J262" s="1"/>
      <c r="K262" s="1"/>
      <c r="L262" s="1"/>
      <c r="M262" s="1"/>
      <c r="N262" s="1"/>
      <c r="O262" s="1"/>
      <c r="P262" s="1"/>
      <c r="Q262" s="1"/>
      <c r="R262" s="1"/>
    </row>
    <row r="263" spans="1:18" ht="9.75" customHeight="1">
      <c r="A263" s="1"/>
      <c r="B263" s="1"/>
      <c r="C263" s="1"/>
      <c r="D263" s="1"/>
      <c r="E263" s="1"/>
      <c r="F263" s="1"/>
      <c r="G263" s="1"/>
      <c r="H263" s="1"/>
      <c r="I263" s="1"/>
      <c r="J263" s="1"/>
      <c r="K263" s="1"/>
      <c r="L263" s="1"/>
      <c r="M263" s="1"/>
      <c r="N263" s="1"/>
      <c r="O263" s="1"/>
      <c r="P263" s="1"/>
      <c r="Q263" s="1"/>
      <c r="R263" s="1"/>
    </row>
    <row r="264" spans="1:18" ht="9.75" customHeight="1">
      <c r="A264" s="1"/>
      <c r="B264" s="1"/>
      <c r="C264" s="1"/>
      <c r="D264" s="1"/>
      <c r="E264" s="1"/>
      <c r="F264" s="1"/>
      <c r="G264" s="1"/>
      <c r="H264" s="1"/>
      <c r="I264" s="1"/>
      <c r="J264" s="1"/>
      <c r="K264" s="1"/>
      <c r="L264" s="1"/>
      <c r="M264" s="1"/>
      <c r="N264" s="1"/>
      <c r="O264" s="1"/>
      <c r="P264" s="1"/>
      <c r="Q264" s="1"/>
      <c r="R264" s="1"/>
    </row>
    <row r="265" spans="1:18" ht="9.75" customHeight="1">
      <c r="A265" s="1"/>
      <c r="B265" s="1"/>
      <c r="C265" s="1"/>
      <c r="D265" s="1"/>
      <c r="E265" s="1"/>
      <c r="F265" s="1"/>
      <c r="G265" s="1"/>
      <c r="H265" s="1"/>
      <c r="I265" s="1"/>
      <c r="J265" s="1"/>
      <c r="K265" s="1"/>
      <c r="L265" s="1"/>
      <c r="M265" s="1"/>
      <c r="N265" s="1"/>
      <c r="O265" s="1"/>
      <c r="P265" s="1"/>
      <c r="Q265" s="1"/>
      <c r="R265" s="1"/>
    </row>
    <row r="266" spans="1:18" ht="9.75" customHeight="1">
      <c r="A266" s="1"/>
      <c r="B266" s="1"/>
      <c r="C266" s="1"/>
      <c r="D266" s="1"/>
      <c r="E266" s="1"/>
      <c r="F266" s="1"/>
      <c r="G266" s="1"/>
      <c r="H266" s="1"/>
      <c r="I266" s="1"/>
      <c r="J266" s="1"/>
      <c r="K266" s="1"/>
      <c r="L266" s="1"/>
      <c r="M266" s="1"/>
      <c r="N266" s="1"/>
      <c r="O266" s="1"/>
      <c r="P266" s="1"/>
      <c r="Q266" s="1"/>
      <c r="R266" s="1"/>
    </row>
    <row r="267" spans="1:18" ht="9.75" customHeight="1">
      <c r="A267" s="1"/>
      <c r="B267" s="1"/>
      <c r="C267" s="1"/>
      <c r="D267" s="1"/>
      <c r="E267" s="1"/>
      <c r="F267" s="1"/>
      <c r="G267" s="1"/>
      <c r="H267" s="1"/>
      <c r="I267" s="1"/>
      <c r="J267" s="1"/>
      <c r="K267" s="1"/>
      <c r="L267" s="1"/>
      <c r="M267" s="1"/>
      <c r="N267" s="1"/>
      <c r="O267" s="1"/>
      <c r="P267" s="1"/>
      <c r="Q267" s="1"/>
      <c r="R267" s="1"/>
    </row>
    <row r="268" spans="1:18" ht="9.75" customHeight="1">
      <c r="A268" s="1"/>
      <c r="B268" s="1"/>
      <c r="C268" s="1"/>
      <c r="D268" s="1"/>
      <c r="E268" s="1"/>
      <c r="F268" s="1"/>
      <c r="G268" s="1"/>
      <c r="H268" s="1"/>
      <c r="I268" s="1"/>
      <c r="J268" s="1"/>
      <c r="K268" s="1"/>
      <c r="L268" s="1"/>
      <c r="M268" s="1"/>
      <c r="N268" s="1"/>
      <c r="O268" s="1"/>
      <c r="P268" s="1"/>
      <c r="Q268" s="1"/>
      <c r="R268" s="1"/>
    </row>
    <row r="269" spans="1:18" ht="9.75" customHeight="1">
      <c r="A269" s="1"/>
      <c r="B269" s="1"/>
      <c r="C269" s="1"/>
      <c r="D269" s="1"/>
      <c r="E269" s="1"/>
      <c r="F269" s="1"/>
      <c r="G269" s="1"/>
      <c r="H269" s="1"/>
      <c r="I269" s="1"/>
      <c r="J269" s="1"/>
      <c r="K269" s="1"/>
      <c r="L269" s="1"/>
      <c r="M269" s="1"/>
      <c r="N269" s="1"/>
      <c r="O269" s="1"/>
      <c r="P269" s="1"/>
      <c r="Q269" s="1"/>
      <c r="R269" s="1"/>
    </row>
    <row r="270" spans="1:18" ht="9.75" customHeight="1">
      <c r="A270" s="1"/>
      <c r="B270" s="1"/>
      <c r="C270" s="1"/>
      <c r="D270" s="1"/>
      <c r="E270" s="1"/>
      <c r="F270" s="1"/>
      <c r="G270" s="1"/>
      <c r="H270" s="1"/>
      <c r="I270" s="1"/>
      <c r="J270" s="1"/>
      <c r="K270" s="1"/>
      <c r="L270" s="1"/>
      <c r="M270" s="1"/>
      <c r="N270" s="1"/>
      <c r="O270" s="1"/>
      <c r="P270" s="1"/>
      <c r="Q270" s="1"/>
      <c r="R270" s="1"/>
    </row>
    <row r="271" spans="1:18" ht="9.75" customHeight="1">
      <c r="A271" s="1"/>
      <c r="B271" s="1"/>
      <c r="C271" s="1"/>
      <c r="D271" s="1"/>
      <c r="E271" s="1"/>
      <c r="F271" s="1"/>
      <c r="G271" s="1"/>
      <c r="H271" s="1"/>
      <c r="I271" s="1"/>
      <c r="J271" s="1"/>
      <c r="K271" s="1"/>
      <c r="L271" s="1"/>
      <c r="M271" s="1"/>
      <c r="N271" s="1"/>
      <c r="O271" s="1"/>
      <c r="P271" s="1"/>
      <c r="Q271" s="1"/>
      <c r="R271" s="1"/>
    </row>
    <row r="272" spans="1:18" ht="9.75" customHeight="1">
      <c r="A272" s="1"/>
      <c r="B272" s="1"/>
      <c r="C272" s="1"/>
      <c r="D272" s="1"/>
      <c r="E272" s="1"/>
      <c r="F272" s="1"/>
      <c r="G272" s="1"/>
      <c r="H272" s="1"/>
      <c r="I272" s="1"/>
      <c r="J272" s="1"/>
      <c r="K272" s="1"/>
      <c r="L272" s="1"/>
      <c r="M272" s="1"/>
      <c r="N272" s="1"/>
      <c r="O272" s="1"/>
      <c r="P272" s="1"/>
      <c r="Q272" s="1"/>
      <c r="R272" s="1"/>
    </row>
    <row r="273" spans="1:18" ht="9.75" customHeight="1">
      <c r="A273" s="1"/>
      <c r="B273" s="1"/>
      <c r="C273" s="1"/>
      <c r="D273" s="1"/>
      <c r="E273" s="1"/>
      <c r="F273" s="1"/>
      <c r="G273" s="1"/>
      <c r="H273" s="1"/>
      <c r="I273" s="1"/>
      <c r="J273" s="1"/>
      <c r="K273" s="1"/>
      <c r="L273" s="1"/>
      <c r="M273" s="1"/>
      <c r="N273" s="1"/>
      <c r="O273" s="1"/>
      <c r="P273" s="1"/>
      <c r="Q273" s="1"/>
      <c r="R273" s="1"/>
    </row>
    <row r="274" spans="1:18" ht="9.75" customHeight="1">
      <c r="A274" s="1"/>
      <c r="B274" s="1"/>
      <c r="C274" s="1"/>
      <c r="D274" s="1"/>
      <c r="E274" s="1"/>
      <c r="F274" s="1"/>
      <c r="G274" s="1"/>
      <c r="H274" s="1"/>
      <c r="I274" s="1"/>
      <c r="J274" s="1"/>
      <c r="K274" s="1"/>
      <c r="L274" s="1"/>
      <c r="M274" s="1"/>
      <c r="N274" s="1"/>
      <c r="O274" s="1"/>
      <c r="P274" s="1"/>
      <c r="Q274" s="1"/>
      <c r="R274" s="1"/>
    </row>
    <row r="275" spans="1:18" ht="9.75" customHeight="1">
      <c r="A275" s="1"/>
      <c r="B275" s="1"/>
      <c r="C275" s="1"/>
      <c r="D275" s="1"/>
      <c r="E275" s="1"/>
      <c r="F275" s="1"/>
      <c r="G275" s="1"/>
      <c r="H275" s="1"/>
      <c r="I275" s="1"/>
      <c r="J275" s="1"/>
      <c r="K275" s="1"/>
      <c r="L275" s="1"/>
      <c r="M275" s="1"/>
      <c r="N275" s="1"/>
      <c r="O275" s="1"/>
      <c r="P275" s="1"/>
      <c r="Q275" s="1"/>
      <c r="R275" s="1"/>
    </row>
    <row r="276" spans="1:18" ht="9.75" customHeight="1">
      <c r="A276" s="1"/>
      <c r="B276" s="1"/>
      <c r="C276" s="1"/>
      <c r="D276" s="1"/>
      <c r="E276" s="1"/>
      <c r="F276" s="1"/>
      <c r="G276" s="1"/>
      <c r="H276" s="1"/>
      <c r="I276" s="1"/>
      <c r="J276" s="1"/>
      <c r="K276" s="1"/>
      <c r="L276" s="1"/>
      <c r="M276" s="1"/>
      <c r="N276" s="1"/>
      <c r="O276" s="1"/>
      <c r="P276" s="1"/>
      <c r="Q276" s="1"/>
      <c r="R276" s="1"/>
    </row>
    <row r="277" spans="1:18" ht="9.75" customHeight="1">
      <c r="A277" s="1"/>
      <c r="B277" s="1"/>
      <c r="C277" s="1"/>
      <c r="D277" s="1"/>
      <c r="E277" s="1"/>
      <c r="F277" s="1"/>
      <c r="G277" s="1"/>
      <c r="H277" s="1"/>
      <c r="I277" s="1"/>
      <c r="J277" s="1"/>
      <c r="K277" s="1"/>
      <c r="L277" s="1"/>
      <c r="M277" s="1"/>
      <c r="N277" s="1"/>
      <c r="O277" s="1"/>
      <c r="P277" s="1"/>
      <c r="Q277" s="1"/>
      <c r="R277" s="1"/>
    </row>
    <row r="278" spans="1:18" ht="9.75" customHeight="1">
      <c r="A278" s="1"/>
      <c r="B278" s="1"/>
      <c r="C278" s="1"/>
      <c r="D278" s="1"/>
      <c r="E278" s="1"/>
      <c r="F278" s="1"/>
      <c r="G278" s="1"/>
      <c r="H278" s="1"/>
      <c r="I278" s="1"/>
      <c r="J278" s="1"/>
      <c r="K278" s="1"/>
      <c r="L278" s="1"/>
      <c r="M278" s="1"/>
      <c r="N278" s="1"/>
      <c r="O278" s="1"/>
      <c r="P278" s="1"/>
      <c r="Q278" s="1"/>
      <c r="R278" s="1"/>
    </row>
    <row r="279" spans="1:18" ht="9.75" customHeight="1">
      <c r="A279" s="1"/>
      <c r="B279" s="1"/>
      <c r="C279" s="1"/>
      <c r="D279" s="1"/>
      <c r="E279" s="1"/>
      <c r="F279" s="1"/>
      <c r="G279" s="1"/>
      <c r="H279" s="1"/>
      <c r="I279" s="1"/>
      <c r="J279" s="1"/>
      <c r="K279" s="1"/>
      <c r="L279" s="1"/>
      <c r="M279" s="1"/>
      <c r="N279" s="1"/>
      <c r="O279" s="1"/>
      <c r="P279" s="1"/>
      <c r="Q279" s="1"/>
      <c r="R279" s="1"/>
    </row>
    <row r="280" spans="1:18" ht="9.75" customHeight="1">
      <c r="A280" s="1"/>
      <c r="B280" s="1"/>
      <c r="C280" s="1"/>
      <c r="D280" s="1"/>
      <c r="E280" s="1"/>
      <c r="F280" s="1"/>
      <c r="G280" s="1"/>
      <c r="H280" s="1"/>
      <c r="I280" s="1"/>
      <c r="J280" s="1"/>
      <c r="K280" s="1"/>
      <c r="L280" s="1"/>
      <c r="M280" s="1"/>
      <c r="N280" s="1"/>
      <c r="O280" s="1"/>
      <c r="P280" s="1"/>
      <c r="Q280" s="1"/>
      <c r="R280" s="1"/>
    </row>
    <row r="281" spans="1:18" ht="9.75" customHeight="1">
      <c r="A281" s="1"/>
      <c r="B281" s="1"/>
      <c r="C281" s="1"/>
      <c r="D281" s="1"/>
      <c r="E281" s="1"/>
      <c r="F281" s="1"/>
      <c r="G281" s="1"/>
      <c r="H281" s="1"/>
      <c r="I281" s="1"/>
      <c r="J281" s="1"/>
      <c r="K281" s="1"/>
      <c r="L281" s="1"/>
      <c r="M281" s="1"/>
      <c r="N281" s="1"/>
      <c r="O281" s="1"/>
      <c r="P281" s="1"/>
      <c r="Q281" s="1"/>
      <c r="R281" s="1"/>
    </row>
    <row r="282" spans="1:18" ht="9.75" customHeight="1">
      <c r="A282" s="1"/>
      <c r="B282" s="1"/>
      <c r="C282" s="1"/>
      <c r="D282" s="1"/>
      <c r="E282" s="1"/>
      <c r="F282" s="1"/>
      <c r="G282" s="1"/>
      <c r="H282" s="1"/>
      <c r="I282" s="1"/>
      <c r="J282" s="1"/>
      <c r="K282" s="1"/>
      <c r="L282" s="1"/>
      <c r="M282" s="1"/>
      <c r="N282" s="1"/>
      <c r="O282" s="1"/>
      <c r="P282" s="1"/>
      <c r="Q282" s="1"/>
      <c r="R282" s="1"/>
    </row>
    <row r="283" spans="1:18" ht="9.75" customHeight="1">
      <c r="A283" s="1"/>
      <c r="B283" s="1"/>
      <c r="C283" s="1"/>
      <c r="D283" s="1"/>
      <c r="E283" s="1"/>
      <c r="F283" s="1"/>
      <c r="G283" s="1"/>
      <c r="H283" s="1"/>
      <c r="I283" s="1"/>
      <c r="J283" s="1"/>
      <c r="K283" s="1"/>
      <c r="L283" s="1"/>
      <c r="M283" s="1"/>
      <c r="N283" s="1"/>
      <c r="O283" s="1"/>
      <c r="P283" s="1"/>
      <c r="Q283" s="1"/>
      <c r="R283" s="1"/>
    </row>
    <row r="284" spans="1:18" ht="9.75" customHeight="1">
      <c r="A284" s="1"/>
      <c r="B284" s="1"/>
      <c r="C284" s="1"/>
      <c r="D284" s="1"/>
      <c r="E284" s="1"/>
      <c r="F284" s="1"/>
      <c r="G284" s="1"/>
      <c r="H284" s="1"/>
      <c r="I284" s="1"/>
      <c r="J284" s="1"/>
      <c r="K284" s="1"/>
      <c r="L284" s="1"/>
      <c r="M284" s="1"/>
      <c r="N284" s="1"/>
      <c r="O284" s="1"/>
      <c r="P284" s="1"/>
      <c r="Q284" s="1"/>
      <c r="R284" s="1"/>
    </row>
    <row r="285" spans="1:18" ht="9.75" customHeight="1">
      <c r="A285" s="1"/>
      <c r="B285" s="1"/>
      <c r="C285" s="1"/>
      <c r="D285" s="1"/>
      <c r="E285" s="1"/>
      <c r="F285" s="1"/>
      <c r="G285" s="1"/>
      <c r="H285" s="1"/>
      <c r="I285" s="1"/>
      <c r="J285" s="1"/>
      <c r="K285" s="1"/>
      <c r="L285" s="1"/>
      <c r="M285" s="1"/>
      <c r="N285" s="1"/>
      <c r="O285" s="1"/>
      <c r="P285" s="1"/>
      <c r="Q285" s="1"/>
      <c r="R285" s="1"/>
    </row>
    <row r="286" spans="1:18" ht="9.75" customHeight="1">
      <c r="A286" s="1"/>
      <c r="B286" s="1"/>
      <c r="C286" s="1"/>
      <c r="D286" s="1"/>
      <c r="E286" s="1"/>
      <c r="F286" s="1"/>
      <c r="G286" s="1"/>
      <c r="H286" s="1"/>
      <c r="I286" s="1"/>
      <c r="J286" s="1"/>
      <c r="K286" s="1"/>
      <c r="L286" s="1"/>
      <c r="M286" s="1"/>
      <c r="N286" s="1"/>
      <c r="O286" s="1"/>
      <c r="P286" s="1"/>
      <c r="Q286" s="1"/>
      <c r="R286" s="1"/>
    </row>
    <row r="287" spans="1:18" ht="9.75" customHeight="1">
      <c r="A287" s="1"/>
      <c r="B287" s="1"/>
      <c r="C287" s="1"/>
      <c r="D287" s="1"/>
      <c r="E287" s="1"/>
      <c r="F287" s="1"/>
      <c r="G287" s="1"/>
      <c r="H287" s="1"/>
      <c r="I287" s="1"/>
      <c r="J287" s="1"/>
      <c r="K287" s="1"/>
      <c r="L287" s="1"/>
      <c r="M287" s="1"/>
      <c r="N287" s="1"/>
      <c r="O287" s="1"/>
      <c r="P287" s="1"/>
      <c r="Q287" s="1"/>
      <c r="R287" s="1"/>
    </row>
    <row r="288" spans="1:18" ht="9.75" customHeight="1">
      <c r="A288" s="1"/>
      <c r="B288" s="1"/>
      <c r="C288" s="1"/>
      <c r="D288" s="1"/>
      <c r="E288" s="1"/>
      <c r="F288" s="1"/>
      <c r="G288" s="1"/>
      <c r="H288" s="1"/>
      <c r="I288" s="1"/>
      <c r="J288" s="1"/>
      <c r="K288" s="1"/>
      <c r="L288" s="1"/>
      <c r="M288" s="1"/>
      <c r="N288" s="1"/>
      <c r="O288" s="1"/>
      <c r="P288" s="1"/>
      <c r="Q288" s="1"/>
      <c r="R288" s="1"/>
    </row>
    <row r="289" spans="1:18" ht="9.75" customHeight="1">
      <c r="A289" s="1"/>
      <c r="B289" s="1"/>
      <c r="C289" s="1"/>
      <c r="D289" s="1"/>
      <c r="E289" s="1"/>
      <c r="F289" s="1"/>
      <c r="G289" s="1"/>
      <c r="H289" s="1"/>
      <c r="I289" s="1"/>
      <c r="J289" s="1"/>
      <c r="K289" s="1"/>
      <c r="L289" s="1"/>
      <c r="M289" s="1"/>
      <c r="N289" s="1"/>
      <c r="O289" s="1"/>
      <c r="P289" s="1"/>
      <c r="Q289" s="1"/>
      <c r="R289" s="1"/>
    </row>
    <row r="290" spans="1:18" ht="9.75" customHeight="1">
      <c r="A290" s="1"/>
      <c r="B290" s="1"/>
      <c r="C290" s="1"/>
      <c r="D290" s="1"/>
      <c r="E290" s="1"/>
      <c r="F290" s="1"/>
      <c r="G290" s="1"/>
      <c r="H290" s="1"/>
      <c r="I290" s="1"/>
      <c r="J290" s="1"/>
      <c r="K290" s="1"/>
      <c r="L290" s="1"/>
      <c r="M290" s="1"/>
      <c r="N290" s="1"/>
      <c r="O290" s="1"/>
      <c r="P290" s="1"/>
      <c r="Q290" s="1"/>
      <c r="R290" s="1"/>
    </row>
    <row r="291" spans="1:18" ht="9.75" customHeight="1">
      <c r="A291" s="1"/>
      <c r="B291" s="1"/>
      <c r="C291" s="1"/>
      <c r="D291" s="1"/>
      <c r="E291" s="1"/>
      <c r="F291" s="1"/>
      <c r="G291" s="1"/>
      <c r="H291" s="1"/>
      <c r="I291" s="1"/>
      <c r="J291" s="1"/>
      <c r="K291" s="1"/>
      <c r="L291" s="1"/>
      <c r="M291" s="1"/>
      <c r="N291" s="1"/>
      <c r="O291" s="1"/>
      <c r="P291" s="1"/>
      <c r="Q291" s="1"/>
      <c r="R291" s="1"/>
    </row>
    <row r="292" spans="1:18" ht="9.75" customHeight="1">
      <c r="A292" s="1"/>
      <c r="B292" s="1"/>
      <c r="C292" s="1"/>
      <c r="D292" s="1"/>
      <c r="E292" s="1"/>
      <c r="F292" s="1"/>
      <c r="G292" s="1"/>
      <c r="H292" s="1"/>
      <c r="I292" s="1"/>
      <c r="J292" s="1"/>
      <c r="K292" s="1"/>
      <c r="L292" s="1"/>
      <c r="M292" s="1"/>
      <c r="N292" s="1"/>
      <c r="O292" s="1"/>
      <c r="P292" s="1"/>
      <c r="Q292" s="1"/>
      <c r="R292" s="1"/>
    </row>
    <row r="293" spans="1:18" ht="9.75" customHeight="1">
      <c r="A293" s="1"/>
      <c r="B293" s="1"/>
      <c r="C293" s="1"/>
      <c r="D293" s="1"/>
      <c r="E293" s="1"/>
      <c r="F293" s="1"/>
      <c r="G293" s="1"/>
      <c r="H293" s="1"/>
      <c r="I293" s="1"/>
      <c r="J293" s="1"/>
      <c r="K293" s="1"/>
      <c r="L293" s="1"/>
      <c r="M293" s="1"/>
      <c r="N293" s="1"/>
      <c r="O293" s="1"/>
      <c r="P293" s="1"/>
      <c r="Q293" s="1"/>
      <c r="R293" s="1"/>
    </row>
    <row r="294" spans="1:18" ht="9.75" customHeight="1">
      <c r="A294" s="1"/>
      <c r="B294" s="1"/>
      <c r="C294" s="1"/>
      <c r="D294" s="1"/>
      <c r="E294" s="1"/>
      <c r="F294" s="1"/>
      <c r="G294" s="1"/>
      <c r="H294" s="1"/>
      <c r="I294" s="1"/>
      <c r="J294" s="1"/>
      <c r="K294" s="1"/>
      <c r="L294" s="1"/>
      <c r="M294" s="1"/>
      <c r="N294" s="1"/>
      <c r="O294" s="1"/>
      <c r="P294" s="1"/>
      <c r="Q294" s="1"/>
      <c r="R294" s="1"/>
    </row>
    <row r="295" spans="1:18" ht="9.75" customHeight="1">
      <c r="A295" s="1"/>
      <c r="B295" s="1"/>
      <c r="C295" s="1"/>
      <c r="D295" s="1"/>
      <c r="E295" s="1"/>
      <c r="F295" s="1"/>
      <c r="G295" s="1"/>
      <c r="H295" s="1"/>
      <c r="I295" s="1"/>
      <c r="J295" s="1"/>
      <c r="K295" s="1"/>
      <c r="L295" s="1"/>
      <c r="M295" s="1"/>
      <c r="N295" s="1"/>
      <c r="O295" s="1"/>
      <c r="P295" s="1"/>
      <c r="Q295" s="1"/>
      <c r="R295" s="1"/>
    </row>
    <row r="296" spans="1:18" ht="9.75" customHeight="1">
      <c r="A296" s="1"/>
      <c r="B296" s="1"/>
      <c r="C296" s="1"/>
      <c r="D296" s="1"/>
      <c r="E296" s="1"/>
      <c r="F296" s="1"/>
      <c r="G296" s="1"/>
      <c r="H296" s="1"/>
      <c r="I296" s="1"/>
      <c r="J296" s="1"/>
      <c r="K296" s="1"/>
      <c r="L296" s="1"/>
      <c r="M296" s="1"/>
      <c r="N296" s="1"/>
      <c r="O296" s="1"/>
      <c r="P296" s="1"/>
      <c r="Q296" s="1"/>
      <c r="R296" s="1"/>
    </row>
    <row r="297" spans="1:18" ht="9.75" customHeight="1">
      <c r="A297" s="1"/>
      <c r="B297" s="1"/>
      <c r="C297" s="1"/>
      <c r="D297" s="1"/>
      <c r="E297" s="1"/>
      <c r="F297" s="1"/>
      <c r="G297" s="1"/>
      <c r="H297" s="1"/>
      <c r="I297" s="1"/>
      <c r="J297" s="1"/>
      <c r="K297" s="1"/>
      <c r="L297" s="1"/>
      <c r="M297" s="1"/>
      <c r="N297" s="1"/>
      <c r="O297" s="1"/>
      <c r="P297" s="1"/>
      <c r="Q297" s="1"/>
      <c r="R297" s="1"/>
    </row>
    <row r="298" spans="1:18" ht="9.75" customHeight="1">
      <c r="A298" s="1"/>
      <c r="B298" s="1"/>
      <c r="C298" s="1"/>
      <c r="D298" s="1"/>
      <c r="E298" s="1"/>
      <c r="F298" s="1"/>
      <c r="G298" s="1"/>
      <c r="H298" s="1"/>
      <c r="I298" s="1"/>
      <c r="J298" s="1"/>
      <c r="K298" s="1"/>
      <c r="L298" s="1"/>
      <c r="M298" s="1"/>
      <c r="N298" s="1"/>
      <c r="O298" s="1"/>
      <c r="P298" s="1"/>
      <c r="Q298" s="1"/>
      <c r="R298" s="1"/>
    </row>
    <row r="299" spans="1:18" ht="9.75" customHeight="1">
      <c r="A299" s="1"/>
      <c r="B299" s="1"/>
      <c r="C299" s="1"/>
      <c r="D299" s="1"/>
      <c r="E299" s="1"/>
      <c r="F299" s="1"/>
      <c r="G299" s="1"/>
      <c r="H299" s="1"/>
      <c r="I299" s="1"/>
      <c r="J299" s="1"/>
      <c r="K299" s="1"/>
      <c r="L299" s="1"/>
      <c r="M299" s="1"/>
      <c r="N299" s="1"/>
      <c r="O299" s="1"/>
      <c r="P299" s="1"/>
      <c r="Q299" s="1"/>
      <c r="R299" s="1"/>
    </row>
    <row r="300" spans="1:18" ht="9.75" customHeight="1">
      <c r="A300" s="1"/>
      <c r="B300" s="1"/>
      <c r="C300" s="1"/>
      <c r="D300" s="1"/>
      <c r="E300" s="1"/>
      <c r="F300" s="1"/>
      <c r="G300" s="1"/>
      <c r="H300" s="1"/>
      <c r="I300" s="1"/>
      <c r="J300" s="1"/>
      <c r="K300" s="1"/>
      <c r="L300" s="1"/>
      <c r="M300" s="1"/>
      <c r="N300" s="1"/>
      <c r="O300" s="1"/>
      <c r="P300" s="1"/>
      <c r="Q300" s="1"/>
      <c r="R300" s="1"/>
    </row>
    <row r="301" spans="1:18" ht="9.75" customHeight="1">
      <c r="A301" s="1"/>
      <c r="B301" s="1"/>
      <c r="C301" s="1"/>
      <c r="D301" s="1"/>
      <c r="E301" s="1"/>
      <c r="F301" s="1"/>
      <c r="G301" s="1"/>
      <c r="H301" s="1"/>
      <c r="I301" s="1"/>
      <c r="J301" s="1"/>
      <c r="K301" s="1"/>
      <c r="L301" s="1"/>
      <c r="M301" s="1"/>
      <c r="N301" s="1"/>
      <c r="O301" s="1"/>
      <c r="P301" s="1"/>
      <c r="Q301" s="1"/>
      <c r="R301" s="1"/>
    </row>
    <row r="302" spans="1:18" ht="9.75" customHeight="1">
      <c r="A302" s="1"/>
      <c r="B302" s="1"/>
      <c r="C302" s="1"/>
      <c r="D302" s="1"/>
      <c r="E302" s="1"/>
      <c r="F302" s="1"/>
      <c r="G302" s="1"/>
      <c r="H302" s="1"/>
      <c r="I302" s="1"/>
      <c r="J302" s="1"/>
      <c r="K302" s="1"/>
      <c r="L302" s="1"/>
      <c r="M302" s="1"/>
      <c r="N302" s="1"/>
      <c r="O302" s="1"/>
      <c r="P302" s="1"/>
      <c r="Q302" s="1"/>
      <c r="R302" s="1"/>
    </row>
    <row r="303" spans="1:18" ht="9.75" customHeight="1">
      <c r="A303" s="1"/>
      <c r="B303" s="1"/>
      <c r="C303" s="1"/>
      <c r="D303" s="1"/>
      <c r="E303" s="1"/>
      <c r="F303" s="1"/>
      <c r="G303" s="1"/>
      <c r="H303" s="1"/>
      <c r="I303" s="1"/>
      <c r="J303" s="1"/>
      <c r="K303" s="1"/>
      <c r="L303" s="1"/>
      <c r="M303" s="1"/>
      <c r="N303" s="1"/>
      <c r="O303" s="1"/>
      <c r="P303" s="1"/>
      <c r="Q303" s="1"/>
      <c r="R303" s="1"/>
    </row>
    <row r="304" spans="1:18" ht="9.75" customHeight="1">
      <c r="A304" s="1"/>
      <c r="B304" s="1"/>
      <c r="C304" s="1"/>
      <c r="D304" s="1"/>
      <c r="E304" s="1"/>
      <c r="F304" s="1"/>
      <c r="G304" s="1"/>
      <c r="H304" s="1"/>
      <c r="I304" s="1"/>
      <c r="J304" s="1"/>
      <c r="K304" s="1"/>
      <c r="L304" s="1"/>
      <c r="M304" s="1"/>
      <c r="N304" s="1"/>
      <c r="O304" s="1"/>
      <c r="P304" s="1"/>
      <c r="Q304" s="1"/>
      <c r="R304" s="1"/>
    </row>
    <row r="305" spans="1:18" ht="9.75" customHeight="1">
      <c r="A305" s="1"/>
      <c r="B305" s="1"/>
      <c r="C305" s="1"/>
      <c r="D305" s="1"/>
      <c r="E305" s="1"/>
      <c r="F305" s="1"/>
      <c r="G305" s="1"/>
      <c r="H305" s="1"/>
      <c r="I305" s="1"/>
      <c r="J305" s="1"/>
      <c r="K305" s="1"/>
      <c r="L305" s="1"/>
      <c r="M305" s="1"/>
      <c r="N305" s="1"/>
      <c r="O305" s="1"/>
      <c r="P305" s="1"/>
      <c r="Q305" s="1"/>
      <c r="R305" s="1"/>
    </row>
    <row r="306" spans="1:18" ht="9.75" customHeight="1">
      <c r="A306" s="1"/>
      <c r="B306" s="1"/>
      <c r="C306" s="1"/>
      <c r="D306" s="1"/>
      <c r="E306" s="1"/>
      <c r="F306" s="1"/>
      <c r="G306" s="1"/>
      <c r="H306" s="1"/>
      <c r="I306" s="1"/>
      <c r="J306" s="1"/>
      <c r="K306" s="1"/>
      <c r="L306" s="1"/>
      <c r="M306" s="1"/>
      <c r="N306" s="1"/>
      <c r="O306" s="1"/>
      <c r="P306" s="1"/>
      <c r="Q306" s="1"/>
      <c r="R306" s="1"/>
    </row>
    <row r="307" spans="1:18" ht="9.75" customHeight="1">
      <c r="A307" s="1"/>
      <c r="B307" s="1"/>
      <c r="C307" s="1"/>
      <c r="D307" s="1"/>
      <c r="E307" s="1"/>
      <c r="F307" s="1"/>
      <c r="G307" s="1"/>
      <c r="H307" s="1"/>
      <c r="I307" s="1"/>
      <c r="J307" s="1"/>
      <c r="K307" s="1"/>
      <c r="L307" s="1"/>
      <c r="M307" s="1"/>
      <c r="N307" s="1"/>
      <c r="O307" s="1"/>
      <c r="P307" s="1"/>
      <c r="Q307" s="1"/>
      <c r="R307" s="1"/>
    </row>
    <row r="308" spans="1:18" ht="9.75" customHeight="1">
      <c r="A308" s="1"/>
      <c r="B308" s="1"/>
      <c r="C308" s="1"/>
      <c r="D308" s="1"/>
      <c r="E308" s="1"/>
      <c r="F308" s="1"/>
      <c r="G308" s="1"/>
      <c r="H308" s="1"/>
      <c r="I308" s="1"/>
      <c r="J308" s="1"/>
      <c r="K308" s="1"/>
      <c r="L308" s="1"/>
      <c r="M308" s="1"/>
      <c r="N308" s="1"/>
      <c r="O308" s="1"/>
      <c r="P308" s="1"/>
      <c r="Q308" s="1"/>
      <c r="R308" s="1"/>
    </row>
    <row r="309" spans="1:18" ht="9.75" customHeight="1">
      <c r="A309" s="1"/>
      <c r="B309" s="1"/>
      <c r="C309" s="1"/>
      <c r="D309" s="1"/>
      <c r="E309" s="1"/>
      <c r="F309" s="1"/>
      <c r="G309" s="1"/>
      <c r="H309" s="1"/>
      <c r="I309" s="1"/>
      <c r="J309" s="1"/>
      <c r="K309" s="1"/>
      <c r="L309" s="1"/>
      <c r="M309" s="1"/>
      <c r="N309" s="1"/>
      <c r="O309" s="1"/>
      <c r="P309" s="1"/>
      <c r="Q309" s="1"/>
      <c r="R309" s="1"/>
    </row>
    <row r="310" spans="1:18" ht="9.75" customHeight="1">
      <c r="A310" s="1"/>
      <c r="B310" s="1"/>
      <c r="C310" s="1"/>
      <c r="D310" s="1"/>
      <c r="E310" s="1"/>
      <c r="F310" s="1"/>
      <c r="G310" s="1"/>
      <c r="H310" s="1"/>
      <c r="I310" s="1"/>
      <c r="J310" s="1"/>
      <c r="K310" s="1"/>
      <c r="L310" s="1"/>
      <c r="M310" s="1"/>
      <c r="N310" s="1"/>
      <c r="O310" s="1"/>
      <c r="P310" s="1"/>
      <c r="Q310" s="1"/>
      <c r="R310" s="1"/>
    </row>
    <row r="311" spans="1:18" ht="9.75" customHeight="1">
      <c r="A311" s="1"/>
      <c r="B311" s="1"/>
      <c r="C311" s="1"/>
      <c r="D311" s="1"/>
      <c r="E311" s="1"/>
      <c r="F311" s="1"/>
      <c r="G311" s="1"/>
      <c r="H311" s="1"/>
      <c r="I311" s="1"/>
      <c r="J311" s="1"/>
      <c r="K311" s="1"/>
      <c r="L311" s="1"/>
      <c r="M311" s="1"/>
      <c r="N311" s="1"/>
      <c r="O311" s="1"/>
      <c r="P311" s="1"/>
      <c r="Q311" s="1"/>
      <c r="R311" s="1"/>
    </row>
    <row r="312" spans="1:18" ht="9.75" customHeight="1">
      <c r="A312" s="1"/>
      <c r="B312" s="1"/>
      <c r="C312" s="1"/>
      <c r="D312" s="1"/>
      <c r="E312" s="1"/>
      <c r="F312" s="1"/>
      <c r="G312" s="1"/>
      <c r="H312" s="1"/>
      <c r="I312" s="1"/>
      <c r="J312" s="1"/>
      <c r="K312" s="1"/>
      <c r="L312" s="1"/>
      <c r="M312" s="1"/>
      <c r="N312" s="1"/>
      <c r="O312" s="1"/>
      <c r="P312" s="1"/>
      <c r="Q312" s="1"/>
      <c r="R312" s="1"/>
    </row>
    <row r="313" spans="1:18" ht="9.75" customHeight="1">
      <c r="A313" s="1"/>
      <c r="B313" s="1"/>
      <c r="C313" s="1"/>
      <c r="D313" s="1"/>
      <c r="E313" s="1"/>
      <c r="F313" s="1"/>
      <c r="G313" s="1"/>
      <c r="H313" s="1"/>
      <c r="I313" s="1"/>
      <c r="J313" s="1"/>
      <c r="K313" s="1"/>
      <c r="L313" s="1"/>
      <c r="M313" s="1"/>
      <c r="N313" s="1"/>
      <c r="O313" s="1"/>
      <c r="P313" s="1"/>
      <c r="Q313" s="1"/>
      <c r="R313" s="1"/>
    </row>
    <row r="314" spans="1:18" ht="9.75" customHeight="1">
      <c r="A314" s="1"/>
      <c r="B314" s="1"/>
      <c r="C314" s="1"/>
      <c r="D314" s="1"/>
      <c r="E314" s="1"/>
      <c r="F314" s="1"/>
      <c r="G314" s="1"/>
      <c r="H314" s="1"/>
      <c r="I314" s="1"/>
      <c r="J314" s="1"/>
      <c r="K314" s="1"/>
      <c r="L314" s="1"/>
      <c r="M314" s="1"/>
      <c r="N314" s="1"/>
      <c r="O314" s="1"/>
      <c r="P314" s="1"/>
      <c r="Q314" s="1"/>
      <c r="R314" s="1"/>
    </row>
    <row r="315" spans="1:18" ht="9.75" customHeight="1">
      <c r="A315" s="1"/>
      <c r="B315" s="1"/>
      <c r="C315" s="1"/>
      <c r="D315" s="1"/>
      <c r="E315" s="1"/>
      <c r="F315" s="1"/>
      <c r="G315" s="1"/>
      <c r="H315" s="1"/>
      <c r="I315" s="1"/>
      <c r="J315" s="1"/>
      <c r="K315" s="1"/>
      <c r="L315" s="1"/>
      <c r="M315" s="1"/>
      <c r="N315" s="1"/>
      <c r="O315" s="1"/>
      <c r="P315" s="1"/>
      <c r="Q315" s="1"/>
      <c r="R315" s="1"/>
    </row>
    <row r="316" spans="1:18" ht="9.75" customHeight="1">
      <c r="A316" s="1"/>
      <c r="B316" s="1"/>
      <c r="C316" s="1"/>
      <c r="D316" s="1"/>
      <c r="E316" s="1"/>
      <c r="F316" s="1"/>
      <c r="G316" s="1"/>
      <c r="H316" s="1"/>
      <c r="I316" s="1"/>
      <c r="J316" s="1"/>
      <c r="K316" s="1"/>
      <c r="L316" s="1"/>
      <c r="M316" s="1"/>
      <c r="N316" s="1"/>
      <c r="O316" s="1"/>
      <c r="P316" s="1"/>
      <c r="Q316" s="1"/>
      <c r="R316" s="1"/>
    </row>
    <row r="317" spans="1:18" ht="9.75" customHeight="1">
      <c r="A317" s="1"/>
      <c r="B317" s="1"/>
      <c r="C317" s="1"/>
      <c r="D317" s="1"/>
      <c r="E317" s="1"/>
      <c r="F317" s="1"/>
      <c r="G317" s="1"/>
      <c r="H317" s="1"/>
      <c r="I317" s="1"/>
      <c r="J317" s="1"/>
      <c r="K317" s="1"/>
      <c r="L317" s="1"/>
      <c r="M317" s="1"/>
      <c r="N317" s="1"/>
      <c r="O317" s="1"/>
      <c r="P317" s="1"/>
      <c r="Q317" s="1"/>
      <c r="R317" s="1"/>
    </row>
    <row r="318" spans="1:18" ht="9.75" customHeight="1">
      <c r="A318" s="1"/>
      <c r="B318" s="1"/>
      <c r="C318" s="1"/>
      <c r="D318" s="1"/>
      <c r="E318" s="1"/>
      <c r="F318" s="1"/>
      <c r="G318" s="1"/>
      <c r="H318" s="1"/>
      <c r="I318" s="1"/>
      <c r="J318" s="1"/>
      <c r="K318" s="1"/>
      <c r="L318" s="1"/>
      <c r="M318" s="1"/>
      <c r="N318" s="1"/>
      <c r="O318" s="1"/>
      <c r="P318" s="1"/>
      <c r="Q318" s="1"/>
      <c r="R318" s="1"/>
    </row>
    <row r="319" spans="1:18" ht="9.75" customHeight="1">
      <c r="A319" s="1"/>
      <c r="B319" s="1"/>
      <c r="C319" s="1"/>
      <c r="D319" s="1"/>
      <c r="E319" s="1"/>
      <c r="F319" s="1"/>
      <c r="G319" s="1"/>
      <c r="H319" s="1"/>
      <c r="I319" s="1"/>
      <c r="J319" s="1"/>
      <c r="K319" s="1"/>
      <c r="L319" s="1"/>
      <c r="M319" s="1"/>
      <c r="N319" s="1"/>
      <c r="O319" s="1"/>
      <c r="P319" s="1"/>
      <c r="Q319" s="1"/>
      <c r="R319" s="1"/>
    </row>
    <row r="320" spans="1:18" ht="9.75" customHeight="1">
      <c r="A320" s="1"/>
      <c r="B320" s="1"/>
      <c r="C320" s="1"/>
      <c r="D320" s="1"/>
      <c r="E320" s="1"/>
      <c r="F320" s="1"/>
      <c r="G320" s="1"/>
      <c r="H320" s="1"/>
      <c r="I320" s="1"/>
      <c r="J320" s="1"/>
      <c r="K320" s="1"/>
      <c r="L320" s="1"/>
      <c r="M320" s="1"/>
      <c r="N320" s="1"/>
      <c r="O320" s="1"/>
      <c r="P320" s="1"/>
      <c r="Q320" s="1"/>
      <c r="R320" s="1"/>
    </row>
    <row r="321" spans="1:18" ht="9.75" customHeight="1">
      <c r="A321" s="1"/>
      <c r="B321" s="1"/>
      <c r="C321" s="1"/>
      <c r="D321" s="1"/>
      <c r="E321" s="1"/>
      <c r="F321" s="1"/>
      <c r="G321" s="1"/>
      <c r="H321" s="1"/>
      <c r="I321" s="1"/>
      <c r="J321" s="1"/>
      <c r="K321" s="1"/>
      <c r="L321" s="1"/>
      <c r="M321" s="1"/>
      <c r="N321" s="1"/>
      <c r="O321" s="1"/>
      <c r="P321" s="1"/>
      <c r="Q321" s="1"/>
      <c r="R321" s="1"/>
    </row>
    <row r="322" spans="1:18" ht="9.75" customHeight="1">
      <c r="A322" s="1"/>
      <c r="B322" s="1"/>
      <c r="C322" s="1"/>
      <c r="D322" s="1"/>
      <c r="E322" s="1"/>
      <c r="F322" s="1"/>
      <c r="G322" s="1"/>
      <c r="H322" s="1"/>
      <c r="I322" s="1"/>
      <c r="J322" s="1"/>
      <c r="K322" s="1"/>
      <c r="L322" s="1"/>
      <c r="M322" s="1"/>
      <c r="N322" s="1"/>
      <c r="O322" s="1"/>
      <c r="P322" s="1"/>
      <c r="Q322" s="1"/>
      <c r="R322" s="1"/>
    </row>
    <row r="323" spans="1:18" ht="9.75" customHeight="1">
      <c r="A323" s="1"/>
      <c r="B323" s="1"/>
      <c r="C323" s="1"/>
      <c r="D323" s="1"/>
      <c r="E323" s="1"/>
      <c r="F323" s="1"/>
      <c r="G323" s="1"/>
      <c r="H323" s="1"/>
      <c r="I323" s="1"/>
      <c r="J323" s="1"/>
      <c r="K323" s="1"/>
      <c r="L323" s="1"/>
      <c r="M323" s="1"/>
      <c r="N323" s="1"/>
      <c r="O323" s="1"/>
      <c r="P323" s="1"/>
      <c r="Q323" s="1"/>
      <c r="R323" s="1"/>
    </row>
    <row r="324" spans="1:18" ht="9.75" customHeight="1">
      <c r="A324" s="1"/>
      <c r="B324" s="1"/>
      <c r="C324" s="1"/>
      <c r="D324" s="1"/>
      <c r="E324" s="1"/>
      <c r="F324" s="1"/>
      <c r="G324" s="1"/>
      <c r="H324" s="1"/>
      <c r="I324" s="1"/>
      <c r="J324" s="1"/>
      <c r="K324" s="1"/>
      <c r="L324" s="1"/>
      <c r="M324" s="1"/>
      <c r="N324" s="1"/>
      <c r="O324" s="1"/>
      <c r="P324" s="1"/>
      <c r="Q324" s="1"/>
      <c r="R324" s="1"/>
    </row>
    <row r="325" spans="1:18" ht="9.75" customHeight="1">
      <c r="A325" s="1"/>
      <c r="B325" s="1"/>
      <c r="C325" s="1"/>
      <c r="D325" s="1"/>
      <c r="E325" s="1"/>
      <c r="F325" s="1"/>
      <c r="G325" s="1"/>
      <c r="H325" s="1"/>
      <c r="I325" s="1"/>
      <c r="J325" s="1"/>
      <c r="K325" s="1"/>
      <c r="L325" s="1"/>
      <c r="M325" s="1"/>
      <c r="N325" s="1"/>
      <c r="O325" s="1"/>
      <c r="P325" s="1"/>
      <c r="Q325" s="1"/>
      <c r="R325" s="1"/>
    </row>
    <row r="326" spans="1:18" ht="9.75" customHeight="1">
      <c r="A326" s="1"/>
      <c r="B326" s="1"/>
      <c r="C326" s="1"/>
      <c r="D326" s="1"/>
      <c r="E326" s="1"/>
      <c r="F326" s="1"/>
      <c r="G326" s="1"/>
      <c r="H326" s="1"/>
      <c r="I326" s="1"/>
      <c r="J326" s="1"/>
      <c r="K326" s="1"/>
      <c r="L326" s="1"/>
      <c r="M326" s="1"/>
      <c r="N326" s="1"/>
      <c r="O326" s="1"/>
      <c r="P326" s="1"/>
      <c r="Q326" s="1"/>
      <c r="R326" s="1"/>
    </row>
    <row r="327" spans="1:18" ht="9.75" customHeight="1">
      <c r="A327" s="1"/>
      <c r="B327" s="1"/>
      <c r="C327" s="1"/>
      <c r="D327" s="1"/>
      <c r="E327" s="1"/>
      <c r="F327" s="1"/>
      <c r="G327" s="1"/>
      <c r="H327" s="1"/>
      <c r="I327" s="1"/>
      <c r="J327" s="1"/>
      <c r="K327" s="1"/>
      <c r="L327" s="1"/>
      <c r="M327" s="1"/>
      <c r="N327" s="1"/>
      <c r="O327" s="1"/>
      <c r="P327" s="1"/>
      <c r="Q327" s="1"/>
      <c r="R327" s="1"/>
    </row>
    <row r="328" spans="1:18" ht="9.75" customHeight="1">
      <c r="A328" s="1"/>
      <c r="B328" s="1"/>
      <c r="C328" s="1"/>
      <c r="D328" s="1"/>
      <c r="E328" s="1"/>
      <c r="F328" s="1"/>
      <c r="G328" s="1"/>
      <c r="H328" s="1"/>
      <c r="I328" s="1"/>
      <c r="J328" s="1"/>
      <c r="K328" s="1"/>
      <c r="L328" s="1"/>
      <c r="M328" s="1"/>
      <c r="N328" s="1"/>
      <c r="O328" s="1"/>
      <c r="P328" s="1"/>
      <c r="Q328" s="1"/>
      <c r="R328" s="1"/>
    </row>
    <row r="329" spans="1:18" ht="9.75" customHeight="1">
      <c r="A329" s="1"/>
      <c r="B329" s="1"/>
      <c r="C329" s="1"/>
      <c r="D329" s="1"/>
      <c r="E329" s="1"/>
      <c r="F329" s="1"/>
      <c r="G329" s="1"/>
      <c r="H329" s="1"/>
      <c r="I329" s="1"/>
      <c r="J329" s="1"/>
      <c r="K329" s="1"/>
      <c r="L329" s="1"/>
      <c r="M329" s="1"/>
      <c r="N329" s="1"/>
      <c r="O329" s="1"/>
      <c r="P329" s="1"/>
      <c r="Q329" s="1"/>
      <c r="R329" s="1"/>
    </row>
    <row r="330" spans="1:18" ht="9.75" customHeight="1">
      <c r="A330" s="1"/>
      <c r="B330" s="1"/>
      <c r="C330" s="1"/>
      <c r="D330" s="1"/>
      <c r="E330" s="1"/>
      <c r="F330" s="1"/>
      <c r="G330" s="1"/>
      <c r="H330" s="1"/>
      <c r="I330" s="1"/>
      <c r="J330" s="1"/>
      <c r="K330" s="1"/>
      <c r="L330" s="1"/>
      <c r="M330" s="1"/>
      <c r="N330" s="1"/>
      <c r="O330" s="1"/>
      <c r="P330" s="1"/>
      <c r="Q330" s="1"/>
      <c r="R330" s="1"/>
    </row>
    <row r="331" spans="1:18" ht="9.75" customHeight="1">
      <c r="A331" s="1"/>
      <c r="B331" s="1"/>
      <c r="C331" s="1"/>
      <c r="D331" s="1"/>
      <c r="E331" s="1"/>
      <c r="F331" s="1"/>
      <c r="G331" s="1"/>
      <c r="H331" s="1"/>
      <c r="I331" s="1"/>
      <c r="J331" s="1"/>
      <c r="K331" s="1"/>
      <c r="L331" s="1"/>
      <c r="M331" s="1"/>
      <c r="N331" s="1"/>
      <c r="O331" s="1"/>
      <c r="P331" s="1"/>
      <c r="Q331" s="1"/>
      <c r="R331" s="1"/>
    </row>
    <row r="332" spans="1:18" ht="9.75" customHeight="1">
      <c r="A332" s="1"/>
      <c r="B332" s="1"/>
      <c r="C332" s="1"/>
      <c r="D332" s="1"/>
      <c r="E332" s="1"/>
      <c r="F332" s="1"/>
      <c r="G332" s="1"/>
      <c r="H332" s="1"/>
      <c r="I332" s="1"/>
      <c r="J332" s="1"/>
      <c r="K332" s="1"/>
      <c r="L332" s="1"/>
      <c r="M332" s="1"/>
      <c r="N332" s="1"/>
      <c r="O332" s="1"/>
      <c r="P332" s="1"/>
      <c r="Q332" s="1"/>
      <c r="R332" s="1"/>
    </row>
    <row r="333" spans="1:18" ht="9.75" customHeight="1">
      <c r="A333" s="1"/>
      <c r="B333" s="1"/>
      <c r="C333" s="1"/>
      <c r="D333" s="1"/>
      <c r="E333" s="1"/>
      <c r="F333" s="1"/>
      <c r="G333" s="1"/>
      <c r="H333" s="1"/>
      <c r="I333" s="1"/>
      <c r="J333" s="1"/>
      <c r="K333" s="1"/>
      <c r="L333" s="1"/>
      <c r="M333" s="1"/>
      <c r="N333" s="1"/>
      <c r="O333" s="1"/>
      <c r="P333" s="1"/>
      <c r="Q333" s="1"/>
      <c r="R333" s="1"/>
    </row>
    <row r="334" spans="1:18" ht="9.75" customHeight="1">
      <c r="A334" s="1"/>
      <c r="B334" s="1"/>
      <c r="C334" s="1"/>
      <c r="D334" s="1"/>
      <c r="E334" s="1"/>
      <c r="F334" s="1"/>
      <c r="G334" s="1"/>
      <c r="H334" s="1"/>
      <c r="I334" s="1"/>
      <c r="J334" s="1"/>
      <c r="K334" s="1"/>
      <c r="L334" s="1"/>
      <c r="M334" s="1"/>
      <c r="N334" s="1"/>
      <c r="O334" s="1"/>
      <c r="P334" s="1"/>
      <c r="Q334" s="1"/>
      <c r="R334" s="1"/>
    </row>
    <row r="335" spans="1:18" ht="9.75" customHeight="1">
      <c r="A335" s="1"/>
      <c r="B335" s="1"/>
      <c r="C335" s="1"/>
      <c r="D335" s="1"/>
      <c r="E335" s="1"/>
      <c r="F335" s="1"/>
      <c r="G335" s="1"/>
      <c r="H335" s="1"/>
      <c r="I335" s="1"/>
      <c r="J335" s="1"/>
      <c r="K335" s="1"/>
      <c r="L335" s="1"/>
      <c r="M335" s="1"/>
      <c r="N335" s="1"/>
      <c r="O335" s="1"/>
      <c r="P335" s="1"/>
      <c r="Q335" s="1"/>
      <c r="R335" s="1"/>
    </row>
    <row r="336" spans="1:18" ht="9.75" customHeight="1">
      <c r="A336" s="1"/>
      <c r="B336" s="1"/>
      <c r="C336" s="1"/>
      <c r="D336" s="1"/>
      <c r="E336" s="1"/>
      <c r="F336" s="1"/>
      <c r="G336" s="1"/>
      <c r="H336" s="1"/>
      <c r="I336" s="1"/>
      <c r="J336" s="1"/>
      <c r="K336" s="1"/>
      <c r="L336" s="1"/>
      <c r="M336" s="1"/>
      <c r="N336" s="1"/>
      <c r="O336" s="1"/>
      <c r="P336" s="1"/>
      <c r="Q336" s="1"/>
      <c r="R336" s="1"/>
    </row>
    <row r="337" spans="1:18" ht="9.75" customHeight="1">
      <c r="A337" s="1"/>
      <c r="B337" s="1"/>
      <c r="C337" s="1"/>
      <c r="D337" s="1"/>
      <c r="E337" s="1"/>
      <c r="F337" s="1"/>
      <c r="G337" s="1"/>
      <c r="H337" s="1"/>
      <c r="I337" s="1"/>
      <c r="J337" s="1"/>
      <c r="K337" s="1"/>
      <c r="L337" s="1"/>
      <c r="M337" s="1"/>
      <c r="N337" s="1"/>
      <c r="O337" s="1"/>
      <c r="P337" s="1"/>
      <c r="Q337" s="1"/>
      <c r="R337" s="1"/>
    </row>
    <row r="338" spans="1:18" ht="9.75" customHeight="1">
      <c r="A338" s="1"/>
      <c r="B338" s="1"/>
      <c r="C338" s="1"/>
      <c r="D338" s="1"/>
      <c r="E338" s="1"/>
      <c r="F338" s="1"/>
      <c r="G338" s="1"/>
      <c r="H338" s="1"/>
      <c r="I338" s="1"/>
      <c r="J338" s="1"/>
      <c r="K338" s="1"/>
      <c r="L338" s="1"/>
      <c r="M338" s="1"/>
      <c r="N338" s="1"/>
      <c r="O338" s="1"/>
      <c r="P338" s="1"/>
      <c r="Q338" s="1"/>
      <c r="R338" s="1"/>
    </row>
    <row r="339" spans="1:18" ht="9.75" customHeight="1">
      <c r="A339" s="1"/>
      <c r="B339" s="1"/>
      <c r="C339" s="1"/>
      <c r="D339" s="1"/>
      <c r="E339" s="1"/>
      <c r="F339" s="1"/>
      <c r="G339" s="1"/>
      <c r="H339" s="1"/>
      <c r="I339" s="1"/>
      <c r="J339" s="1"/>
      <c r="K339" s="1"/>
      <c r="L339" s="1"/>
      <c r="M339" s="1"/>
      <c r="N339" s="1"/>
      <c r="O339" s="1"/>
      <c r="P339" s="1"/>
      <c r="Q339" s="1"/>
      <c r="R339" s="1"/>
    </row>
    <row r="340" spans="1:18" ht="9.75" customHeight="1">
      <c r="A340" s="1"/>
      <c r="B340" s="1"/>
      <c r="C340" s="1"/>
      <c r="D340" s="1"/>
      <c r="E340" s="1"/>
      <c r="F340" s="1"/>
      <c r="G340" s="1"/>
      <c r="H340" s="1"/>
      <c r="I340" s="1"/>
      <c r="J340" s="1"/>
      <c r="K340" s="1"/>
      <c r="L340" s="1"/>
      <c r="M340" s="1"/>
      <c r="N340" s="1"/>
      <c r="O340" s="1"/>
      <c r="P340" s="1"/>
      <c r="Q340" s="1"/>
      <c r="R340" s="1"/>
    </row>
    <row r="341" spans="1:18" ht="9.75" customHeight="1">
      <c r="A341" s="1"/>
      <c r="B341" s="1"/>
      <c r="C341" s="1"/>
      <c r="D341" s="1"/>
      <c r="E341" s="1"/>
      <c r="F341" s="1"/>
      <c r="G341" s="1"/>
      <c r="H341" s="1"/>
      <c r="I341" s="1"/>
      <c r="J341" s="1"/>
      <c r="K341" s="1"/>
      <c r="L341" s="1"/>
      <c r="M341" s="1"/>
      <c r="N341" s="1"/>
      <c r="O341" s="1"/>
      <c r="P341" s="1"/>
      <c r="Q341" s="1"/>
      <c r="R341" s="1"/>
    </row>
    <row r="342" spans="1:18" ht="9.75" customHeight="1">
      <c r="A342" s="1"/>
      <c r="B342" s="1"/>
      <c r="C342" s="1"/>
      <c r="D342" s="1"/>
      <c r="E342" s="1"/>
      <c r="F342" s="1"/>
      <c r="G342" s="1"/>
      <c r="H342" s="1"/>
      <c r="I342" s="1"/>
      <c r="J342" s="1"/>
      <c r="K342" s="1"/>
      <c r="L342" s="1"/>
      <c r="M342" s="1"/>
      <c r="N342" s="1"/>
      <c r="O342" s="1"/>
      <c r="P342" s="1"/>
      <c r="Q342" s="1"/>
      <c r="R342" s="1"/>
    </row>
    <row r="343" spans="1:18" ht="9.75" customHeight="1">
      <c r="A343" s="1"/>
      <c r="B343" s="1"/>
      <c r="C343" s="1"/>
      <c r="D343" s="1"/>
      <c r="E343" s="1"/>
      <c r="F343" s="1"/>
      <c r="G343" s="1"/>
      <c r="H343" s="1"/>
      <c r="I343" s="1"/>
      <c r="J343" s="1"/>
      <c r="K343" s="1"/>
      <c r="L343" s="1"/>
      <c r="M343" s="1"/>
      <c r="N343" s="1"/>
      <c r="O343" s="1"/>
      <c r="P343" s="1"/>
      <c r="Q343" s="1"/>
      <c r="R343" s="1"/>
    </row>
    <row r="344" spans="1:18" ht="9.75" customHeight="1">
      <c r="A344" s="1"/>
      <c r="B344" s="1"/>
      <c r="C344" s="1"/>
      <c r="D344" s="1"/>
      <c r="E344" s="1"/>
      <c r="F344" s="1"/>
      <c r="G344" s="1"/>
      <c r="H344" s="1"/>
      <c r="I344" s="1"/>
      <c r="J344" s="1"/>
      <c r="K344" s="1"/>
      <c r="L344" s="1"/>
      <c r="M344" s="1"/>
      <c r="N344" s="1"/>
      <c r="O344" s="1"/>
      <c r="P344" s="1"/>
      <c r="Q344" s="1"/>
      <c r="R344" s="1"/>
    </row>
    <row r="345" spans="1:18" ht="9.75" customHeight="1">
      <c r="A345" s="1"/>
      <c r="B345" s="1"/>
      <c r="C345" s="1"/>
      <c r="D345" s="1"/>
      <c r="E345" s="1"/>
      <c r="F345" s="1"/>
      <c r="G345" s="1"/>
      <c r="H345" s="1"/>
      <c r="I345" s="1"/>
      <c r="J345" s="1"/>
      <c r="K345" s="1"/>
      <c r="L345" s="1"/>
      <c r="M345" s="1"/>
      <c r="N345" s="1"/>
      <c r="O345" s="1"/>
      <c r="P345" s="1"/>
      <c r="Q345" s="1"/>
      <c r="R345" s="1"/>
    </row>
    <row r="346" spans="1:18" ht="9.75" customHeight="1">
      <c r="A346" s="1"/>
      <c r="B346" s="1"/>
      <c r="C346" s="1"/>
      <c r="D346" s="1"/>
      <c r="E346" s="1"/>
      <c r="F346" s="1"/>
      <c r="G346" s="1"/>
      <c r="H346" s="1"/>
      <c r="I346" s="1"/>
      <c r="J346" s="1"/>
      <c r="K346" s="1"/>
      <c r="L346" s="1"/>
      <c r="M346" s="1"/>
      <c r="N346" s="1"/>
      <c r="O346" s="1"/>
      <c r="P346" s="1"/>
      <c r="Q346" s="1"/>
      <c r="R346" s="1"/>
    </row>
    <row r="347" spans="1:18" ht="9.75" customHeight="1">
      <c r="A347" s="1"/>
      <c r="B347" s="1"/>
      <c r="C347" s="1"/>
      <c r="D347" s="1"/>
      <c r="E347" s="1"/>
      <c r="F347" s="1"/>
      <c r="G347" s="1"/>
      <c r="H347" s="1"/>
      <c r="I347" s="1"/>
      <c r="J347" s="1"/>
      <c r="K347" s="1"/>
      <c r="L347" s="1"/>
      <c r="M347" s="1"/>
      <c r="N347" s="1"/>
      <c r="O347" s="1"/>
      <c r="P347" s="1"/>
      <c r="Q347" s="1"/>
      <c r="R347" s="1"/>
    </row>
    <row r="348" spans="1:18" ht="9.75" customHeight="1">
      <c r="A348" s="1"/>
      <c r="B348" s="1"/>
      <c r="C348" s="1"/>
      <c r="D348" s="1"/>
      <c r="E348" s="1"/>
      <c r="F348" s="1"/>
      <c r="G348" s="1"/>
      <c r="H348" s="1"/>
      <c r="I348" s="1"/>
      <c r="J348" s="1"/>
      <c r="K348" s="1"/>
      <c r="L348" s="1"/>
      <c r="M348" s="1"/>
      <c r="N348" s="1"/>
      <c r="O348" s="1"/>
      <c r="P348" s="1"/>
      <c r="Q348" s="1"/>
      <c r="R348" s="1"/>
    </row>
    <row r="349" spans="1:18" ht="9.75" customHeight="1">
      <c r="A349" s="1"/>
      <c r="B349" s="1"/>
      <c r="C349" s="1"/>
      <c r="D349" s="1"/>
      <c r="E349" s="1"/>
      <c r="F349" s="1"/>
      <c r="G349" s="1"/>
      <c r="H349" s="1"/>
      <c r="I349" s="1"/>
      <c r="J349" s="1"/>
      <c r="K349" s="1"/>
      <c r="L349" s="1"/>
      <c r="M349" s="1"/>
      <c r="N349" s="1"/>
      <c r="O349" s="1"/>
      <c r="P349" s="1"/>
      <c r="Q349" s="1"/>
      <c r="R349" s="1"/>
    </row>
    <row r="350" spans="1:18" ht="9.75" customHeight="1">
      <c r="A350" s="1"/>
      <c r="B350" s="1"/>
      <c r="C350" s="1"/>
      <c r="D350" s="1"/>
      <c r="E350" s="1"/>
      <c r="F350" s="1"/>
      <c r="G350" s="1"/>
      <c r="H350" s="1"/>
      <c r="I350" s="1"/>
      <c r="J350" s="1"/>
      <c r="K350" s="1"/>
      <c r="L350" s="1"/>
      <c r="M350" s="1"/>
      <c r="N350" s="1"/>
      <c r="O350" s="1"/>
      <c r="P350" s="1"/>
      <c r="Q350" s="1"/>
      <c r="R350" s="1"/>
    </row>
    <row r="351" spans="1:18" ht="9.75" customHeight="1">
      <c r="A351" s="1"/>
      <c r="B351" s="1"/>
      <c r="C351" s="1"/>
      <c r="D351" s="1"/>
      <c r="E351" s="1"/>
      <c r="F351" s="1"/>
      <c r="G351" s="1"/>
      <c r="H351" s="1"/>
      <c r="I351" s="1"/>
      <c r="J351" s="1"/>
      <c r="K351" s="1"/>
      <c r="L351" s="1"/>
      <c r="M351" s="1"/>
      <c r="N351" s="1"/>
      <c r="O351" s="1"/>
      <c r="P351" s="1"/>
      <c r="Q351" s="1"/>
      <c r="R351" s="1"/>
    </row>
    <row r="352" spans="1:18" ht="9.75" customHeight="1">
      <c r="A352" s="1"/>
      <c r="B352" s="1"/>
      <c r="C352" s="1"/>
      <c r="D352" s="1"/>
      <c r="E352" s="1"/>
      <c r="F352" s="1"/>
      <c r="G352" s="1"/>
      <c r="H352" s="1"/>
      <c r="I352" s="1"/>
      <c r="J352" s="1"/>
      <c r="K352" s="1"/>
      <c r="L352" s="1"/>
      <c r="M352" s="1"/>
      <c r="N352" s="1"/>
      <c r="O352" s="1"/>
      <c r="P352" s="1"/>
      <c r="Q352" s="1"/>
      <c r="R352" s="1"/>
    </row>
    <row r="353" spans="1:18" ht="9.75" customHeight="1">
      <c r="A353" s="1"/>
      <c r="B353" s="1"/>
      <c r="C353" s="1"/>
      <c r="D353" s="1"/>
      <c r="E353" s="1"/>
      <c r="F353" s="1"/>
      <c r="G353" s="1"/>
      <c r="H353" s="1"/>
      <c r="I353" s="1"/>
      <c r="J353" s="1"/>
      <c r="K353" s="1"/>
      <c r="L353" s="1"/>
      <c r="M353" s="1"/>
      <c r="N353" s="1"/>
      <c r="O353" s="1"/>
      <c r="P353" s="1"/>
      <c r="Q353" s="1"/>
      <c r="R353" s="1"/>
    </row>
    <row r="354" spans="1:18" ht="9.75" customHeight="1">
      <c r="A354" s="1"/>
      <c r="B354" s="1"/>
      <c r="C354" s="1"/>
      <c r="D354" s="1"/>
      <c r="E354" s="1"/>
      <c r="F354" s="1"/>
      <c r="G354" s="1"/>
      <c r="H354" s="1"/>
      <c r="I354" s="1"/>
      <c r="J354" s="1"/>
      <c r="K354" s="1"/>
      <c r="L354" s="1"/>
      <c r="M354" s="1"/>
      <c r="N354" s="1"/>
      <c r="O354" s="1"/>
      <c r="P354" s="1"/>
      <c r="Q354" s="1"/>
      <c r="R354" s="1"/>
    </row>
    <row r="355" spans="1:18" ht="9.75" customHeight="1">
      <c r="A355" s="1"/>
      <c r="B355" s="1"/>
      <c r="C355" s="1"/>
      <c r="D355" s="1"/>
      <c r="E355" s="1"/>
      <c r="F355" s="1"/>
      <c r="G355" s="1"/>
      <c r="H355" s="1"/>
      <c r="I355" s="1"/>
      <c r="J355" s="1"/>
      <c r="K355" s="1"/>
      <c r="L355" s="1"/>
      <c r="M355" s="1"/>
      <c r="N355" s="1"/>
      <c r="O355" s="1"/>
      <c r="P355" s="1"/>
      <c r="Q355" s="1"/>
      <c r="R355" s="1"/>
    </row>
    <row r="356" spans="1:18" ht="9.75" customHeight="1">
      <c r="A356" s="1"/>
      <c r="B356" s="1"/>
      <c r="C356" s="1"/>
      <c r="D356" s="1"/>
      <c r="E356" s="1"/>
      <c r="F356" s="1"/>
      <c r="G356" s="1"/>
      <c r="H356" s="1"/>
      <c r="I356" s="1"/>
      <c r="J356" s="1"/>
      <c r="K356" s="1"/>
      <c r="L356" s="1"/>
      <c r="M356" s="1"/>
      <c r="N356" s="1"/>
      <c r="O356" s="1"/>
      <c r="P356" s="1"/>
      <c r="Q356" s="1"/>
      <c r="R356" s="1"/>
    </row>
    <row r="357" spans="1:18" ht="9.75" customHeight="1">
      <c r="A357" s="1"/>
      <c r="B357" s="1"/>
      <c r="C357" s="1"/>
      <c r="D357" s="1"/>
      <c r="E357" s="1"/>
      <c r="F357" s="1"/>
      <c r="G357" s="1"/>
      <c r="H357" s="1"/>
      <c r="I357" s="1"/>
      <c r="J357" s="1"/>
      <c r="K357" s="1"/>
      <c r="L357" s="1"/>
      <c r="M357" s="1"/>
      <c r="N357" s="1"/>
      <c r="O357" s="1"/>
      <c r="P357" s="1"/>
      <c r="Q357" s="1"/>
      <c r="R357" s="1"/>
    </row>
    <row r="358" spans="1:18" ht="9.75" customHeight="1">
      <c r="A358" s="1"/>
      <c r="B358" s="1"/>
      <c r="C358" s="1"/>
      <c r="D358" s="1"/>
      <c r="E358" s="1"/>
      <c r="F358" s="1"/>
      <c r="G358" s="1"/>
      <c r="H358" s="1"/>
      <c r="I358" s="1"/>
      <c r="J358" s="1"/>
      <c r="K358" s="1"/>
      <c r="L358" s="1"/>
      <c r="M358" s="1"/>
      <c r="N358" s="1"/>
      <c r="O358" s="1"/>
      <c r="P358" s="1"/>
      <c r="Q358" s="1"/>
      <c r="R358" s="1"/>
    </row>
    <row r="359" spans="1:18" ht="9.75" customHeight="1">
      <c r="A359" s="1"/>
      <c r="B359" s="1"/>
      <c r="C359" s="1"/>
      <c r="D359" s="1"/>
      <c r="E359" s="1"/>
      <c r="F359" s="1"/>
      <c r="G359" s="1"/>
      <c r="H359" s="1"/>
      <c r="I359" s="1"/>
      <c r="J359" s="1"/>
      <c r="K359" s="1"/>
      <c r="L359" s="1"/>
      <c r="M359" s="1"/>
      <c r="N359" s="1"/>
      <c r="O359" s="1"/>
      <c r="P359" s="1"/>
      <c r="Q359" s="1"/>
      <c r="R359" s="1"/>
    </row>
    <row r="360" spans="1:18" ht="9.75" customHeight="1">
      <c r="A360" s="1"/>
      <c r="B360" s="1"/>
      <c r="C360" s="1"/>
      <c r="D360" s="1"/>
      <c r="E360" s="1"/>
      <c r="F360" s="1"/>
      <c r="G360" s="1"/>
      <c r="H360" s="1"/>
      <c r="I360" s="1"/>
      <c r="J360" s="1"/>
      <c r="K360" s="1"/>
      <c r="L360" s="1"/>
      <c r="M360" s="1"/>
      <c r="N360" s="1"/>
      <c r="O360" s="1"/>
      <c r="P360" s="1"/>
      <c r="Q360" s="1"/>
      <c r="R360" s="1"/>
    </row>
    <row r="361" spans="1:18" ht="9.75" customHeight="1">
      <c r="A361" s="1"/>
      <c r="B361" s="1"/>
      <c r="C361" s="1"/>
      <c r="D361" s="1"/>
      <c r="E361" s="1"/>
      <c r="F361" s="1"/>
      <c r="G361" s="1"/>
      <c r="H361" s="1"/>
      <c r="I361" s="1"/>
      <c r="J361" s="1"/>
      <c r="K361" s="1"/>
      <c r="L361" s="1"/>
      <c r="M361" s="1"/>
      <c r="N361" s="1"/>
      <c r="O361" s="1"/>
      <c r="P361" s="1"/>
      <c r="Q361" s="1"/>
      <c r="R361" s="1"/>
    </row>
    <row r="362" spans="1:18" ht="9.75" customHeight="1">
      <c r="A362" s="1"/>
      <c r="B362" s="1"/>
      <c r="C362" s="1"/>
      <c r="D362" s="1"/>
      <c r="E362" s="1"/>
      <c r="F362" s="1"/>
      <c r="G362" s="1"/>
      <c r="H362" s="1"/>
      <c r="I362" s="1"/>
      <c r="J362" s="1"/>
      <c r="K362" s="1"/>
      <c r="L362" s="1"/>
      <c r="M362" s="1"/>
      <c r="N362" s="1"/>
      <c r="O362" s="1"/>
      <c r="P362" s="1"/>
      <c r="Q362" s="1"/>
      <c r="R362" s="1"/>
    </row>
    <row r="363" spans="1:18" ht="9.75" customHeight="1">
      <c r="A363" s="1"/>
      <c r="B363" s="1"/>
      <c r="C363" s="1"/>
      <c r="D363" s="1"/>
      <c r="E363" s="1"/>
      <c r="F363" s="1"/>
      <c r="G363" s="1"/>
      <c r="H363" s="1"/>
      <c r="I363" s="1"/>
      <c r="J363" s="1"/>
      <c r="K363" s="1"/>
      <c r="L363" s="1"/>
      <c r="M363" s="1"/>
      <c r="N363" s="1"/>
      <c r="O363" s="1"/>
      <c r="P363" s="1"/>
      <c r="Q363" s="1"/>
      <c r="R363" s="1"/>
    </row>
    <row r="364" spans="1:18" ht="9.75" customHeight="1">
      <c r="A364" s="1"/>
      <c r="B364" s="1"/>
      <c r="C364" s="1"/>
      <c r="D364" s="1"/>
      <c r="E364" s="1"/>
      <c r="F364" s="1"/>
      <c r="G364" s="1"/>
      <c r="H364" s="1"/>
      <c r="I364" s="1"/>
      <c r="J364" s="1"/>
      <c r="K364" s="1"/>
      <c r="L364" s="1"/>
      <c r="M364" s="1"/>
      <c r="N364" s="1"/>
      <c r="O364" s="1"/>
      <c r="P364" s="1"/>
      <c r="Q364" s="1"/>
      <c r="R364" s="1"/>
    </row>
    <row r="365" spans="1:18" ht="9.75" customHeight="1">
      <c r="A365" s="1"/>
      <c r="B365" s="1"/>
      <c r="C365" s="1"/>
      <c r="D365" s="1"/>
      <c r="E365" s="1"/>
      <c r="F365" s="1"/>
      <c r="G365" s="1"/>
      <c r="H365" s="1"/>
      <c r="I365" s="1"/>
      <c r="J365" s="1"/>
      <c r="K365" s="1"/>
      <c r="L365" s="1"/>
      <c r="M365" s="1"/>
      <c r="N365" s="1"/>
      <c r="O365" s="1"/>
      <c r="P365" s="1"/>
      <c r="Q365" s="1"/>
      <c r="R365" s="1"/>
    </row>
    <row r="366" spans="1:18" ht="9.75" customHeight="1">
      <c r="A366" s="1"/>
      <c r="B366" s="1"/>
      <c r="C366" s="1"/>
      <c r="D366" s="1"/>
      <c r="E366" s="1"/>
      <c r="F366" s="1"/>
      <c r="G366" s="1"/>
      <c r="H366" s="1"/>
      <c r="I366" s="1"/>
      <c r="J366" s="1"/>
      <c r="K366" s="1"/>
      <c r="L366" s="1"/>
      <c r="M366" s="1"/>
      <c r="N366" s="1"/>
      <c r="O366" s="1"/>
      <c r="P366" s="1"/>
      <c r="Q366" s="1"/>
      <c r="R366" s="1"/>
    </row>
    <row r="367" spans="1:18" ht="9.75" customHeight="1">
      <c r="A367" s="1"/>
      <c r="B367" s="1"/>
      <c r="C367" s="1"/>
      <c r="D367" s="1"/>
      <c r="E367" s="1"/>
      <c r="F367" s="1"/>
      <c r="G367" s="1"/>
      <c r="H367" s="1"/>
      <c r="I367" s="1"/>
      <c r="J367" s="1"/>
      <c r="K367" s="1"/>
      <c r="L367" s="1"/>
      <c r="M367" s="1"/>
      <c r="N367" s="1"/>
      <c r="O367" s="1"/>
      <c r="P367" s="1"/>
      <c r="Q367" s="1"/>
      <c r="R367" s="1"/>
    </row>
    <row r="368" spans="1:18" ht="9.75" customHeight="1">
      <c r="A368" s="1"/>
      <c r="B368" s="1"/>
      <c r="C368" s="1"/>
      <c r="D368" s="1"/>
      <c r="E368" s="1"/>
      <c r="F368" s="1"/>
      <c r="G368" s="1"/>
      <c r="H368" s="1"/>
      <c r="I368" s="1"/>
      <c r="J368" s="1"/>
      <c r="K368" s="1"/>
      <c r="L368" s="1"/>
      <c r="M368" s="1"/>
      <c r="N368" s="1"/>
      <c r="O368" s="1"/>
      <c r="P368" s="1"/>
      <c r="Q368" s="1"/>
      <c r="R368" s="1"/>
    </row>
    <row r="369" spans="1:18" ht="9.75" customHeight="1">
      <c r="A369" s="1"/>
      <c r="B369" s="1"/>
      <c r="C369" s="1"/>
      <c r="D369" s="1"/>
      <c r="E369" s="1"/>
      <c r="F369" s="1"/>
      <c r="G369" s="1"/>
      <c r="H369" s="1"/>
      <c r="I369" s="1"/>
      <c r="J369" s="1"/>
      <c r="K369" s="1"/>
      <c r="L369" s="1"/>
      <c r="M369" s="1"/>
      <c r="N369" s="1"/>
      <c r="O369" s="1"/>
      <c r="P369" s="1"/>
      <c r="Q369" s="1"/>
      <c r="R369" s="1"/>
    </row>
    <row r="370" spans="1:18" ht="9.75" customHeight="1">
      <c r="A370" s="1"/>
      <c r="B370" s="1"/>
      <c r="C370" s="1"/>
      <c r="D370" s="1"/>
      <c r="E370" s="1"/>
      <c r="F370" s="1"/>
      <c r="G370" s="1"/>
      <c r="H370" s="1"/>
      <c r="I370" s="1"/>
      <c r="J370" s="1"/>
      <c r="K370" s="1"/>
      <c r="L370" s="1"/>
      <c r="M370" s="1"/>
      <c r="N370" s="1"/>
      <c r="O370" s="1"/>
      <c r="P370" s="1"/>
      <c r="Q370" s="1"/>
      <c r="R370" s="1"/>
    </row>
    <row r="371" spans="1:18" ht="9.75" customHeight="1">
      <c r="A371" s="1"/>
      <c r="B371" s="1"/>
      <c r="C371" s="1"/>
      <c r="D371" s="1"/>
      <c r="E371" s="1"/>
      <c r="F371" s="1"/>
      <c r="G371" s="1"/>
      <c r="H371" s="1"/>
      <c r="I371" s="1"/>
      <c r="J371" s="1"/>
      <c r="K371" s="1"/>
      <c r="L371" s="1"/>
      <c r="M371" s="1"/>
      <c r="N371" s="1"/>
      <c r="O371" s="1"/>
      <c r="P371" s="1"/>
      <c r="Q371" s="1"/>
      <c r="R371" s="1"/>
    </row>
    <row r="372" spans="1:18" ht="9.75" customHeight="1">
      <c r="A372" s="1"/>
      <c r="B372" s="1"/>
      <c r="C372" s="1"/>
      <c r="D372" s="1"/>
      <c r="E372" s="1"/>
      <c r="F372" s="1"/>
      <c r="G372" s="1"/>
      <c r="H372" s="1"/>
      <c r="I372" s="1"/>
      <c r="J372" s="1"/>
      <c r="K372" s="1"/>
      <c r="L372" s="1"/>
      <c r="M372" s="1"/>
      <c r="N372" s="1"/>
      <c r="O372" s="1"/>
      <c r="P372" s="1"/>
      <c r="Q372" s="1"/>
      <c r="R372" s="1"/>
    </row>
    <row r="373" spans="1:18" ht="9.75" customHeight="1">
      <c r="A373" s="1"/>
      <c r="B373" s="1"/>
      <c r="C373" s="1"/>
      <c r="D373" s="1"/>
      <c r="E373" s="1"/>
      <c r="F373" s="1"/>
      <c r="G373" s="1"/>
      <c r="H373" s="1"/>
      <c r="I373" s="1"/>
      <c r="J373" s="1"/>
      <c r="K373" s="1"/>
      <c r="L373" s="1"/>
      <c r="M373" s="1"/>
      <c r="N373" s="1"/>
      <c r="O373" s="1"/>
      <c r="P373" s="1"/>
      <c r="Q373" s="1"/>
      <c r="R373" s="1"/>
    </row>
    <row r="374" spans="1:18" ht="9.75" customHeight="1">
      <c r="A374" s="1"/>
      <c r="B374" s="1"/>
      <c r="C374" s="1"/>
      <c r="D374" s="1"/>
      <c r="E374" s="1"/>
      <c r="F374" s="1"/>
      <c r="G374" s="1"/>
      <c r="H374" s="1"/>
      <c r="I374" s="1"/>
      <c r="J374" s="1"/>
      <c r="K374" s="1"/>
      <c r="L374" s="1"/>
      <c r="M374" s="1"/>
      <c r="N374" s="1"/>
      <c r="O374" s="1"/>
      <c r="P374" s="1"/>
      <c r="Q374" s="1"/>
      <c r="R374" s="1"/>
    </row>
    <row r="375" spans="1:18" ht="9.75" customHeight="1">
      <c r="A375" s="1"/>
      <c r="B375" s="1"/>
      <c r="C375" s="1"/>
      <c r="D375" s="1"/>
      <c r="E375" s="1"/>
      <c r="F375" s="1"/>
      <c r="G375" s="1"/>
      <c r="H375" s="1"/>
      <c r="I375" s="1"/>
      <c r="J375" s="1"/>
      <c r="K375" s="1"/>
      <c r="L375" s="1"/>
      <c r="M375" s="1"/>
      <c r="N375" s="1"/>
      <c r="O375" s="1"/>
      <c r="P375" s="1"/>
      <c r="Q375" s="1"/>
      <c r="R375" s="1"/>
    </row>
    <row r="376" spans="1:18" ht="9.75" customHeight="1">
      <c r="A376" s="1"/>
      <c r="B376" s="1"/>
      <c r="C376" s="1"/>
      <c r="D376" s="1"/>
      <c r="E376" s="1"/>
      <c r="F376" s="1"/>
      <c r="G376" s="1"/>
      <c r="H376" s="1"/>
      <c r="I376" s="1"/>
      <c r="J376" s="1"/>
      <c r="K376" s="1"/>
      <c r="L376" s="1"/>
      <c r="M376" s="1"/>
      <c r="N376" s="1"/>
      <c r="O376" s="1"/>
      <c r="P376" s="1"/>
      <c r="Q376" s="1"/>
      <c r="R376" s="1"/>
    </row>
    <row r="377" spans="1:18" ht="9.75" customHeight="1">
      <c r="A377" s="1"/>
      <c r="B377" s="1"/>
      <c r="C377" s="1"/>
      <c r="D377" s="1"/>
      <c r="E377" s="1"/>
      <c r="F377" s="1"/>
      <c r="G377" s="1"/>
      <c r="H377" s="1"/>
      <c r="I377" s="1"/>
      <c r="J377" s="1"/>
      <c r="K377" s="1"/>
      <c r="L377" s="1"/>
      <c r="M377" s="1"/>
      <c r="N377" s="1"/>
      <c r="O377" s="1"/>
      <c r="P377" s="1"/>
      <c r="Q377" s="1"/>
      <c r="R377" s="1"/>
    </row>
    <row r="378" spans="1:18" ht="9.75" customHeight="1">
      <c r="A378" s="1"/>
      <c r="B378" s="1"/>
      <c r="C378" s="1"/>
      <c r="D378" s="1"/>
      <c r="E378" s="1"/>
      <c r="F378" s="1"/>
      <c r="G378" s="1"/>
      <c r="H378" s="1"/>
      <c r="I378" s="1"/>
      <c r="J378" s="1"/>
      <c r="K378" s="1"/>
      <c r="L378" s="1"/>
      <c r="M378" s="1"/>
      <c r="N378" s="1"/>
      <c r="O378" s="1"/>
      <c r="P378" s="1"/>
      <c r="Q378" s="1"/>
      <c r="R378" s="1"/>
    </row>
    <row r="379" spans="1:18" ht="9.75" customHeight="1">
      <c r="A379" s="1"/>
      <c r="B379" s="1"/>
      <c r="C379" s="1"/>
      <c r="D379" s="1"/>
      <c r="E379" s="1"/>
      <c r="F379" s="1"/>
      <c r="G379" s="1"/>
      <c r="H379" s="1"/>
      <c r="I379" s="1"/>
      <c r="J379" s="1"/>
      <c r="K379" s="1"/>
      <c r="L379" s="1"/>
      <c r="M379" s="1"/>
      <c r="N379" s="1"/>
      <c r="O379" s="1"/>
      <c r="P379" s="1"/>
      <c r="Q379" s="1"/>
      <c r="R379" s="1"/>
    </row>
    <row r="380" spans="1:18" ht="9.75" customHeight="1">
      <c r="A380" s="1"/>
      <c r="B380" s="1"/>
      <c r="C380" s="1"/>
      <c r="D380" s="1"/>
      <c r="E380" s="1"/>
      <c r="F380" s="1"/>
      <c r="G380" s="1"/>
      <c r="H380" s="1"/>
      <c r="I380" s="1"/>
      <c r="J380" s="1"/>
      <c r="K380" s="1"/>
      <c r="L380" s="1"/>
      <c r="M380" s="1"/>
      <c r="N380" s="1"/>
      <c r="O380" s="1"/>
      <c r="P380" s="1"/>
      <c r="Q380" s="1"/>
      <c r="R380" s="1"/>
    </row>
    <row r="381" spans="1:18" ht="9.75" customHeight="1">
      <c r="A381" s="1"/>
      <c r="B381" s="1"/>
      <c r="C381" s="1"/>
      <c r="D381" s="1"/>
      <c r="E381" s="1"/>
      <c r="F381" s="1"/>
      <c r="G381" s="1"/>
      <c r="H381" s="1"/>
      <c r="I381" s="1"/>
      <c r="J381" s="1"/>
      <c r="K381" s="1"/>
      <c r="L381" s="1"/>
      <c r="M381" s="1"/>
      <c r="N381" s="1"/>
      <c r="O381" s="1"/>
      <c r="P381" s="1"/>
      <c r="Q381" s="1"/>
      <c r="R381" s="1"/>
    </row>
    <row r="382" spans="1:18" ht="9.75" customHeight="1">
      <c r="A382" s="1"/>
      <c r="B382" s="1"/>
      <c r="C382" s="1"/>
      <c r="D382" s="1"/>
      <c r="E382" s="1"/>
      <c r="F382" s="1"/>
      <c r="G382" s="1"/>
      <c r="H382" s="1"/>
      <c r="I382" s="1"/>
      <c r="J382" s="1"/>
      <c r="K382" s="1"/>
      <c r="L382" s="1"/>
      <c r="M382" s="1"/>
      <c r="N382" s="1"/>
      <c r="O382" s="1"/>
      <c r="P382" s="1"/>
      <c r="Q382" s="1"/>
      <c r="R382" s="1"/>
    </row>
    <row r="383" spans="1:18" ht="9.75" customHeight="1">
      <c r="A383" s="1"/>
      <c r="B383" s="1"/>
      <c r="C383" s="1"/>
      <c r="D383" s="1"/>
      <c r="E383" s="1"/>
      <c r="F383" s="1"/>
      <c r="G383" s="1"/>
      <c r="H383" s="1"/>
      <c r="I383" s="1"/>
      <c r="J383" s="1"/>
      <c r="K383" s="1"/>
      <c r="L383" s="1"/>
      <c r="M383" s="1"/>
      <c r="N383" s="1"/>
      <c r="O383" s="1"/>
      <c r="P383" s="1"/>
      <c r="Q383" s="1"/>
      <c r="R383" s="1"/>
    </row>
    <row r="384" spans="1:18" ht="9.75" customHeight="1">
      <c r="A384" s="1"/>
      <c r="B384" s="1"/>
      <c r="C384" s="1"/>
      <c r="D384" s="1"/>
      <c r="E384" s="1"/>
      <c r="F384" s="1"/>
      <c r="G384" s="1"/>
      <c r="H384" s="1"/>
      <c r="I384" s="1"/>
      <c r="J384" s="1"/>
      <c r="K384" s="1"/>
      <c r="L384" s="1"/>
      <c r="M384" s="1"/>
      <c r="N384" s="1"/>
      <c r="O384" s="1"/>
      <c r="P384" s="1"/>
      <c r="Q384" s="1"/>
      <c r="R384" s="1"/>
    </row>
    <row r="385" spans="1:18" ht="9.75" customHeight="1">
      <c r="A385" s="1"/>
      <c r="B385" s="1"/>
      <c r="C385" s="1"/>
      <c r="D385" s="1"/>
      <c r="E385" s="1"/>
      <c r="F385" s="1"/>
      <c r="G385" s="1"/>
      <c r="H385" s="1"/>
      <c r="I385" s="1"/>
      <c r="J385" s="1"/>
      <c r="K385" s="1"/>
      <c r="L385" s="1"/>
      <c r="M385" s="1"/>
      <c r="N385" s="1"/>
      <c r="O385" s="1"/>
      <c r="P385" s="1"/>
      <c r="Q385" s="1"/>
      <c r="R385" s="1"/>
    </row>
    <row r="386" spans="1:18" ht="9.75" customHeight="1">
      <c r="A386" s="1"/>
      <c r="B386" s="1"/>
      <c r="C386" s="1"/>
      <c r="D386" s="1"/>
      <c r="E386" s="1"/>
      <c r="F386" s="1"/>
      <c r="G386" s="1"/>
      <c r="H386" s="1"/>
      <c r="I386" s="1"/>
      <c r="J386" s="1"/>
      <c r="K386" s="1"/>
      <c r="L386" s="1"/>
      <c r="M386" s="1"/>
      <c r="N386" s="1"/>
      <c r="O386" s="1"/>
      <c r="P386" s="1"/>
      <c r="Q386" s="1"/>
      <c r="R386" s="1"/>
    </row>
    <row r="387" spans="1:18" ht="9.75" customHeight="1">
      <c r="A387" s="1"/>
      <c r="B387" s="1"/>
      <c r="C387" s="1"/>
      <c r="D387" s="1"/>
      <c r="E387" s="1"/>
      <c r="F387" s="1"/>
      <c r="G387" s="1"/>
      <c r="H387" s="1"/>
      <c r="I387" s="1"/>
      <c r="J387" s="1"/>
      <c r="K387" s="1"/>
      <c r="L387" s="1"/>
      <c r="M387" s="1"/>
      <c r="N387" s="1"/>
      <c r="O387" s="1"/>
      <c r="P387" s="1"/>
      <c r="Q387" s="1"/>
      <c r="R387" s="1"/>
    </row>
    <row r="388" spans="1:18" ht="9.75" customHeight="1">
      <c r="A388" s="1"/>
      <c r="B388" s="1"/>
      <c r="C388" s="1"/>
      <c r="D388" s="1"/>
      <c r="E388" s="1"/>
      <c r="F388" s="1"/>
      <c r="G388" s="1"/>
      <c r="H388" s="1"/>
      <c r="I388" s="1"/>
      <c r="J388" s="1"/>
      <c r="K388" s="1"/>
      <c r="L388" s="1"/>
      <c r="M388" s="1"/>
      <c r="N388" s="1"/>
      <c r="O388" s="1"/>
      <c r="P388" s="1"/>
      <c r="Q388" s="1"/>
      <c r="R388" s="1"/>
    </row>
    <row r="389" spans="1:18" ht="9.75" customHeight="1">
      <c r="A389" s="1"/>
      <c r="B389" s="1"/>
      <c r="C389" s="1"/>
      <c r="D389" s="1"/>
      <c r="E389" s="1"/>
      <c r="F389" s="1"/>
      <c r="G389" s="1"/>
      <c r="H389" s="1"/>
      <c r="I389" s="1"/>
      <c r="J389" s="1"/>
      <c r="K389" s="1"/>
      <c r="L389" s="1"/>
      <c r="M389" s="1"/>
      <c r="N389" s="1"/>
      <c r="O389" s="1"/>
      <c r="P389" s="1"/>
      <c r="Q389" s="1"/>
      <c r="R389" s="1"/>
    </row>
    <row r="390" spans="1:18" ht="9.75" customHeight="1">
      <c r="A390" s="1"/>
      <c r="B390" s="1"/>
      <c r="C390" s="1"/>
      <c r="D390" s="1"/>
      <c r="E390" s="1"/>
      <c r="F390" s="1"/>
      <c r="G390" s="1"/>
      <c r="H390" s="1"/>
      <c r="I390" s="1"/>
      <c r="J390" s="1"/>
      <c r="K390" s="1"/>
      <c r="L390" s="1"/>
      <c r="M390" s="1"/>
      <c r="N390" s="1"/>
      <c r="O390" s="1"/>
      <c r="P390" s="1"/>
      <c r="Q390" s="1"/>
      <c r="R390" s="1"/>
    </row>
    <row r="391" spans="1:18" ht="9.75" customHeight="1">
      <c r="A391" s="1"/>
      <c r="B391" s="1"/>
      <c r="C391" s="1"/>
      <c r="D391" s="1"/>
      <c r="E391" s="1"/>
      <c r="F391" s="1"/>
      <c r="G391" s="1"/>
      <c r="H391" s="1"/>
      <c r="I391" s="1"/>
      <c r="J391" s="1"/>
      <c r="K391" s="1"/>
      <c r="L391" s="1"/>
      <c r="M391" s="1"/>
      <c r="N391" s="1"/>
      <c r="O391" s="1"/>
      <c r="P391" s="1"/>
      <c r="Q391" s="1"/>
      <c r="R391" s="1"/>
    </row>
    <row r="392" spans="1:18" ht="9.75" customHeight="1">
      <c r="A392" s="1"/>
      <c r="B392" s="1"/>
      <c r="C392" s="1"/>
      <c r="D392" s="1"/>
      <c r="E392" s="1"/>
      <c r="F392" s="1"/>
      <c r="G392" s="1"/>
      <c r="H392" s="1"/>
      <c r="I392" s="1"/>
      <c r="J392" s="1"/>
      <c r="K392" s="1"/>
      <c r="L392" s="1"/>
      <c r="M392" s="1"/>
      <c r="N392" s="1"/>
      <c r="O392" s="1"/>
      <c r="P392" s="1"/>
      <c r="Q392" s="1"/>
      <c r="R392" s="1"/>
    </row>
    <row r="393" spans="1:18" ht="9.75" customHeight="1">
      <c r="A393" s="1"/>
      <c r="B393" s="1"/>
      <c r="C393" s="1"/>
      <c r="D393" s="1"/>
      <c r="E393" s="1"/>
      <c r="F393" s="1"/>
      <c r="G393" s="1"/>
      <c r="H393" s="1"/>
      <c r="I393" s="1"/>
      <c r="J393" s="1"/>
      <c r="K393" s="1"/>
      <c r="L393" s="1"/>
      <c r="M393" s="1"/>
      <c r="N393" s="1"/>
      <c r="O393" s="1"/>
      <c r="P393" s="1"/>
      <c r="Q393" s="1"/>
      <c r="R393" s="1"/>
    </row>
    <row r="394" spans="1:18" ht="9.75" customHeight="1">
      <c r="A394" s="1"/>
      <c r="B394" s="1"/>
      <c r="C394" s="1"/>
      <c r="D394" s="1"/>
      <c r="E394" s="1"/>
      <c r="F394" s="1"/>
      <c r="G394" s="1"/>
      <c r="H394" s="1"/>
      <c r="I394" s="1"/>
      <c r="J394" s="1"/>
      <c r="K394" s="1"/>
      <c r="L394" s="1"/>
      <c r="M394" s="1"/>
      <c r="N394" s="1"/>
      <c r="O394" s="1"/>
      <c r="P394" s="1"/>
      <c r="Q394" s="1"/>
      <c r="R394" s="1"/>
    </row>
    <row r="395" spans="1:18" ht="9.75" customHeight="1">
      <c r="A395" s="1"/>
      <c r="B395" s="1"/>
      <c r="C395" s="1"/>
      <c r="D395" s="1"/>
      <c r="E395" s="1"/>
      <c r="F395" s="1"/>
      <c r="G395" s="1"/>
      <c r="H395" s="1"/>
      <c r="I395" s="1"/>
      <c r="J395" s="1"/>
      <c r="K395" s="1"/>
      <c r="L395" s="1"/>
      <c r="M395" s="1"/>
      <c r="N395" s="1"/>
      <c r="O395" s="1"/>
      <c r="P395" s="1"/>
      <c r="Q395" s="1"/>
      <c r="R395" s="1"/>
    </row>
    <row r="396" spans="1:18" ht="9.75" customHeight="1">
      <c r="A396" s="1"/>
      <c r="B396" s="1"/>
      <c r="C396" s="1"/>
      <c r="D396" s="1"/>
      <c r="E396" s="1"/>
      <c r="F396" s="1"/>
      <c r="G396" s="1"/>
      <c r="H396" s="1"/>
      <c r="I396" s="1"/>
      <c r="J396" s="1"/>
      <c r="K396" s="1"/>
      <c r="L396" s="1"/>
      <c r="M396" s="1"/>
      <c r="N396" s="1"/>
      <c r="O396" s="1"/>
      <c r="P396" s="1"/>
      <c r="Q396" s="1"/>
      <c r="R396" s="1"/>
    </row>
    <row r="397" spans="1:18" ht="9.75" customHeight="1">
      <c r="A397" s="1"/>
      <c r="B397" s="1"/>
      <c r="C397" s="1"/>
      <c r="D397" s="1"/>
      <c r="E397" s="1"/>
      <c r="F397" s="1"/>
      <c r="G397" s="1"/>
      <c r="H397" s="1"/>
      <c r="I397" s="1"/>
      <c r="J397" s="1"/>
      <c r="K397" s="1"/>
      <c r="L397" s="1"/>
      <c r="M397" s="1"/>
      <c r="N397" s="1"/>
      <c r="O397" s="1"/>
      <c r="P397" s="1"/>
      <c r="Q397" s="1"/>
      <c r="R397" s="1"/>
    </row>
    <row r="398" spans="1:18" ht="9.75" customHeight="1">
      <c r="A398" s="1"/>
      <c r="B398" s="1"/>
      <c r="C398" s="1"/>
      <c r="D398" s="1"/>
      <c r="E398" s="1"/>
      <c r="F398" s="1"/>
      <c r="G398" s="1"/>
      <c r="H398" s="1"/>
      <c r="I398" s="1"/>
      <c r="J398" s="1"/>
      <c r="K398" s="1"/>
      <c r="L398" s="1"/>
      <c r="M398" s="1"/>
      <c r="N398" s="1"/>
      <c r="O398" s="1"/>
      <c r="P398" s="1"/>
      <c r="Q398" s="1"/>
      <c r="R398" s="1"/>
    </row>
    <row r="399" spans="1:18" ht="9.75" customHeight="1">
      <c r="A399" s="1"/>
      <c r="B399" s="1"/>
      <c r="C399" s="1"/>
      <c r="D399" s="1"/>
      <c r="E399" s="1"/>
      <c r="F399" s="1"/>
      <c r="G399" s="1"/>
      <c r="H399" s="1"/>
      <c r="I399" s="1"/>
      <c r="J399" s="1"/>
      <c r="K399" s="1"/>
      <c r="L399" s="1"/>
      <c r="M399" s="1"/>
      <c r="N399" s="1"/>
      <c r="O399" s="1"/>
      <c r="P399" s="1"/>
      <c r="Q399" s="1"/>
      <c r="R399" s="1"/>
    </row>
    <row r="400" spans="1:18" ht="9.75" customHeight="1">
      <c r="A400" s="1"/>
      <c r="B400" s="1"/>
      <c r="C400" s="1"/>
      <c r="D400" s="1"/>
      <c r="E400" s="1"/>
      <c r="F400" s="1"/>
      <c r="G400" s="1"/>
      <c r="H400" s="1"/>
      <c r="I400" s="1"/>
      <c r="J400" s="1"/>
      <c r="K400" s="1"/>
      <c r="L400" s="1"/>
      <c r="M400" s="1"/>
      <c r="N400" s="1"/>
      <c r="O400" s="1"/>
      <c r="P400" s="1"/>
      <c r="Q400" s="1"/>
      <c r="R400" s="1"/>
    </row>
    <row r="401" spans="1:18" ht="9.75" customHeight="1">
      <c r="A401" s="1"/>
      <c r="B401" s="1"/>
      <c r="C401" s="1"/>
      <c r="D401" s="1"/>
      <c r="E401" s="1"/>
      <c r="F401" s="1"/>
      <c r="G401" s="1"/>
      <c r="H401" s="1"/>
      <c r="I401" s="1"/>
      <c r="J401" s="1"/>
      <c r="K401" s="1"/>
      <c r="L401" s="1"/>
      <c r="M401" s="1"/>
      <c r="N401" s="1"/>
      <c r="O401" s="1"/>
      <c r="P401" s="1"/>
      <c r="Q401" s="1"/>
      <c r="R401" s="1"/>
    </row>
    <row r="402" spans="1:18" ht="9.75" customHeight="1">
      <c r="A402" s="1"/>
      <c r="B402" s="1"/>
      <c r="C402" s="1"/>
      <c r="D402" s="1"/>
      <c r="E402" s="1"/>
      <c r="F402" s="1"/>
      <c r="G402" s="1"/>
      <c r="H402" s="1"/>
      <c r="I402" s="1"/>
      <c r="J402" s="1"/>
      <c r="K402" s="1"/>
      <c r="L402" s="1"/>
      <c r="M402" s="1"/>
      <c r="N402" s="1"/>
      <c r="O402" s="1"/>
      <c r="P402" s="1"/>
      <c r="Q402" s="1"/>
      <c r="R402" s="1"/>
    </row>
    <row r="403" spans="1:18" ht="9.75" customHeight="1">
      <c r="A403" s="1"/>
      <c r="B403" s="1"/>
      <c r="C403" s="1"/>
      <c r="D403" s="1"/>
      <c r="E403" s="1"/>
      <c r="F403" s="1"/>
      <c r="G403" s="1"/>
      <c r="H403" s="1"/>
      <c r="I403" s="1"/>
      <c r="J403" s="1"/>
      <c r="K403" s="1"/>
      <c r="L403" s="1"/>
      <c r="M403" s="1"/>
      <c r="N403" s="1"/>
      <c r="O403" s="1"/>
      <c r="P403" s="1"/>
      <c r="Q403" s="1"/>
      <c r="R403" s="1"/>
    </row>
    <row r="404" spans="1:18" ht="9.75" customHeight="1">
      <c r="A404" s="1"/>
      <c r="B404" s="1"/>
      <c r="C404" s="1"/>
      <c r="D404" s="1"/>
      <c r="E404" s="1"/>
      <c r="F404" s="1"/>
      <c r="G404" s="1"/>
      <c r="H404" s="1"/>
      <c r="I404" s="1"/>
      <c r="J404" s="1"/>
      <c r="K404" s="1"/>
      <c r="L404" s="1"/>
      <c r="M404" s="1"/>
      <c r="N404" s="1"/>
      <c r="O404" s="1"/>
      <c r="P404" s="1"/>
      <c r="Q404" s="1"/>
      <c r="R404" s="1"/>
    </row>
    <row r="405" spans="1:18" ht="9.75" customHeight="1">
      <c r="A405" s="1"/>
      <c r="B405" s="1"/>
      <c r="C405" s="1"/>
      <c r="D405" s="1"/>
      <c r="E405" s="1"/>
      <c r="F405" s="1"/>
      <c r="G405" s="1"/>
      <c r="H405" s="1"/>
      <c r="I405" s="1"/>
      <c r="J405" s="1"/>
      <c r="K405" s="1"/>
      <c r="L405" s="1"/>
      <c r="M405" s="1"/>
      <c r="N405" s="1"/>
      <c r="O405" s="1"/>
      <c r="P405" s="1"/>
      <c r="Q405" s="1"/>
      <c r="R405" s="1"/>
    </row>
    <row r="406" spans="1:18" ht="9.75" customHeight="1">
      <c r="A406" s="1"/>
      <c r="B406" s="1"/>
      <c r="C406" s="1"/>
      <c r="D406" s="1"/>
      <c r="E406" s="1"/>
      <c r="F406" s="1"/>
      <c r="G406" s="1"/>
      <c r="H406" s="1"/>
      <c r="I406" s="1"/>
      <c r="J406" s="1"/>
      <c r="K406" s="1"/>
      <c r="L406" s="1"/>
      <c r="M406" s="1"/>
      <c r="N406" s="1"/>
      <c r="O406" s="1"/>
      <c r="P406" s="1"/>
      <c r="Q406" s="1"/>
      <c r="R406" s="1"/>
    </row>
    <row r="407" spans="1:18" ht="9.75" customHeight="1">
      <c r="A407" s="1"/>
      <c r="B407" s="1"/>
      <c r="C407" s="1"/>
      <c r="D407" s="1"/>
      <c r="E407" s="1"/>
      <c r="F407" s="1"/>
      <c r="G407" s="1"/>
      <c r="H407" s="1"/>
      <c r="I407" s="1"/>
      <c r="J407" s="1"/>
      <c r="K407" s="1"/>
      <c r="L407" s="1"/>
      <c r="M407" s="1"/>
      <c r="N407" s="1"/>
      <c r="O407" s="1"/>
      <c r="P407" s="1"/>
      <c r="Q407" s="1"/>
      <c r="R407" s="1"/>
    </row>
    <row r="408" spans="1:18" ht="9.75" customHeight="1">
      <c r="A408" s="1"/>
      <c r="B408" s="1"/>
      <c r="C408" s="1"/>
      <c r="D408" s="1"/>
      <c r="E408" s="1"/>
      <c r="F408" s="1"/>
      <c r="G408" s="1"/>
      <c r="H408" s="1"/>
      <c r="I408" s="1"/>
      <c r="J408" s="1"/>
      <c r="K408" s="1"/>
      <c r="L408" s="1"/>
      <c r="M408" s="1"/>
      <c r="N408" s="1"/>
      <c r="O408" s="1"/>
      <c r="P408" s="1"/>
      <c r="Q408" s="1"/>
      <c r="R408" s="1"/>
    </row>
    <row r="409" spans="1:18" ht="9.75" customHeight="1">
      <c r="A409" s="1"/>
      <c r="B409" s="1"/>
      <c r="C409" s="1"/>
      <c r="D409" s="1"/>
      <c r="E409" s="1"/>
      <c r="F409" s="1"/>
      <c r="G409" s="1"/>
      <c r="H409" s="1"/>
      <c r="I409" s="1"/>
      <c r="J409" s="1"/>
      <c r="K409" s="1"/>
      <c r="L409" s="1"/>
      <c r="M409" s="1"/>
      <c r="N409" s="1"/>
      <c r="O409" s="1"/>
      <c r="P409" s="1"/>
      <c r="Q409" s="1"/>
      <c r="R409" s="1"/>
    </row>
    <row r="410" spans="1:18" ht="9.75" customHeight="1">
      <c r="A410" s="1"/>
      <c r="B410" s="1"/>
      <c r="C410" s="1"/>
      <c r="D410" s="1"/>
      <c r="E410" s="1"/>
      <c r="F410" s="1"/>
      <c r="G410" s="1"/>
      <c r="H410" s="1"/>
      <c r="I410" s="1"/>
      <c r="J410" s="1"/>
      <c r="K410" s="1"/>
      <c r="L410" s="1"/>
      <c r="M410" s="1"/>
      <c r="N410" s="1"/>
      <c r="O410" s="1"/>
      <c r="P410" s="1"/>
      <c r="Q410" s="1"/>
      <c r="R410" s="1"/>
    </row>
    <row r="411" spans="1:18" ht="9.75" customHeight="1">
      <c r="A411" s="1"/>
      <c r="B411" s="1"/>
      <c r="C411" s="1"/>
      <c r="D411" s="1"/>
      <c r="E411" s="1"/>
      <c r="F411" s="1"/>
      <c r="G411" s="1"/>
      <c r="H411" s="1"/>
      <c r="I411" s="1"/>
      <c r="J411" s="1"/>
      <c r="K411" s="1"/>
      <c r="L411" s="1"/>
      <c r="M411" s="1"/>
      <c r="N411" s="1"/>
      <c r="O411" s="1"/>
      <c r="P411" s="1"/>
      <c r="Q411" s="1"/>
      <c r="R411" s="1"/>
    </row>
    <row r="412" spans="1:18" ht="9.75" customHeight="1">
      <c r="A412" s="1"/>
      <c r="B412" s="1"/>
      <c r="C412" s="1"/>
      <c r="D412" s="1"/>
      <c r="E412" s="1"/>
      <c r="F412" s="1"/>
      <c r="G412" s="1"/>
      <c r="H412" s="1"/>
      <c r="I412" s="1"/>
      <c r="J412" s="1"/>
      <c r="K412" s="1"/>
      <c r="L412" s="1"/>
      <c r="M412" s="1"/>
      <c r="N412" s="1"/>
      <c r="O412" s="1"/>
      <c r="P412" s="1"/>
      <c r="Q412" s="1"/>
      <c r="R412" s="1"/>
    </row>
    <row r="413" spans="1:18" ht="9.75" customHeight="1">
      <c r="A413" s="1"/>
      <c r="B413" s="1"/>
      <c r="C413" s="1"/>
      <c r="D413" s="1"/>
      <c r="E413" s="1"/>
      <c r="F413" s="1"/>
      <c r="G413" s="1"/>
      <c r="H413" s="1"/>
      <c r="I413" s="1"/>
      <c r="J413" s="1"/>
      <c r="K413" s="1"/>
      <c r="L413" s="1"/>
      <c r="M413" s="1"/>
      <c r="N413" s="1"/>
      <c r="O413" s="1"/>
      <c r="P413" s="1"/>
      <c r="Q413" s="1"/>
      <c r="R413" s="1"/>
    </row>
    <row r="414" spans="1:18" ht="9.75" customHeight="1">
      <c r="A414" s="1"/>
      <c r="B414" s="1"/>
      <c r="C414" s="1"/>
      <c r="D414" s="1"/>
      <c r="E414" s="1"/>
      <c r="F414" s="1"/>
      <c r="G414" s="1"/>
      <c r="H414" s="1"/>
      <c r="I414" s="1"/>
      <c r="J414" s="1"/>
      <c r="K414" s="1"/>
      <c r="L414" s="1"/>
      <c r="M414" s="1"/>
      <c r="N414" s="1"/>
      <c r="O414" s="1"/>
      <c r="P414" s="1"/>
      <c r="Q414" s="1"/>
      <c r="R414" s="1"/>
    </row>
    <row r="415" spans="1:18" ht="9.75" customHeight="1">
      <c r="A415" s="1"/>
      <c r="B415" s="1"/>
      <c r="C415" s="1"/>
      <c r="D415" s="1"/>
      <c r="E415" s="1"/>
      <c r="F415" s="1"/>
      <c r="G415" s="1"/>
      <c r="H415" s="1"/>
      <c r="I415" s="1"/>
      <c r="J415" s="1"/>
      <c r="K415" s="1"/>
      <c r="L415" s="1"/>
      <c r="M415" s="1"/>
      <c r="N415" s="1"/>
      <c r="O415" s="1"/>
      <c r="P415" s="1"/>
      <c r="Q415" s="1"/>
      <c r="R415" s="1"/>
    </row>
    <row r="416" spans="1:18" ht="9.75" customHeight="1">
      <c r="A416" s="1"/>
      <c r="B416" s="1"/>
      <c r="C416" s="1"/>
      <c r="D416" s="1"/>
      <c r="E416" s="1"/>
      <c r="F416" s="1"/>
      <c r="G416" s="1"/>
      <c r="H416" s="1"/>
      <c r="I416" s="1"/>
      <c r="J416" s="1"/>
      <c r="K416" s="1"/>
      <c r="L416" s="1"/>
      <c r="M416" s="1"/>
      <c r="N416" s="1"/>
      <c r="O416" s="1"/>
      <c r="P416" s="1"/>
      <c r="Q416" s="1"/>
      <c r="R416" s="1"/>
    </row>
    <row r="417" spans="1:18" ht="9.75" customHeight="1">
      <c r="A417" s="1"/>
      <c r="B417" s="1"/>
      <c r="C417" s="1"/>
      <c r="D417" s="1"/>
      <c r="E417" s="1"/>
      <c r="F417" s="1"/>
      <c r="G417" s="1"/>
      <c r="H417" s="1"/>
      <c r="I417" s="1"/>
      <c r="J417" s="1"/>
      <c r="K417" s="1"/>
      <c r="L417" s="1"/>
      <c r="M417" s="1"/>
      <c r="N417" s="1"/>
      <c r="O417" s="1"/>
      <c r="P417" s="1"/>
      <c r="Q417" s="1"/>
      <c r="R417" s="1"/>
    </row>
    <row r="418" spans="1:18" ht="9.75" customHeight="1">
      <c r="A418" s="1"/>
      <c r="B418" s="1"/>
      <c r="C418" s="1"/>
      <c r="D418" s="1"/>
      <c r="E418" s="1"/>
      <c r="F418" s="1"/>
      <c r="G418" s="1"/>
      <c r="H418" s="1"/>
      <c r="I418" s="1"/>
      <c r="J418" s="1"/>
      <c r="K418" s="1"/>
      <c r="L418" s="1"/>
      <c r="M418" s="1"/>
      <c r="N418" s="1"/>
      <c r="O418" s="1"/>
      <c r="P418" s="1"/>
      <c r="Q418" s="1"/>
      <c r="R418" s="1"/>
    </row>
    <row r="419" spans="1:18" ht="9.75" customHeight="1">
      <c r="A419" s="1"/>
      <c r="B419" s="1"/>
      <c r="C419" s="1"/>
      <c r="D419" s="1"/>
      <c r="E419" s="1"/>
      <c r="F419" s="1"/>
      <c r="G419" s="1"/>
      <c r="H419" s="1"/>
      <c r="I419" s="1"/>
      <c r="J419" s="1"/>
      <c r="K419" s="1"/>
      <c r="L419" s="1"/>
      <c r="M419" s="1"/>
      <c r="N419" s="1"/>
      <c r="O419" s="1"/>
      <c r="P419" s="1"/>
      <c r="Q419" s="1"/>
      <c r="R419" s="1"/>
    </row>
    <row r="420" spans="1:18" ht="9.75" customHeight="1">
      <c r="A420" s="1"/>
      <c r="B420" s="1"/>
      <c r="C420" s="1"/>
      <c r="D420" s="1"/>
      <c r="E420" s="1"/>
      <c r="F420" s="1"/>
      <c r="G420" s="1"/>
      <c r="H420" s="1"/>
      <c r="I420" s="1"/>
      <c r="J420" s="1"/>
      <c r="K420" s="1"/>
      <c r="L420" s="1"/>
      <c r="M420" s="1"/>
      <c r="N420" s="1"/>
      <c r="O420" s="1"/>
      <c r="P420" s="1"/>
      <c r="Q420" s="1"/>
      <c r="R420" s="1"/>
    </row>
    <row r="421" spans="1:18" ht="9.75" customHeight="1">
      <c r="A421" s="1"/>
      <c r="B421" s="1"/>
      <c r="C421" s="1"/>
      <c r="D421" s="1"/>
      <c r="E421" s="1"/>
      <c r="F421" s="1"/>
      <c r="G421" s="1"/>
      <c r="H421" s="1"/>
      <c r="I421" s="1"/>
      <c r="J421" s="1"/>
      <c r="K421" s="1"/>
      <c r="L421" s="1"/>
      <c r="M421" s="1"/>
      <c r="N421" s="1"/>
      <c r="O421" s="1"/>
      <c r="P421" s="1"/>
      <c r="Q421" s="1"/>
      <c r="R421" s="1"/>
    </row>
    <row r="422" spans="1:18" ht="9.75" customHeight="1">
      <c r="A422" s="1"/>
      <c r="B422" s="1"/>
      <c r="C422" s="1"/>
      <c r="D422" s="1"/>
      <c r="E422" s="1"/>
      <c r="F422" s="1"/>
      <c r="G422" s="1"/>
      <c r="H422" s="1"/>
      <c r="I422" s="1"/>
      <c r="J422" s="1"/>
      <c r="K422" s="1"/>
      <c r="L422" s="1"/>
      <c r="M422" s="1"/>
      <c r="N422" s="1"/>
      <c r="O422" s="1"/>
      <c r="P422" s="1"/>
      <c r="Q422" s="1"/>
      <c r="R422" s="1"/>
    </row>
    <row r="423" spans="1:18" ht="9.75" customHeight="1">
      <c r="A423" s="1"/>
      <c r="B423" s="1"/>
      <c r="C423" s="1"/>
      <c r="D423" s="1"/>
      <c r="E423" s="1"/>
      <c r="F423" s="1"/>
      <c r="G423" s="1"/>
      <c r="H423" s="1"/>
      <c r="I423" s="1"/>
      <c r="J423" s="1"/>
      <c r="K423" s="1"/>
      <c r="L423" s="1"/>
      <c r="M423" s="1"/>
      <c r="N423" s="1"/>
      <c r="O423" s="1"/>
      <c r="P423" s="1"/>
      <c r="Q423" s="1"/>
      <c r="R423" s="1"/>
    </row>
    <row r="424" spans="1:18" ht="9.75" customHeight="1">
      <c r="A424" s="1"/>
      <c r="B424" s="1"/>
      <c r="C424" s="1"/>
      <c r="D424" s="1"/>
      <c r="E424" s="1"/>
      <c r="F424" s="1"/>
      <c r="G424" s="1"/>
      <c r="H424" s="1"/>
      <c r="I424" s="1"/>
      <c r="J424" s="1"/>
      <c r="K424" s="1"/>
      <c r="L424" s="1"/>
      <c r="M424" s="1"/>
      <c r="N424" s="1"/>
      <c r="O424" s="1"/>
      <c r="P424" s="1"/>
      <c r="Q424" s="1"/>
      <c r="R424" s="1"/>
    </row>
    <row r="425" spans="1:18" ht="9.75" customHeight="1">
      <c r="A425" s="1"/>
      <c r="B425" s="1"/>
      <c r="C425" s="1"/>
      <c r="D425" s="1"/>
      <c r="E425" s="1"/>
      <c r="F425" s="1"/>
      <c r="G425" s="1"/>
      <c r="H425" s="1"/>
      <c r="I425" s="1"/>
      <c r="J425" s="1"/>
      <c r="K425" s="1"/>
      <c r="L425" s="1"/>
      <c r="M425" s="1"/>
      <c r="N425" s="1"/>
      <c r="O425" s="1"/>
      <c r="P425" s="1"/>
      <c r="Q425" s="1"/>
      <c r="R425" s="1"/>
    </row>
    <row r="426" spans="1:18" ht="9.75" customHeight="1">
      <c r="A426" s="1"/>
      <c r="B426" s="1"/>
      <c r="C426" s="1"/>
      <c r="D426" s="1"/>
      <c r="E426" s="1"/>
      <c r="F426" s="1"/>
      <c r="G426" s="1"/>
      <c r="H426" s="1"/>
      <c r="I426" s="1"/>
      <c r="J426" s="1"/>
      <c r="K426" s="1"/>
      <c r="L426" s="1"/>
      <c r="M426" s="1"/>
      <c r="N426" s="1"/>
      <c r="O426" s="1"/>
      <c r="P426" s="1"/>
      <c r="Q426" s="1"/>
      <c r="R426" s="1"/>
    </row>
    <row r="427" spans="1:18" ht="9.75" customHeight="1">
      <c r="A427" s="1"/>
      <c r="B427" s="1"/>
      <c r="C427" s="1"/>
      <c r="D427" s="1"/>
      <c r="E427" s="1"/>
      <c r="F427" s="1"/>
      <c r="G427" s="1"/>
      <c r="H427" s="1"/>
      <c r="I427" s="1"/>
      <c r="J427" s="1"/>
      <c r="K427" s="1"/>
      <c r="L427" s="1"/>
      <c r="M427" s="1"/>
      <c r="N427" s="1"/>
      <c r="O427" s="1"/>
      <c r="P427" s="1"/>
      <c r="Q427" s="1"/>
      <c r="R427" s="1"/>
    </row>
    <row r="428" spans="1:18" ht="9.75" customHeight="1">
      <c r="A428" s="1"/>
      <c r="B428" s="1"/>
      <c r="C428" s="1"/>
      <c r="D428" s="1"/>
      <c r="E428" s="1"/>
      <c r="F428" s="1"/>
      <c r="G428" s="1"/>
      <c r="H428" s="1"/>
      <c r="I428" s="1"/>
      <c r="J428" s="1"/>
      <c r="K428" s="1"/>
      <c r="L428" s="1"/>
      <c r="M428" s="1"/>
      <c r="N428" s="1"/>
      <c r="O428" s="1"/>
      <c r="P428" s="1"/>
      <c r="Q428" s="1"/>
      <c r="R428" s="1"/>
    </row>
    <row r="429" spans="1:18" ht="9.75" customHeight="1">
      <c r="A429" s="1"/>
      <c r="B429" s="1"/>
      <c r="C429" s="1"/>
      <c r="D429" s="1"/>
      <c r="E429" s="1"/>
      <c r="F429" s="1"/>
      <c r="G429" s="1"/>
      <c r="H429" s="1"/>
      <c r="I429" s="1"/>
      <c r="J429" s="1"/>
      <c r="K429" s="1"/>
      <c r="L429" s="1"/>
      <c r="M429" s="1"/>
      <c r="N429" s="1"/>
      <c r="O429" s="1"/>
      <c r="P429" s="1"/>
      <c r="Q429" s="1"/>
      <c r="R429" s="1"/>
    </row>
    <row r="430" spans="1:18" ht="9.75" customHeight="1">
      <c r="A430" s="1"/>
      <c r="B430" s="1"/>
      <c r="C430" s="1"/>
      <c r="D430" s="1"/>
      <c r="E430" s="1"/>
      <c r="F430" s="1"/>
      <c r="G430" s="1"/>
      <c r="H430" s="1"/>
      <c r="I430" s="1"/>
      <c r="J430" s="1"/>
      <c r="K430" s="1"/>
      <c r="L430" s="1"/>
      <c r="M430" s="1"/>
      <c r="N430" s="1"/>
      <c r="O430" s="1"/>
      <c r="P430" s="1"/>
      <c r="Q430" s="1"/>
      <c r="R430" s="1"/>
    </row>
    <row r="431" spans="1:18" ht="9.75" customHeight="1">
      <c r="A431" s="1"/>
      <c r="B431" s="1"/>
      <c r="C431" s="1"/>
      <c r="D431" s="1"/>
      <c r="E431" s="1"/>
      <c r="F431" s="1"/>
      <c r="G431" s="1"/>
      <c r="H431" s="1"/>
      <c r="I431" s="1"/>
      <c r="J431" s="1"/>
      <c r="K431" s="1"/>
      <c r="L431" s="1"/>
      <c r="M431" s="1"/>
      <c r="N431" s="1"/>
      <c r="O431" s="1"/>
      <c r="P431" s="1"/>
      <c r="Q431" s="1"/>
      <c r="R431" s="1"/>
    </row>
    <row r="432" spans="1:18" ht="9.75" customHeight="1">
      <c r="A432" s="1"/>
      <c r="B432" s="1"/>
      <c r="C432" s="1"/>
      <c r="D432" s="1"/>
      <c r="E432" s="1"/>
      <c r="F432" s="1"/>
      <c r="G432" s="1"/>
      <c r="H432" s="1"/>
      <c r="I432" s="1"/>
      <c r="J432" s="1"/>
      <c r="K432" s="1"/>
      <c r="L432" s="1"/>
      <c r="M432" s="1"/>
      <c r="N432" s="1"/>
      <c r="O432" s="1"/>
      <c r="P432" s="1"/>
      <c r="Q432" s="1"/>
      <c r="R432" s="1"/>
    </row>
    <row r="433" spans="1:18" ht="9.75" customHeight="1">
      <c r="A433" s="1"/>
      <c r="B433" s="1"/>
      <c r="C433" s="1"/>
      <c r="D433" s="1"/>
      <c r="E433" s="1"/>
      <c r="F433" s="1"/>
      <c r="G433" s="1"/>
      <c r="H433" s="1"/>
      <c r="I433" s="1"/>
      <c r="J433" s="1"/>
      <c r="K433" s="1"/>
      <c r="L433" s="1"/>
      <c r="M433" s="1"/>
      <c r="N433" s="1"/>
      <c r="O433" s="1"/>
      <c r="P433" s="1"/>
      <c r="Q433" s="1"/>
      <c r="R433" s="1"/>
    </row>
    <row r="434" spans="1:18" ht="9.75" customHeight="1">
      <c r="A434" s="1"/>
      <c r="B434" s="1"/>
      <c r="C434" s="1"/>
      <c r="D434" s="1"/>
      <c r="E434" s="1"/>
      <c r="F434" s="1"/>
      <c r="G434" s="1"/>
      <c r="H434" s="1"/>
      <c r="I434" s="1"/>
      <c r="J434" s="1"/>
      <c r="K434" s="1"/>
      <c r="L434" s="1"/>
      <c r="M434" s="1"/>
      <c r="N434" s="1"/>
      <c r="O434" s="1"/>
      <c r="P434" s="1"/>
      <c r="Q434" s="1"/>
      <c r="R434" s="1"/>
    </row>
    <row r="435" spans="1:18" ht="9.75" customHeight="1">
      <c r="A435" s="1"/>
      <c r="B435" s="1"/>
      <c r="C435" s="1"/>
      <c r="D435" s="1"/>
      <c r="E435" s="1"/>
      <c r="F435" s="1"/>
      <c r="G435" s="1"/>
      <c r="H435" s="1"/>
      <c r="I435" s="1"/>
      <c r="J435" s="1"/>
      <c r="K435" s="1"/>
      <c r="L435" s="1"/>
      <c r="M435" s="1"/>
      <c r="N435" s="1"/>
      <c r="O435" s="1"/>
      <c r="P435" s="1"/>
      <c r="Q435" s="1"/>
      <c r="R435" s="1"/>
    </row>
    <row r="436" spans="1:18" ht="9.75" customHeight="1">
      <c r="A436" s="1"/>
      <c r="B436" s="1"/>
      <c r="C436" s="1"/>
      <c r="D436" s="1"/>
      <c r="E436" s="1"/>
      <c r="F436" s="1"/>
      <c r="G436" s="1"/>
      <c r="H436" s="1"/>
      <c r="I436" s="1"/>
      <c r="J436" s="1"/>
      <c r="K436" s="1"/>
      <c r="L436" s="1"/>
      <c r="M436" s="1"/>
      <c r="N436" s="1"/>
      <c r="O436" s="1"/>
      <c r="P436" s="1"/>
      <c r="Q436" s="1"/>
      <c r="R436" s="1"/>
    </row>
    <row r="437" spans="1:18" ht="9.75" customHeight="1">
      <c r="A437" s="1"/>
      <c r="B437" s="1"/>
      <c r="C437" s="1"/>
      <c r="D437" s="1"/>
      <c r="E437" s="1"/>
      <c r="F437" s="1"/>
      <c r="G437" s="1"/>
      <c r="H437" s="1"/>
      <c r="I437" s="1"/>
      <c r="J437" s="1"/>
      <c r="K437" s="1"/>
      <c r="L437" s="1"/>
      <c r="M437" s="1"/>
      <c r="N437" s="1"/>
      <c r="O437" s="1"/>
      <c r="P437" s="1"/>
      <c r="Q437" s="1"/>
      <c r="R437" s="1"/>
    </row>
    <row r="438" spans="1:18" ht="9.75" customHeight="1">
      <c r="A438" s="1"/>
      <c r="B438" s="1"/>
      <c r="C438" s="1"/>
      <c r="D438" s="1"/>
      <c r="E438" s="1"/>
      <c r="F438" s="1"/>
      <c r="G438" s="1"/>
      <c r="H438" s="1"/>
      <c r="I438" s="1"/>
      <c r="J438" s="1"/>
      <c r="K438" s="1"/>
      <c r="L438" s="1"/>
      <c r="M438" s="1"/>
      <c r="N438" s="1"/>
      <c r="O438" s="1"/>
      <c r="P438" s="1"/>
      <c r="Q438" s="1"/>
      <c r="R438" s="1"/>
    </row>
    <row r="439" spans="1:18" ht="9.75" customHeight="1">
      <c r="A439" s="1"/>
      <c r="B439" s="1"/>
      <c r="C439" s="1"/>
      <c r="D439" s="1"/>
      <c r="E439" s="1"/>
      <c r="F439" s="1"/>
      <c r="G439" s="1"/>
      <c r="H439" s="1"/>
      <c r="I439" s="1"/>
      <c r="J439" s="1"/>
      <c r="K439" s="1"/>
      <c r="L439" s="1"/>
      <c r="M439" s="1"/>
      <c r="N439" s="1"/>
      <c r="O439" s="1"/>
      <c r="P439" s="1"/>
      <c r="Q439" s="1"/>
      <c r="R439" s="1"/>
    </row>
    <row r="440" spans="1:18" ht="9.75" customHeight="1">
      <c r="A440" s="1"/>
      <c r="B440" s="1"/>
      <c r="C440" s="1"/>
      <c r="D440" s="1"/>
      <c r="E440" s="1"/>
      <c r="F440" s="1"/>
      <c r="G440" s="1"/>
      <c r="H440" s="1"/>
      <c r="I440" s="1"/>
      <c r="J440" s="1"/>
      <c r="K440" s="1"/>
      <c r="L440" s="1"/>
      <c r="M440" s="1"/>
      <c r="N440" s="1"/>
      <c r="O440" s="1"/>
      <c r="P440" s="1"/>
      <c r="Q440" s="1"/>
      <c r="R440" s="1"/>
    </row>
    <row r="441" spans="1:18" ht="9.75" customHeight="1">
      <c r="A441" s="1"/>
      <c r="B441" s="1"/>
      <c r="C441" s="1"/>
      <c r="D441" s="1"/>
      <c r="E441" s="1"/>
      <c r="F441" s="1"/>
      <c r="G441" s="1"/>
      <c r="H441" s="1"/>
      <c r="I441" s="1"/>
      <c r="J441" s="1"/>
      <c r="K441" s="1"/>
      <c r="L441" s="1"/>
      <c r="M441" s="1"/>
      <c r="N441" s="1"/>
      <c r="O441" s="1"/>
      <c r="P441" s="1"/>
      <c r="Q441" s="1"/>
      <c r="R441" s="1"/>
    </row>
    <row r="442" spans="1:18" ht="9.75" customHeight="1">
      <c r="A442" s="1"/>
      <c r="B442" s="1"/>
      <c r="C442" s="1"/>
      <c r="D442" s="1"/>
      <c r="E442" s="1"/>
      <c r="F442" s="1"/>
      <c r="G442" s="1"/>
      <c r="H442" s="1"/>
      <c r="I442" s="1"/>
      <c r="J442" s="1"/>
      <c r="K442" s="1"/>
      <c r="L442" s="1"/>
      <c r="M442" s="1"/>
      <c r="N442" s="1"/>
      <c r="O442" s="1"/>
      <c r="P442" s="1"/>
      <c r="Q442" s="1"/>
      <c r="R442" s="1"/>
    </row>
    <row r="443" spans="1:18" ht="9.75" customHeight="1">
      <c r="A443" s="1"/>
      <c r="B443" s="1"/>
      <c r="C443" s="1"/>
      <c r="D443" s="1"/>
      <c r="E443" s="1"/>
      <c r="F443" s="1"/>
      <c r="G443" s="1"/>
      <c r="H443" s="1"/>
      <c r="I443" s="1"/>
      <c r="J443" s="1"/>
      <c r="K443" s="1"/>
      <c r="L443" s="1"/>
      <c r="M443" s="1"/>
      <c r="N443" s="1"/>
      <c r="O443" s="1"/>
      <c r="P443" s="1"/>
      <c r="Q443" s="1"/>
      <c r="R443" s="1"/>
    </row>
    <row r="444" spans="1:18" ht="9.75" customHeight="1">
      <c r="A444" s="1"/>
      <c r="B444" s="1"/>
      <c r="C444" s="1"/>
      <c r="D444" s="1"/>
      <c r="E444" s="1"/>
      <c r="F444" s="1"/>
      <c r="G444" s="1"/>
      <c r="H444" s="1"/>
      <c r="I444" s="1"/>
      <c r="J444" s="1"/>
      <c r="K444" s="1"/>
      <c r="L444" s="1"/>
      <c r="M444" s="1"/>
      <c r="N444" s="1"/>
      <c r="O444" s="1"/>
      <c r="P444" s="1"/>
      <c r="Q444" s="1"/>
      <c r="R444" s="1"/>
    </row>
    <row r="445" spans="1:18" ht="9.75" customHeight="1">
      <c r="A445" s="1"/>
      <c r="B445" s="1"/>
      <c r="C445" s="1"/>
      <c r="D445" s="1"/>
      <c r="E445" s="1"/>
      <c r="F445" s="1"/>
      <c r="G445" s="1"/>
      <c r="H445" s="1"/>
      <c r="I445" s="1"/>
      <c r="J445" s="1"/>
      <c r="K445" s="1"/>
      <c r="L445" s="1"/>
      <c r="M445" s="1"/>
      <c r="N445" s="1"/>
      <c r="O445" s="1"/>
      <c r="P445" s="1"/>
      <c r="Q445" s="1"/>
      <c r="R445" s="1"/>
    </row>
    <row r="446" spans="1:18" ht="9.75" customHeight="1">
      <c r="A446" s="1"/>
      <c r="B446" s="1"/>
      <c r="C446" s="1"/>
      <c r="D446" s="1"/>
      <c r="E446" s="1"/>
      <c r="F446" s="1"/>
      <c r="G446" s="1"/>
      <c r="H446" s="1"/>
      <c r="I446" s="1"/>
      <c r="J446" s="1"/>
      <c r="K446" s="1"/>
      <c r="L446" s="1"/>
      <c r="M446" s="1"/>
      <c r="N446" s="1"/>
      <c r="O446" s="1"/>
      <c r="P446" s="1"/>
      <c r="Q446" s="1"/>
      <c r="R446" s="1"/>
    </row>
    <row r="447" spans="1:18" ht="9.75" customHeight="1">
      <c r="A447" s="1"/>
      <c r="B447" s="1"/>
      <c r="C447" s="1"/>
      <c r="D447" s="1"/>
      <c r="E447" s="1"/>
      <c r="F447" s="1"/>
      <c r="G447" s="1"/>
      <c r="H447" s="1"/>
      <c r="I447" s="1"/>
      <c r="J447" s="1"/>
      <c r="K447" s="1"/>
      <c r="L447" s="1"/>
      <c r="M447" s="1"/>
      <c r="N447" s="1"/>
      <c r="O447" s="1"/>
      <c r="P447" s="1"/>
      <c r="Q447" s="1"/>
      <c r="R447" s="1"/>
    </row>
    <row r="448" spans="1:18" ht="9.75" customHeight="1">
      <c r="A448" s="1"/>
      <c r="B448" s="1"/>
      <c r="C448" s="1"/>
      <c r="D448" s="1"/>
      <c r="E448" s="1"/>
      <c r="F448" s="1"/>
      <c r="G448" s="1"/>
      <c r="H448" s="1"/>
      <c r="I448" s="1"/>
      <c r="J448" s="1"/>
      <c r="K448" s="1"/>
      <c r="L448" s="1"/>
      <c r="M448" s="1"/>
      <c r="N448" s="1"/>
      <c r="O448" s="1"/>
      <c r="P448" s="1"/>
      <c r="Q448" s="1"/>
      <c r="R448" s="1"/>
    </row>
    <row r="449" spans="1:18" ht="9.75" customHeight="1">
      <c r="A449" s="1"/>
      <c r="B449" s="1"/>
      <c r="C449" s="1"/>
      <c r="D449" s="1"/>
      <c r="E449" s="1"/>
      <c r="F449" s="1"/>
      <c r="G449" s="1"/>
      <c r="H449" s="1"/>
      <c r="I449" s="1"/>
      <c r="J449" s="1"/>
      <c r="K449" s="1"/>
      <c r="L449" s="1"/>
      <c r="M449" s="1"/>
      <c r="N449" s="1"/>
      <c r="O449" s="1"/>
      <c r="P449" s="1"/>
      <c r="Q449" s="1"/>
      <c r="R449" s="1"/>
    </row>
    <row r="450" spans="1:18" ht="9.75" customHeight="1">
      <c r="A450" s="1"/>
      <c r="B450" s="1"/>
      <c r="C450" s="1"/>
      <c r="D450" s="1"/>
      <c r="E450" s="1"/>
      <c r="F450" s="1"/>
      <c r="G450" s="1"/>
      <c r="H450" s="1"/>
      <c r="I450" s="1"/>
      <c r="J450" s="1"/>
      <c r="K450" s="1"/>
      <c r="L450" s="1"/>
      <c r="M450" s="1"/>
      <c r="N450" s="1"/>
      <c r="O450" s="1"/>
      <c r="P450" s="1"/>
      <c r="Q450" s="1"/>
      <c r="R450" s="1"/>
    </row>
    <row r="451" spans="1:18" ht="9.75" customHeight="1">
      <c r="A451" s="1"/>
      <c r="B451" s="1"/>
      <c r="C451" s="1"/>
      <c r="D451" s="1"/>
      <c r="E451" s="1"/>
      <c r="F451" s="1"/>
      <c r="G451" s="1"/>
      <c r="H451" s="1"/>
      <c r="I451" s="1"/>
      <c r="J451" s="1"/>
      <c r="K451" s="1"/>
      <c r="L451" s="1"/>
      <c r="M451" s="1"/>
      <c r="N451" s="1"/>
      <c r="O451" s="1"/>
      <c r="P451" s="1"/>
      <c r="Q451" s="1"/>
      <c r="R451" s="1"/>
    </row>
    <row r="452" spans="1:18" ht="9.75" customHeight="1">
      <c r="A452" s="1"/>
      <c r="B452" s="1"/>
      <c r="C452" s="1"/>
      <c r="D452" s="1"/>
      <c r="E452" s="1"/>
      <c r="F452" s="1"/>
      <c r="G452" s="1"/>
      <c r="H452" s="1"/>
      <c r="I452" s="1"/>
      <c r="J452" s="1"/>
      <c r="K452" s="1"/>
      <c r="L452" s="1"/>
      <c r="M452" s="1"/>
      <c r="N452" s="1"/>
      <c r="O452" s="1"/>
      <c r="P452" s="1"/>
      <c r="Q452" s="1"/>
      <c r="R452" s="1"/>
    </row>
    <row r="453" spans="1:18" ht="9.75" customHeight="1">
      <c r="A453" s="1"/>
      <c r="B453" s="1"/>
      <c r="C453" s="1"/>
      <c r="D453" s="1"/>
      <c r="E453" s="1"/>
      <c r="F453" s="1"/>
      <c r="G453" s="1"/>
      <c r="H453" s="1"/>
      <c r="I453" s="1"/>
      <c r="J453" s="1"/>
      <c r="K453" s="1"/>
      <c r="L453" s="1"/>
      <c r="M453" s="1"/>
      <c r="N453" s="1"/>
      <c r="O453" s="1"/>
      <c r="P453" s="1"/>
      <c r="Q453" s="1"/>
      <c r="R453" s="1"/>
    </row>
    <row r="454" spans="1:18" ht="9.75" customHeight="1">
      <c r="A454" s="1"/>
      <c r="B454" s="1"/>
      <c r="C454" s="1"/>
      <c r="D454" s="1"/>
      <c r="E454" s="1"/>
      <c r="F454" s="1"/>
      <c r="G454" s="1"/>
      <c r="H454" s="1"/>
      <c r="I454" s="1"/>
      <c r="J454" s="1"/>
      <c r="K454" s="1"/>
      <c r="L454" s="1"/>
      <c r="M454" s="1"/>
      <c r="N454" s="1"/>
      <c r="O454" s="1"/>
      <c r="P454" s="1"/>
      <c r="Q454" s="1"/>
      <c r="R454" s="1"/>
    </row>
    <row r="455" spans="1:18" ht="9.75" customHeight="1">
      <c r="A455" s="1"/>
      <c r="B455" s="1"/>
      <c r="C455" s="1"/>
      <c r="D455" s="1"/>
      <c r="E455" s="1"/>
      <c r="F455" s="1"/>
      <c r="G455" s="1"/>
      <c r="H455" s="1"/>
      <c r="I455" s="1"/>
      <c r="J455" s="1"/>
      <c r="K455" s="1"/>
      <c r="L455" s="1"/>
      <c r="M455" s="1"/>
      <c r="N455" s="1"/>
      <c r="O455" s="1"/>
      <c r="P455" s="1"/>
      <c r="Q455" s="1"/>
      <c r="R455" s="1"/>
    </row>
    <row r="456" spans="1:18" ht="9.75" customHeight="1">
      <c r="A456" s="1"/>
      <c r="B456" s="1"/>
      <c r="C456" s="1"/>
      <c r="D456" s="1"/>
      <c r="E456" s="1"/>
      <c r="F456" s="1"/>
      <c r="G456" s="1"/>
      <c r="H456" s="1"/>
      <c r="I456" s="1"/>
      <c r="J456" s="1"/>
      <c r="K456" s="1"/>
      <c r="L456" s="1"/>
      <c r="M456" s="1"/>
      <c r="N456" s="1"/>
      <c r="O456" s="1"/>
      <c r="P456" s="1"/>
      <c r="Q456" s="1"/>
      <c r="R456" s="1"/>
    </row>
    <row r="457" spans="1:18" ht="9.75" customHeight="1">
      <c r="A457" s="1"/>
      <c r="B457" s="1"/>
      <c r="C457" s="1"/>
      <c r="D457" s="1"/>
      <c r="E457" s="1"/>
      <c r="F457" s="1"/>
      <c r="G457" s="1"/>
      <c r="H457" s="1"/>
      <c r="I457" s="1"/>
      <c r="J457" s="1"/>
      <c r="K457" s="1"/>
      <c r="L457" s="1"/>
      <c r="M457" s="1"/>
      <c r="N457" s="1"/>
      <c r="O457" s="1"/>
      <c r="P457" s="1"/>
      <c r="Q457" s="1"/>
      <c r="R457" s="1"/>
    </row>
    <row r="458" spans="1:18" ht="9.75" customHeight="1">
      <c r="A458" s="1"/>
      <c r="B458" s="1"/>
      <c r="C458" s="1"/>
      <c r="D458" s="1"/>
      <c r="E458" s="1"/>
      <c r="F458" s="1"/>
      <c r="G458" s="1"/>
      <c r="H458" s="1"/>
      <c r="I458" s="1"/>
      <c r="J458" s="1"/>
      <c r="K458" s="1"/>
      <c r="L458" s="1"/>
      <c r="M458" s="1"/>
      <c r="N458" s="1"/>
      <c r="O458" s="1"/>
      <c r="P458" s="1"/>
      <c r="Q458" s="1"/>
      <c r="R458" s="1"/>
    </row>
    <row r="459" spans="1:18" ht="9.75" customHeight="1">
      <c r="A459" s="1"/>
      <c r="B459" s="1"/>
      <c r="C459" s="1"/>
      <c r="D459" s="1"/>
      <c r="E459" s="1"/>
      <c r="F459" s="1"/>
      <c r="G459" s="1"/>
      <c r="H459" s="1"/>
      <c r="I459" s="1"/>
      <c r="J459" s="1"/>
      <c r="K459" s="1"/>
      <c r="L459" s="1"/>
      <c r="M459" s="1"/>
      <c r="N459" s="1"/>
      <c r="O459" s="1"/>
      <c r="P459" s="1"/>
      <c r="Q459" s="1"/>
      <c r="R459" s="1"/>
    </row>
    <row r="460" spans="1:18" ht="9.75" customHeight="1">
      <c r="A460" s="1"/>
      <c r="B460" s="1"/>
      <c r="C460" s="1"/>
      <c r="D460" s="1"/>
      <c r="E460" s="1"/>
      <c r="F460" s="1"/>
      <c r="G460" s="1"/>
      <c r="H460" s="1"/>
      <c r="I460" s="1"/>
      <c r="J460" s="1"/>
      <c r="K460" s="1"/>
      <c r="L460" s="1"/>
      <c r="M460" s="1"/>
      <c r="N460" s="1"/>
      <c r="O460" s="1"/>
      <c r="P460" s="1"/>
      <c r="Q460" s="1"/>
      <c r="R460" s="1"/>
    </row>
    <row r="461" spans="1:18" ht="9.75" customHeight="1">
      <c r="A461" s="1"/>
      <c r="B461" s="1"/>
      <c r="C461" s="1"/>
      <c r="D461" s="1"/>
      <c r="E461" s="1"/>
      <c r="F461" s="1"/>
      <c r="G461" s="1"/>
      <c r="H461" s="1"/>
      <c r="I461" s="1"/>
      <c r="J461" s="1"/>
      <c r="K461" s="1"/>
      <c r="L461" s="1"/>
      <c r="M461" s="1"/>
      <c r="N461" s="1"/>
      <c r="O461" s="1"/>
      <c r="P461" s="1"/>
      <c r="Q461" s="1"/>
      <c r="R461" s="1"/>
    </row>
    <row r="462" spans="1:18" ht="9.75" customHeight="1">
      <c r="A462" s="1"/>
      <c r="B462" s="1"/>
      <c r="C462" s="1"/>
      <c r="D462" s="1"/>
      <c r="E462" s="1"/>
      <c r="F462" s="1"/>
      <c r="G462" s="1"/>
      <c r="H462" s="1"/>
      <c r="I462" s="1"/>
      <c r="J462" s="1"/>
      <c r="K462" s="1"/>
      <c r="L462" s="1"/>
      <c r="M462" s="1"/>
      <c r="N462" s="1"/>
      <c r="O462" s="1"/>
      <c r="P462" s="1"/>
      <c r="Q462" s="1"/>
      <c r="R462" s="1"/>
    </row>
    <row r="463" spans="1:18" ht="9.75" customHeight="1">
      <c r="A463" s="1"/>
      <c r="B463" s="1"/>
      <c r="C463" s="1"/>
      <c r="D463" s="1"/>
      <c r="E463" s="1"/>
      <c r="F463" s="1"/>
      <c r="G463" s="1"/>
      <c r="H463" s="1"/>
      <c r="I463" s="1"/>
      <c r="J463" s="1"/>
      <c r="K463" s="1"/>
      <c r="L463" s="1"/>
      <c r="M463" s="1"/>
      <c r="N463" s="1"/>
      <c r="O463" s="1"/>
      <c r="P463" s="1"/>
      <c r="Q463" s="1"/>
      <c r="R463" s="1"/>
    </row>
    <row r="464" spans="1:18" ht="9.75" customHeight="1">
      <c r="A464" s="1"/>
      <c r="B464" s="1"/>
      <c r="C464" s="1"/>
      <c r="D464" s="1"/>
      <c r="E464" s="1"/>
      <c r="F464" s="1"/>
      <c r="G464" s="1"/>
      <c r="H464" s="1"/>
      <c r="I464" s="1"/>
      <c r="J464" s="1"/>
      <c r="K464" s="1"/>
      <c r="L464" s="1"/>
      <c r="M464" s="1"/>
      <c r="N464" s="1"/>
      <c r="O464" s="1"/>
      <c r="P464" s="1"/>
      <c r="Q464" s="1"/>
      <c r="R464" s="1"/>
    </row>
    <row r="465" spans="1:18" ht="9.75" customHeight="1">
      <c r="A465" s="1"/>
      <c r="B465" s="1"/>
      <c r="C465" s="1"/>
      <c r="D465" s="1"/>
      <c r="E465" s="1"/>
      <c r="F465" s="1"/>
      <c r="G465" s="1"/>
      <c r="H465" s="1"/>
      <c r="I465" s="1"/>
      <c r="J465" s="1"/>
      <c r="K465" s="1"/>
      <c r="L465" s="1"/>
      <c r="M465" s="1"/>
      <c r="N465" s="1"/>
      <c r="O465" s="1"/>
      <c r="P465" s="1"/>
      <c r="Q465" s="1"/>
      <c r="R465" s="1"/>
    </row>
    <row r="466" spans="1:18" ht="9.75" customHeight="1">
      <c r="A466" s="1"/>
      <c r="B466" s="1"/>
      <c r="C466" s="1"/>
      <c r="D466" s="1"/>
      <c r="E466" s="1"/>
      <c r="F466" s="1"/>
      <c r="G466" s="1"/>
      <c r="H466" s="1"/>
      <c r="I466" s="1"/>
      <c r="J466" s="1"/>
      <c r="K466" s="1"/>
      <c r="L466" s="1"/>
      <c r="M466" s="1"/>
      <c r="N466" s="1"/>
      <c r="O466" s="1"/>
      <c r="P466" s="1"/>
      <c r="Q466" s="1"/>
      <c r="R466" s="1"/>
    </row>
    <row r="467" spans="1:18" ht="9.75" customHeight="1">
      <c r="A467" s="1"/>
      <c r="B467" s="1"/>
      <c r="C467" s="1"/>
      <c r="D467" s="1"/>
      <c r="E467" s="1"/>
      <c r="F467" s="1"/>
      <c r="G467" s="1"/>
      <c r="H467" s="1"/>
      <c r="I467" s="1"/>
      <c r="J467" s="1"/>
      <c r="K467" s="1"/>
      <c r="L467" s="1"/>
      <c r="M467" s="1"/>
      <c r="N467" s="1"/>
      <c r="O467" s="1"/>
      <c r="P467" s="1"/>
      <c r="Q467" s="1"/>
      <c r="R467" s="1"/>
    </row>
    <row r="468" spans="1:18" ht="9.75" customHeight="1">
      <c r="A468" s="1"/>
      <c r="B468" s="1"/>
      <c r="C468" s="1"/>
      <c r="D468" s="1"/>
      <c r="E468" s="1"/>
      <c r="F468" s="1"/>
      <c r="G468" s="1"/>
      <c r="H468" s="1"/>
      <c r="I468" s="1"/>
      <c r="J468" s="1"/>
      <c r="K468" s="1"/>
      <c r="L468" s="1"/>
      <c r="M468" s="1"/>
      <c r="N468" s="1"/>
      <c r="O468" s="1"/>
      <c r="P468" s="1"/>
      <c r="Q468" s="1"/>
      <c r="R468" s="1"/>
    </row>
    <row r="469" spans="1:18" ht="9.75" customHeight="1">
      <c r="A469" s="1"/>
      <c r="B469" s="1"/>
      <c r="C469" s="1"/>
      <c r="D469" s="1"/>
      <c r="E469" s="1"/>
      <c r="F469" s="1"/>
      <c r="G469" s="1"/>
      <c r="H469" s="1"/>
      <c r="I469" s="1"/>
      <c r="J469" s="1"/>
      <c r="K469" s="1"/>
      <c r="L469" s="1"/>
      <c r="M469" s="1"/>
      <c r="N469" s="1"/>
      <c r="O469" s="1"/>
      <c r="P469" s="1"/>
      <c r="Q469" s="1"/>
      <c r="R469" s="1"/>
    </row>
    <row r="470" spans="1:18" ht="9.75" customHeight="1">
      <c r="A470" s="1"/>
      <c r="B470" s="1"/>
      <c r="C470" s="1"/>
      <c r="D470" s="1"/>
      <c r="E470" s="1"/>
      <c r="F470" s="1"/>
      <c r="G470" s="1"/>
      <c r="H470" s="1"/>
      <c r="I470" s="1"/>
      <c r="J470" s="1"/>
      <c r="K470" s="1"/>
      <c r="L470" s="1"/>
      <c r="M470" s="1"/>
      <c r="N470" s="1"/>
      <c r="O470" s="1"/>
      <c r="P470" s="1"/>
      <c r="Q470" s="1"/>
      <c r="R470" s="1"/>
    </row>
    <row r="471" spans="1:18" ht="9.75" customHeight="1">
      <c r="A471" s="1"/>
      <c r="B471" s="1"/>
      <c r="C471" s="1"/>
      <c r="D471" s="1"/>
      <c r="E471" s="1"/>
      <c r="F471" s="1"/>
      <c r="G471" s="1"/>
      <c r="H471" s="1"/>
      <c r="I471" s="1"/>
      <c r="J471" s="1"/>
      <c r="K471" s="1"/>
      <c r="L471" s="1"/>
      <c r="M471" s="1"/>
      <c r="N471" s="1"/>
      <c r="O471" s="1"/>
      <c r="P471" s="1"/>
      <c r="Q471" s="1"/>
      <c r="R471" s="1"/>
    </row>
    <row r="472" spans="1:18" ht="9.75" customHeight="1">
      <c r="A472" s="1"/>
      <c r="B472" s="1"/>
      <c r="C472" s="1"/>
      <c r="D472" s="1"/>
      <c r="E472" s="1"/>
      <c r="F472" s="1"/>
      <c r="G472" s="1"/>
      <c r="H472" s="1"/>
      <c r="I472" s="1"/>
      <c r="J472" s="1"/>
      <c r="K472" s="1"/>
      <c r="L472" s="1"/>
      <c r="M472" s="1"/>
      <c r="N472" s="1"/>
      <c r="O472" s="1"/>
      <c r="P472" s="1"/>
      <c r="Q472" s="1"/>
      <c r="R472" s="1"/>
    </row>
    <row r="473" spans="1:18" ht="9.75" customHeight="1">
      <c r="A473" s="1"/>
      <c r="B473" s="1"/>
      <c r="C473" s="1"/>
      <c r="D473" s="1"/>
      <c r="E473" s="1"/>
      <c r="F473" s="1"/>
      <c r="G473" s="1"/>
      <c r="H473" s="1"/>
      <c r="I473" s="1"/>
      <c r="J473" s="1"/>
      <c r="K473" s="1"/>
      <c r="L473" s="1"/>
      <c r="M473" s="1"/>
      <c r="N473" s="1"/>
      <c r="O473" s="1"/>
      <c r="P473" s="1"/>
      <c r="Q473" s="1"/>
      <c r="R473" s="1"/>
    </row>
    <row r="474" spans="1:18" ht="9.75" customHeight="1">
      <c r="A474" s="1"/>
      <c r="B474" s="1"/>
      <c r="C474" s="1"/>
      <c r="D474" s="1"/>
      <c r="E474" s="1"/>
      <c r="F474" s="1"/>
      <c r="G474" s="1"/>
      <c r="H474" s="1"/>
      <c r="I474" s="1"/>
      <c r="J474" s="1"/>
      <c r="K474" s="1"/>
      <c r="L474" s="1"/>
      <c r="M474" s="1"/>
      <c r="N474" s="1"/>
      <c r="O474" s="1"/>
      <c r="P474" s="1"/>
      <c r="Q474" s="1"/>
      <c r="R474" s="1"/>
    </row>
    <row r="475" spans="1:18" ht="9.75" customHeight="1">
      <c r="A475" s="1"/>
      <c r="B475" s="1"/>
      <c r="C475" s="1"/>
      <c r="D475" s="1"/>
      <c r="E475" s="1"/>
      <c r="F475" s="1"/>
      <c r="G475" s="1"/>
      <c r="H475" s="1"/>
      <c r="I475" s="1"/>
      <c r="J475" s="1"/>
      <c r="K475" s="1"/>
      <c r="L475" s="1"/>
      <c r="M475" s="1"/>
      <c r="N475" s="1"/>
      <c r="O475" s="1"/>
      <c r="P475" s="1"/>
      <c r="Q475" s="1"/>
      <c r="R475" s="1"/>
    </row>
    <row r="476" spans="1:18" ht="9.75" customHeight="1">
      <c r="A476" s="1"/>
      <c r="B476" s="1"/>
      <c r="C476" s="1"/>
      <c r="D476" s="1"/>
      <c r="E476" s="1"/>
      <c r="F476" s="1"/>
      <c r="G476" s="1"/>
      <c r="H476" s="1"/>
      <c r="I476" s="1"/>
      <c r="J476" s="1"/>
      <c r="K476" s="1"/>
      <c r="L476" s="1"/>
      <c r="M476" s="1"/>
      <c r="N476" s="1"/>
      <c r="O476" s="1"/>
      <c r="P476" s="1"/>
      <c r="Q476" s="1"/>
      <c r="R476" s="1"/>
    </row>
    <row r="477" spans="1:18" ht="9.75" customHeight="1">
      <c r="A477" s="1"/>
      <c r="B477" s="1"/>
      <c r="C477" s="1"/>
      <c r="D477" s="1"/>
      <c r="E477" s="1"/>
      <c r="F477" s="1"/>
      <c r="G477" s="1"/>
      <c r="H477" s="1"/>
      <c r="I477" s="1"/>
      <c r="J477" s="1"/>
      <c r="K477" s="1"/>
      <c r="L477" s="1"/>
      <c r="M477" s="1"/>
      <c r="N477" s="1"/>
      <c r="O477" s="1"/>
      <c r="P477" s="1"/>
      <c r="Q477" s="1"/>
      <c r="R477" s="1"/>
    </row>
    <row r="478" spans="1:18" ht="9.75" customHeight="1">
      <c r="A478" s="1"/>
      <c r="B478" s="1"/>
      <c r="C478" s="1"/>
      <c r="D478" s="1"/>
      <c r="E478" s="1"/>
      <c r="F478" s="1"/>
      <c r="G478" s="1"/>
      <c r="H478" s="1"/>
      <c r="I478" s="1"/>
      <c r="J478" s="1"/>
      <c r="K478" s="1"/>
      <c r="L478" s="1"/>
      <c r="M478" s="1"/>
      <c r="N478" s="1"/>
      <c r="O478" s="1"/>
      <c r="P478" s="1"/>
      <c r="Q478" s="1"/>
      <c r="R478" s="1"/>
    </row>
    <row r="479" spans="1:18" ht="9.75" customHeight="1">
      <c r="A479" s="1"/>
      <c r="B479" s="1"/>
      <c r="C479" s="1"/>
      <c r="D479" s="1"/>
      <c r="E479" s="1"/>
      <c r="F479" s="1"/>
      <c r="G479" s="1"/>
      <c r="H479" s="1"/>
      <c r="I479" s="1"/>
      <c r="J479" s="1"/>
      <c r="K479" s="1"/>
      <c r="L479" s="1"/>
      <c r="M479" s="1"/>
      <c r="N479" s="1"/>
      <c r="O479" s="1"/>
      <c r="P479" s="1"/>
      <c r="Q479" s="1"/>
      <c r="R479" s="1"/>
    </row>
    <row r="480" spans="1:18" ht="9.75" customHeight="1">
      <c r="A480" s="1"/>
      <c r="B480" s="1"/>
      <c r="C480" s="1"/>
      <c r="D480" s="1"/>
      <c r="E480" s="1"/>
      <c r="F480" s="1"/>
      <c r="G480" s="1"/>
      <c r="H480" s="1"/>
      <c r="I480" s="1"/>
      <c r="J480" s="1"/>
      <c r="K480" s="1"/>
      <c r="L480" s="1"/>
      <c r="M480" s="1"/>
      <c r="N480" s="1"/>
      <c r="O480" s="1"/>
      <c r="P480" s="1"/>
      <c r="Q480" s="1"/>
      <c r="R480" s="1"/>
    </row>
    <row r="481" spans="1:18" ht="9.75" customHeight="1">
      <c r="A481" s="1"/>
      <c r="B481" s="1"/>
      <c r="C481" s="1"/>
      <c r="D481" s="1"/>
      <c r="E481" s="1"/>
      <c r="F481" s="1"/>
      <c r="G481" s="1"/>
      <c r="H481" s="1"/>
      <c r="I481" s="1"/>
      <c r="J481" s="1"/>
      <c r="K481" s="1"/>
      <c r="L481" s="1"/>
      <c r="M481" s="1"/>
      <c r="N481" s="1"/>
      <c r="O481" s="1"/>
      <c r="P481" s="1"/>
      <c r="Q481" s="1"/>
      <c r="R481" s="1"/>
    </row>
    <row r="482" spans="1:18" ht="9.75" customHeight="1">
      <c r="A482" s="1"/>
      <c r="B482" s="1"/>
      <c r="C482" s="1"/>
      <c r="D482" s="1"/>
      <c r="E482" s="1"/>
      <c r="F482" s="1"/>
      <c r="G482" s="1"/>
      <c r="H482" s="1"/>
      <c r="I482" s="1"/>
      <c r="J482" s="1"/>
      <c r="K482" s="1"/>
      <c r="L482" s="1"/>
      <c r="M482" s="1"/>
      <c r="N482" s="1"/>
      <c r="O482" s="1"/>
      <c r="P482" s="1"/>
      <c r="Q482" s="1"/>
      <c r="R482" s="1"/>
    </row>
    <row r="483" spans="1:18" ht="9.75" customHeight="1">
      <c r="A483" s="1"/>
      <c r="B483" s="1"/>
      <c r="C483" s="1"/>
      <c r="D483" s="1"/>
      <c r="E483" s="1"/>
      <c r="F483" s="1"/>
      <c r="G483" s="1"/>
      <c r="H483" s="1"/>
      <c r="I483" s="1"/>
      <c r="J483" s="1"/>
      <c r="K483" s="1"/>
      <c r="L483" s="1"/>
      <c r="M483" s="1"/>
      <c r="N483" s="1"/>
      <c r="O483" s="1"/>
      <c r="P483" s="1"/>
      <c r="Q483" s="1"/>
      <c r="R483" s="1"/>
    </row>
    <row r="484" spans="1:18" ht="9.75" customHeight="1">
      <c r="A484" s="1"/>
      <c r="B484" s="1"/>
      <c r="C484" s="1"/>
      <c r="D484" s="1"/>
      <c r="E484" s="1"/>
      <c r="F484" s="1"/>
      <c r="G484" s="1"/>
      <c r="H484" s="1"/>
      <c r="I484" s="1"/>
      <c r="J484" s="1"/>
      <c r="K484" s="1"/>
      <c r="L484" s="1"/>
      <c r="M484" s="1"/>
      <c r="N484" s="1"/>
      <c r="O484" s="1"/>
      <c r="P484" s="1"/>
      <c r="Q484" s="1"/>
      <c r="R484" s="1"/>
    </row>
    <row r="485" spans="1:18" ht="9.75" customHeight="1">
      <c r="A485" s="1"/>
      <c r="B485" s="1"/>
      <c r="C485" s="1"/>
      <c r="D485" s="1"/>
      <c r="E485" s="1"/>
      <c r="F485" s="1"/>
      <c r="G485" s="1"/>
      <c r="H485" s="1"/>
      <c r="I485" s="1"/>
      <c r="J485" s="1"/>
      <c r="K485" s="1"/>
      <c r="L485" s="1"/>
      <c r="M485" s="1"/>
      <c r="N485" s="1"/>
      <c r="O485" s="1"/>
      <c r="P485" s="1"/>
      <c r="Q485" s="1"/>
      <c r="R485" s="1"/>
    </row>
    <row r="486" spans="1:18" ht="9.75" customHeight="1">
      <c r="A486" s="1"/>
      <c r="B486" s="1"/>
      <c r="C486" s="1"/>
      <c r="D486" s="1"/>
      <c r="E486" s="1"/>
      <c r="F486" s="1"/>
      <c r="G486" s="1"/>
      <c r="H486" s="1"/>
      <c r="I486" s="1"/>
      <c r="J486" s="1"/>
      <c r="K486" s="1"/>
      <c r="L486" s="1"/>
      <c r="M486" s="1"/>
      <c r="N486" s="1"/>
      <c r="O486" s="1"/>
      <c r="P486" s="1"/>
      <c r="Q486" s="1"/>
      <c r="R486" s="1"/>
    </row>
    <row r="487" spans="1:18" ht="9.75" customHeight="1">
      <c r="A487" s="1"/>
      <c r="B487" s="1"/>
      <c r="C487" s="1"/>
      <c r="D487" s="1"/>
      <c r="E487" s="1"/>
      <c r="F487" s="1"/>
      <c r="G487" s="1"/>
      <c r="H487" s="1"/>
      <c r="I487" s="1"/>
      <c r="J487" s="1"/>
      <c r="K487" s="1"/>
      <c r="L487" s="1"/>
      <c r="M487" s="1"/>
      <c r="N487" s="1"/>
      <c r="O487" s="1"/>
      <c r="P487" s="1"/>
      <c r="Q487" s="1"/>
      <c r="R487" s="1"/>
    </row>
    <row r="488" spans="1:18" ht="9.75" customHeight="1">
      <c r="A488" s="1"/>
      <c r="B488" s="1"/>
      <c r="C488" s="1"/>
      <c r="D488" s="1"/>
      <c r="E488" s="1"/>
      <c r="F488" s="1"/>
      <c r="G488" s="1"/>
      <c r="H488" s="1"/>
      <c r="I488" s="1"/>
      <c r="J488" s="1"/>
      <c r="K488" s="1"/>
      <c r="L488" s="1"/>
      <c r="M488" s="1"/>
      <c r="N488" s="1"/>
      <c r="O488" s="1"/>
      <c r="P488" s="1"/>
      <c r="Q488" s="1"/>
      <c r="R488" s="1"/>
    </row>
    <row r="489" spans="1:18" ht="9.75" customHeight="1">
      <c r="A489" s="1"/>
      <c r="B489" s="1"/>
      <c r="C489" s="1"/>
      <c r="D489" s="1"/>
      <c r="E489" s="1"/>
      <c r="F489" s="1"/>
      <c r="G489" s="1"/>
      <c r="H489" s="1"/>
      <c r="I489" s="1"/>
      <c r="J489" s="1"/>
      <c r="K489" s="1"/>
      <c r="L489" s="1"/>
      <c r="M489" s="1"/>
      <c r="N489" s="1"/>
      <c r="O489" s="1"/>
      <c r="P489" s="1"/>
      <c r="Q489" s="1"/>
      <c r="R489" s="1"/>
    </row>
    <row r="490" spans="1:18" ht="9.75" customHeight="1">
      <c r="A490" s="1"/>
      <c r="B490" s="1"/>
      <c r="C490" s="1"/>
      <c r="D490" s="1"/>
      <c r="E490" s="1"/>
      <c r="F490" s="1"/>
      <c r="G490" s="1"/>
      <c r="H490" s="1"/>
      <c r="I490" s="1"/>
      <c r="J490" s="1"/>
      <c r="K490" s="1"/>
      <c r="L490" s="1"/>
      <c r="M490" s="1"/>
      <c r="N490" s="1"/>
      <c r="O490" s="1"/>
      <c r="P490" s="1"/>
      <c r="Q490" s="1"/>
      <c r="R490" s="1"/>
    </row>
    <row r="491" spans="1:18" ht="9.75" customHeight="1">
      <c r="A491" s="1"/>
      <c r="B491" s="1"/>
      <c r="C491" s="1"/>
      <c r="D491" s="1"/>
      <c r="E491" s="1"/>
      <c r="F491" s="1"/>
      <c r="G491" s="1"/>
      <c r="H491" s="1"/>
      <c r="I491" s="1"/>
      <c r="J491" s="1"/>
      <c r="K491" s="1"/>
      <c r="L491" s="1"/>
      <c r="M491" s="1"/>
      <c r="N491" s="1"/>
      <c r="O491" s="1"/>
      <c r="P491" s="1"/>
      <c r="Q491" s="1"/>
      <c r="R491" s="1"/>
    </row>
    <row r="492" spans="1:18" ht="9.75" customHeight="1">
      <c r="A492" s="1"/>
      <c r="B492" s="1"/>
      <c r="C492" s="1"/>
      <c r="D492" s="1"/>
      <c r="E492" s="1"/>
      <c r="F492" s="1"/>
      <c r="G492" s="1"/>
      <c r="H492" s="1"/>
      <c r="I492" s="1"/>
      <c r="J492" s="1"/>
      <c r="K492" s="1"/>
      <c r="L492" s="1"/>
      <c r="M492" s="1"/>
      <c r="N492" s="1"/>
      <c r="O492" s="1"/>
      <c r="P492" s="1"/>
      <c r="Q492" s="1"/>
      <c r="R492" s="1"/>
    </row>
    <row r="493" spans="1:18" ht="9.75" customHeight="1">
      <c r="A493" s="1"/>
      <c r="B493" s="1"/>
      <c r="C493" s="1"/>
      <c r="D493" s="1"/>
      <c r="E493" s="1"/>
      <c r="F493" s="1"/>
      <c r="G493" s="1"/>
      <c r="H493" s="1"/>
      <c r="I493" s="1"/>
      <c r="J493" s="1"/>
      <c r="K493" s="1"/>
      <c r="L493" s="1"/>
      <c r="M493" s="1"/>
      <c r="N493" s="1"/>
      <c r="O493" s="1"/>
      <c r="P493" s="1"/>
      <c r="Q493" s="1"/>
      <c r="R493" s="1"/>
    </row>
    <row r="494" spans="1:18" ht="9.75" customHeight="1">
      <c r="A494" s="1"/>
      <c r="B494" s="1"/>
      <c r="C494" s="1"/>
      <c r="D494" s="1"/>
      <c r="E494" s="1"/>
      <c r="F494" s="1"/>
      <c r="G494" s="1"/>
      <c r="H494" s="1"/>
      <c r="I494" s="1"/>
      <c r="J494" s="1"/>
      <c r="K494" s="1"/>
      <c r="L494" s="1"/>
      <c r="M494" s="1"/>
      <c r="N494" s="1"/>
      <c r="O494" s="1"/>
      <c r="P494" s="1"/>
      <c r="Q494" s="1"/>
      <c r="R494" s="1"/>
    </row>
    <row r="495" spans="1:18" ht="9.75" customHeight="1">
      <c r="A495" s="1"/>
      <c r="B495" s="1"/>
      <c r="C495" s="1"/>
      <c r="D495" s="1"/>
      <c r="E495" s="1"/>
      <c r="F495" s="1"/>
      <c r="G495" s="1"/>
      <c r="H495" s="1"/>
      <c r="I495" s="1"/>
      <c r="J495" s="1"/>
      <c r="K495" s="1"/>
      <c r="L495" s="1"/>
      <c r="M495" s="1"/>
      <c r="N495" s="1"/>
      <c r="O495" s="1"/>
      <c r="P495" s="1"/>
      <c r="Q495" s="1"/>
      <c r="R495" s="1"/>
    </row>
    <row r="496" spans="1:18" ht="9.75" customHeight="1">
      <c r="A496" s="1"/>
      <c r="B496" s="1"/>
      <c r="C496" s="1"/>
      <c r="D496" s="1"/>
      <c r="E496" s="1"/>
      <c r="F496" s="1"/>
      <c r="G496" s="1"/>
      <c r="H496" s="1"/>
      <c r="I496" s="1"/>
      <c r="J496" s="1"/>
      <c r="K496" s="1"/>
      <c r="L496" s="1"/>
      <c r="M496" s="1"/>
      <c r="N496" s="1"/>
      <c r="O496" s="1"/>
      <c r="P496" s="1"/>
      <c r="Q496" s="1"/>
      <c r="R496" s="1"/>
    </row>
    <row r="497" spans="1:18" ht="9.75" customHeight="1">
      <c r="A497" s="1"/>
      <c r="B497" s="1"/>
      <c r="C497" s="1"/>
      <c r="D497" s="1"/>
      <c r="E497" s="1"/>
      <c r="F497" s="1"/>
      <c r="G497" s="1"/>
      <c r="H497" s="1"/>
      <c r="I497" s="1"/>
      <c r="J497" s="1"/>
      <c r="K497" s="1"/>
      <c r="L497" s="1"/>
      <c r="M497" s="1"/>
      <c r="N497" s="1"/>
      <c r="O497" s="1"/>
      <c r="P497" s="1"/>
      <c r="Q497" s="1"/>
      <c r="R497" s="1"/>
    </row>
    <row r="498" spans="1:18" ht="9.75" customHeight="1">
      <c r="A498" s="1"/>
      <c r="B498" s="1"/>
      <c r="C498" s="1"/>
      <c r="D498" s="1"/>
      <c r="E498" s="1"/>
      <c r="F498" s="1"/>
      <c r="G498" s="1"/>
      <c r="H498" s="1"/>
      <c r="I498" s="1"/>
      <c r="J498" s="1"/>
      <c r="K498" s="1"/>
      <c r="L498" s="1"/>
      <c r="M498" s="1"/>
      <c r="N498" s="1"/>
      <c r="O498" s="1"/>
      <c r="P498" s="1"/>
      <c r="Q498" s="1"/>
      <c r="R498" s="1"/>
    </row>
    <row r="499" spans="1:18" ht="9.75" customHeight="1">
      <c r="A499" s="1"/>
      <c r="B499" s="1"/>
      <c r="C499" s="1"/>
      <c r="D499" s="1"/>
      <c r="E499" s="1"/>
      <c r="F499" s="1"/>
      <c r="G499" s="1"/>
      <c r="H499" s="1"/>
      <c r="I499" s="1"/>
      <c r="J499" s="1"/>
      <c r="K499" s="1"/>
      <c r="L499" s="1"/>
      <c r="M499" s="1"/>
      <c r="N499" s="1"/>
      <c r="O499" s="1"/>
      <c r="P499" s="1"/>
      <c r="Q499" s="1"/>
      <c r="R499" s="1"/>
    </row>
    <row r="500" spans="1:18" ht="9.75" customHeight="1">
      <c r="A500" s="1"/>
      <c r="B500" s="1"/>
      <c r="C500" s="1"/>
      <c r="D500" s="1"/>
      <c r="E500" s="1"/>
      <c r="F500" s="1"/>
      <c r="G500" s="1"/>
      <c r="H500" s="1"/>
      <c r="I500" s="1"/>
      <c r="J500" s="1"/>
      <c r="K500" s="1"/>
      <c r="L500" s="1"/>
      <c r="M500" s="1"/>
      <c r="N500" s="1"/>
      <c r="O500" s="1"/>
      <c r="P500" s="1"/>
      <c r="Q500" s="1"/>
      <c r="R500" s="1"/>
    </row>
    <row r="501" spans="1:18" ht="9.75" customHeight="1">
      <c r="A501" s="1"/>
      <c r="B501" s="1"/>
      <c r="C501" s="1"/>
      <c r="D501" s="1"/>
      <c r="E501" s="1"/>
      <c r="F501" s="1"/>
      <c r="G501" s="1"/>
      <c r="H501" s="1"/>
      <c r="I501" s="1"/>
      <c r="J501" s="1"/>
      <c r="K501" s="1"/>
      <c r="L501" s="1"/>
      <c r="M501" s="1"/>
      <c r="N501" s="1"/>
      <c r="O501" s="1"/>
      <c r="P501" s="1"/>
      <c r="Q501" s="1"/>
      <c r="R501" s="1"/>
    </row>
    <row r="502" spans="1:18" ht="9.75" customHeight="1">
      <c r="A502" s="1"/>
      <c r="B502" s="1"/>
      <c r="C502" s="1"/>
      <c r="D502" s="1"/>
      <c r="E502" s="1"/>
      <c r="F502" s="1"/>
      <c r="G502" s="1"/>
      <c r="H502" s="1"/>
      <c r="I502" s="1"/>
      <c r="J502" s="1"/>
      <c r="K502" s="1"/>
      <c r="L502" s="1"/>
      <c r="M502" s="1"/>
      <c r="N502" s="1"/>
      <c r="O502" s="1"/>
      <c r="P502" s="1"/>
      <c r="Q502" s="1"/>
      <c r="R502" s="1"/>
    </row>
    <row r="503" spans="1:18" ht="9.75" customHeight="1">
      <c r="A503" s="1"/>
      <c r="B503" s="1"/>
      <c r="C503" s="1"/>
      <c r="D503" s="1"/>
      <c r="E503" s="1"/>
      <c r="F503" s="1"/>
      <c r="G503" s="1"/>
      <c r="H503" s="1"/>
      <c r="I503" s="1"/>
      <c r="J503" s="1"/>
      <c r="K503" s="1"/>
      <c r="L503" s="1"/>
      <c r="M503" s="1"/>
      <c r="N503" s="1"/>
      <c r="O503" s="1"/>
      <c r="P503" s="1"/>
      <c r="Q503" s="1"/>
      <c r="R503" s="1"/>
    </row>
    <row r="504" spans="1:18" ht="9.75" customHeight="1">
      <c r="A504" s="1"/>
      <c r="B504" s="1"/>
      <c r="C504" s="1"/>
      <c r="D504" s="1"/>
      <c r="E504" s="1"/>
      <c r="F504" s="1"/>
      <c r="G504" s="1"/>
      <c r="H504" s="1"/>
      <c r="I504" s="1"/>
      <c r="J504" s="1"/>
      <c r="K504" s="1"/>
      <c r="L504" s="1"/>
      <c r="M504" s="1"/>
      <c r="N504" s="1"/>
      <c r="O504" s="1"/>
      <c r="P504" s="1"/>
      <c r="Q504" s="1"/>
      <c r="R504" s="1"/>
    </row>
    <row r="505" spans="1:18" ht="9.75" customHeight="1">
      <c r="A505" s="1"/>
      <c r="B505" s="1"/>
      <c r="C505" s="1"/>
      <c r="D505" s="1"/>
      <c r="E505" s="1"/>
      <c r="F505" s="1"/>
      <c r="G505" s="1"/>
      <c r="H505" s="1"/>
      <c r="I505" s="1"/>
      <c r="J505" s="1"/>
      <c r="K505" s="1"/>
      <c r="L505" s="1"/>
      <c r="M505" s="1"/>
      <c r="N505" s="1"/>
      <c r="O505" s="1"/>
      <c r="P505" s="1"/>
      <c r="Q505" s="1"/>
      <c r="R505" s="1"/>
    </row>
    <row r="506" spans="1:18" ht="9.75" customHeight="1">
      <c r="A506" s="1"/>
      <c r="B506" s="1"/>
      <c r="C506" s="1"/>
      <c r="D506" s="1"/>
      <c r="E506" s="1"/>
      <c r="F506" s="1"/>
      <c r="G506" s="1"/>
      <c r="H506" s="1"/>
      <c r="I506" s="1"/>
      <c r="J506" s="1"/>
      <c r="K506" s="1"/>
      <c r="L506" s="1"/>
      <c r="M506" s="1"/>
      <c r="N506" s="1"/>
      <c r="O506" s="1"/>
      <c r="P506" s="1"/>
      <c r="Q506" s="1"/>
      <c r="R506" s="1"/>
    </row>
    <row r="507" spans="1:18" ht="9.75" customHeight="1">
      <c r="A507" s="1"/>
      <c r="B507" s="1"/>
      <c r="C507" s="1"/>
      <c r="D507" s="1"/>
      <c r="E507" s="1"/>
      <c r="F507" s="1"/>
      <c r="G507" s="1"/>
      <c r="H507" s="1"/>
      <c r="I507" s="1"/>
      <c r="J507" s="1"/>
      <c r="K507" s="1"/>
      <c r="L507" s="1"/>
      <c r="M507" s="1"/>
      <c r="N507" s="1"/>
      <c r="O507" s="1"/>
      <c r="P507" s="1"/>
      <c r="Q507" s="1"/>
      <c r="R507" s="1"/>
    </row>
    <row r="508" spans="1:18" ht="9.75" customHeight="1">
      <c r="A508" s="1"/>
      <c r="B508" s="1"/>
      <c r="C508" s="1"/>
      <c r="D508" s="1"/>
      <c r="E508" s="1"/>
      <c r="F508" s="1"/>
      <c r="G508" s="1"/>
      <c r="H508" s="1"/>
      <c r="I508" s="1"/>
      <c r="J508" s="1"/>
      <c r="K508" s="1"/>
      <c r="L508" s="1"/>
      <c r="M508" s="1"/>
      <c r="N508" s="1"/>
      <c r="O508" s="1"/>
      <c r="P508" s="1"/>
      <c r="Q508" s="1"/>
      <c r="R508" s="1"/>
    </row>
    <row r="509" spans="1:18" ht="9.75" customHeight="1">
      <c r="A509" s="1"/>
      <c r="B509" s="1"/>
      <c r="C509" s="1"/>
      <c r="D509" s="1"/>
      <c r="E509" s="1"/>
      <c r="F509" s="1"/>
      <c r="G509" s="1"/>
      <c r="H509" s="1"/>
      <c r="I509" s="1"/>
      <c r="J509" s="1"/>
      <c r="K509" s="1"/>
      <c r="L509" s="1"/>
      <c r="M509" s="1"/>
      <c r="N509" s="1"/>
      <c r="O509" s="1"/>
      <c r="P509" s="1"/>
      <c r="Q509" s="1"/>
      <c r="R509" s="1"/>
    </row>
    <row r="510" spans="1:18" ht="9.75" customHeight="1">
      <c r="A510" s="1"/>
      <c r="B510" s="1"/>
      <c r="C510" s="1"/>
      <c r="D510" s="1"/>
      <c r="E510" s="1"/>
      <c r="F510" s="1"/>
      <c r="G510" s="1"/>
      <c r="H510" s="1"/>
      <c r="I510" s="1"/>
      <c r="J510" s="1"/>
      <c r="K510" s="1"/>
      <c r="L510" s="1"/>
      <c r="M510" s="1"/>
      <c r="N510" s="1"/>
      <c r="O510" s="1"/>
      <c r="P510" s="1"/>
      <c r="Q510" s="1"/>
      <c r="R510" s="1"/>
    </row>
    <row r="511" spans="1:18" ht="9.75" customHeight="1">
      <c r="A511" s="1"/>
      <c r="B511" s="1"/>
      <c r="C511" s="1"/>
      <c r="D511" s="1"/>
      <c r="E511" s="1"/>
      <c r="F511" s="1"/>
      <c r="G511" s="1"/>
      <c r="H511" s="1"/>
      <c r="I511" s="1"/>
      <c r="J511" s="1"/>
      <c r="K511" s="1"/>
      <c r="L511" s="1"/>
      <c r="M511" s="1"/>
      <c r="N511" s="1"/>
      <c r="O511" s="1"/>
      <c r="P511" s="1"/>
      <c r="Q511" s="1"/>
      <c r="R511" s="1"/>
    </row>
    <row r="512" spans="1:18" ht="9.75" customHeight="1">
      <c r="A512" s="1"/>
      <c r="B512" s="1"/>
      <c r="C512" s="1"/>
      <c r="D512" s="1"/>
      <c r="E512" s="1"/>
      <c r="F512" s="1"/>
      <c r="G512" s="1"/>
      <c r="H512" s="1"/>
      <c r="I512" s="1"/>
      <c r="J512" s="1"/>
      <c r="K512" s="1"/>
      <c r="L512" s="1"/>
      <c r="M512" s="1"/>
      <c r="N512" s="1"/>
      <c r="O512" s="1"/>
      <c r="P512" s="1"/>
      <c r="Q512" s="1"/>
      <c r="R512" s="1"/>
    </row>
    <row r="513" spans="1:18" ht="9.75" customHeight="1">
      <c r="A513" s="1"/>
      <c r="B513" s="1"/>
      <c r="C513" s="1"/>
      <c r="D513" s="1"/>
      <c r="E513" s="1"/>
      <c r="F513" s="1"/>
      <c r="G513" s="1"/>
      <c r="H513" s="1"/>
      <c r="I513" s="1"/>
      <c r="J513" s="1"/>
      <c r="K513" s="1"/>
      <c r="L513" s="1"/>
      <c r="M513" s="1"/>
      <c r="N513" s="1"/>
      <c r="O513" s="1"/>
      <c r="P513" s="1"/>
      <c r="Q513" s="1"/>
      <c r="R513" s="1"/>
    </row>
    <row r="514" spans="1:18" ht="9.75" customHeight="1">
      <c r="A514" s="1"/>
      <c r="B514" s="1"/>
      <c r="C514" s="1"/>
      <c r="D514" s="1"/>
      <c r="E514" s="1"/>
      <c r="F514" s="1"/>
      <c r="G514" s="1"/>
      <c r="H514" s="1"/>
      <c r="I514" s="1"/>
      <c r="J514" s="1"/>
      <c r="K514" s="1"/>
      <c r="L514" s="1"/>
      <c r="M514" s="1"/>
      <c r="N514" s="1"/>
      <c r="O514" s="1"/>
      <c r="P514" s="1"/>
      <c r="Q514" s="1"/>
      <c r="R514" s="1"/>
    </row>
    <row r="515" spans="1:18" ht="9.75" customHeight="1">
      <c r="A515" s="1"/>
      <c r="B515" s="1"/>
      <c r="C515" s="1"/>
      <c r="D515" s="1"/>
      <c r="E515" s="1"/>
      <c r="F515" s="1"/>
      <c r="G515" s="1"/>
      <c r="H515" s="1"/>
      <c r="I515" s="1"/>
      <c r="J515" s="1"/>
      <c r="K515" s="1"/>
      <c r="L515" s="1"/>
      <c r="M515" s="1"/>
      <c r="N515" s="1"/>
      <c r="O515" s="1"/>
      <c r="P515" s="1"/>
      <c r="Q515" s="1"/>
      <c r="R515" s="1"/>
    </row>
    <row r="516" spans="1:18" ht="9.75" customHeight="1">
      <c r="A516" s="1"/>
      <c r="B516" s="1"/>
      <c r="C516" s="1"/>
      <c r="D516" s="1"/>
      <c r="E516" s="1"/>
      <c r="F516" s="1"/>
      <c r="G516" s="1"/>
      <c r="H516" s="1"/>
      <c r="I516" s="1"/>
      <c r="J516" s="1"/>
      <c r="K516" s="1"/>
      <c r="L516" s="1"/>
      <c r="M516" s="1"/>
      <c r="N516" s="1"/>
      <c r="O516" s="1"/>
      <c r="P516" s="1"/>
      <c r="Q516" s="1"/>
      <c r="R516" s="1"/>
    </row>
    <row r="517" spans="1:18" ht="9.75" customHeight="1">
      <c r="A517" s="1"/>
      <c r="B517" s="1"/>
      <c r="C517" s="1"/>
      <c r="D517" s="1"/>
      <c r="E517" s="1"/>
      <c r="F517" s="1"/>
      <c r="G517" s="1"/>
      <c r="H517" s="1"/>
      <c r="I517" s="1"/>
      <c r="J517" s="1"/>
      <c r="K517" s="1"/>
      <c r="L517" s="1"/>
      <c r="M517" s="1"/>
      <c r="N517" s="1"/>
      <c r="O517" s="1"/>
      <c r="P517" s="1"/>
      <c r="Q517" s="1"/>
      <c r="R517" s="1"/>
    </row>
    <row r="518" spans="1:18" ht="9.75" customHeight="1">
      <c r="A518" s="1"/>
      <c r="B518" s="1"/>
      <c r="C518" s="1"/>
      <c r="D518" s="1"/>
      <c r="E518" s="1"/>
      <c r="F518" s="1"/>
      <c r="G518" s="1"/>
      <c r="H518" s="1"/>
      <c r="I518" s="1"/>
      <c r="J518" s="1"/>
      <c r="K518" s="1"/>
      <c r="L518" s="1"/>
      <c r="M518" s="1"/>
      <c r="N518" s="1"/>
      <c r="O518" s="1"/>
      <c r="P518" s="1"/>
      <c r="Q518" s="1"/>
      <c r="R518" s="1"/>
    </row>
    <row r="519" spans="1:18" ht="9.75" customHeight="1">
      <c r="A519" s="1"/>
      <c r="B519" s="1"/>
      <c r="C519" s="1"/>
      <c r="D519" s="1"/>
      <c r="E519" s="1"/>
      <c r="F519" s="1"/>
      <c r="G519" s="1"/>
      <c r="H519" s="1"/>
      <c r="I519" s="1"/>
      <c r="J519" s="1"/>
      <c r="K519" s="1"/>
      <c r="L519" s="1"/>
      <c r="M519" s="1"/>
      <c r="N519" s="1"/>
      <c r="O519" s="1"/>
      <c r="P519" s="1"/>
      <c r="Q519" s="1"/>
      <c r="R519" s="1"/>
    </row>
    <row r="520" spans="1:18" ht="9.75" customHeight="1">
      <c r="A520" s="1"/>
      <c r="B520" s="1"/>
      <c r="C520" s="1"/>
      <c r="D520" s="1"/>
      <c r="E520" s="1"/>
      <c r="F520" s="1"/>
      <c r="G520" s="1"/>
      <c r="H520" s="1"/>
      <c r="I520" s="1"/>
      <c r="J520" s="1"/>
      <c r="K520" s="1"/>
      <c r="L520" s="1"/>
      <c r="M520" s="1"/>
      <c r="N520" s="1"/>
      <c r="O520" s="1"/>
      <c r="P520" s="1"/>
      <c r="Q520" s="1"/>
      <c r="R520" s="1"/>
    </row>
    <row r="521" spans="1:18" ht="9.75" customHeight="1">
      <c r="A521" s="1"/>
      <c r="B521" s="1"/>
      <c r="C521" s="1"/>
      <c r="D521" s="1"/>
      <c r="E521" s="1"/>
      <c r="F521" s="1"/>
      <c r="G521" s="1"/>
      <c r="H521" s="1"/>
      <c r="I521" s="1"/>
      <c r="J521" s="1"/>
      <c r="K521" s="1"/>
      <c r="L521" s="1"/>
      <c r="M521" s="1"/>
      <c r="N521" s="1"/>
      <c r="O521" s="1"/>
      <c r="P521" s="1"/>
      <c r="Q521" s="1"/>
      <c r="R521" s="1"/>
    </row>
    <row r="522" spans="1:18" ht="9.75" customHeight="1">
      <c r="A522" s="1"/>
      <c r="B522" s="1"/>
      <c r="C522" s="1"/>
      <c r="D522" s="1"/>
      <c r="E522" s="1"/>
      <c r="F522" s="1"/>
      <c r="G522" s="1"/>
      <c r="H522" s="1"/>
      <c r="I522" s="1"/>
      <c r="J522" s="1"/>
      <c r="K522" s="1"/>
      <c r="L522" s="1"/>
      <c r="M522" s="1"/>
      <c r="N522" s="1"/>
      <c r="O522" s="1"/>
      <c r="P522" s="1"/>
      <c r="Q522" s="1"/>
      <c r="R522" s="1"/>
    </row>
    <row r="523" spans="1:18" ht="9.75" customHeight="1">
      <c r="A523" s="1"/>
      <c r="B523" s="1"/>
      <c r="C523" s="1"/>
      <c r="D523" s="1"/>
      <c r="E523" s="1"/>
      <c r="F523" s="1"/>
      <c r="G523" s="1"/>
      <c r="H523" s="1"/>
      <c r="I523" s="1"/>
      <c r="J523" s="1"/>
      <c r="K523" s="1"/>
      <c r="L523" s="1"/>
      <c r="M523" s="1"/>
      <c r="N523" s="1"/>
      <c r="O523" s="1"/>
      <c r="P523" s="1"/>
      <c r="Q523" s="1"/>
      <c r="R523" s="1"/>
    </row>
    <row r="524" spans="1:18" ht="9.75" customHeight="1">
      <c r="A524" s="1"/>
      <c r="B524" s="1"/>
      <c r="C524" s="1"/>
      <c r="D524" s="1"/>
      <c r="E524" s="1"/>
      <c r="F524" s="1"/>
      <c r="G524" s="1"/>
      <c r="H524" s="1"/>
      <c r="I524" s="1"/>
      <c r="J524" s="1"/>
      <c r="K524" s="1"/>
      <c r="L524" s="1"/>
      <c r="M524" s="1"/>
      <c r="N524" s="1"/>
      <c r="O524" s="1"/>
      <c r="P524" s="1"/>
      <c r="Q524" s="1"/>
      <c r="R524" s="1"/>
    </row>
    <row r="525" spans="1:18" ht="9.75" customHeight="1">
      <c r="A525" s="1"/>
      <c r="B525" s="1"/>
      <c r="C525" s="1"/>
      <c r="D525" s="1"/>
      <c r="E525" s="1"/>
      <c r="F525" s="1"/>
      <c r="G525" s="1"/>
      <c r="H525" s="1"/>
      <c r="I525" s="1"/>
      <c r="J525" s="1"/>
      <c r="K525" s="1"/>
      <c r="L525" s="1"/>
      <c r="M525" s="1"/>
      <c r="N525" s="1"/>
      <c r="O525" s="1"/>
      <c r="P525" s="1"/>
      <c r="Q525" s="1"/>
      <c r="R525" s="1"/>
    </row>
    <row r="526" spans="1:18" ht="9.75" customHeight="1">
      <c r="A526" s="1"/>
      <c r="B526" s="1"/>
      <c r="C526" s="1"/>
      <c r="D526" s="1"/>
      <c r="E526" s="1"/>
      <c r="F526" s="1"/>
      <c r="G526" s="1"/>
      <c r="H526" s="1"/>
      <c r="I526" s="1"/>
      <c r="J526" s="1"/>
      <c r="K526" s="1"/>
      <c r="L526" s="1"/>
      <c r="M526" s="1"/>
      <c r="N526" s="1"/>
      <c r="O526" s="1"/>
      <c r="P526" s="1"/>
      <c r="Q526" s="1"/>
      <c r="R526" s="1"/>
    </row>
    <row r="527" spans="1:18" ht="9.75" customHeight="1">
      <c r="A527" s="1"/>
      <c r="B527" s="1"/>
      <c r="C527" s="1"/>
      <c r="D527" s="1"/>
      <c r="E527" s="1"/>
      <c r="F527" s="1"/>
      <c r="G527" s="1"/>
      <c r="H527" s="1"/>
      <c r="I527" s="1"/>
      <c r="J527" s="1"/>
      <c r="K527" s="1"/>
      <c r="L527" s="1"/>
      <c r="M527" s="1"/>
      <c r="N527" s="1"/>
      <c r="O527" s="1"/>
      <c r="P527" s="1"/>
      <c r="Q527" s="1"/>
      <c r="R527" s="1"/>
    </row>
    <row r="528" spans="1:18" ht="9.75" customHeight="1">
      <c r="A528" s="1"/>
      <c r="B528" s="1"/>
      <c r="C528" s="1"/>
      <c r="D528" s="1"/>
      <c r="E528" s="1"/>
      <c r="F528" s="1"/>
      <c r="G528" s="1"/>
      <c r="H528" s="1"/>
      <c r="I528" s="1"/>
      <c r="J528" s="1"/>
      <c r="K528" s="1"/>
      <c r="L528" s="1"/>
      <c r="M528" s="1"/>
      <c r="N528" s="1"/>
      <c r="O528" s="1"/>
      <c r="P528" s="1"/>
      <c r="Q528" s="1"/>
      <c r="R528" s="1"/>
    </row>
    <row r="529" spans="1:18" ht="9.75" customHeight="1">
      <c r="A529" s="1"/>
      <c r="B529" s="1"/>
      <c r="C529" s="1"/>
      <c r="D529" s="1"/>
      <c r="E529" s="1"/>
      <c r="F529" s="1"/>
      <c r="G529" s="1"/>
      <c r="H529" s="1"/>
      <c r="I529" s="1"/>
      <c r="J529" s="1"/>
      <c r="K529" s="1"/>
      <c r="L529" s="1"/>
      <c r="M529" s="1"/>
      <c r="N529" s="1"/>
      <c r="O529" s="1"/>
      <c r="P529" s="1"/>
      <c r="Q529" s="1"/>
      <c r="R529" s="1"/>
    </row>
    <row r="530" spans="1:18" ht="9.75" customHeight="1">
      <c r="A530" s="1"/>
      <c r="B530" s="1"/>
      <c r="C530" s="1"/>
      <c r="D530" s="1"/>
      <c r="E530" s="1"/>
      <c r="F530" s="1"/>
      <c r="G530" s="1"/>
      <c r="H530" s="1"/>
      <c r="I530" s="1"/>
      <c r="J530" s="1"/>
      <c r="K530" s="1"/>
      <c r="L530" s="1"/>
      <c r="M530" s="1"/>
      <c r="N530" s="1"/>
      <c r="O530" s="1"/>
      <c r="P530" s="1"/>
      <c r="Q530" s="1"/>
      <c r="R530" s="1"/>
    </row>
    <row r="531" spans="1:18" ht="9.75" customHeight="1">
      <c r="A531" s="1"/>
      <c r="B531" s="1"/>
      <c r="C531" s="1"/>
      <c r="D531" s="1"/>
      <c r="E531" s="1"/>
      <c r="F531" s="1"/>
      <c r="G531" s="1"/>
      <c r="H531" s="1"/>
      <c r="I531" s="1"/>
      <c r="J531" s="1"/>
      <c r="K531" s="1"/>
      <c r="L531" s="1"/>
      <c r="M531" s="1"/>
      <c r="N531" s="1"/>
      <c r="O531" s="1"/>
      <c r="P531" s="1"/>
      <c r="Q531" s="1"/>
      <c r="R531" s="1"/>
    </row>
    <row r="532" spans="1:18" ht="9.75" customHeight="1">
      <c r="A532" s="1"/>
      <c r="B532" s="1"/>
      <c r="C532" s="1"/>
      <c r="D532" s="1"/>
      <c r="E532" s="1"/>
      <c r="F532" s="1"/>
      <c r="G532" s="1"/>
      <c r="H532" s="1"/>
      <c r="I532" s="1"/>
      <c r="J532" s="1"/>
      <c r="K532" s="1"/>
      <c r="L532" s="1"/>
      <c r="M532" s="1"/>
      <c r="N532" s="1"/>
      <c r="O532" s="1"/>
      <c r="P532" s="1"/>
      <c r="Q532" s="1"/>
      <c r="R532" s="1"/>
    </row>
    <row r="533" spans="1:18" ht="9.75" customHeight="1">
      <c r="A533" s="1"/>
      <c r="B533" s="1"/>
      <c r="C533" s="1"/>
      <c r="D533" s="1"/>
      <c r="E533" s="1"/>
      <c r="F533" s="1"/>
      <c r="G533" s="1"/>
      <c r="H533" s="1"/>
      <c r="I533" s="1"/>
      <c r="J533" s="1"/>
      <c r="K533" s="1"/>
      <c r="L533" s="1"/>
      <c r="M533" s="1"/>
      <c r="N533" s="1"/>
      <c r="O533" s="1"/>
      <c r="P533" s="1"/>
      <c r="Q533" s="1"/>
      <c r="R533" s="1"/>
    </row>
    <row r="534" spans="1:18" ht="9.75" customHeight="1">
      <c r="A534" s="1"/>
      <c r="B534" s="1"/>
      <c r="C534" s="1"/>
      <c r="D534" s="1"/>
      <c r="E534" s="1"/>
      <c r="F534" s="1"/>
      <c r="G534" s="1"/>
      <c r="H534" s="1"/>
      <c r="I534" s="1"/>
      <c r="J534" s="1"/>
      <c r="K534" s="1"/>
      <c r="L534" s="1"/>
      <c r="M534" s="1"/>
      <c r="N534" s="1"/>
      <c r="O534" s="1"/>
      <c r="P534" s="1"/>
      <c r="Q534" s="1"/>
      <c r="R534" s="1"/>
    </row>
    <row r="535" spans="1:18" ht="9.75" customHeight="1">
      <c r="A535" s="1"/>
      <c r="B535" s="1"/>
      <c r="C535" s="1"/>
      <c r="D535" s="1"/>
      <c r="E535" s="1"/>
      <c r="F535" s="1"/>
      <c r="G535" s="1"/>
      <c r="H535" s="1"/>
      <c r="I535" s="1"/>
      <c r="J535" s="1"/>
      <c r="K535" s="1"/>
      <c r="L535" s="1"/>
      <c r="M535" s="1"/>
      <c r="N535" s="1"/>
      <c r="O535" s="1"/>
      <c r="P535" s="1"/>
      <c r="Q535" s="1"/>
      <c r="R535" s="1"/>
    </row>
    <row r="536" spans="1:18" ht="9.75" customHeight="1">
      <c r="A536" s="1"/>
      <c r="B536" s="1"/>
      <c r="C536" s="1"/>
      <c r="D536" s="1"/>
      <c r="E536" s="1"/>
      <c r="F536" s="1"/>
      <c r="G536" s="1"/>
      <c r="H536" s="1"/>
      <c r="I536" s="1"/>
      <c r="J536" s="1"/>
      <c r="K536" s="1"/>
      <c r="L536" s="1"/>
      <c r="M536" s="1"/>
      <c r="N536" s="1"/>
      <c r="O536" s="1"/>
      <c r="P536" s="1"/>
      <c r="Q536" s="1"/>
      <c r="R536" s="1"/>
    </row>
    <row r="537" spans="1:18" ht="9.75" customHeight="1">
      <c r="A537" s="1"/>
      <c r="B537" s="1"/>
      <c r="C537" s="1"/>
      <c r="D537" s="1"/>
      <c r="E537" s="1"/>
      <c r="F537" s="1"/>
      <c r="G537" s="1"/>
      <c r="H537" s="1"/>
      <c r="I537" s="1"/>
      <c r="J537" s="1"/>
      <c r="K537" s="1"/>
      <c r="L537" s="1"/>
      <c r="M537" s="1"/>
      <c r="N537" s="1"/>
      <c r="O537" s="1"/>
      <c r="P537" s="1"/>
      <c r="Q537" s="1"/>
      <c r="R537" s="1"/>
    </row>
    <row r="538" spans="1:18" ht="9.75" customHeight="1">
      <c r="A538" s="1"/>
      <c r="B538" s="1"/>
      <c r="C538" s="1"/>
      <c r="D538" s="1"/>
      <c r="E538" s="1"/>
      <c r="F538" s="1"/>
      <c r="G538" s="1"/>
      <c r="H538" s="1"/>
      <c r="I538" s="1"/>
      <c r="J538" s="1"/>
      <c r="K538" s="1"/>
      <c r="L538" s="1"/>
      <c r="M538" s="1"/>
      <c r="N538" s="1"/>
      <c r="O538" s="1"/>
      <c r="P538" s="1"/>
      <c r="Q538" s="1"/>
      <c r="R538" s="1"/>
    </row>
    <row r="539" spans="1:18" ht="9.75" customHeight="1">
      <c r="A539" s="1"/>
      <c r="B539" s="1"/>
      <c r="C539" s="1"/>
      <c r="D539" s="1"/>
      <c r="E539" s="1"/>
      <c r="F539" s="1"/>
      <c r="G539" s="1"/>
      <c r="H539" s="1"/>
      <c r="I539" s="1"/>
      <c r="J539" s="1"/>
      <c r="K539" s="1"/>
      <c r="L539" s="1"/>
      <c r="M539" s="1"/>
      <c r="N539" s="1"/>
      <c r="O539" s="1"/>
      <c r="P539" s="1"/>
      <c r="Q539" s="1"/>
      <c r="R539" s="1"/>
    </row>
    <row r="540" spans="1:18" ht="9.75" customHeight="1">
      <c r="A540" s="1"/>
      <c r="B540" s="1"/>
      <c r="C540" s="1"/>
      <c r="D540" s="1"/>
      <c r="E540" s="1"/>
      <c r="F540" s="1"/>
      <c r="G540" s="1"/>
      <c r="H540" s="1"/>
      <c r="I540" s="1"/>
      <c r="J540" s="1"/>
      <c r="K540" s="1"/>
      <c r="L540" s="1"/>
      <c r="M540" s="1"/>
      <c r="N540" s="1"/>
      <c r="O540" s="1"/>
      <c r="P540" s="1"/>
      <c r="Q540" s="1"/>
      <c r="R540" s="1"/>
    </row>
    <row r="541" spans="1:18" ht="9.75" customHeight="1">
      <c r="A541" s="1"/>
      <c r="B541" s="1"/>
      <c r="C541" s="1"/>
      <c r="D541" s="1"/>
      <c r="E541" s="1"/>
      <c r="F541" s="1"/>
      <c r="G541" s="1"/>
      <c r="H541" s="1"/>
      <c r="I541" s="1"/>
      <c r="J541" s="1"/>
      <c r="K541" s="1"/>
      <c r="L541" s="1"/>
      <c r="M541" s="1"/>
      <c r="N541" s="1"/>
      <c r="O541" s="1"/>
      <c r="P541" s="1"/>
      <c r="Q541" s="1"/>
      <c r="R541" s="1"/>
    </row>
    <row r="542" spans="1:18" ht="9.75" customHeight="1">
      <c r="A542" s="1"/>
      <c r="B542" s="1"/>
      <c r="C542" s="1"/>
      <c r="D542" s="1"/>
      <c r="E542" s="1"/>
      <c r="F542" s="1"/>
      <c r="G542" s="1"/>
      <c r="H542" s="1"/>
      <c r="I542" s="1"/>
      <c r="J542" s="1"/>
      <c r="K542" s="1"/>
      <c r="L542" s="1"/>
      <c r="M542" s="1"/>
      <c r="N542" s="1"/>
      <c r="O542" s="1"/>
      <c r="P542" s="1"/>
      <c r="Q542" s="1"/>
      <c r="R542" s="1"/>
    </row>
    <row r="543" spans="1:18" ht="9.75" customHeight="1">
      <c r="A543" s="1"/>
      <c r="B543" s="1"/>
      <c r="C543" s="1"/>
      <c r="D543" s="1"/>
      <c r="E543" s="1"/>
      <c r="F543" s="1"/>
      <c r="G543" s="1"/>
      <c r="H543" s="1"/>
      <c r="I543" s="1"/>
      <c r="J543" s="1"/>
      <c r="K543" s="1"/>
      <c r="L543" s="1"/>
      <c r="M543" s="1"/>
      <c r="N543" s="1"/>
      <c r="O543" s="1"/>
      <c r="P543" s="1"/>
      <c r="Q543" s="1"/>
      <c r="R543" s="1"/>
    </row>
    <row r="544" spans="1:18" ht="9.75" customHeight="1">
      <c r="A544" s="1"/>
      <c r="B544" s="1"/>
      <c r="C544" s="1"/>
      <c r="D544" s="1"/>
      <c r="E544" s="1"/>
      <c r="F544" s="1"/>
      <c r="G544" s="1"/>
      <c r="H544" s="1"/>
      <c r="I544" s="1"/>
      <c r="J544" s="1"/>
      <c r="K544" s="1"/>
      <c r="L544" s="1"/>
      <c r="M544" s="1"/>
      <c r="N544" s="1"/>
      <c r="O544" s="1"/>
      <c r="P544" s="1"/>
      <c r="Q544" s="1"/>
      <c r="R544" s="1"/>
    </row>
    <row r="545" spans="1:18" ht="9.75" customHeight="1">
      <c r="A545" s="1"/>
      <c r="B545" s="1"/>
      <c r="C545" s="1"/>
      <c r="D545" s="1"/>
      <c r="E545" s="1"/>
      <c r="F545" s="1"/>
      <c r="G545" s="1"/>
      <c r="H545" s="1"/>
      <c r="I545" s="1"/>
      <c r="J545" s="1"/>
      <c r="K545" s="1"/>
      <c r="L545" s="1"/>
      <c r="M545" s="1"/>
      <c r="N545" s="1"/>
      <c r="O545" s="1"/>
      <c r="P545" s="1"/>
      <c r="Q545" s="1"/>
      <c r="R545" s="1"/>
    </row>
    <row r="546" spans="1:18" ht="9.75" customHeight="1">
      <c r="A546" s="1"/>
      <c r="B546" s="1"/>
      <c r="C546" s="1"/>
      <c r="D546" s="1"/>
      <c r="E546" s="1"/>
      <c r="F546" s="1"/>
      <c r="G546" s="1"/>
      <c r="H546" s="1"/>
      <c r="I546" s="1"/>
      <c r="J546" s="1"/>
      <c r="K546" s="1"/>
      <c r="L546" s="1"/>
      <c r="M546" s="1"/>
      <c r="N546" s="1"/>
      <c r="O546" s="1"/>
      <c r="P546" s="1"/>
      <c r="Q546" s="1"/>
      <c r="R546" s="1"/>
    </row>
    <row r="547" spans="1:18" ht="9.75" customHeight="1">
      <c r="A547" s="1"/>
      <c r="B547" s="1"/>
      <c r="C547" s="1"/>
      <c r="D547" s="1"/>
      <c r="E547" s="1"/>
      <c r="F547" s="1"/>
      <c r="G547" s="1"/>
      <c r="H547" s="1"/>
      <c r="I547" s="1"/>
      <c r="J547" s="1"/>
      <c r="K547" s="1"/>
      <c r="L547" s="1"/>
      <c r="M547" s="1"/>
      <c r="N547" s="1"/>
      <c r="O547" s="1"/>
      <c r="P547" s="1"/>
      <c r="Q547" s="1"/>
      <c r="R547" s="1"/>
    </row>
    <row r="548" spans="1:18" ht="9.75" customHeight="1">
      <c r="A548" s="1"/>
      <c r="B548" s="1"/>
      <c r="C548" s="1"/>
      <c r="D548" s="1"/>
      <c r="E548" s="1"/>
      <c r="F548" s="1"/>
      <c r="G548" s="1"/>
      <c r="H548" s="1"/>
      <c r="I548" s="1"/>
      <c r="J548" s="1"/>
      <c r="K548" s="1"/>
      <c r="L548" s="1"/>
      <c r="M548" s="1"/>
      <c r="N548" s="1"/>
      <c r="O548" s="1"/>
      <c r="P548" s="1"/>
      <c r="Q548" s="1"/>
      <c r="R548" s="1"/>
    </row>
    <row r="549" spans="1:18" ht="9.75" customHeight="1">
      <c r="A549" s="1"/>
      <c r="B549" s="1"/>
      <c r="C549" s="1"/>
      <c r="D549" s="1"/>
      <c r="E549" s="1"/>
      <c r="F549" s="1"/>
      <c r="G549" s="1"/>
      <c r="H549" s="1"/>
      <c r="I549" s="1"/>
      <c r="J549" s="1"/>
      <c r="K549" s="1"/>
      <c r="L549" s="1"/>
      <c r="M549" s="1"/>
      <c r="N549" s="1"/>
      <c r="O549" s="1"/>
      <c r="P549" s="1"/>
      <c r="Q549" s="1"/>
      <c r="R549" s="1"/>
    </row>
    <row r="550" spans="1:18" ht="9.75" customHeight="1">
      <c r="A550" s="1"/>
      <c r="B550" s="1"/>
      <c r="C550" s="1"/>
      <c r="D550" s="1"/>
      <c r="E550" s="1"/>
      <c r="F550" s="1"/>
      <c r="G550" s="1"/>
      <c r="H550" s="1"/>
      <c r="I550" s="1"/>
      <c r="J550" s="1"/>
      <c r="K550" s="1"/>
      <c r="L550" s="1"/>
      <c r="M550" s="1"/>
      <c r="N550" s="1"/>
      <c r="O550" s="1"/>
      <c r="P550" s="1"/>
      <c r="Q550" s="1"/>
      <c r="R550" s="1"/>
    </row>
    <row r="551" spans="1:18" ht="9.75" customHeight="1">
      <c r="A551" s="1"/>
      <c r="B551" s="1"/>
      <c r="C551" s="1"/>
      <c r="D551" s="1"/>
      <c r="E551" s="1"/>
      <c r="F551" s="1"/>
      <c r="G551" s="1"/>
      <c r="H551" s="1"/>
      <c r="I551" s="1"/>
      <c r="J551" s="1"/>
      <c r="K551" s="1"/>
      <c r="L551" s="1"/>
      <c r="M551" s="1"/>
      <c r="N551" s="1"/>
      <c r="O551" s="1"/>
      <c r="P551" s="1"/>
      <c r="Q551" s="1"/>
      <c r="R551" s="1"/>
    </row>
    <row r="552" spans="1:18" ht="9.75" customHeight="1">
      <c r="A552" s="1"/>
      <c r="B552" s="1"/>
      <c r="C552" s="1"/>
      <c r="D552" s="1"/>
      <c r="E552" s="1"/>
      <c r="F552" s="1"/>
      <c r="G552" s="1"/>
      <c r="H552" s="1"/>
      <c r="I552" s="1"/>
      <c r="J552" s="1"/>
      <c r="K552" s="1"/>
      <c r="L552" s="1"/>
      <c r="M552" s="1"/>
      <c r="N552" s="1"/>
      <c r="O552" s="1"/>
      <c r="P552" s="1"/>
      <c r="Q552" s="1"/>
      <c r="R552" s="1"/>
    </row>
    <row r="553" spans="1:18" ht="9.75" customHeight="1">
      <c r="A553" s="1"/>
      <c r="B553" s="1"/>
      <c r="C553" s="1"/>
      <c r="D553" s="1"/>
      <c r="E553" s="1"/>
      <c r="F553" s="1"/>
      <c r="G553" s="1"/>
      <c r="H553" s="1"/>
      <c r="I553" s="1"/>
      <c r="J553" s="1"/>
      <c r="K553" s="1"/>
      <c r="L553" s="1"/>
      <c r="M553" s="1"/>
      <c r="N553" s="1"/>
      <c r="O553" s="1"/>
      <c r="P553" s="1"/>
      <c r="Q553" s="1"/>
      <c r="R553" s="1"/>
    </row>
    <row r="554" spans="1:18" ht="9.75" customHeight="1">
      <c r="A554" s="1"/>
      <c r="B554" s="1"/>
      <c r="C554" s="1"/>
      <c r="D554" s="1"/>
      <c r="E554" s="1"/>
      <c r="F554" s="1"/>
      <c r="G554" s="1"/>
      <c r="H554" s="1"/>
      <c r="I554" s="1"/>
      <c r="J554" s="1"/>
      <c r="K554" s="1"/>
      <c r="L554" s="1"/>
      <c r="M554" s="1"/>
      <c r="N554" s="1"/>
      <c r="O554" s="1"/>
      <c r="P554" s="1"/>
      <c r="Q554" s="1"/>
      <c r="R554" s="1"/>
    </row>
    <row r="555" spans="1:18" ht="9.75" customHeight="1">
      <c r="A555" s="1"/>
      <c r="B555" s="1"/>
      <c r="C555" s="1"/>
      <c r="D555" s="1"/>
      <c r="E555" s="1"/>
      <c r="F555" s="1"/>
      <c r="G555" s="1"/>
      <c r="H555" s="1"/>
      <c r="I555" s="1"/>
      <c r="J555" s="1"/>
      <c r="K555" s="1"/>
      <c r="L555" s="1"/>
      <c r="M555" s="1"/>
      <c r="N555" s="1"/>
      <c r="O555" s="1"/>
      <c r="P555" s="1"/>
      <c r="Q555" s="1"/>
      <c r="R555" s="1"/>
    </row>
    <row r="556" spans="1:18" ht="9.75" customHeight="1">
      <c r="A556" s="1"/>
      <c r="B556" s="1"/>
      <c r="C556" s="1"/>
      <c r="D556" s="1"/>
      <c r="E556" s="1"/>
      <c r="F556" s="1"/>
      <c r="G556" s="1"/>
      <c r="H556" s="1"/>
      <c r="I556" s="1"/>
      <c r="J556" s="1"/>
      <c r="K556" s="1"/>
      <c r="L556" s="1"/>
      <c r="M556" s="1"/>
      <c r="N556" s="1"/>
      <c r="O556" s="1"/>
      <c r="P556" s="1"/>
      <c r="Q556" s="1"/>
      <c r="R556" s="1"/>
    </row>
    <row r="557" spans="1:18" ht="9.75" customHeight="1">
      <c r="A557" s="1"/>
      <c r="B557" s="1"/>
      <c r="C557" s="1"/>
      <c r="D557" s="1"/>
      <c r="E557" s="1"/>
      <c r="F557" s="1"/>
      <c r="G557" s="1"/>
      <c r="H557" s="1"/>
      <c r="I557" s="1"/>
      <c r="J557" s="1"/>
      <c r="K557" s="1"/>
      <c r="L557" s="1"/>
      <c r="M557" s="1"/>
      <c r="N557" s="1"/>
      <c r="O557" s="1"/>
      <c r="P557" s="1"/>
      <c r="Q557" s="1"/>
      <c r="R557" s="1"/>
    </row>
    <row r="558" spans="1:18" ht="9.75" customHeight="1">
      <c r="A558" s="1"/>
      <c r="B558" s="1"/>
      <c r="C558" s="1"/>
      <c r="D558" s="1"/>
      <c r="E558" s="1"/>
      <c r="F558" s="1"/>
      <c r="G558" s="1"/>
      <c r="H558" s="1"/>
      <c r="I558" s="1"/>
      <c r="J558" s="1"/>
      <c r="K558" s="1"/>
      <c r="L558" s="1"/>
      <c r="M558" s="1"/>
      <c r="N558" s="1"/>
      <c r="O558" s="1"/>
      <c r="P558" s="1"/>
      <c r="Q558" s="1"/>
      <c r="R558" s="1"/>
    </row>
    <row r="559" spans="1:18" ht="9.75" customHeight="1">
      <c r="A559" s="1"/>
      <c r="B559" s="1"/>
      <c r="C559" s="1"/>
      <c r="D559" s="1"/>
      <c r="E559" s="1"/>
      <c r="F559" s="1"/>
      <c r="G559" s="1"/>
      <c r="H559" s="1"/>
      <c r="I559" s="1"/>
      <c r="J559" s="1"/>
      <c r="K559" s="1"/>
      <c r="L559" s="1"/>
      <c r="M559" s="1"/>
      <c r="N559" s="1"/>
      <c r="O559" s="1"/>
      <c r="P559" s="1"/>
      <c r="Q559" s="1"/>
      <c r="R559" s="1"/>
    </row>
    <row r="560" spans="1:18" ht="9.75" customHeight="1">
      <c r="A560" s="1"/>
      <c r="B560" s="1"/>
      <c r="C560" s="1"/>
      <c r="D560" s="1"/>
      <c r="E560" s="1"/>
      <c r="F560" s="1"/>
      <c r="G560" s="1"/>
      <c r="H560" s="1"/>
      <c r="I560" s="1"/>
      <c r="J560" s="1"/>
      <c r="K560" s="1"/>
      <c r="L560" s="1"/>
      <c r="M560" s="1"/>
      <c r="N560" s="1"/>
      <c r="O560" s="1"/>
      <c r="P560" s="1"/>
      <c r="Q560" s="1"/>
      <c r="R560" s="1"/>
    </row>
    <row r="561" spans="1:18" ht="9.75" customHeight="1">
      <c r="A561" s="1"/>
      <c r="B561" s="1"/>
      <c r="C561" s="1"/>
      <c r="D561" s="1"/>
      <c r="E561" s="1"/>
      <c r="F561" s="1"/>
      <c r="G561" s="1"/>
      <c r="H561" s="1"/>
      <c r="I561" s="1"/>
      <c r="J561" s="1"/>
      <c r="K561" s="1"/>
      <c r="L561" s="1"/>
      <c r="M561" s="1"/>
      <c r="N561" s="1"/>
      <c r="O561" s="1"/>
      <c r="P561" s="1"/>
      <c r="Q561" s="1"/>
      <c r="R561" s="1"/>
    </row>
    <row r="562" spans="1:18" ht="9.75" customHeight="1">
      <c r="A562" s="1"/>
      <c r="B562" s="1"/>
      <c r="C562" s="1"/>
      <c r="D562" s="1"/>
      <c r="E562" s="1"/>
      <c r="F562" s="1"/>
      <c r="G562" s="1"/>
      <c r="H562" s="1"/>
      <c r="I562" s="1"/>
      <c r="J562" s="1"/>
      <c r="K562" s="1"/>
      <c r="L562" s="1"/>
      <c r="M562" s="1"/>
      <c r="N562" s="1"/>
      <c r="O562" s="1"/>
      <c r="P562" s="1"/>
      <c r="Q562" s="1"/>
      <c r="R562" s="1"/>
    </row>
    <row r="563" spans="1:18" ht="9.75" customHeight="1">
      <c r="A563" s="1"/>
      <c r="B563" s="1"/>
      <c r="C563" s="1"/>
      <c r="D563" s="1"/>
      <c r="E563" s="1"/>
      <c r="F563" s="1"/>
      <c r="G563" s="1"/>
      <c r="H563" s="1"/>
      <c r="I563" s="1"/>
      <c r="J563" s="1"/>
      <c r="K563" s="1"/>
      <c r="L563" s="1"/>
      <c r="M563" s="1"/>
      <c r="N563" s="1"/>
      <c r="O563" s="1"/>
      <c r="P563" s="1"/>
      <c r="Q563" s="1"/>
      <c r="R563" s="1"/>
    </row>
    <row r="564" spans="1:18" ht="9.75" customHeight="1">
      <c r="A564" s="1"/>
      <c r="B564" s="1"/>
      <c r="C564" s="1"/>
      <c r="D564" s="1"/>
      <c r="E564" s="1"/>
      <c r="F564" s="1"/>
      <c r="G564" s="1"/>
      <c r="H564" s="1"/>
      <c r="I564" s="1"/>
      <c r="J564" s="1"/>
      <c r="K564" s="1"/>
      <c r="L564" s="1"/>
      <c r="M564" s="1"/>
      <c r="N564" s="1"/>
      <c r="O564" s="1"/>
      <c r="P564" s="1"/>
      <c r="Q564" s="1"/>
      <c r="R564" s="1"/>
    </row>
    <row r="565" spans="1:18" ht="9.75" customHeight="1">
      <c r="A565" s="1"/>
      <c r="B565" s="1"/>
      <c r="C565" s="1"/>
      <c r="D565" s="1"/>
      <c r="E565" s="1"/>
      <c r="F565" s="1"/>
      <c r="G565" s="1"/>
      <c r="H565" s="1"/>
      <c r="I565" s="1"/>
      <c r="J565" s="1"/>
      <c r="K565" s="1"/>
      <c r="L565" s="1"/>
      <c r="M565" s="1"/>
      <c r="N565" s="1"/>
      <c r="O565" s="1"/>
      <c r="P565" s="1"/>
      <c r="Q565" s="1"/>
      <c r="R565" s="1"/>
    </row>
    <row r="566" spans="1:18" ht="9.75" customHeight="1">
      <c r="A566" s="1"/>
      <c r="B566" s="1"/>
      <c r="C566" s="1"/>
      <c r="D566" s="1"/>
      <c r="E566" s="1"/>
      <c r="F566" s="1"/>
      <c r="G566" s="1"/>
      <c r="H566" s="1"/>
      <c r="I566" s="1"/>
      <c r="J566" s="1"/>
      <c r="K566" s="1"/>
      <c r="L566" s="1"/>
      <c r="M566" s="1"/>
      <c r="N566" s="1"/>
      <c r="O566" s="1"/>
      <c r="P566" s="1"/>
      <c r="Q566" s="1"/>
      <c r="R566" s="1"/>
    </row>
    <row r="567" spans="1:18" ht="9.75" customHeight="1">
      <c r="A567" s="1"/>
      <c r="B567" s="1"/>
      <c r="C567" s="1"/>
      <c r="D567" s="1"/>
      <c r="E567" s="1"/>
      <c r="F567" s="1"/>
      <c r="G567" s="1"/>
      <c r="H567" s="1"/>
      <c r="I567" s="1"/>
      <c r="J567" s="1"/>
      <c r="K567" s="1"/>
      <c r="L567" s="1"/>
      <c r="M567" s="1"/>
      <c r="N567" s="1"/>
      <c r="O567" s="1"/>
      <c r="P567" s="1"/>
      <c r="Q567" s="1"/>
      <c r="R567" s="1"/>
    </row>
    <row r="568" spans="1:18" ht="9.75" customHeight="1">
      <c r="A568" s="1"/>
      <c r="B568" s="1"/>
      <c r="C568" s="1"/>
      <c r="D568" s="1"/>
      <c r="E568" s="1"/>
      <c r="F568" s="1"/>
      <c r="G568" s="1"/>
      <c r="H568" s="1"/>
      <c r="I568" s="1"/>
      <c r="J568" s="1"/>
      <c r="K568" s="1"/>
      <c r="L568" s="1"/>
      <c r="M568" s="1"/>
      <c r="N568" s="1"/>
      <c r="O568" s="1"/>
      <c r="P568" s="1"/>
      <c r="Q568" s="1"/>
      <c r="R568" s="1"/>
    </row>
    <row r="569" spans="1:18" ht="9.75" customHeight="1">
      <c r="A569" s="1"/>
      <c r="B569" s="1"/>
      <c r="C569" s="1"/>
      <c r="D569" s="1"/>
      <c r="E569" s="1"/>
      <c r="F569" s="1"/>
      <c r="G569" s="1"/>
      <c r="H569" s="1"/>
      <c r="I569" s="1"/>
      <c r="J569" s="1"/>
      <c r="K569" s="1"/>
      <c r="L569" s="1"/>
      <c r="M569" s="1"/>
      <c r="N569" s="1"/>
      <c r="O569" s="1"/>
      <c r="P569" s="1"/>
      <c r="Q569" s="1"/>
      <c r="R569" s="1"/>
    </row>
    <row r="570" spans="1:18" ht="9.75" customHeight="1">
      <c r="A570" s="1"/>
      <c r="B570" s="1"/>
      <c r="C570" s="1"/>
      <c r="D570" s="1"/>
      <c r="E570" s="1"/>
      <c r="F570" s="1"/>
      <c r="G570" s="1"/>
      <c r="H570" s="1"/>
      <c r="I570" s="1"/>
      <c r="J570" s="1"/>
      <c r="K570" s="1"/>
      <c r="L570" s="1"/>
      <c r="M570" s="1"/>
      <c r="N570" s="1"/>
      <c r="O570" s="1"/>
      <c r="P570" s="1"/>
      <c r="Q570" s="1"/>
      <c r="R570" s="1"/>
    </row>
    <row r="571" spans="1:18" ht="9.75" customHeight="1">
      <c r="A571" s="1"/>
      <c r="B571" s="1"/>
      <c r="C571" s="1"/>
      <c r="D571" s="1"/>
      <c r="E571" s="1"/>
      <c r="F571" s="1"/>
      <c r="G571" s="1"/>
      <c r="H571" s="1"/>
      <c r="I571" s="1"/>
      <c r="J571" s="1"/>
      <c r="K571" s="1"/>
      <c r="L571" s="1"/>
      <c r="M571" s="1"/>
      <c r="N571" s="1"/>
      <c r="O571" s="1"/>
      <c r="P571" s="1"/>
      <c r="Q571" s="1"/>
      <c r="R571" s="1"/>
    </row>
    <row r="572" spans="1:18" ht="9.75" customHeight="1">
      <c r="A572" s="1"/>
      <c r="B572" s="1"/>
      <c r="C572" s="1"/>
      <c r="D572" s="1"/>
      <c r="E572" s="1"/>
      <c r="F572" s="1"/>
      <c r="G572" s="1"/>
      <c r="H572" s="1"/>
      <c r="I572" s="1"/>
      <c r="J572" s="1"/>
      <c r="K572" s="1"/>
      <c r="L572" s="1"/>
      <c r="M572" s="1"/>
      <c r="N572" s="1"/>
      <c r="O572" s="1"/>
      <c r="P572" s="1"/>
      <c r="Q572" s="1"/>
      <c r="R572" s="1"/>
    </row>
    <row r="573" spans="1:18" ht="9.75" customHeight="1">
      <c r="A573" s="1"/>
      <c r="B573" s="1"/>
      <c r="C573" s="1"/>
      <c r="D573" s="1"/>
      <c r="E573" s="1"/>
      <c r="F573" s="1"/>
      <c r="G573" s="1"/>
      <c r="H573" s="1"/>
      <c r="I573" s="1"/>
      <c r="J573" s="1"/>
      <c r="K573" s="1"/>
      <c r="L573" s="1"/>
      <c r="M573" s="1"/>
      <c r="N573" s="1"/>
      <c r="O573" s="1"/>
      <c r="P573" s="1"/>
      <c r="Q573" s="1"/>
      <c r="R573" s="1"/>
    </row>
    <row r="574" spans="1:18" ht="9.75" customHeight="1">
      <c r="A574" s="1"/>
      <c r="B574" s="1"/>
      <c r="C574" s="1"/>
      <c r="D574" s="1"/>
      <c r="E574" s="1"/>
      <c r="F574" s="1"/>
      <c r="G574" s="1"/>
      <c r="H574" s="1"/>
      <c r="I574" s="1"/>
      <c r="J574" s="1"/>
      <c r="K574" s="1"/>
      <c r="L574" s="1"/>
      <c r="M574" s="1"/>
      <c r="N574" s="1"/>
      <c r="O574" s="1"/>
      <c r="P574" s="1"/>
      <c r="Q574" s="1"/>
      <c r="R574" s="1"/>
    </row>
    <row r="575" spans="1:18" ht="9.75" customHeight="1">
      <c r="A575" s="1"/>
      <c r="B575" s="1"/>
      <c r="C575" s="1"/>
      <c r="D575" s="1"/>
      <c r="E575" s="1"/>
      <c r="F575" s="1"/>
      <c r="G575" s="1"/>
      <c r="H575" s="1"/>
      <c r="I575" s="1"/>
      <c r="J575" s="1"/>
      <c r="K575" s="1"/>
      <c r="L575" s="1"/>
      <c r="M575" s="1"/>
      <c r="N575" s="1"/>
      <c r="O575" s="1"/>
      <c r="P575" s="1"/>
      <c r="Q575" s="1"/>
      <c r="R575" s="1"/>
    </row>
    <row r="576" spans="1:18" ht="9.75" customHeight="1">
      <c r="A576" s="1"/>
      <c r="B576" s="1"/>
      <c r="C576" s="1"/>
      <c r="D576" s="1"/>
      <c r="E576" s="1"/>
      <c r="F576" s="1"/>
      <c r="G576" s="1"/>
      <c r="H576" s="1"/>
      <c r="I576" s="1"/>
      <c r="J576" s="1"/>
      <c r="K576" s="1"/>
      <c r="L576" s="1"/>
      <c r="M576" s="1"/>
      <c r="N576" s="1"/>
      <c r="O576" s="1"/>
      <c r="P576" s="1"/>
      <c r="Q576" s="1"/>
      <c r="R576" s="1"/>
    </row>
    <row r="577" spans="1:18" ht="9.75" customHeight="1">
      <c r="A577" s="1"/>
      <c r="B577" s="1"/>
      <c r="C577" s="1"/>
      <c r="D577" s="1"/>
      <c r="E577" s="1"/>
      <c r="F577" s="1"/>
      <c r="G577" s="1"/>
      <c r="H577" s="1"/>
      <c r="I577" s="1"/>
      <c r="J577" s="1"/>
      <c r="K577" s="1"/>
      <c r="L577" s="1"/>
      <c r="M577" s="1"/>
      <c r="N577" s="1"/>
      <c r="O577" s="1"/>
      <c r="P577" s="1"/>
      <c r="Q577" s="1"/>
      <c r="R577" s="1"/>
    </row>
    <row r="578" spans="1:18" ht="9.75" customHeight="1">
      <c r="A578" s="1"/>
      <c r="B578" s="1"/>
      <c r="C578" s="1"/>
      <c r="D578" s="1"/>
      <c r="E578" s="1"/>
      <c r="F578" s="1"/>
      <c r="G578" s="1"/>
      <c r="H578" s="1"/>
      <c r="I578" s="1"/>
      <c r="J578" s="1"/>
      <c r="K578" s="1"/>
      <c r="L578" s="1"/>
      <c r="M578" s="1"/>
      <c r="N578" s="1"/>
      <c r="O578" s="1"/>
      <c r="P578" s="1"/>
      <c r="Q578" s="1"/>
      <c r="R578" s="1"/>
    </row>
    <row r="579" spans="1:18" ht="9.75" customHeight="1">
      <c r="A579" s="1"/>
      <c r="B579" s="1"/>
      <c r="C579" s="1"/>
      <c r="D579" s="1"/>
      <c r="E579" s="1"/>
      <c r="F579" s="1"/>
      <c r="G579" s="1"/>
      <c r="H579" s="1"/>
      <c r="I579" s="1"/>
      <c r="J579" s="1"/>
      <c r="K579" s="1"/>
      <c r="L579" s="1"/>
      <c r="M579" s="1"/>
      <c r="N579" s="1"/>
      <c r="O579" s="1"/>
      <c r="P579" s="1"/>
      <c r="Q579" s="1"/>
      <c r="R579" s="1"/>
    </row>
    <row r="580" spans="1:18" ht="9.75" customHeight="1">
      <c r="A580" s="1"/>
      <c r="B580" s="1"/>
      <c r="C580" s="1"/>
      <c r="D580" s="1"/>
      <c r="E580" s="1"/>
      <c r="F580" s="1"/>
      <c r="G580" s="1"/>
      <c r="H580" s="1"/>
      <c r="I580" s="1"/>
      <c r="J580" s="1"/>
      <c r="K580" s="1"/>
      <c r="L580" s="1"/>
      <c r="M580" s="1"/>
      <c r="N580" s="1"/>
      <c r="O580" s="1"/>
      <c r="P580" s="1"/>
      <c r="Q580" s="1"/>
      <c r="R580" s="1"/>
    </row>
    <row r="581" spans="1:18" ht="9.75" customHeight="1">
      <c r="A581" s="1"/>
      <c r="B581" s="1"/>
      <c r="C581" s="1"/>
      <c r="D581" s="1"/>
      <c r="E581" s="1"/>
      <c r="F581" s="1"/>
      <c r="G581" s="1"/>
      <c r="H581" s="1"/>
      <c r="I581" s="1"/>
      <c r="J581" s="1"/>
      <c r="K581" s="1"/>
      <c r="L581" s="1"/>
      <c r="M581" s="1"/>
      <c r="N581" s="1"/>
      <c r="O581" s="1"/>
      <c r="P581" s="1"/>
      <c r="Q581" s="1"/>
      <c r="R581" s="1"/>
    </row>
    <row r="582" spans="1:18" ht="9.75" customHeight="1">
      <c r="A582" s="1"/>
      <c r="B582" s="1"/>
      <c r="C582" s="1"/>
      <c r="D582" s="1"/>
      <c r="E582" s="1"/>
      <c r="F582" s="1"/>
      <c r="G582" s="1"/>
      <c r="H582" s="1"/>
      <c r="I582" s="1"/>
      <c r="J582" s="1"/>
      <c r="K582" s="1"/>
      <c r="L582" s="1"/>
      <c r="M582" s="1"/>
      <c r="N582" s="1"/>
      <c r="O582" s="1"/>
      <c r="P582" s="1"/>
      <c r="Q582" s="1"/>
      <c r="R582" s="1"/>
    </row>
    <row r="583" spans="1:18" ht="9.75" customHeight="1">
      <c r="A583" s="1"/>
      <c r="B583" s="1"/>
      <c r="C583" s="1"/>
      <c r="D583" s="1"/>
      <c r="E583" s="1"/>
      <c r="F583" s="1"/>
      <c r="G583" s="1"/>
      <c r="H583" s="1"/>
      <c r="I583" s="1"/>
      <c r="J583" s="1"/>
      <c r="K583" s="1"/>
      <c r="L583" s="1"/>
      <c r="M583" s="1"/>
      <c r="N583" s="1"/>
      <c r="O583" s="1"/>
      <c r="P583" s="1"/>
      <c r="Q583" s="1"/>
      <c r="R583" s="1"/>
    </row>
    <row r="584" spans="1:18" ht="9.75" customHeight="1">
      <c r="A584" s="1"/>
      <c r="B584" s="1"/>
      <c r="C584" s="1"/>
      <c r="D584" s="1"/>
      <c r="E584" s="1"/>
      <c r="F584" s="1"/>
      <c r="G584" s="1"/>
      <c r="H584" s="1"/>
      <c r="I584" s="1"/>
      <c r="J584" s="1"/>
      <c r="K584" s="1"/>
      <c r="L584" s="1"/>
      <c r="M584" s="1"/>
      <c r="N584" s="1"/>
      <c r="O584" s="1"/>
      <c r="P584" s="1"/>
      <c r="Q584" s="1"/>
      <c r="R584" s="1"/>
    </row>
    <row r="585" spans="1:18" ht="9.75" customHeight="1">
      <c r="A585" s="1"/>
      <c r="B585" s="1"/>
      <c r="C585" s="1"/>
      <c r="D585" s="1"/>
      <c r="E585" s="1"/>
      <c r="F585" s="1"/>
      <c r="G585" s="1"/>
      <c r="H585" s="1"/>
      <c r="I585" s="1"/>
      <c r="J585" s="1"/>
      <c r="K585" s="1"/>
      <c r="L585" s="1"/>
      <c r="M585" s="1"/>
      <c r="N585" s="1"/>
      <c r="O585" s="1"/>
      <c r="P585" s="1"/>
      <c r="Q585" s="1"/>
      <c r="R585" s="1"/>
    </row>
    <row r="586" spans="1:18" ht="9.75" customHeight="1">
      <c r="A586" s="1"/>
      <c r="B586" s="1"/>
      <c r="C586" s="1"/>
      <c r="D586" s="1"/>
      <c r="E586" s="1"/>
      <c r="F586" s="1"/>
      <c r="G586" s="1"/>
      <c r="H586" s="1"/>
      <c r="I586" s="1"/>
      <c r="J586" s="1"/>
      <c r="K586" s="1"/>
      <c r="L586" s="1"/>
      <c r="M586" s="1"/>
      <c r="N586" s="1"/>
      <c r="O586" s="1"/>
      <c r="P586" s="1"/>
      <c r="Q586" s="1"/>
      <c r="R586" s="1"/>
    </row>
    <row r="587" spans="1:18" ht="9.75" customHeight="1">
      <c r="A587" s="1"/>
      <c r="B587" s="1"/>
      <c r="C587" s="1"/>
      <c r="D587" s="1"/>
      <c r="E587" s="1"/>
      <c r="F587" s="1"/>
      <c r="G587" s="1"/>
      <c r="H587" s="1"/>
      <c r="I587" s="1"/>
      <c r="J587" s="1"/>
      <c r="K587" s="1"/>
      <c r="L587" s="1"/>
      <c r="M587" s="1"/>
      <c r="N587" s="1"/>
      <c r="O587" s="1"/>
      <c r="P587" s="1"/>
      <c r="Q587" s="1"/>
      <c r="R587" s="1"/>
    </row>
    <row r="588" spans="1:18" ht="9.75" customHeight="1">
      <c r="A588" s="1"/>
      <c r="B588" s="1"/>
      <c r="C588" s="1"/>
      <c r="D588" s="1"/>
      <c r="E588" s="1"/>
      <c r="F588" s="1"/>
      <c r="G588" s="1"/>
      <c r="H588" s="1"/>
      <c r="I588" s="1"/>
      <c r="J588" s="1"/>
      <c r="K588" s="1"/>
      <c r="L588" s="1"/>
      <c r="M588" s="1"/>
      <c r="N588" s="1"/>
      <c r="O588" s="1"/>
      <c r="P588" s="1"/>
      <c r="Q588" s="1"/>
      <c r="R588" s="1"/>
    </row>
    <row r="589" spans="1:18" ht="9.75" customHeight="1">
      <c r="A589" s="1"/>
      <c r="B589" s="1"/>
      <c r="C589" s="1"/>
      <c r="D589" s="1"/>
      <c r="E589" s="1"/>
      <c r="F589" s="1"/>
      <c r="G589" s="1"/>
      <c r="H589" s="1"/>
      <c r="I589" s="1"/>
      <c r="J589" s="1"/>
      <c r="K589" s="1"/>
      <c r="L589" s="1"/>
      <c r="M589" s="1"/>
      <c r="N589" s="1"/>
      <c r="O589" s="1"/>
      <c r="P589" s="1"/>
      <c r="Q589" s="1"/>
      <c r="R589" s="1"/>
    </row>
    <row r="590" spans="1:18" ht="9.75" customHeight="1">
      <c r="A590" s="1"/>
      <c r="B590" s="1"/>
      <c r="C590" s="1"/>
      <c r="D590" s="1"/>
      <c r="E590" s="1"/>
      <c r="F590" s="1"/>
      <c r="G590" s="1"/>
      <c r="H590" s="1"/>
      <c r="I590" s="1"/>
      <c r="J590" s="1"/>
      <c r="K590" s="1"/>
      <c r="L590" s="1"/>
      <c r="M590" s="1"/>
      <c r="N590" s="1"/>
      <c r="O590" s="1"/>
      <c r="P590" s="1"/>
      <c r="Q590" s="1"/>
      <c r="R590" s="1"/>
    </row>
    <row r="591" spans="1:18" ht="9.75" customHeight="1">
      <c r="A591" s="1"/>
      <c r="B591" s="1"/>
      <c r="C591" s="1"/>
      <c r="D591" s="1"/>
      <c r="E591" s="1"/>
      <c r="F591" s="1"/>
      <c r="G591" s="1"/>
      <c r="H591" s="1"/>
      <c r="I591" s="1"/>
      <c r="J591" s="1"/>
      <c r="K591" s="1"/>
      <c r="L591" s="1"/>
      <c r="M591" s="1"/>
      <c r="N591" s="1"/>
      <c r="O591" s="1"/>
      <c r="P591" s="1"/>
      <c r="Q591" s="1"/>
      <c r="R591" s="1"/>
    </row>
    <row r="592" spans="1:18" ht="9.75" customHeight="1">
      <c r="A592" s="1"/>
      <c r="B592" s="1"/>
      <c r="C592" s="1"/>
      <c r="D592" s="1"/>
      <c r="E592" s="1"/>
      <c r="F592" s="1"/>
      <c r="G592" s="1"/>
      <c r="H592" s="1"/>
      <c r="I592" s="1"/>
      <c r="J592" s="1"/>
      <c r="K592" s="1"/>
      <c r="L592" s="1"/>
      <c r="M592" s="1"/>
      <c r="N592" s="1"/>
      <c r="O592" s="1"/>
      <c r="P592" s="1"/>
      <c r="Q592" s="1"/>
      <c r="R592" s="1"/>
    </row>
    <row r="593" spans="1:18" ht="9.75" customHeight="1">
      <c r="A593" s="1"/>
      <c r="B593" s="1"/>
      <c r="C593" s="1"/>
      <c r="D593" s="1"/>
      <c r="E593" s="1"/>
      <c r="F593" s="1"/>
      <c r="G593" s="1"/>
      <c r="H593" s="1"/>
      <c r="I593" s="1"/>
      <c r="J593" s="1"/>
      <c r="K593" s="1"/>
      <c r="L593" s="1"/>
      <c r="M593" s="1"/>
      <c r="N593" s="1"/>
      <c r="O593" s="1"/>
      <c r="P593" s="1"/>
      <c r="Q593" s="1"/>
      <c r="R593" s="1"/>
    </row>
    <row r="594" spans="1:18" ht="9.75" customHeight="1">
      <c r="A594" s="1"/>
      <c r="B594" s="1"/>
      <c r="C594" s="1"/>
      <c r="D594" s="1"/>
      <c r="E594" s="1"/>
      <c r="F594" s="1"/>
      <c r="G594" s="1"/>
      <c r="H594" s="1"/>
      <c r="I594" s="1"/>
      <c r="J594" s="1"/>
      <c r="K594" s="1"/>
      <c r="L594" s="1"/>
      <c r="M594" s="1"/>
      <c r="N594" s="1"/>
      <c r="O594" s="1"/>
      <c r="P594" s="1"/>
      <c r="Q594" s="1"/>
      <c r="R594" s="1"/>
    </row>
    <row r="595" spans="1:18" ht="9.75" customHeight="1">
      <c r="A595" s="1"/>
      <c r="B595" s="1"/>
      <c r="C595" s="1"/>
      <c r="D595" s="1"/>
      <c r="E595" s="1"/>
      <c r="F595" s="1"/>
      <c r="G595" s="1"/>
      <c r="H595" s="1"/>
      <c r="I595" s="1"/>
      <c r="J595" s="1"/>
      <c r="K595" s="1"/>
      <c r="L595" s="1"/>
      <c r="M595" s="1"/>
      <c r="N595" s="1"/>
      <c r="O595" s="1"/>
      <c r="P595" s="1"/>
      <c r="Q595" s="1"/>
      <c r="R595" s="1"/>
    </row>
    <row r="596" spans="1:18" ht="9.75" customHeight="1">
      <c r="A596" s="1"/>
      <c r="B596" s="1"/>
      <c r="C596" s="1"/>
      <c r="D596" s="1"/>
      <c r="E596" s="1"/>
      <c r="F596" s="1"/>
      <c r="G596" s="1"/>
      <c r="H596" s="1"/>
      <c r="I596" s="1"/>
      <c r="J596" s="1"/>
      <c r="K596" s="1"/>
      <c r="L596" s="1"/>
      <c r="M596" s="1"/>
      <c r="N596" s="1"/>
      <c r="O596" s="1"/>
      <c r="P596" s="1"/>
      <c r="Q596" s="1"/>
      <c r="R596" s="1"/>
    </row>
    <row r="597" spans="1:18" ht="9.75" customHeight="1">
      <c r="A597" s="1"/>
      <c r="B597" s="1"/>
      <c r="C597" s="1"/>
      <c r="D597" s="1"/>
      <c r="E597" s="1"/>
      <c r="F597" s="1"/>
      <c r="G597" s="1"/>
      <c r="H597" s="1"/>
      <c r="I597" s="1"/>
      <c r="J597" s="1"/>
      <c r="K597" s="1"/>
      <c r="L597" s="1"/>
      <c r="M597" s="1"/>
      <c r="N597" s="1"/>
      <c r="O597" s="1"/>
      <c r="P597" s="1"/>
      <c r="Q597" s="1"/>
      <c r="R597" s="1"/>
    </row>
    <row r="598" spans="1:18" ht="9.75" customHeight="1">
      <c r="A598" s="1"/>
      <c r="B598" s="1"/>
      <c r="C598" s="1"/>
      <c r="D598" s="1"/>
      <c r="E598" s="1"/>
      <c r="F598" s="1"/>
      <c r="G598" s="1"/>
      <c r="H598" s="1"/>
      <c r="I598" s="1"/>
      <c r="J598" s="1"/>
      <c r="K598" s="1"/>
      <c r="L598" s="1"/>
      <c r="M598" s="1"/>
      <c r="N598" s="1"/>
      <c r="O598" s="1"/>
      <c r="P598" s="1"/>
      <c r="Q598" s="1"/>
      <c r="R598" s="1"/>
    </row>
    <row r="599" spans="1:18" ht="9.75" customHeight="1">
      <c r="A599" s="1"/>
      <c r="B599" s="1"/>
      <c r="C599" s="1"/>
      <c r="D599" s="1"/>
      <c r="E599" s="1"/>
      <c r="F599" s="1"/>
      <c r="G599" s="1"/>
      <c r="H599" s="1"/>
      <c r="I599" s="1"/>
      <c r="J599" s="1"/>
      <c r="K599" s="1"/>
      <c r="L599" s="1"/>
      <c r="M599" s="1"/>
      <c r="N599" s="1"/>
      <c r="O599" s="1"/>
      <c r="P599" s="1"/>
      <c r="Q599" s="1"/>
      <c r="R599" s="1"/>
    </row>
    <row r="600" spans="1:18" ht="9.75" customHeight="1">
      <c r="A600" s="1"/>
      <c r="B600" s="1"/>
      <c r="C600" s="1"/>
      <c r="D600" s="1"/>
      <c r="E600" s="1"/>
      <c r="F600" s="1"/>
      <c r="G600" s="1"/>
      <c r="H600" s="1"/>
      <c r="I600" s="1"/>
      <c r="J600" s="1"/>
      <c r="K600" s="1"/>
      <c r="L600" s="1"/>
      <c r="M600" s="1"/>
      <c r="N600" s="1"/>
      <c r="O600" s="1"/>
      <c r="P600" s="1"/>
      <c r="Q600" s="1"/>
      <c r="R600" s="1"/>
    </row>
    <row r="601" spans="1:18" ht="9.75" customHeight="1">
      <c r="A601" s="1"/>
      <c r="B601" s="1"/>
      <c r="C601" s="1"/>
      <c r="D601" s="1"/>
      <c r="E601" s="1"/>
      <c r="F601" s="1"/>
      <c r="G601" s="1"/>
      <c r="H601" s="1"/>
      <c r="I601" s="1"/>
      <c r="J601" s="1"/>
      <c r="K601" s="1"/>
      <c r="L601" s="1"/>
      <c r="M601" s="1"/>
      <c r="N601" s="1"/>
      <c r="O601" s="1"/>
      <c r="P601" s="1"/>
      <c r="Q601" s="1"/>
      <c r="R601" s="1"/>
    </row>
    <row r="602" spans="1:18" ht="9.75" customHeight="1">
      <c r="A602" s="1"/>
      <c r="B602" s="1"/>
      <c r="C602" s="1"/>
      <c r="D602" s="1"/>
      <c r="E602" s="1"/>
      <c r="F602" s="1"/>
      <c r="G602" s="1"/>
      <c r="H602" s="1"/>
      <c r="I602" s="1"/>
      <c r="J602" s="1"/>
      <c r="K602" s="1"/>
      <c r="L602" s="1"/>
      <c r="M602" s="1"/>
      <c r="N602" s="1"/>
      <c r="O602" s="1"/>
      <c r="P602" s="1"/>
      <c r="Q602" s="1"/>
      <c r="R602" s="1"/>
    </row>
    <row r="603" spans="1:18" ht="9.75" customHeight="1">
      <c r="A603" s="1"/>
      <c r="B603" s="1"/>
      <c r="C603" s="1"/>
      <c r="D603" s="1"/>
      <c r="E603" s="1"/>
      <c r="F603" s="1"/>
      <c r="G603" s="1"/>
      <c r="H603" s="1"/>
      <c r="I603" s="1"/>
      <c r="J603" s="1"/>
      <c r="K603" s="1"/>
      <c r="L603" s="1"/>
      <c r="M603" s="1"/>
      <c r="N603" s="1"/>
      <c r="O603" s="1"/>
      <c r="P603" s="1"/>
      <c r="Q603" s="1"/>
      <c r="R603" s="1"/>
    </row>
    <row r="604" spans="1:18" ht="9.75" customHeight="1">
      <c r="A604" s="1"/>
      <c r="B604" s="1"/>
      <c r="C604" s="1"/>
      <c r="D604" s="1"/>
      <c r="E604" s="1"/>
      <c r="F604" s="1"/>
      <c r="G604" s="1"/>
      <c r="H604" s="1"/>
      <c r="I604" s="1"/>
      <c r="J604" s="1"/>
      <c r="K604" s="1"/>
      <c r="L604" s="1"/>
      <c r="M604" s="1"/>
      <c r="N604" s="1"/>
      <c r="O604" s="1"/>
      <c r="P604" s="1"/>
      <c r="Q604" s="1"/>
      <c r="R604" s="1"/>
    </row>
    <row r="605" spans="1:18" ht="9.75" customHeight="1">
      <c r="A605" s="1"/>
      <c r="B605" s="1"/>
      <c r="C605" s="1"/>
      <c r="D605" s="1"/>
      <c r="E605" s="1"/>
      <c r="F605" s="1"/>
      <c r="G605" s="1"/>
      <c r="H605" s="1"/>
      <c r="I605" s="1"/>
      <c r="J605" s="1"/>
      <c r="K605" s="1"/>
      <c r="L605" s="1"/>
      <c r="M605" s="1"/>
      <c r="N605" s="1"/>
      <c r="O605" s="1"/>
      <c r="P605" s="1"/>
      <c r="Q605" s="1"/>
      <c r="R605" s="1"/>
    </row>
    <row r="606" spans="1:18" ht="9.75" customHeight="1">
      <c r="A606" s="1"/>
      <c r="B606" s="1"/>
      <c r="C606" s="1"/>
      <c r="D606" s="1"/>
      <c r="E606" s="1"/>
      <c r="F606" s="1"/>
      <c r="G606" s="1"/>
      <c r="H606" s="1"/>
      <c r="I606" s="1"/>
      <c r="J606" s="1"/>
      <c r="K606" s="1"/>
      <c r="L606" s="1"/>
      <c r="M606" s="1"/>
      <c r="N606" s="1"/>
      <c r="O606" s="1"/>
      <c r="P606" s="1"/>
      <c r="Q606" s="1"/>
      <c r="R606" s="1"/>
    </row>
    <row r="607" spans="1:18" ht="9.75" customHeight="1">
      <c r="A607" s="1"/>
      <c r="B607" s="1"/>
      <c r="C607" s="1"/>
      <c r="D607" s="1"/>
      <c r="E607" s="1"/>
      <c r="F607" s="1"/>
      <c r="G607" s="1"/>
      <c r="H607" s="1"/>
      <c r="I607" s="1"/>
      <c r="J607" s="1"/>
      <c r="K607" s="1"/>
      <c r="L607" s="1"/>
      <c r="M607" s="1"/>
      <c r="N607" s="1"/>
      <c r="O607" s="1"/>
      <c r="P607" s="1"/>
      <c r="Q607" s="1"/>
      <c r="R607" s="1"/>
    </row>
    <row r="608" spans="1:18" ht="9.75" customHeight="1">
      <c r="A608" s="1"/>
      <c r="B608" s="1"/>
      <c r="C608" s="1"/>
      <c r="D608" s="1"/>
      <c r="E608" s="1"/>
      <c r="F608" s="1"/>
      <c r="G608" s="1"/>
      <c r="H608" s="1"/>
      <c r="I608" s="1"/>
      <c r="J608" s="1"/>
      <c r="K608" s="1"/>
      <c r="L608" s="1"/>
      <c r="M608" s="1"/>
      <c r="N608" s="1"/>
      <c r="O608" s="1"/>
      <c r="P608" s="1"/>
      <c r="Q608" s="1"/>
      <c r="R608" s="1"/>
    </row>
    <row r="609" spans="1:18" ht="9.75" customHeight="1">
      <c r="A609" s="1"/>
      <c r="B609" s="1"/>
      <c r="C609" s="1"/>
      <c r="D609" s="1"/>
      <c r="E609" s="1"/>
      <c r="F609" s="1"/>
      <c r="G609" s="1"/>
      <c r="H609" s="1"/>
      <c r="I609" s="1"/>
      <c r="J609" s="1"/>
      <c r="K609" s="1"/>
      <c r="L609" s="1"/>
      <c r="M609" s="1"/>
      <c r="N609" s="1"/>
      <c r="O609" s="1"/>
      <c r="P609" s="1"/>
      <c r="Q609" s="1"/>
      <c r="R609" s="1"/>
    </row>
    <row r="610" spans="1:18" ht="9.75" customHeight="1">
      <c r="A610" s="1"/>
      <c r="B610" s="1"/>
      <c r="C610" s="1"/>
      <c r="D610" s="1"/>
      <c r="E610" s="1"/>
      <c r="F610" s="1"/>
      <c r="G610" s="1"/>
      <c r="H610" s="1"/>
      <c r="I610" s="1"/>
      <c r="J610" s="1"/>
      <c r="K610" s="1"/>
      <c r="L610" s="1"/>
      <c r="M610" s="1"/>
      <c r="N610" s="1"/>
      <c r="O610" s="1"/>
      <c r="P610" s="1"/>
      <c r="Q610" s="1"/>
      <c r="R610" s="1"/>
    </row>
    <row r="611" spans="1:18" ht="9.75" customHeight="1">
      <c r="A611" s="1"/>
      <c r="B611" s="1"/>
      <c r="C611" s="1"/>
      <c r="D611" s="1"/>
      <c r="E611" s="1"/>
      <c r="F611" s="1"/>
      <c r="G611" s="1"/>
      <c r="H611" s="1"/>
      <c r="I611" s="1"/>
      <c r="J611" s="1"/>
      <c r="K611" s="1"/>
      <c r="L611" s="1"/>
      <c r="M611" s="1"/>
      <c r="N611" s="1"/>
      <c r="O611" s="1"/>
      <c r="P611" s="1"/>
      <c r="Q611" s="1"/>
      <c r="R611" s="1"/>
    </row>
    <row r="612" spans="1:18" ht="9.75" customHeight="1">
      <c r="A612" s="1"/>
      <c r="B612" s="1"/>
      <c r="C612" s="1"/>
      <c r="D612" s="1"/>
      <c r="E612" s="1"/>
      <c r="F612" s="1"/>
      <c r="G612" s="1"/>
      <c r="H612" s="1"/>
      <c r="I612" s="1"/>
      <c r="J612" s="1"/>
      <c r="K612" s="1"/>
      <c r="L612" s="1"/>
      <c r="M612" s="1"/>
      <c r="N612" s="1"/>
      <c r="O612" s="1"/>
      <c r="P612" s="1"/>
      <c r="Q612" s="1"/>
      <c r="R612" s="1"/>
    </row>
    <row r="613" spans="1:18" ht="9.75" customHeight="1">
      <c r="A613" s="1"/>
      <c r="B613" s="1"/>
      <c r="C613" s="1"/>
      <c r="D613" s="1"/>
      <c r="E613" s="1"/>
      <c r="F613" s="1"/>
      <c r="G613" s="1"/>
      <c r="H613" s="1"/>
      <c r="I613" s="1"/>
      <c r="J613" s="1"/>
      <c r="K613" s="1"/>
      <c r="L613" s="1"/>
      <c r="M613" s="1"/>
      <c r="N613" s="1"/>
      <c r="O613" s="1"/>
      <c r="P613" s="1"/>
      <c r="Q613" s="1"/>
      <c r="R613" s="1"/>
    </row>
    <row r="614" spans="1:18" ht="9.75" customHeight="1">
      <c r="A614" s="1"/>
      <c r="B614" s="1"/>
      <c r="C614" s="1"/>
      <c r="D614" s="1"/>
      <c r="E614" s="1"/>
      <c r="F614" s="1"/>
      <c r="G614" s="1"/>
      <c r="H614" s="1"/>
      <c r="I614" s="1"/>
      <c r="J614" s="1"/>
      <c r="K614" s="1"/>
      <c r="L614" s="1"/>
      <c r="M614" s="1"/>
      <c r="N614" s="1"/>
      <c r="O614" s="1"/>
      <c r="P614" s="1"/>
      <c r="Q614" s="1"/>
      <c r="R614" s="1"/>
    </row>
    <row r="615" spans="1:18" ht="9.75" customHeight="1">
      <c r="A615" s="1"/>
      <c r="B615" s="1"/>
      <c r="C615" s="1"/>
      <c r="D615" s="1"/>
      <c r="E615" s="1"/>
      <c r="F615" s="1"/>
      <c r="G615" s="1"/>
      <c r="H615" s="1"/>
      <c r="I615" s="1"/>
      <c r="J615" s="1"/>
      <c r="K615" s="1"/>
      <c r="L615" s="1"/>
      <c r="M615" s="1"/>
      <c r="N615" s="1"/>
      <c r="O615" s="1"/>
      <c r="P615" s="1"/>
      <c r="Q615" s="1"/>
      <c r="R615" s="1"/>
    </row>
    <row r="616" spans="1:18" ht="9.75" customHeight="1">
      <c r="A616" s="1"/>
      <c r="B616" s="1"/>
      <c r="C616" s="1"/>
      <c r="D616" s="1"/>
      <c r="E616" s="1"/>
      <c r="F616" s="1"/>
      <c r="G616" s="1"/>
      <c r="H616" s="1"/>
      <c r="I616" s="1"/>
      <c r="J616" s="1"/>
      <c r="K616" s="1"/>
      <c r="L616" s="1"/>
      <c r="M616" s="1"/>
      <c r="N616" s="1"/>
      <c r="O616" s="1"/>
      <c r="P616" s="1"/>
      <c r="Q616" s="1"/>
      <c r="R616" s="1"/>
    </row>
    <row r="617" spans="1:18" ht="9.75" customHeight="1">
      <c r="A617" s="1"/>
      <c r="B617" s="1"/>
      <c r="C617" s="1"/>
      <c r="D617" s="1"/>
      <c r="E617" s="1"/>
      <c r="F617" s="1"/>
      <c r="G617" s="1"/>
      <c r="H617" s="1"/>
      <c r="I617" s="1"/>
      <c r="J617" s="1"/>
      <c r="K617" s="1"/>
      <c r="L617" s="1"/>
      <c r="M617" s="1"/>
      <c r="N617" s="1"/>
      <c r="O617" s="1"/>
      <c r="P617" s="1"/>
      <c r="Q617" s="1"/>
      <c r="R617" s="1"/>
    </row>
    <row r="618" spans="1:18" ht="9.75" customHeight="1">
      <c r="A618" s="1"/>
      <c r="B618" s="1"/>
      <c r="C618" s="1"/>
      <c r="D618" s="1"/>
      <c r="E618" s="1"/>
      <c r="F618" s="1"/>
      <c r="G618" s="1"/>
      <c r="H618" s="1"/>
      <c r="I618" s="1"/>
      <c r="J618" s="1"/>
      <c r="K618" s="1"/>
      <c r="L618" s="1"/>
      <c r="M618" s="1"/>
      <c r="N618" s="1"/>
      <c r="O618" s="1"/>
      <c r="P618" s="1"/>
      <c r="Q618" s="1"/>
      <c r="R618" s="1"/>
    </row>
    <row r="619" spans="1:18" ht="9.75" customHeight="1">
      <c r="A619" s="1"/>
      <c r="B619" s="1"/>
      <c r="C619" s="1"/>
      <c r="D619" s="1"/>
      <c r="E619" s="1"/>
      <c r="F619" s="1"/>
      <c r="G619" s="1"/>
      <c r="H619" s="1"/>
      <c r="I619" s="1"/>
      <c r="J619" s="1"/>
      <c r="K619" s="1"/>
      <c r="L619" s="1"/>
      <c r="M619" s="1"/>
      <c r="N619" s="1"/>
      <c r="O619" s="1"/>
      <c r="P619" s="1"/>
      <c r="Q619" s="1"/>
      <c r="R619" s="1"/>
    </row>
    <row r="620" spans="1:18" ht="9.75" customHeight="1">
      <c r="A620" s="1"/>
      <c r="B620" s="1"/>
      <c r="C620" s="1"/>
      <c r="D620" s="1"/>
      <c r="E620" s="1"/>
      <c r="F620" s="1"/>
      <c r="G620" s="1"/>
      <c r="H620" s="1"/>
      <c r="I620" s="1"/>
      <c r="J620" s="1"/>
      <c r="K620" s="1"/>
      <c r="L620" s="1"/>
      <c r="M620" s="1"/>
      <c r="N620" s="1"/>
      <c r="O620" s="1"/>
      <c r="P620" s="1"/>
      <c r="Q620" s="1"/>
      <c r="R620" s="1"/>
    </row>
    <row r="621" spans="1:18" ht="9.75" customHeight="1">
      <c r="A621" s="1"/>
      <c r="B621" s="1"/>
      <c r="C621" s="1"/>
      <c r="D621" s="1"/>
      <c r="E621" s="1"/>
      <c r="F621" s="1"/>
      <c r="G621" s="1"/>
      <c r="H621" s="1"/>
      <c r="I621" s="1"/>
      <c r="J621" s="1"/>
      <c r="K621" s="1"/>
      <c r="L621" s="1"/>
      <c r="M621" s="1"/>
      <c r="N621" s="1"/>
      <c r="O621" s="1"/>
      <c r="P621" s="1"/>
      <c r="Q621" s="1"/>
      <c r="R621" s="1"/>
    </row>
    <row r="622" spans="1:18" ht="9.75" customHeight="1">
      <c r="A622" s="1"/>
      <c r="B622" s="1"/>
      <c r="C622" s="1"/>
      <c r="D622" s="1"/>
      <c r="E622" s="1"/>
      <c r="F622" s="1"/>
      <c r="G622" s="1"/>
      <c r="H622" s="1"/>
      <c r="I622" s="1"/>
      <c r="J622" s="1"/>
      <c r="K622" s="1"/>
      <c r="L622" s="1"/>
      <c r="M622" s="1"/>
      <c r="N622" s="1"/>
      <c r="O622" s="1"/>
      <c r="P622" s="1"/>
      <c r="Q622" s="1"/>
      <c r="R622" s="1"/>
    </row>
    <row r="623" spans="1:18" ht="9.75" customHeight="1">
      <c r="A623" s="1"/>
      <c r="B623" s="1"/>
      <c r="C623" s="1"/>
      <c r="D623" s="1"/>
      <c r="E623" s="1"/>
      <c r="F623" s="1"/>
      <c r="G623" s="1"/>
      <c r="H623" s="1"/>
      <c r="I623" s="1"/>
      <c r="J623" s="1"/>
      <c r="K623" s="1"/>
      <c r="L623" s="1"/>
      <c r="M623" s="1"/>
      <c r="N623" s="1"/>
      <c r="O623" s="1"/>
      <c r="P623" s="1"/>
      <c r="Q623" s="1"/>
      <c r="R623" s="1"/>
    </row>
    <row r="624" spans="1:18" ht="9.75" customHeight="1">
      <c r="A624" s="1"/>
      <c r="B624" s="1"/>
      <c r="C624" s="1"/>
      <c r="D624" s="1"/>
      <c r="E624" s="1"/>
      <c r="F624" s="1"/>
      <c r="G624" s="1"/>
      <c r="H624" s="1"/>
      <c r="I624" s="1"/>
      <c r="J624" s="1"/>
      <c r="K624" s="1"/>
      <c r="L624" s="1"/>
      <c r="M624" s="1"/>
      <c r="N624" s="1"/>
      <c r="O624" s="1"/>
      <c r="P624" s="1"/>
      <c r="Q624" s="1"/>
      <c r="R624" s="1"/>
    </row>
    <row r="625" spans="1:18" ht="9.75" customHeight="1">
      <c r="A625" s="1"/>
      <c r="B625" s="1"/>
      <c r="C625" s="1"/>
      <c r="D625" s="1"/>
      <c r="E625" s="1"/>
      <c r="F625" s="1"/>
      <c r="G625" s="1"/>
      <c r="H625" s="1"/>
      <c r="I625" s="1"/>
      <c r="J625" s="1"/>
      <c r="K625" s="1"/>
      <c r="L625" s="1"/>
      <c r="M625" s="1"/>
      <c r="N625" s="1"/>
      <c r="O625" s="1"/>
      <c r="P625" s="1"/>
      <c r="Q625" s="1"/>
      <c r="R625" s="1"/>
    </row>
    <row r="626" spans="1:18" ht="9.75" customHeight="1">
      <c r="A626" s="1"/>
      <c r="B626" s="1"/>
      <c r="C626" s="1"/>
      <c r="D626" s="1"/>
      <c r="E626" s="1"/>
      <c r="F626" s="1"/>
      <c r="G626" s="1"/>
      <c r="H626" s="1"/>
      <c r="I626" s="1"/>
      <c r="J626" s="1"/>
      <c r="K626" s="1"/>
      <c r="L626" s="1"/>
      <c r="M626" s="1"/>
      <c r="N626" s="1"/>
      <c r="O626" s="1"/>
      <c r="P626" s="1"/>
      <c r="Q626" s="1"/>
      <c r="R626" s="1"/>
    </row>
    <row r="627" spans="1:18" ht="9.75" customHeight="1">
      <c r="A627" s="1"/>
      <c r="B627" s="1"/>
      <c r="C627" s="1"/>
      <c r="D627" s="1"/>
      <c r="E627" s="1"/>
      <c r="F627" s="1"/>
      <c r="G627" s="1"/>
      <c r="H627" s="1"/>
      <c r="I627" s="1"/>
      <c r="J627" s="1"/>
      <c r="K627" s="1"/>
      <c r="L627" s="1"/>
      <c r="M627" s="1"/>
      <c r="N627" s="1"/>
      <c r="O627" s="1"/>
      <c r="P627" s="1"/>
      <c r="Q627" s="1"/>
      <c r="R627" s="1"/>
    </row>
    <row r="628" spans="1:18" ht="9.75" customHeight="1">
      <c r="A628" s="1"/>
      <c r="B628" s="1"/>
      <c r="C628" s="1"/>
      <c r="D628" s="1"/>
      <c r="E628" s="1"/>
      <c r="F628" s="1"/>
      <c r="G628" s="1"/>
      <c r="H628" s="1"/>
      <c r="I628" s="1"/>
      <c r="J628" s="1"/>
      <c r="K628" s="1"/>
      <c r="L628" s="1"/>
      <c r="M628" s="1"/>
      <c r="N628" s="1"/>
      <c r="O628" s="1"/>
      <c r="P628" s="1"/>
      <c r="Q628" s="1"/>
      <c r="R628" s="1"/>
    </row>
    <row r="629" spans="1:18" ht="9.75" customHeight="1">
      <c r="A629" s="1"/>
      <c r="B629" s="1"/>
      <c r="C629" s="1"/>
      <c r="D629" s="1"/>
      <c r="E629" s="1"/>
      <c r="F629" s="1"/>
      <c r="G629" s="1"/>
      <c r="H629" s="1"/>
      <c r="I629" s="1"/>
      <c r="J629" s="1"/>
      <c r="K629" s="1"/>
      <c r="L629" s="1"/>
      <c r="M629" s="1"/>
      <c r="N629" s="1"/>
      <c r="O629" s="1"/>
      <c r="P629" s="1"/>
      <c r="Q629" s="1"/>
      <c r="R629" s="1"/>
    </row>
    <row r="630" spans="1:18" ht="9.75" customHeight="1">
      <c r="A630" s="1"/>
      <c r="B630" s="1"/>
      <c r="C630" s="1"/>
      <c r="D630" s="1"/>
      <c r="E630" s="1"/>
      <c r="F630" s="1"/>
      <c r="G630" s="1"/>
      <c r="H630" s="1"/>
      <c r="I630" s="1"/>
      <c r="J630" s="1"/>
      <c r="K630" s="1"/>
      <c r="L630" s="1"/>
      <c r="M630" s="1"/>
      <c r="N630" s="1"/>
      <c r="O630" s="1"/>
      <c r="P630" s="1"/>
      <c r="Q630" s="1"/>
      <c r="R630" s="1"/>
    </row>
    <row r="631" spans="1:18" ht="9.75" customHeight="1">
      <c r="A631" s="1"/>
      <c r="B631" s="1"/>
      <c r="C631" s="1"/>
      <c r="D631" s="1"/>
      <c r="E631" s="1"/>
      <c r="F631" s="1"/>
      <c r="G631" s="1"/>
      <c r="H631" s="1"/>
      <c r="I631" s="1"/>
      <c r="J631" s="1"/>
      <c r="K631" s="1"/>
      <c r="L631" s="1"/>
      <c r="M631" s="1"/>
      <c r="N631" s="1"/>
      <c r="O631" s="1"/>
      <c r="P631" s="1"/>
      <c r="Q631" s="1"/>
      <c r="R631" s="1"/>
    </row>
    <row r="632" spans="1:18" ht="9.75" customHeight="1">
      <c r="A632" s="1"/>
      <c r="B632" s="1"/>
      <c r="C632" s="1"/>
      <c r="D632" s="1"/>
      <c r="E632" s="1"/>
      <c r="F632" s="1"/>
      <c r="G632" s="1"/>
      <c r="H632" s="1"/>
      <c r="I632" s="1"/>
      <c r="J632" s="1"/>
      <c r="K632" s="1"/>
      <c r="L632" s="1"/>
      <c r="M632" s="1"/>
      <c r="N632" s="1"/>
      <c r="O632" s="1"/>
      <c r="P632" s="1"/>
      <c r="Q632" s="1"/>
      <c r="R632" s="1"/>
    </row>
    <row r="633" spans="1:18" ht="9.75" customHeight="1">
      <c r="A633" s="1"/>
      <c r="B633" s="1"/>
      <c r="C633" s="1"/>
      <c r="D633" s="1"/>
      <c r="E633" s="1"/>
      <c r="F633" s="1"/>
      <c r="G633" s="1"/>
      <c r="H633" s="1"/>
      <c r="I633" s="1"/>
      <c r="J633" s="1"/>
      <c r="K633" s="1"/>
      <c r="L633" s="1"/>
      <c r="M633" s="1"/>
      <c r="N633" s="1"/>
      <c r="O633" s="1"/>
      <c r="P633" s="1"/>
      <c r="Q633" s="1"/>
      <c r="R633" s="1"/>
    </row>
    <row r="634" spans="1:18" ht="9.75" customHeight="1">
      <c r="A634" s="1"/>
      <c r="B634" s="1"/>
      <c r="C634" s="1"/>
      <c r="D634" s="1"/>
      <c r="E634" s="1"/>
      <c r="F634" s="1"/>
      <c r="G634" s="1"/>
      <c r="H634" s="1"/>
      <c r="I634" s="1"/>
      <c r="J634" s="1"/>
      <c r="K634" s="1"/>
      <c r="L634" s="1"/>
      <c r="M634" s="1"/>
      <c r="N634" s="1"/>
      <c r="O634" s="1"/>
      <c r="P634" s="1"/>
      <c r="Q634" s="1"/>
      <c r="R634" s="1"/>
    </row>
    <row r="635" spans="1:18" ht="9.75" customHeight="1">
      <c r="A635" s="1"/>
      <c r="B635" s="1"/>
      <c r="C635" s="1"/>
      <c r="D635" s="1"/>
      <c r="E635" s="1"/>
      <c r="F635" s="1"/>
      <c r="G635" s="1"/>
      <c r="H635" s="1"/>
      <c r="I635" s="1"/>
      <c r="J635" s="1"/>
      <c r="K635" s="1"/>
      <c r="L635" s="1"/>
      <c r="M635" s="1"/>
      <c r="N635" s="1"/>
      <c r="O635" s="1"/>
      <c r="P635" s="1"/>
      <c r="Q635" s="1"/>
      <c r="R635" s="1"/>
    </row>
    <row r="636" spans="1:18" ht="9.75" customHeight="1">
      <c r="A636" s="1"/>
      <c r="B636" s="1"/>
      <c r="C636" s="1"/>
      <c r="D636" s="1"/>
      <c r="E636" s="1"/>
      <c r="F636" s="1"/>
      <c r="G636" s="1"/>
      <c r="H636" s="1"/>
      <c r="I636" s="1"/>
      <c r="J636" s="1"/>
      <c r="K636" s="1"/>
      <c r="L636" s="1"/>
      <c r="M636" s="1"/>
      <c r="N636" s="1"/>
      <c r="O636" s="1"/>
      <c r="P636" s="1"/>
      <c r="Q636" s="1"/>
      <c r="R636" s="1"/>
    </row>
    <row r="637" spans="1:18" ht="9.75" customHeight="1">
      <c r="A637" s="1"/>
      <c r="B637" s="1"/>
      <c r="C637" s="1"/>
      <c r="D637" s="1"/>
      <c r="E637" s="1"/>
      <c r="F637" s="1"/>
      <c r="G637" s="1"/>
      <c r="H637" s="1"/>
      <c r="I637" s="1"/>
      <c r="J637" s="1"/>
      <c r="K637" s="1"/>
      <c r="L637" s="1"/>
      <c r="M637" s="1"/>
      <c r="N637" s="1"/>
      <c r="O637" s="1"/>
      <c r="P637" s="1"/>
      <c r="Q637" s="1"/>
      <c r="R637" s="1"/>
    </row>
    <row r="638" spans="1:18" ht="9.75" customHeight="1">
      <c r="A638" s="1"/>
      <c r="B638" s="1"/>
      <c r="C638" s="1"/>
      <c r="D638" s="1"/>
      <c r="E638" s="1"/>
      <c r="F638" s="1"/>
      <c r="G638" s="1"/>
      <c r="H638" s="1"/>
      <c r="I638" s="1"/>
      <c r="J638" s="1"/>
      <c r="K638" s="1"/>
      <c r="L638" s="1"/>
      <c r="M638" s="1"/>
      <c r="N638" s="1"/>
      <c r="O638" s="1"/>
      <c r="P638" s="1"/>
      <c r="Q638" s="1"/>
      <c r="R638" s="1"/>
    </row>
    <row r="639" spans="1:18" ht="9.75" customHeight="1">
      <c r="A639" s="1"/>
      <c r="B639" s="1"/>
      <c r="C639" s="1"/>
      <c r="D639" s="1"/>
      <c r="E639" s="1"/>
      <c r="F639" s="1"/>
      <c r="G639" s="1"/>
      <c r="H639" s="1"/>
      <c r="I639" s="1"/>
      <c r="J639" s="1"/>
      <c r="K639" s="1"/>
      <c r="L639" s="1"/>
      <c r="M639" s="1"/>
      <c r="N639" s="1"/>
      <c r="O639" s="1"/>
      <c r="P639" s="1"/>
      <c r="Q639" s="1"/>
      <c r="R639" s="1"/>
    </row>
    <row r="640" spans="1:18" ht="9.75" customHeight="1">
      <c r="A640" s="1"/>
      <c r="B640" s="1"/>
      <c r="C640" s="1"/>
      <c r="D640" s="1"/>
      <c r="E640" s="1"/>
      <c r="F640" s="1"/>
      <c r="G640" s="1"/>
      <c r="H640" s="1"/>
      <c r="I640" s="1"/>
      <c r="J640" s="1"/>
      <c r="K640" s="1"/>
      <c r="L640" s="1"/>
      <c r="M640" s="1"/>
      <c r="N640" s="1"/>
      <c r="O640" s="1"/>
      <c r="P640" s="1"/>
      <c r="Q640" s="1"/>
      <c r="R640" s="1"/>
    </row>
    <row r="641" spans="1:18" ht="9.75" customHeight="1">
      <c r="A641" s="1"/>
      <c r="B641" s="1"/>
      <c r="C641" s="1"/>
      <c r="D641" s="1"/>
      <c r="E641" s="1"/>
      <c r="F641" s="1"/>
      <c r="G641" s="1"/>
      <c r="H641" s="1"/>
      <c r="I641" s="1"/>
      <c r="J641" s="1"/>
      <c r="K641" s="1"/>
      <c r="L641" s="1"/>
      <c r="M641" s="1"/>
      <c r="N641" s="1"/>
      <c r="O641" s="1"/>
      <c r="P641" s="1"/>
      <c r="Q641" s="1"/>
      <c r="R641" s="1"/>
    </row>
    <row r="642" spans="1:18" ht="9.75" customHeight="1">
      <c r="A642" s="1"/>
      <c r="B642" s="1"/>
      <c r="C642" s="1"/>
      <c r="D642" s="1"/>
      <c r="E642" s="1"/>
      <c r="F642" s="1"/>
      <c r="G642" s="1"/>
      <c r="H642" s="1"/>
      <c r="I642" s="1"/>
      <c r="J642" s="1"/>
      <c r="K642" s="1"/>
      <c r="L642" s="1"/>
      <c r="M642" s="1"/>
      <c r="N642" s="1"/>
      <c r="O642" s="1"/>
      <c r="P642" s="1"/>
      <c r="Q642" s="1"/>
      <c r="R642" s="1"/>
    </row>
    <row r="643" spans="1:18" ht="9.75" customHeight="1">
      <c r="A643" s="1"/>
      <c r="B643" s="1"/>
      <c r="C643" s="1"/>
      <c r="D643" s="1"/>
      <c r="E643" s="1"/>
      <c r="F643" s="1"/>
      <c r="G643" s="1"/>
      <c r="H643" s="1"/>
      <c r="I643" s="1"/>
      <c r="J643" s="1"/>
      <c r="K643" s="1"/>
      <c r="L643" s="1"/>
      <c r="M643" s="1"/>
      <c r="N643" s="1"/>
      <c r="O643" s="1"/>
      <c r="P643" s="1"/>
      <c r="Q643" s="1"/>
      <c r="R643" s="1"/>
    </row>
    <row r="644" spans="1:18" ht="9.75" customHeight="1">
      <c r="A644" s="1"/>
      <c r="B644" s="1"/>
      <c r="C644" s="1"/>
      <c r="D644" s="1"/>
      <c r="E644" s="1"/>
      <c r="F644" s="1"/>
      <c r="G644" s="1"/>
      <c r="H644" s="1"/>
      <c r="I644" s="1"/>
      <c r="J644" s="1"/>
      <c r="K644" s="1"/>
      <c r="L644" s="1"/>
      <c r="M644" s="1"/>
      <c r="N644" s="1"/>
      <c r="O644" s="1"/>
      <c r="P644" s="1"/>
      <c r="Q644" s="1"/>
      <c r="R644" s="1"/>
    </row>
    <row r="645" spans="1:18" ht="9.75" customHeight="1">
      <c r="A645" s="1"/>
      <c r="B645" s="1"/>
      <c r="C645" s="1"/>
      <c r="D645" s="1"/>
      <c r="E645" s="1"/>
      <c r="F645" s="1"/>
      <c r="G645" s="1"/>
      <c r="H645" s="1"/>
      <c r="I645" s="1"/>
      <c r="J645" s="1"/>
      <c r="K645" s="1"/>
      <c r="L645" s="1"/>
      <c r="M645" s="1"/>
      <c r="N645" s="1"/>
      <c r="O645" s="1"/>
      <c r="P645" s="1"/>
      <c r="Q645" s="1"/>
      <c r="R645" s="1"/>
    </row>
    <row r="646" spans="1:18" ht="9.75" customHeight="1">
      <c r="A646" s="1"/>
      <c r="B646" s="1"/>
      <c r="C646" s="1"/>
      <c r="D646" s="1"/>
      <c r="E646" s="1"/>
      <c r="F646" s="1"/>
      <c r="G646" s="1"/>
      <c r="H646" s="1"/>
      <c r="I646" s="1"/>
      <c r="J646" s="1"/>
      <c r="K646" s="1"/>
      <c r="L646" s="1"/>
      <c r="M646" s="1"/>
      <c r="N646" s="1"/>
      <c r="O646" s="1"/>
      <c r="P646" s="1"/>
      <c r="Q646" s="1"/>
      <c r="R646" s="1"/>
    </row>
    <row r="647" spans="1:18" ht="9.75" customHeight="1">
      <c r="A647" s="1"/>
      <c r="B647" s="1"/>
      <c r="C647" s="1"/>
      <c r="D647" s="1"/>
      <c r="E647" s="1"/>
      <c r="F647" s="1"/>
      <c r="G647" s="1"/>
      <c r="H647" s="1"/>
      <c r="I647" s="1"/>
      <c r="J647" s="1"/>
      <c r="K647" s="1"/>
      <c r="L647" s="1"/>
      <c r="M647" s="1"/>
      <c r="N647" s="1"/>
      <c r="O647" s="1"/>
      <c r="P647" s="1"/>
      <c r="Q647" s="1"/>
      <c r="R647" s="1"/>
    </row>
    <row r="648" spans="1:18" ht="9.75" customHeight="1">
      <c r="A648" s="1"/>
      <c r="B648" s="1"/>
      <c r="C648" s="1"/>
      <c r="D648" s="1"/>
      <c r="E648" s="1"/>
      <c r="F648" s="1"/>
      <c r="G648" s="1"/>
      <c r="H648" s="1"/>
      <c r="I648" s="1"/>
      <c r="J648" s="1"/>
      <c r="K648" s="1"/>
      <c r="L648" s="1"/>
      <c r="M648" s="1"/>
      <c r="N648" s="1"/>
      <c r="O648" s="1"/>
      <c r="P648" s="1"/>
      <c r="Q648" s="1"/>
      <c r="R648" s="1"/>
    </row>
    <row r="649" spans="1:18" ht="9.75" customHeight="1">
      <c r="A649" s="1"/>
      <c r="B649" s="1"/>
      <c r="C649" s="1"/>
      <c r="D649" s="1"/>
      <c r="E649" s="1"/>
      <c r="F649" s="1"/>
      <c r="G649" s="1"/>
      <c r="H649" s="1"/>
      <c r="I649" s="1"/>
      <c r="J649" s="1"/>
      <c r="K649" s="1"/>
      <c r="L649" s="1"/>
      <c r="M649" s="1"/>
      <c r="N649" s="1"/>
      <c r="O649" s="1"/>
      <c r="P649" s="1"/>
      <c r="Q649" s="1"/>
      <c r="R649" s="1"/>
    </row>
    <row r="650" spans="1:18" ht="9.75" customHeight="1">
      <c r="A650" s="1"/>
      <c r="B650" s="1"/>
      <c r="C650" s="1"/>
      <c r="D650" s="1"/>
      <c r="E650" s="1"/>
      <c r="F650" s="1"/>
      <c r="G650" s="1"/>
      <c r="H650" s="1"/>
      <c r="I650" s="1"/>
      <c r="J650" s="1"/>
      <c r="K650" s="1"/>
      <c r="L650" s="1"/>
      <c r="M650" s="1"/>
      <c r="N650" s="1"/>
      <c r="O650" s="1"/>
      <c r="P650" s="1"/>
      <c r="Q650" s="1"/>
      <c r="R650" s="1"/>
    </row>
    <row r="651" spans="1:18" ht="9.75" customHeight="1">
      <c r="A651" s="1"/>
      <c r="B651" s="1"/>
      <c r="C651" s="1"/>
      <c r="D651" s="1"/>
      <c r="E651" s="1"/>
      <c r="F651" s="1"/>
      <c r="G651" s="1"/>
      <c r="H651" s="1"/>
      <c r="I651" s="1"/>
      <c r="J651" s="1"/>
      <c r="K651" s="1"/>
      <c r="L651" s="1"/>
      <c r="M651" s="1"/>
      <c r="N651" s="1"/>
      <c r="O651" s="1"/>
      <c r="P651" s="1"/>
      <c r="Q651" s="1"/>
      <c r="R651" s="1"/>
    </row>
    <row r="652" spans="1:18" ht="9.75" customHeight="1">
      <c r="A652" s="1"/>
      <c r="B652" s="1"/>
      <c r="C652" s="1"/>
      <c r="D652" s="1"/>
      <c r="E652" s="1"/>
      <c r="F652" s="1"/>
      <c r="G652" s="1"/>
      <c r="H652" s="1"/>
      <c r="I652" s="1"/>
      <c r="J652" s="1"/>
      <c r="K652" s="1"/>
      <c r="L652" s="1"/>
      <c r="M652" s="1"/>
      <c r="N652" s="1"/>
      <c r="O652" s="1"/>
      <c r="P652" s="1"/>
      <c r="Q652" s="1"/>
      <c r="R652" s="1"/>
    </row>
    <row r="653" spans="1:18" ht="9.75" customHeight="1">
      <c r="A653" s="1"/>
      <c r="B653" s="1"/>
      <c r="C653" s="1"/>
      <c r="D653" s="1"/>
      <c r="E653" s="1"/>
      <c r="F653" s="1"/>
      <c r="G653" s="1"/>
      <c r="H653" s="1"/>
      <c r="I653" s="1"/>
      <c r="J653" s="1"/>
      <c r="K653" s="1"/>
      <c r="L653" s="1"/>
      <c r="M653" s="1"/>
      <c r="N653" s="1"/>
      <c r="O653" s="1"/>
      <c r="P653" s="1"/>
      <c r="Q653" s="1"/>
      <c r="R653" s="1"/>
    </row>
    <row r="654" spans="1:18" ht="9.75" customHeight="1">
      <c r="A654" s="1"/>
      <c r="B654" s="1"/>
      <c r="C654" s="1"/>
      <c r="D654" s="1"/>
      <c r="E654" s="1"/>
      <c r="F654" s="1"/>
      <c r="G654" s="1"/>
      <c r="H654" s="1"/>
      <c r="I654" s="1"/>
      <c r="J654" s="1"/>
      <c r="K654" s="1"/>
      <c r="L654" s="1"/>
      <c r="M654" s="1"/>
      <c r="N654" s="1"/>
      <c r="O654" s="1"/>
      <c r="P654" s="1"/>
      <c r="Q654" s="1"/>
      <c r="R654" s="1"/>
    </row>
    <row r="655" spans="1:18" ht="9.75" customHeight="1">
      <c r="A655" s="1"/>
      <c r="B655" s="1"/>
      <c r="C655" s="1"/>
      <c r="D655" s="1"/>
      <c r="E655" s="1"/>
      <c r="F655" s="1"/>
      <c r="G655" s="1"/>
      <c r="H655" s="1"/>
      <c r="I655" s="1"/>
      <c r="J655" s="1"/>
      <c r="K655" s="1"/>
      <c r="L655" s="1"/>
      <c r="M655" s="1"/>
      <c r="N655" s="1"/>
      <c r="O655" s="1"/>
      <c r="P655" s="1"/>
      <c r="Q655" s="1"/>
      <c r="R655" s="1"/>
    </row>
    <row r="656" spans="1:18" ht="9.75" customHeight="1">
      <c r="A656" s="1"/>
      <c r="B656" s="1"/>
      <c r="C656" s="1"/>
      <c r="D656" s="1"/>
      <c r="E656" s="1"/>
      <c r="F656" s="1"/>
      <c r="G656" s="1"/>
      <c r="H656" s="1"/>
      <c r="I656" s="1"/>
      <c r="J656" s="1"/>
      <c r="K656" s="1"/>
      <c r="L656" s="1"/>
      <c r="M656" s="1"/>
      <c r="N656" s="1"/>
      <c r="O656" s="1"/>
      <c r="P656" s="1"/>
      <c r="Q656" s="1"/>
      <c r="R656" s="1"/>
    </row>
    <row r="657" spans="1:18" ht="9.75" customHeight="1">
      <c r="A657" s="1"/>
      <c r="B657" s="1"/>
      <c r="C657" s="1"/>
      <c r="D657" s="1"/>
      <c r="E657" s="1"/>
      <c r="F657" s="1"/>
      <c r="G657" s="1"/>
      <c r="H657" s="1"/>
      <c r="I657" s="1"/>
      <c r="J657" s="1"/>
      <c r="K657" s="1"/>
      <c r="L657" s="1"/>
      <c r="M657" s="1"/>
      <c r="N657" s="1"/>
      <c r="O657" s="1"/>
      <c r="P657" s="1"/>
      <c r="Q657" s="1"/>
      <c r="R657" s="1"/>
    </row>
    <row r="658" spans="1:18" ht="9.75" customHeight="1">
      <c r="A658" s="1"/>
      <c r="B658" s="1"/>
      <c r="C658" s="1"/>
      <c r="D658" s="1"/>
      <c r="E658" s="1"/>
      <c r="F658" s="1"/>
      <c r="G658" s="1"/>
      <c r="H658" s="1"/>
      <c r="I658" s="1"/>
      <c r="J658" s="1"/>
      <c r="K658" s="1"/>
      <c r="L658" s="1"/>
      <c r="M658" s="1"/>
      <c r="N658" s="1"/>
      <c r="O658" s="1"/>
      <c r="P658" s="1"/>
      <c r="Q658" s="1"/>
      <c r="R658" s="1"/>
    </row>
    <row r="659" spans="1:18" ht="9.75" customHeight="1">
      <c r="A659" s="1"/>
      <c r="B659" s="1"/>
      <c r="C659" s="1"/>
      <c r="D659" s="1"/>
      <c r="E659" s="1"/>
      <c r="F659" s="1"/>
      <c r="G659" s="1"/>
      <c r="H659" s="1"/>
      <c r="I659" s="1"/>
      <c r="J659" s="1"/>
      <c r="K659" s="1"/>
      <c r="L659" s="1"/>
      <c r="M659" s="1"/>
      <c r="N659" s="1"/>
      <c r="O659" s="1"/>
      <c r="P659" s="1"/>
      <c r="Q659" s="1"/>
      <c r="R659" s="1"/>
    </row>
    <row r="660" spans="1:18" ht="9.75" customHeight="1">
      <c r="A660" s="1"/>
      <c r="B660" s="1"/>
      <c r="C660" s="1"/>
      <c r="D660" s="1"/>
      <c r="E660" s="1"/>
      <c r="F660" s="1"/>
      <c r="G660" s="1"/>
      <c r="H660" s="1"/>
      <c r="I660" s="1"/>
      <c r="J660" s="1"/>
      <c r="K660" s="1"/>
      <c r="L660" s="1"/>
      <c r="M660" s="1"/>
      <c r="N660" s="1"/>
      <c r="O660" s="1"/>
      <c r="P660" s="1"/>
      <c r="Q660" s="1"/>
      <c r="R660" s="1"/>
    </row>
    <row r="661" spans="1:18" ht="9.75" customHeight="1">
      <c r="A661" s="1"/>
      <c r="B661" s="1"/>
      <c r="C661" s="1"/>
      <c r="D661" s="1"/>
      <c r="E661" s="1"/>
      <c r="F661" s="1"/>
      <c r="G661" s="1"/>
      <c r="H661" s="1"/>
      <c r="I661" s="1"/>
      <c r="J661" s="1"/>
      <c r="K661" s="1"/>
      <c r="L661" s="1"/>
      <c r="M661" s="1"/>
      <c r="N661" s="1"/>
      <c r="O661" s="1"/>
      <c r="P661" s="1"/>
      <c r="Q661" s="1"/>
      <c r="R661" s="1"/>
    </row>
    <row r="662" spans="1:18" ht="9.75" customHeight="1">
      <c r="A662" s="1"/>
      <c r="B662" s="1"/>
      <c r="C662" s="1"/>
      <c r="D662" s="1"/>
      <c r="E662" s="1"/>
      <c r="F662" s="1"/>
      <c r="G662" s="1"/>
      <c r="H662" s="1"/>
      <c r="I662" s="1"/>
      <c r="J662" s="1"/>
      <c r="K662" s="1"/>
      <c r="L662" s="1"/>
      <c r="M662" s="1"/>
      <c r="N662" s="1"/>
      <c r="O662" s="1"/>
      <c r="P662" s="1"/>
      <c r="Q662" s="1"/>
      <c r="R662" s="1"/>
    </row>
    <row r="663" spans="1:18" ht="9.75" customHeight="1">
      <c r="A663" s="1"/>
      <c r="B663" s="1"/>
      <c r="C663" s="1"/>
      <c r="D663" s="1"/>
      <c r="E663" s="1"/>
      <c r="F663" s="1"/>
      <c r="G663" s="1"/>
      <c r="H663" s="1"/>
      <c r="I663" s="1"/>
      <c r="J663" s="1"/>
      <c r="K663" s="1"/>
      <c r="L663" s="1"/>
      <c r="M663" s="1"/>
      <c r="N663" s="1"/>
      <c r="O663" s="1"/>
      <c r="P663" s="1"/>
      <c r="Q663" s="1"/>
      <c r="R663" s="1"/>
    </row>
    <row r="664" spans="1:18" ht="9.75" customHeight="1">
      <c r="A664" s="1"/>
      <c r="B664" s="1"/>
      <c r="C664" s="1"/>
      <c r="D664" s="1"/>
      <c r="E664" s="1"/>
      <c r="F664" s="1"/>
      <c r="G664" s="1"/>
      <c r="H664" s="1"/>
      <c r="I664" s="1"/>
      <c r="J664" s="1"/>
      <c r="K664" s="1"/>
      <c r="L664" s="1"/>
      <c r="M664" s="1"/>
      <c r="N664" s="1"/>
      <c r="O664" s="1"/>
      <c r="P664" s="1"/>
      <c r="Q664" s="1"/>
      <c r="R664" s="1"/>
    </row>
    <row r="665" spans="1:18" ht="9.75" customHeight="1">
      <c r="A665" s="1"/>
      <c r="B665" s="1"/>
      <c r="C665" s="1"/>
      <c r="D665" s="1"/>
      <c r="E665" s="1"/>
      <c r="F665" s="1"/>
      <c r="G665" s="1"/>
      <c r="H665" s="1"/>
      <c r="I665" s="1"/>
      <c r="J665" s="1"/>
      <c r="K665" s="1"/>
      <c r="L665" s="1"/>
      <c r="M665" s="1"/>
      <c r="N665" s="1"/>
      <c r="O665" s="1"/>
      <c r="P665" s="1"/>
      <c r="Q665" s="1"/>
      <c r="R665" s="1"/>
    </row>
    <row r="666" spans="1:18" ht="9.75" customHeight="1">
      <c r="A666" s="1"/>
      <c r="B666" s="1"/>
      <c r="C666" s="1"/>
      <c r="D666" s="1"/>
      <c r="E666" s="1"/>
      <c r="F666" s="1"/>
      <c r="G666" s="1"/>
      <c r="H666" s="1"/>
      <c r="I666" s="1"/>
      <c r="J666" s="1"/>
      <c r="K666" s="1"/>
      <c r="L666" s="1"/>
      <c r="M666" s="1"/>
      <c r="N666" s="1"/>
      <c r="O666" s="1"/>
      <c r="P666" s="1"/>
      <c r="Q666" s="1"/>
      <c r="R666" s="1"/>
    </row>
    <row r="667" spans="1:18" ht="9.75" customHeight="1">
      <c r="A667" s="1"/>
      <c r="B667" s="1"/>
      <c r="C667" s="1"/>
      <c r="D667" s="1"/>
      <c r="E667" s="1"/>
      <c r="F667" s="1"/>
      <c r="G667" s="1"/>
      <c r="H667" s="1"/>
      <c r="I667" s="1"/>
      <c r="J667" s="1"/>
      <c r="K667" s="1"/>
      <c r="L667" s="1"/>
      <c r="M667" s="1"/>
      <c r="N667" s="1"/>
      <c r="O667" s="1"/>
      <c r="P667" s="1"/>
      <c r="Q667" s="1"/>
      <c r="R667" s="1"/>
    </row>
    <row r="668" spans="1:18" ht="9.75" customHeight="1">
      <c r="A668" s="1"/>
      <c r="B668" s="1"/>
      <c r="C668" s="1"/>
      <c r="D668" s="1"/>
      <c r="E668" s="1"/>
      <c r="F668" s="1"/>
      <c r="G668" s="1"/>
      <c r="H668" s="1"/>
      <c r="I668" s="1"/>
      <c r="J668" s="1"/>
      <c r="K668" s="1"/>
      <c r="L668" s="1"/>
      <c r="M668" s="1"/>
      <c r="N668" s="1"/>
      <c r="O668" s="1"/>
      <c r="P668" s="1"/>
      <c r="Q668" s="1"/>
      <c r="R668" s="1"/>
    </row>
    <row r="669" spans="1:18" ht="9.75" customHeight="1">
      <c r="A669" s="1"/>
      <c r="B669" s="1"/>
      <c r="C669" s="1"/>
      <c r="D669" s="1"/>
      <c r="E669" s="1"/>
      <c r="F669" s="1"/>
      <c r="G669" s="1"/>
      <c r="H669" s="1"/>
      <c r="I669" s="1"/>
      <c r="J669" s="1"/>
      <c r="K669" s="1"/>
      <c r="L669" s="1"/>
      <c r="M669" s="1"/>
      <c r="N669" s="1"/>
      <c r="O669" s="1"/>
      <c r="P669" s="1"/>
      <c r="Q669" s="1"/>
      <c r="R669" s="1"/>
    </row>
    <row r="670" spans="1:18" ht="9.75" customHeight="1">
      <c r="A670" s="1"/>
      <c r="B670" s="1"/>
      <c r="C670" s="1"/>
      <c r="D670" s="1"/>
      <c r="E670" s="1"/>
      <c r="F670" s="1"/>
      <c r="G670" s="1"/>
      <c r="H670" s="1"/>
      <c r="I670" s="1"/>
      <c r="J670" s="1"/>
      <c r="K670" s="1"/>
      <c r="L670" s="1"/>
      <c r="M670" s="1"/>
      <c r="N670" s="1"/>
      <c r="O670" s="1"/>
      <c r="P670" s="1"/>
      <c r="Q670" s="1"/>
      <c r="R670" s="1"/>
    </row>
    <row r="671" spans="1:18" ht="9.75" customHeight="1">
      <c r="A671" s="1"/>
      <c r="B671" s="1"/>
      <c r="C671" s="1"/>
      <c r="D671" s="1"/>
      <c r="E671" s="1"/>
      <c r="F671" s="1"/>
      <c r="G671" s="1"/>
      <c r="H671" s="1"/>
      <c r="I671" s="1"/>
      <c r="J671" s="1"/>
      <c r="K671" s="1"/>
      <c r="L671" s="1"/>
      <c r="M671" s="1"/>
      <c r="N671" s="1"/>
      <c r="O671" s="1"/>
      <c r="P671" s="1"/>
      <c r="Q671" s="1"/>
      <c r="R671" s="1"/>
    </row>
    <row r="672" spans="1:18" ht="9.75" customHeight="1">
      <c r="A672" s="1"/>
      <c r="B672" s="1"/>
      <c r="C672" s="1"/>
      <c r="D672" s="1"/>
      <c r="E672" s="1"/>
      <c r="F672" s="1"/>
      <c r="G672" s="1"/>
      <c r="H672" s="1"/>
      <c r="I672" s="1"/>
      <c r="J672" s="1"/>
      <c r="K672" s="1"/>
      <c r="L672" s="1"/>
      <c r="M672" s="1"/>
      <c r="N672" s="1"/>
      <c r="O672" s="1"/>
      <c r="P672" s="1"/>
      <c r="Q672" s="1"/>
      <c r="R672" s="1"/>
    </row>
    <row r="673" spans="1:18" ht="9.75" customHeight="1">
      <c r="A673" s="1"/>
      <c r="B673" s="1"/>
      <c r="C673" s="1"/>
      <c r="D673" s="1"/>
      <c r="E673" s="1"/>
      <c r="F673" s="1"/>
      <c r="G673" s="1"/>
      <c r="H673" s="1"/>
      <c r="I673" s="1"/>
      <c r="J673" s="1"/>
      <c r="K673" s="1"/>
      <c r="L673" s="1"/>
      <c r="M673" s="1"/>
      <c r="N673" s="1"/>
      <c r="O673" s="1"/>
      <c r="P673" s="1"/>
      <c r="Q673" s="1"/>
      <c r="R673" s="1"/>
    </row>
    <row r="674" spans="1:18" ht="9.75" customHeight="1">
      <c r="A674" s="1"/>
      <c r="B674" s="1"/>
      <c r="C674" s="1"/>
      <c r="D674" s="1"/>
      <c r="E674" s="1"/>
      <c r="F674" s="1"/>
      <c r="G674" s="1"/>
      <c r="H674" s="1"/>
      <c r="I674" s="1"/>
      <c r="J674" s="1"/>
      <c r="K674" s="1"/>
      <c r="L674" s="1"/>
      <c r="M674" s="1"/>
      <c r="N674" s="1"/>
      <c r="O674" s="1"/>
      <c r="P674" s="1"/>
      <c r="Q674" s="1"/>
      <c r="R674" s="1"/>
    </row>
    <row r="675" spans="1:18" ht="9.75" customHeight="1">
      <c r="A675" s="1"/>
      <c r="B675" s="1"/>
      <c r="C675" s="1"/>
      <c r="D675" s="1"/>
      <c r="E675" s="1"/>
      <c r="F675" s="1"/>
      <c r="G675" s="1"/>
      <c r="H675" s="1"/>
      <c r="I675" s="1"/>
      <c r="J675" s="1"/>
      <c r="K675" s="1"/>
      <c r="L675" s="1"/>
      <c r="M675" s="1"/>
      <c r="N675" s="1"/>
      <c r="O675" s="1"/>
      <c r="P675" s="1"/>
      <c r="Q675" s="1"/>
      <c r="R675" s="1"/>
    </row>
    <row r="676" spans="1:18" ht="9.75" customHeight="1">
      <c r="A676" s="1"/>
      <c r="B676" s="1"/>
      <c r="C676" s="1"/>
      <c r="D676" s="1"/>
      <c r="E676" s="1"/>
      <c r="F676" s="1"/>
      <c r="G676" s="1"/>
      <c r="H676" s="1"/>
      <c r="I676" s="1"/>
      <c r="J676" s="1"/>
      <c r="K676" s="1"/>
      <c r="L676" s="1"/>
      <c r="M676" s="1"/>
      <c r="N676" s="1"/>
      <c r="O676" s="1"/>
      <c r="P676" s="1"/>
      <c r="Q676" s="1"/>
      <c r="R676" s="1"/>
    </row>
    <row r="677" spans="1:18" ht="9.75" customHeight="1">
      <c r="A677" s="1"/>
      <c r="B677" s="1"/>
      <c r="C677" s="1"/>
      <c r="D677" s="1"/>
      <c r="E677" s="1"/>
      <c r="F677" s="1"/>
      <c r="G677" s="1"/>
      <c r="H677" s="1"/>
      <c r="I677" s="1"/>
      <c r="J677" s="1"/>
      <c r="K677" s="1"/>
      <c r="L677" s="1"/>
      <c r="M677" s="1"/>
      <c r="N677" s="1"/>
      <c r="O677" s="1"/>
      <c r="P677" s="1"/>
      <c r="Q677" s="1"/>
      <c r="R677" s="1"/>
    </row>
    <row r="678" spans="1:18" ht="9.75" customHeight="1">
      <c r="A678" s="1"/>
      <c r="B678" s="1"/>
      <c r="C678" s="1"/>
      <c r="D678" s="1"/>
      <c r="E678" s="1"/>
      <c r="F678" s="1"/>
      <c r="G678" s="1"/>
      <c r="H678" s="1"/>
      <c r="I678" s="1"/>
      <c r="J678" s="1"/>
      <c r="K678" s="1"/>
      <c r="L678" s="1"/>
      <c r="M678" s="1"/>
      <c r="N678" s="1"/>
      <c r="O678" s="1"/>
      <c r="P678" s="1"/>
      <c r="Q678" s="1"/>
      <c r="R678" s="1"/>
    </row>
    <row r="679" spans="1:18" ht="9.75" customHeight="1">
      <c r="A679" s="1"/>
      <c r="B679" s="1"/>
      <c r="C679" s="1"/>
      <c r="D679" s="1"/>
      <c r="E679" s="1"/>
      <c r="F679" s="1"/>
      <c r="G679" s="1"/>
      <c r="H679" s="1"/>
      <c r="I679" s="1"/>
      <c r="J679" s="1"/>
      <c r="K679" s="1"/>
      <c r="L679" s="1"/>
      <c r="M679" s="1"/>
      <c r="N679" s="1"/>
      <c r="O679" s="1"/>
      <c r="P679" s="1"/>
      <c r="Q679" s="1"/>
      <c r="R679" s="1"/>
    </row>
    <row r="680" spans="1:18" ht="9.75" customHeight="1">
      <c r="A680" s="1"/>
      <c r="B680" s="1"/>
      <c r="C680" s="1"/>
      <c r="D680" s="1"/>
      <c r="E680" s="1"/>
      <c r="F680" s="1"/>
      <c r="G680" s="1"/>
      <c r="H680" s="1"/>
      <c r="I680" s="1"/>
      <c r="J680" s="1"/>
      <c r="K680" s="1"/>
      <c r="L680" s="1"/>
      <c r="M680" s="1"/>
      <c r="N680" s="1"/>
      <c r="O680" s="1"/>
      <c r="P680" s="1"/>
      <c r="Q680" s="1"/>
      <c r="R680" s="1"/>
    </row>
    <row r="681" spans="1:18" ht="9.75" customHeight="1">
      <c r="A681" s="1"/>
      <c r="B681" s="1"/>
      <c r="C681" s="1"/>
      <c r="D681" s="1"/>
      <c r="E681" s="1"/>
      <c r="F681" s="1"/>
      <c r="G681" s="1"/>
      <c r="H681" s="1"/>
      <c r="I681" s="1"/>
      <c r="J681" s="1"/>
      <c r="K681" s="1"/>
      <c r="L681" s="1"/>
      <c r="M681" s="1"/>
      <c r="N681" s="1"/>
      <c r="O681" s="1"/>
      <c r="P681" s="1"/>
      <c r="Q681" s="1"/>
      <c r="R681" s="1"/>
    </row>
    <row r="682" spans="1:18" ht="9.75" customHeight="1">
      <c r="A682" s="1"/>
      <c r="B682" s="1"/>
      <c r="C682" s="1"/>
      <c r="D682" s="1"/>
      <c r="E682" s="1"/>
      <c r="F682" s="1"/>
      <c r="G682" s="1"/>
      <c r="H682" s="1"/>
      <c r="I682" s="1"/>
      <c r="J682" s="1"/>
      <c r="K682" s="1"/>
      <c r="L682" s="1"/>
      <c r="M682" s="1"/>
      <c r="N682" s="1"/>
      <c r="O682" s="1"/>
      <c r="P682" s="1"/>
      <c r="Q682" s="1"/>
      <c r="R682" s="1"/>
    </row>
    <row r="683" spans="1:18" ht="9.75" customHeight="1">
      <c r="A683" s="1"/>
      <c r="B683" s="1"/>
      <c r="C683" s="1"/>
      <c r="D683" s="1"/>
      <c r="E683" s="1"/>
      <c r="F683" s="1"/>
      <c r="G683" s="1"/>
      <c r="H683" s="1"/>
      <c r="I683" s="1"/>
      <c r="J683" s="1"/>
      <c r="K683" s="1"/>
      <c r="L683" s="1"/>
      <c r="M683" s="1"/>
      <c r="N683" s="1"/>
      <c r="O683" s="1"/>
      <c r="P683" s="1"/>
      <c r="Q683" s="1"/>
      <c r="R683" s="1"/>
    </row>
    <row r="684" spans="1:18" ht="9.75" customHeight="1">
      <c r="A684" s="1"/>
      <c r="B684" s="1"/>
      <c r="C684" s="1"/>
      <c r="D684" s="1"/>
      <c r="E684" s="1"/>
      <c r="F684" s="1"/>
      <c r="G684" s="1"/>
      <c r="H684" s="1"/>
      <c r="I684" s="1"/>
      <c r="J684" s="1"/>
      <c r="K684" s="1"/>
      <c r="L684" s="1"/>
      <c r="M684" s="1"/>
      <c r="N684" s="1"/>
      <c r="O684" s="1"/>
      <c r="P684" s="1"/>
      <c r="Q684" s="1"/>
      <c r="R684" s="1"/>
    </row>
    <row r="685" spans="1:18" ht="9.75" customHeight="1">
      <c r="A685" s="1"/>
      <c r="B685" s="1"/>
      <c r="C685" s="1"/>
      <c r="D685" s="1"/>
      <c r="E685" s="1"/>
      <c r="F685" s="1"/>
      <c r="G685" s="1"/>
      <c r="H685" s="1"/>
      <c r="I685" s="1"/>
      <c r="J685" s="1"/>
      <c r="K685" s="1"/>
      <c r="L685" s="1"/>
      <c r="M685" s="1"/>
      <c r="N685" s="1"/>
      <c r="O685" s="1"/>
      <c r="P685" s="1"/>
      <c r="Q685" s="1"/>
      <c r="R685" s="1"/>
    </row>
    <row r="686" spans="1:18" ht="9.75" customHeight="1">
      <c r="A686" s="1"/>
      <c r="B686" s="1"/>
      <c r="C686" s="1"/>
      <c r="D686" s="1"/>
      <c r="E686" s="1"/>
      <c r="F686" s="1"/>
      <c r="G686" s="1"/>
      <c r="H686" s="1"/>
      <c r="I686" s="1"/>
      <c r="J686" s="1"/>
      <c r="K686" s="1"/>
      <c r="L686" s="1"/>
      <c r="M686" s="1"/>
      <c r="N686" s="1"/>
      <c r="O686" s="1"/>
      <c r="P686" s="1"/>
      <c r="Q686" s="1"/>
      <c r="R686" s="1"/>
    </row>
    <row r="687" spans="1:18" ht="9.75" customHeight="1">
      <c r="A687" s="1"/>
      <c r="B687" s="1"/>
      <c r="C687" s="1"/>
      <c r="D687" s="1"/>
      <c r="E687" s="1"/>
      <c r="F687" s="1"/>
      <c r="G687" s="1"/>
      <c r="H687" s="1"/>
      <c r="I687" s="1"/>
      <c r="J687" s="1"/>
      <c r="K687" s="1"/>
      <c r="L687" s="1"/>
      <c r="M687" s="1"/>
      <c r="N687" s="1"/>
      <c r="O687" s="1"/>
      <c r="P687" s="1"/>
      <c r="Q687" s="1"/>
      <c r="R687" s="1"/>
    </row>
    <row r="688" spans="1:18" ht="9.75" customHeight="1">
      <c r="A688" s="1"/>
      <c r="B688" s="1"/>
      <c r="C688" s="1"/>
      <c r="D688" s="1"/>
      <c r="E688" s="1"/>
      <c r="F688" s="1"/>
      <c r="G688" s="1"/>
      <c r="H688" s="1"/>
      <c r="I688" s="1"/>
      <c r="J688" s="1"/>
      <c r="K688" s="1"/>
      <c r="L688" s="1"/>
      <c r="M688" s="1"/>
      <c r="N688" s="1"/>
      <c r="O688" s="1"/>
      <c r="P688" s="1"/>
      <c r="Q688" s="1"/>
      <c r="R688" s="1"/>
    </row>
    <row r="689" spans="1:18" ht="9.75" customHeight="1">
      <c r="A689" s="1"/>
      <c r="B689" s="1"/>
      <c r="C689" s="1"/>
      <c r="D689" s="1"/>
      <c r="E689" s="1"/>
      <c r="F689" s="1"/>
      <c r="G689" s="1"/>
      <c r="H689" s="1"/>
      <c r="I689" s="1"/>
      <c r="J689" s="1"/>
      <c r="K689" s="1"/>
      <c r="L689" s="1"/>
      <c r="M689" s="1"/>
      <c r="N689" s="1"/>
      <c r="O689" s="1"/>
      <c r="P689" s="1"/>
      <c r="Q689" s="1"/>
      <c r="R689" s="1"/>
    </row>
    <row r="690" spans="1:18" ht="9.75" customHeight="1">
      <c r="A690" s="1"/>
      <c r="B690" s="1"/>
      <c r="C690" s="1"/>
      <c r="D690" s="1"/>
      <c r="E690" s="1"/>
      <c r="F690" s="1"/>
      <c r="G690" s="1"/>
      <c r="H690" s="1"/>
      <c r="I690" s="1"/>
      <c r="J690" s="1"/>
      <c r="K690" s="1"/>
      <c r="L690" s="1"/>
      <c r="M690" s="1"/>
      <c r="N690" s="1"/>
      <c r="O690" s="1"/>
      <c r="P690" s="1"/>
      <c r="Q690" s="1"/>
      <c r="R690" s="1"/>
    </row>
    <row r="691" spans="1:18" ht="9.75" customHeight="1">
      <c r="A691" s="1"/>
      <c r="B691" s="1"/>
      <c r="C691" s="1"/>
      <c r="D691" s="1"/>
      <c r="E691" s="1"/>
      <c r="F691" s="1"/>
      <c r="G691" s="1"/>
      <c r="H691" s="1"/>
      <c r="I691" s="1"/>
      <c r="J691" s="1"/>
      <c r="K691" s="1"/>
      <c r="L691" s="1"/>
      <c r="M691" s="1"/>
      <c r="N691" s="1"/>
      <c r="O691" s="1"/>
      <c r="P691" s="1"/>
      <c r="Q691" s="1"/>
      <c r="R691" s="1"/>
    </row>
    <row r="692" spans="1:18" ht="9.75" customHeight="1">
      <c r="A692" s="1"/>
      <c r="B692" s="1"/>
      <c r="C692" s="1"/>
      <c r="D692" s="1"/>
      <c r="E692" s="1"/>
      <c r="F692" s="1"/>
      <c r="G692" s="1"/>
      <c r="H692" s="1"/>
      <c r="I692" s="1"/>
      <c r="J692" s="1"/>
      <c r="K692" s="1"/>
      <c r="L692" s="1"/>
      <c r="M692" s="1"/>
      <c r="N692" s="1"/>
      <c r="O692" s="1"/>
      <c r="P692" s="1"/>
      <c r="Q692" s="1"/>
      <c r="R692" s="1"/>
    </row>
    <row r="693" spans="1:18" ht="9.75" customHeight="1">
      <c r="A693" s="1"/>
      <c r="B693" s="1"/>
      <c r="C693" s="1"/>
      <c r="D693" s="1"/>
      <c r="E693" s="1"/>
      <c r="F693" s="1"/>
      <c r="G693" s="1"/>
      <c r="H693" s="1"/>
      <c r="I693" s="1"/>
      <c r="J693" s="1"/>
      <c r="K693" s="1"/>
      <c r="L693" s="1"/>
      <c r="M693" s="1"/>
      <c r="N693" s="1"/>
      <c r="O693" s="1"/>
      <c r="P693" s="1"/>
      <c r="Q693" s="1"/>
      <c r="R693" s="1"/>
    </row>
    <row r="694" spans="1:18" ht="9.75" customHeight="1">
      <c r="A694" s="1"/>
      <c r="B694" s="1"/>
      <c r="C694" s="1"/>
      <c r="D694" s="1"/>
      <c r="E694" s="1"/>
      <c r="F694" s="1"/>
      <c r="G694" s="1"/>
      <c r="H694" s="1"/>
      <c r="I694" s="1"/>
      <c r="J694" s="1"/>
      <c r="K694" s="1"/>
      <c r="L694" s="1"/>
      <c r="M694" s="1"/>
      <c r="N694" s="1"/>
      <c r="O694" s="1"/>
      <c r="P694" s="1"/>
      <c r="Q694" s="1"/>
      <c r="R694" s="1"/>
    </row>
    <row r="695" spans="1:18" ht="9.75" customHeight="1">
      <c r="A695" s="1"/>
      <c r="B695" s="1"/>
      <c r="C695" s="1"/>
      <c r="D695" s="1"/>
      <c r="E695" s="1"/>
      <c r="F695" s="1"/>
      <c r="G695" s="1"/>
      <c r="H695" s="1"/>
      <c r="I695" s="1"/>
      <c r="J695" s="1"/>
      <c r="K695" s="1"/>
      <c r="L695" s="1"/>
      <c r="M695" s="1"/>
      <c r="N695" s="1"/>
      <c r="O695" s="1"/>
      <c r="P695" s="1"/>
      <c r="Q695" s="1"/>
      <c r="R695" s="1"/>
    </row>
    <row r="696" spans="1:18" ht="9.75" customHeight="1">
      <c r="A696" s="1"/>
      <c r="B696" s="1"/>
      <c r="C696" s="1"/>
      <c r="D696" s="1"/>
      <c r="E696" s="1"/>
      <c r="F696" s="1"/>
      <c r="G696" s="1"/>
      <c r="H696" s="1"/>
      <c r="I696" s="1"/>
      <c r="J696" s="1"/>
      <c r="K696" s="1"/>
      <c r="L696" s="1"/>
      <c r="M696" s="1"/>
      <c r="N696" s="1"/>
      <c r="O696" s="1"/>
      <c r="P696" s="1"/>
      <c r="Q696" s="1"/>
      <c r="R696" s="1"/>
    </row>
    <row r="697" spans="1:18" ht="9.75" customHeight="1">
      <c r="A697" s="1"/>
      <c r="B697" s="1"/>
      <c r="C697" s="1"/>
      <c r="D697" s="1"/>
      <c r="E697" s="1"/>
      <c r="F697" s="1"/>
      <c r="G697" s="1"/>
      <c r="H697" s="1"/>
      <c r="I697" s="1"/>
      <c r="J697" s="1"/>
      <c r="K697" s="1"/>
      <c r="L697" s="1"/>
      <c r="M697" s="1"/>
      <c r="N697" s="1"/>
      <c r="O697" s="1"/>
      <c r="P697" s="1"/>
      <c r="Q697" s="1"/>
      <c r="R697" s="1"/>
    </row>
    <row r="698" spans="1:18" ht="9.75" customHeight="1">
      <c r="A698" s="1"/>
      <c r="B698" s="1"/>
      <c r="C698" s="1"/>
      <c r="D698" s="1"/>
      <c r="E698" s="1"/>
      <c r="F698" s="1"/>
      <c r="G698" s="1"/>
      <c r="H698" s="1"/>
      <c r="I698" s="1"/>
      <c r="J698" s="1"/>
      <c r="K698" s="1"/>
      <c r="L698" s="1"/>
      <c r="M698" s="1"/>
      <c r="N698" s="1"/>
      <c r="O698" s="1"/>
      <c r="P698" s="1"/>
      <c r="Q698" s="1"/>
      <c r="R698" s="1"/>
    </row>
    <row r="699" spans="1:18" ht="9.75" customHeight="1">
      <c r="A699" s="1"/>
      <c r="B699" s="1"/>
      <c r="C699" s="1"/>
      <c r="D699" s="1"/>
      <c r="E699" s="1"/>
      <c r="F699" s="1"/>
      <c r="G699" s="1"/>
      <c r="H699" s="1"/>
      <c r="I699" s="1"/>
      <c r="J699" s="1"/>
      <c r="K699" s="1"/>
      <c r="L699" s="1"/>
      <c r="M699" s="1"/>
      <c r="N699" s="1"/>
      <c r="O699" s="1"/>
      <c r="P699" s="1"/>
      <c r="Q699" s="1"/>
      <c r="R699" s="1"/>
    </row>
    <row r="700" spans="1:18" ht="9.75" customHeight="1">
      <c r="A700" s="1"/>
      <c r="B700" s="1"/>
      <c r="C700" s="1"/>
      <c r="D700" s="1"/>
      <c r="E700" s="1"/>
      <c r="F700" s="1"/>
      <c r="G700" s="1"/>
      <c r="H700" s="1"/>
      <c r="I700" s="1"/>
      <c r="J700" s="1"/>
      <c r="K700" s="1"/>
      <c r="L700" s="1"/>
      <c r="M700" s="1"/>
      <c r="N700" s="1"/>
      <c r="O700" s="1"/>
      <c r="P700" s="1"/>
      <c r="Q700" s="1"/>
      <c r="R700" s="1"/>
    </row>
    <row r="701" spans="1:18" ht="9.75" customHeight="1">
      <c r="A701" s="1"/>
      <c r="B701" s="1"/>
      <c r="C701" s="1"/>
      <c r="D701" s="1"/>
      <c r="E701" s="1"/>
      <c r="F701" s="1"/>
      <c r="G701" s="1"/>
      <c r="H701" s="1"/>
      <c r="I701" s="1"/>
      <c r="J701" s="1"/>
      <c r="K701" s="1"/>
      <c r="L701" s="1"/>
      <c r="M701" s="1"/>
      <c r="N701" s="1"/>
      <c r="O701" s="1"/>
      <c r="P701" s="1"/>
      <c r="Q701" s="1"/>
      <c r="R701" s="1"/>
    </row>
    <row r="702" spans="1:18" ht="9.75" customHeight="1">
      <c r="A702" s="1"/>
      <c r="B702" s="1"/>
      <c r="C702" s="1"/>
      <c r="D702" s="1"/>
      <c r="E702" s="1"/>
      <c r="F702" s="1"/>
      <c r="G702" s="1"/>
      <c r="H702" s="1"/>
      <c r="I702" s="1"/>
      <c r="J702" s="1"/>
      <c r="K702" s="1"/>
      <c r="L702" s="1"/>
      <c r="M702" s="1"/>
      <c r="N702" s="1"/>
      <c r="O702" s="1"/>
      <c r="P702" s="1"/>
      <c r="Q702" s="1"/>
      <c r="R702" s="1"/>
    </row>
    <row r="703" spans="1:18" ht="9.75" customHeight="1">
      <c r="A703" s="1"/>
      <c r="B703" s="1"/>
      <c r="C703" s="1"/>
      <c r="D703" s="1"/>
      <c r="E703" s="1"/>
      <c r="F703" s="1"/>
      <c r="G703" s="1"/>
      <c r="H703" s="1"/>
      <c r="I703" s="1"/>
      <c r="J703" s="1"/>
      <c r="K703" s="1"/>
      <c r="L703" s="1"/>
      <c r="M703" s="1"/>
      <c r="N703" s="1"/>
      <c r="O703" s="1"/>
      <c r="P703" s="1"/>
      <c r="Q703" s="1"/>
      <c r="R703" s="1"/>
    </row>
    <row r="704" spans="1:18" ht="9.75" customHeight="1">
      <c r="A704" s="1"/>
      <c r="B704" s="1"/>
      <c r="C704" s="1"/>
      <c r="D704" s="1"/>
      <c r="E704" s="1"/>
      <c r="F704" s="1"/>
      <c r="G704" s="1"/>
      <c r="H704" s="1"/>
      <c r="I704" s="1"/>
      <c r="J704" s="1"/>
      <c r="K704" s="1"/>
      <c r="L704" s="1"/>
      <c r="M704" s="1"/>
      <c r="N704" s="1"/>
      <c r="O704" s="1"/>
      <c r="P704" s="1"/>
      <c r="Q704" s="1"/>
      <c r="R704" s="1"/>
    </row>
    <row r="705" spans="1:18" ht="9.75" customHeight="1">
      <c r="A705" s="1"/>
      <c r="B705" s="1"/>
      <c r="C705" s="1"/>
      <c r="D705" s="1"/>
      <c r="E705" s="1"/>
      <c r="F705" s="1"/>
      <c r="G705" s="1"/>
      <c r="H705" s="1"/>
      <c r="I705" s="1"/>
      <c r="J705" s="1"/>
      <c r="K705" s="1"/>
      <c r="L705" s="1"/>
      <c r="M705" s="1"/>
      <c r="N705" s="1"/>
      <c r="O705" s="1"/>
      <c r="P705" s="1"/>
      <c r="Q705" s="1"/>
      <c r="R705" s="1"/>
    </row>
    <row r="706" spans="1:18" ht="9.75" customHeight="1">
      <c r="A706" s="1"/>
      <c r="B706" s="1"/>
      <c r="C706" s="1"/>
      <c r="D706" s="1"/>
      <c r="E706" s="1"/>
      <c r="F706" s="1"/>
      <c r="G706" s="1"/>
      <c r="H706" s="1"/>
      <c r="I706" s="1"/>
      <c r="J706" s="1"/>
      <c r="K706" s="1"/>
      <c r="L706" s="1"/>
      <c r="M706" s="1"/>
      <c r="N706" s="1"/>
      <c r="O706" s="1"/>
      <c r="P706" s="1"/>
      <c r="Q706" s="1"/>
      <c r="R706" s="1"/>
    </row>
    <row r="707" spans="1:18" ht="9.75" customHeight="1">
      <c r="A707" s="1"/>
      <c r="B707" s="1"/>
      <c r="C707" s="1"/>
      <c r="D707" s="1"/>
      <c r="E707" s="1"/>
      <c r="F707" s="1"/>
      <c r="G707" s="1"/>
      <c r="H707" s="1"/>
      <c r="I707" s="1"/>
      <c r="J707" s="1"/>
      <c r="K707" s="1"/>
      <c r="L707" s="1"/>
      <c r="M707" s="1"/>
      <c r="N707" s="1"/>
      <c r="O707" s="1"/>
      <c r="P707" s="1"/>
      <c r="Q707" s="1"/>
      <c r="R707" s="1"/>
    </row>
    <row r="708" spans="1:18" ht="9.75" customHeight="1">
      <c r="A708" s="1"/>
      <c r="B708" s="1"/>
      <c r="C708" s="1"/>
      <c r="D708" s="1"/>
      <c r="E708" s="1"/>
      <c r="F708" s="1"/>
      <c r="G708" s="1"/>
      <c r="H708" s="1"/>
      <c r="I708" s="1"/>
      <c r="J708" s="1"/>
      <c r="K708" s="1"/>
      <c r="L708" s="1"/>
      <c r="M708" s="1"/>
      <c r="N708" s="1"/>
      <c r="O708" s="1"/>
      <c r="P708" s="1"/>
      <c r="Q708" s="1"/>
      <c r="R708" s="1"/>
    </row>
    <row r="709" spans="1:18" ht="9.75" customHeight="1">
      <c r="A709" s="1"/>
      <c r="B709" s="1"/>
      <c r="C709" s="1"/>
      <c r="D709" s="1"/>
      <c r="E709" s="1"/>
      <c r="F709" s="1"/>
      <c r="G709" s="1"/>
      <c r="H709" s="1"/>
      <c r="I709" s="1"/>
      <c r="J709" s="1"/>
      <c r="K709" s="1"/>
      <c r="L709" s="1"/>
      <c r="M709" s="1"/>
      <c r="N709" s="1"/>
      <c r="O709" s="1"/>
      <c r="P709" s="1"/>
      <c r="Q709" s="1"/>
      <c r="R709" s="1"/>
    </row>
    <row r="710" spans="1:18" ht="9.75" customHeight="1">
      <c r="A710" s="1"/>
      <c r="B710" s="1"/>
      <c r="C710" s="1"/>
      <c r="D710" s="1"/>
      <c r="E710" s="1"/>
      <c r="F710" s="1"/>
      <c r="G710" s="1"/>
      <c r="H710" s="1"/>
      <c r="I710" s="1"/>
      <c r="J710" s="1"/>
      <c r="K710" s="1"/>
      <c r="L710" s="1"/>
      <c r="M710" s="1"/>
      <c r="N710" s="1"/>
      <c r="O710" s="1"/>
      <c r="P710" s="1"/>
      <c r="Q710" s="1"/>
      <c r="R710" s="1"/>
    </row>
    <row r="711" spans="1:18" ht="9.75" customHeight="1">
      <c r="A711" s="1"/>
      <c r="B711" s="1"/>
      <c r="C711" s="1"/>
      <c r="D711" s="1"/>
      <c r="E711" s="1"/>
      <c r="F711" s="1"/>
      <c r="G711" s="1"/>
      <c r="H711" s="1"/>
      <c r="I711" s="1"/>
      <c r="J711" s="1"/>
      <c r="K711" s="1"/>
      <c r="L711" s="1"/>
      <c r="M711" s="1"/>
      <c r="N711" s="1"/>
      <c r="O711" s="1"/>
      <c r="P711" s="1"/>
      <c r="Q711" s="1"/>
      <c r="R711" s="1"/>
    </row>
    <row r="712" spans="1:18" ht="9.75" customHeight="1">
      <c r="A712" s="1"/>
      <c r="B712" s="1"/>
      <c r="C712" s="1"/>
      <c r="D712" s="1"/>
      <c r="E712" s="1"/>
      <c r="F712" s="1"/>
      <c r="G712" s="1"/>
      <c r="H712" s="1"/>
      <c r="I712" s="1"/>
      <c r="J712" s="1"/>
      <c r="K712" s="1"/>
      <c r="L712" s="1"/>
      <c r="M712" s="1"/>
      <c r="N712" s="1"/>
      <c r="O712" s="1"/>
      <c r="P712" s="1"/>
      <c r="Q712" s="1"/>
      <c r="R712" s="1"/>
    </row>
    <row r="713" spans="1:18" ht="9.75" customHeight="1">
      <c r="A713" s="1"/>
      <c r="B713" s="1"/>
      <c r="C713" s="1"/>
      <c r="D713" s="1"/>
      <c r="E713" s="1"/>
      <c r="F713" s="1"/>
      <c r="G713" s="1"/>
      <c r="H713" s="1"/>
      <c r="I713" s="1"/>
      <c r="J713" s="1"/>
      <c r="K713" s="1"/>
      <c r="L713" s="1"/>
      <c r="M713" s="1"/>
      <c r="N713" s="1"/>
      <c r="O713" s="1"/>
      <c r="P713" s="1"/>
      <c r="Q713" s="1"/>
      <c r="R713" s="1"/>
    </row>
    <row r="714" spans="1:18" ht="9.75" customHeight="1">
      <c r="A714" s="1"/>
      <c r="B714" s="1"/>
      <c r="C714" s="1"/>
      <c r="D714" s="1"/>
      <c r="E714" s="1"/>
      <c r="F714" s="1"/>
      <c r="G714" s="1"/>
      <c r="H714" s="1"/>
      <c r="I714" s="1"/>
      <c r="J714" s="1"/>
      <c r="K714" s="1"/>
      <c r="L714" s="1"/>
      <c r="M714" s="1"/>
      <c r="N714" s="1"/>
      <c r="O714" s="1"/>
      <c r="P714" s="1"/>
      <c r="Q714" s="1"/>
      <c r="R714" s="1"/>
    </row>
    <row r="715" spans="1:18" ht="9.75" customHeight="1">
      <c r="A715" s="1"/>
      <c r="B715" s="1"/>
      <c r="C715" s="1"/>
      <c r="D715" s="1"/>
      <c r="E715" s="1"/>
      <c r="F715" s="1"/>
      <c r="G715" s="1"/>
      <c r="H715" s="1"/>
      <c r="I715" s="1"/>
      <c r="J715" s="1"/>
      <c r="K715" s="1"/>
      <c r="L715" s="1"/>
      <c r="M715" s="1"/>
      <c r="N715" s="1"/>
      <c r="O715" s="1"/>
      <c r="P715" s="1"/>
      <c r="Q715" s="1"/>
      <c r="R715" s="1"/>
    </row>
    <row r="716" spans="1:18" ht="9.75" customHeight="1">
      <c r="A716" s="1"/>
      <c r="B716" s="1"/>
      <c r="C716" s="1"/>
      <c r="D716" s="1"/>
      <c r="E716" s="1"/>
      <c r="F716" s="1"/>
      <c r="G716" s="1"/>
      <c r="H716" s="1"/>
      <c r="I716" s="1"/>
      <c r="J716" s="1"/>
      <c r="K716" s="1"/>
      <c r="L716" s="1"/>
      <c r="M716" s="1"/>
      <c r="N716" s="1"/>
      <c r="O716" s="1"/>
      <c r="P716" s="1"/>
      <c r="Q716" s="1"/>
      <c r="R716" s="1"/>
    </row>
    <row r="717" spans="1:18" ht="9.75" customHeight="1">
      <c r="A717" s="1"/>
      <c r="B717" s="1"/>
      <c r="C717" s="1"/>
      <c r="D717" s="1"/>
      <c r="E717" s="1"/>
      <c r="F717" s="1"/>
      <c r="G717" s="1"/>
      <c r="H717" s="1"/>
      <c r="I717" s="1"/>
      <c r="J717" s="1"/>
      <c r="K717" s="1"/>
      <c r="L717" s="1"/>
      <c r="M717" s="1"/>
      <c r="N717" s="1"/>
      <c r="O717" s="1"/>
      <c r="P717" s="1"/>
      <c r="Q717" s="1"/>
      <c r="R717" s="1"/>
    </row>
    <row r="718" spans="1:18" ht="9.75" customHeight="1">
      <c r="A718" s="1"/>
      <c r="B718" s="1"/>
      <c r="C718" s="1"/>
      <c r="D718" s="1"/>
      <c r="E718" s="1"/>
      <c r="F718" s="1"/>
      <c r="G718" s="1"/>
      <c r="H718" s="1"/>
      <c r="I718" s="1"/>
      <c r="J718" s="1"/>
      <c r="K718" s="1"/>
      <c r="L718" s="1"/>
      <c r="M718" s="1"/>
      <c r="N718" s="1"/>
      <c r="O718" s="1"/>
      <c r="P718" s="1"/>
      <c r="Q718" s="1"/>
      <c r="R718" s="1"/>
    </row>
    <row r="719" spans="1:18" ht="9.75" customHeight="1">
      <c r="A719" s="1"/>
      <c r="B719" s="1"/>
      <c r="C719" s="1"/>
      <c r="D719" s="1"/>
      <c r="E719" s="1"/>
      <c r="F719" s="1"/>
      <c r="G719" s="1"/>
      <c r="H719" s="1"/>
      <c r="I719" s="1"/>
      <c r="J719" s="1"/>
      <c r="K719" s="1"/>
      <c r="L719" s="1"/>
      <c r="M719" s="1"/>
      <c r="N719" s="1"/>
      <c r="O719" s="1"/>
      <c r="P719" s="1"/>
      <c r="Q719" s="1"/>
      <c r="R719" s="1"/>
    </row>
    <row r="720" spans="1:18" ht="9.75" customHeight="1">
      <c r="A720" s="1"/>
      <c r="B720" s="1"/>
      <c r="C720" s="1"/>
      <c r="D720" s="1"/>
      <c r="E720" s="1"/>
      <c r="F720" s="1"/>
      <c r="G720" s="1"/>
      <c r="H720" s="1"/>
      <c r="I720" s="1"/>
      <c r="J720" s="1"/>
      <c r="K720" s="1"/>
      <c r="L720" s="1"/>
      <c r="M720" s="1"/>
      <c r="N720" s="1"/>
      <c r="O720" s="1"/>
      <c r="P720" s="1"/>
      <c r="Q720" s="1"/>
      <c r="R720" s="1"/>
    </row>
    <row r="721" spans="1:18" ht="9.75" customHeight="1">
      <c r="A721" s="1"/>
      <c r="B721" s="1"/>
      <c r="C721" s="1"/>
      <c r="D721" s="1"/>
      <c r="E721" s="1"/>
      <c r="F721" s="1"/>
      <c r="G721" s="1"/>
      <c r="H721" s="1"/>
      <c r="I721" s="1"/>
      <c r="J721" s="1"/>
      <c r="K721" s="1"/>
      <c r="L721" s="1"/>
      <c r="M721" s="1"/>
      <c r="N721" s="1"/>
      <c r="O721" s="1"/>
      <c r="P721" s="1"/>
      <c r="Q721" s="1"/>
      <c r="R721" s="1"/>
    </row>
    <row r="722" spans="1:18" ht="9.75" customHeight="1">
      <c r="A722" s="1"/>
      <c r="B722" s="1"/>
      <c r="C722" s="1"/>
      <c r="D722" s="1"/>
      <c r="E722" s="1"/>
      <c r="F722" s="1"/>
      <c r="G722" s="1"/>
      <c r="H722" s="1"/>
      <c r="I722" s="1"/>
      <c r="J722" s="1"/>
      <c r="K722" s="1"/>
      <c r="L722" s="1"/>
      <c r="M722" s="1"/>
      <c r="N722" s="1"/>
      <c r="O722" s="1"/>
      <c r="P722" s="1"/>
      <c r="Q722" s="1"/>
      <c r="R722" s="1"/>
    </row>
    <row r="723" spans="1:18" ht="9.75" customHeight="1">
      <c r="A723" s="1"/>
      <c r="B723" s="1"/>
      <c r="C723" s="1"/>
      <c r="D723" s="1"/>
      <c r="E723" s="1"/>
      <c r="F723" s="1"/>
      <c r="G723" s="1"/>
      <c r="H723" s="1"/>
      <c r="I723" s="1"/>
      <c r="J723" s="1"/>
      <c r="K723" s="1"/>
      <c r="L723" s="1"/>
      <c r="M723" s="1"/>
      <c r="N723" s="1"/>
      <c r="O723" s="1"/>
      <c r="P723" s="1"/>
      <c r="Q723" s="1"/>
      <c r="R723" s="1"/>
    </row>
    <row r="724" spans="1:18" ht="9.75" customHeight="1">
      <c r="A724" s="1"/>
      <c r="B724" s="1"/>
      <c r="C724" s="1"/>
      <c r="D724" s="1"/>
      <c r="E724" s="1"/>
      <c r="F724" s="1"/>
      <c r="G724" s="1"/>
      <c r="H724" s="1"/>
      <c r="I724" s="1"/>
      <c r="J724" s="1"/>
      <c r="K724" s="1"/>
      <c r="L724" s="1"/>
      <c r="M724" s="1"/>
      <c r="N724" s="1"/>
      <c r="O724" s="1"/>
      <c r="P724" s="1"/>
      <c r="Q724" s="1"/>
      <c r="R724" s="1"/>
    </row>
    <row r="725" spans="1:18" ht="9.75" customHeight="1">
      <c r="A725" s="1"/>
      <c r="B725" s="1"/>
      <c r="C725" s="1"/>
      <c r="D725" s="1"/>
      <c r="E725" s="1"/>
      <c r="F725" s="1"/>
      <c r="G725" s="1"/>
      <c r="H725" s="1"/>
      <c r="I725" s="1"/>
      <c r="J725" s="1"/>
      <c r="K725" s="1"/>
      <c r="L725" s="1"/>
      <c r="M725" s="1"/>
      <c r="N725" s="1"/>
      <c r="O725" s="1"/>
      <c r="P725" s="1"/>
      <c r="Q725" s="1"/>
      <c r="R725" s="1"/>
    </row>
    <row r="726" spans="1:18" ht="9.75" customHeight="1">
      <c r="A726" s="1"/>
      <c r="B726" s="1"/>
      <c r="C726" s="1"/>
      <c r="D726" s="1"/>
      <c r="E726" s="1"/>
      <c r="F726" s="1"/>
      <c r="G726" s="1"/>
      <c r="H726" s="1"/>
      <c r="I726" s="1"/>
      <c r="J726" s="1"/>
      <c r="K726" s="1"/>
      <c r="L726" s="1"/>
      <c r="M726" s="1"/>
      <c r="N726" s="1"/>
      <c r="O726" s="1"/>
      <c r="P726" s="1"/>
      <c r="Q726" s="1"/>
      <c r="R726" s="1"/>
    </row>
    <row r="727" spans="1:18" ht="9.75" customHeight="1">
      <c r="A727" s="1"/>
      <c r="B727" s="1"/>
      <c r="C727" s="1"/>
      <c r="D727" s="1"/>
      <c r="E727" s="1"/>
      <c r="F727" s="1"/>
      <c r="G727" s="1"/>
      <c r="H727" s="1"/>
      <c r="I727" s="1"/>
      <c r="J727" s="1"/>
      <c r="K727" s="1"/>
      <c r="L727" s="1"/>
      <c r="M727" s="1"/>
      <c r="N727" s="1"/>
      <c r="O727" s="1"/>
      <c r="P727" s="1"/>
      <c r="Q727" s="1"/>
      <c r="R727" s="1"/>
    </row>
    <row r="728" spans="1:18" ht="9.75" customHeight="1">
      <c r="A728" s="1"/>
      <c r="B728" s="1"/>
      <c r="C728" s="1"/>
      <c r="D728" s="1"/>
      <c r="E728" s="1"/>
      <c r="F728" s="1"/>
      <c r="G728" s="1"/>
      <c r="H728" s="1"/>
      <c r="I728" s="1"/>
      <c r="J728" s="1"/>
      <c r="K728" s="1"/>
      <c r="L728" s="1"/>
      <c r="M728" s="1"/>
      <c r="N728" s="1"/>
      <c r="O728" s="1"/>
      <c r="P728" s="1"/>
      <c r="Q728" s="1"/>
      <c r="R728" s="1"/>
    </row>
    <row r="729" spans="1:18" ht="9.75" customHeight="1">
      <c r="A729" s="1"/>
      <c r="B729" s="1"/>
      <c r="C729" s="1"/>
      <c r="D729" s="1"/>
      <c r="E729" s="1"/>
      <c r="F729" s="1"/>
      <c r="G729" s="1"/>
      <c r="H729" s="1"/>
      <c r="I729" s="1"/>
      <c r="J729" s="1"/>
      <c r="K729" s="1"/>
      <c r="L729" s="1"/>
      <c r="M729" s="1"/>
      <c r="N729" s="1"/>
      <c r="O729" s="1"/>
      <c r="P729" s="1"/>
      <c r="Q729" s="1"/>
      <c r="R729" s="1"/>
    </row>
    <row r="730" spans="1:18" ht="9.75" customHeight="1">
      <c r="A730" s="1"/>
      <c r="B730" s="1"/>
      <c r="C730" s="1"/>
      <c r="D730" s="1"/>
      <c r="E730" s="1"/>
      <c r="F730" s="1"/>
      <c r="G730" s="1"/>
      <c r="H730" s="1"/>
      <c r="I730" s="1"/>
      <c r="J730" s="1"/>
      <c r="K730" s="1"/>
      <c r="L730" s="1"/>
      <c r="M730" s="1"/>
      <c r="N730" s="1"/>
      <c r="O730" s="1"/>
      <c r="P730" s="1"/>
      <c r="Q730" s="1"/>
      <c r="R730" s="1"/>
    </row>
    <row r="731" spans="1:18" ht="9.75" customHeight="1">
      <c r="A731" s="1"/>
      <c r="B731" s="1"/>
      <c r="C731" s="1"/>
      <c r="D731" s="1"/>
      <c r="E731" s="1"/>
      <c r="F731" s="1"/>
      <c r="G731" s="1"/>
      <c r="H731" s="1"/>
      <c r="I731" s="1"/>
      <c r="J731" s="1"/>
      <c r="K731" s="1"/>
      <c r="L731" s="1"/>
      <c r="M731" s="1"/>
      <c r="N731" s="1"/>
      <c r="O731" s="1"/>
      <c r="P731" s="1"/>
      <c r="Q731" s="1"/>
      <c r="R731" s="1"/>
    </row>
    <row r="732" spans="1:18" ht="9.75" customHeight="1">
      <c r="A732" s="1"/>
      <c r="B732" s="1"/>
      <c r="C732" s="1"/>
      <c r="D732" s="1"/>
      <c r="E732" s="1"/>
      <c r="F732" s="1"/>
      <c r="G732" s="1"/>
      <c r="H732" s="1"/>
      <c r="I732" s="1"/>
      <c r="J732" s="1"/>
      <c r="K732" s="1"/>
      <c r="L732" s="1"/>
      <c r="M732" s="1"/>
      <c r="N732" s="1"/>
      <c r="O732" s="1"/>
      <c r="P732" s="1"/>
      <c r="Q732" s="1"/>
      <c r="R732" s="1"/>
    </row>
    <row r="733" spans="1:18" ht="9.75" customHeight="1">
      <c r="A733" s="1"/>
      <c r="B733" s="1"/>
      <c r="C733" s="1"/>
      <c r="D733" s="1"/>
      <c r="E733" s="1"/>
      <c r="F733" s="1"/>
      <c r="G733" s="1"/>
      <c r="H733" s="1"/>
      <c r="I733" s="1"/>
      <c r="J733" s="1"/>
      <c r="K733" s="1"/>
      <c r="L733" s="1"/>
      <c r="M733" s="1"/>
      <c r="N733" s="1"/>
      <c r="O733" s="1"/>
      <c r="P733" s="1"/>
      <c r="Q733" s="1"/>
      <c r="R733" s="1"/>
    </row>
    <row r="734" spans="1:18" ht="9.75" customHeight="1">
      <c r="A734" s="1"/>
      <c r="B734" s="1"/>
      <c r="C734" s="1"/>
      <c r="D734" s="1"/>
      <c r="E734" s="1"/>
      <c r="F734" s="1"/>
      <c r="G734" s="1"/>
      <c r="H734" s="1"/>
      <c r="I734" s="1"/>
      <c r="J734" s="1"/>
      <c r="K734" s="1"/>
      <c r="L734" s="1"/>
      <c r="M734" s="1"/>
      <c r="N734" s="1"/>
      <c r="O734" s="1"/>
      <c r="P734" s="1"/>
      <c r="Q734" s="1"/>
      <c r="R734" s="1"/>
    </row>
    <row r="735" spans="1:18" ht="9.75" customHeight="1">
      <c r="A735" s="1"/>
      <c r="B735" s="1"/>
      <c r="C735" s="1"/>
      <c r="D735" s="1"/>
      <c r="E735" s="1"/>
      <c r="F735" s="1"/>
      <c r="G735" s="1"/>
      <c r="H735" s="1"/>
      <c r="I735" s="1"/>
      <c r="J735" s="1"/>
      <c r="K735" s="1"/>
      <c r="L735" s="1"/>
      <c r="M735" s="1"/>
      <c r="N735" s="1"/>
      <c r="O735" s="1"/>
      <c r="P735" s="1"/>
      <c r="Q735" s="1"/>
      <c r="R735" s="1"/>
    </row>
    <row r="736" spans="1:18" ht="9.75" customHeight="1">
      <c r="A736" s="1"/>
      <c r="B736" s="1"/>
      <c r="C736" s="1"/>
      <c r="D736" s="1"/>
      <c r="E736" s="1"/>
      <c r="F736" s="1"/>
      <c r="G736" s="1"/>
      <c r="H736" s="1"/>
      <c r="I736" s="1"/>
      <c r="J736" s="1"/>
      <c r="K736" s="1"/>
      <c r="L736" s="1"/>
      <c r="M736" s="1"/>
      <c r="N736" s="1"/>
      <c r="O736" s="1"/>
      <c r="P736" s="1"/>
      <c r="Q736" s="1"/>
      <c r="R736" s="1"/>
    </row>
    <row r="737" spans="1:18" ht="9.75" customHeight="1">
      <c r="A737" s="1"/>
      <c r="B737" s="1"/>
      <c r="C737" s="1"/>
      <c r="D737" s="1"/>
      <c r="E737" s="1"/>
      <c r="F737" s="1"/>
      <c r="G737" s="1"/>
      <c r="H737" s="1"/>
      <c r="I737" s="1"/>
      <c r="J737" s="1"/>
      <c r="K737" s="1"/>
      <c r="L737" s="1"/>
      <c r="M737" s="1"/>
      <c r="N737" s="1"/>
      <c r="O737" s="1"/>
      <c r="P737" s="1"/>
      <c r="Q737" s="1"/>
      <c r="R737" s="1"/>
    </row>
    <row r="738" spans="1:18" ht="9.75" customHeight="1">
      <c r="A738" s="1"/>
      <c r="B738" s="1"/>
      <c r="C738" s="1"/>
      <c r="D738" s="1"/>
      <c r="E738" s="1"/>
      <c r="F738" s="1"/>
      <c r="G738" s="1"/>
      <c r="H738" s="1"/>
      <c r="I738" s="1"/>
      <c r="J738" s="1"/>
      <c r="K738" s="1"/>
      <c r="L738" s="1"/>
      <c r="M738" s="1"/>
      <c r="N738" s="1"/>
      <c r="O738" s="1"/>
      <c r="P738" s="1"/>
      <c r="Q738" s="1"/>
      <c r="R738" s="1"/>
    </row>
    <row r="739" spans="1:18" ht="9.75" customHeight="1">
      <c r="A739" s="1"/>
      <c r="B739" s="1"/>
      <c r="C739" s="1"/>
      <c r="D739" s="1"/>
      <c r="E739" s="1"/>
      <c r="F739" s="1"/>
      <c r="G739" s="1"/>
      <c r="H739" s="1"/>
      <c r="I739" s="1"/>
      <c r="J739" s="1"/>
      <c r="K739" s="1"/>
      <c r="L739" s="1"/>
      <c r="M739" s="1"/>
      <c r="N739" s="1"/>
      <c r="O739" s="1"/>
      <c r="P739" s="1"/>
      <c r="Q739" s="1"/>
      <c r="R739" s="1"/>
    </row>
    <row r="740" spans="1:18" ht="9.75" customHeight="1">
      <c r="A740" s="1"/>
      <c r="B740" s="1"/>
      <c r="C740" s="1"/>
      <c r="D740" s="1"/>
      <c r="E740" s="1"/>
      <c r="F740" s="1"/>
      <c r="G740" s="1"/>
      <c r="H740" s="1"/>
      <c r="I740" s="1"/>
      <c r="J740" s="1"/>
      <c r="K740" s="1"/>
      <c r="L740" s="1"/>
      <c r="M740" s="1"/>
      <c r="N740" s="1"/>
      <c r="O740" s="1"/>
      <c r="P740" s="1"/>
      <c r="Q740" s="1"/>
      <c r="R740" s="1"/>
    </row>
    <row r="741" spans="1:18" ht="9.75" customHeight="1">
      <c r="A741" s="1"/>
      <c r="B741" s="1"/>
      <c r="C741" s="1"/>
      <c r="D741" s="1"/>
      <c r="E741" s="1"/>
      <c r="F741" s="1"/>
      <c r="G741" s="1"/>
      <c r="H741" s="1"/>
      <c r="I741" s="1"/>
      <c r="J741" s="1"/>
      <c r="K741" s="1"/>
      <c r="L741" s="1"/>
      <c r="M741" s="1"/>
      <c r="N741" s="1"/>
      <c r="O741" s="1"/>
      <c r="P741" s="1"/>
      <c r="Q741" s="1"/>
      <c r="R741" s="1"/>
    </row>
    <row r="742" spans="1:18" ht="9.75" customHeight="1">
      <c r="A742" s="1"/>
      <c r="B742" s="1"/>
      <c r="C742" s="1"/>
      <c r="D742" s="1"/>
      <c r="E742" s="1"/>
      <c r="F742" s="1"/>
      <c r="G742" s="1"/>
      <c r="H742" s="1"/>
      <c r="I742" s="1"/>
      <c r="J742" s="1"/>
      <c r="K742" s="1"/>
      <c r="L742" s="1"/>
      <c r="M742" s="1"/>
      <c r="N742" s="1"/>
      <c r="O742" s="1"/>
      <c r="P742" s="1"/>
      <c r="Q742" s="1"/>
      <c r="R742" s="1"/>
    </row>
    <row r="743" spans="1:18" ht="9.75" customHeight="1">
      <c r="A743" s="1"/>
      <c r="B743" s="1"/>
      <c r="C743" s="1"/>
      <c r="D743" s="1"/>
      <c r="E743" s="1"/>
      <c r="F743" s="1"/>
      <c r="G743" s="1"/>
      <c r="H743" s="1"/>
      <c r="I743" s="1"/>
      <c r="J743" s="1"/>
      <c r="K743" s="1"/>
      <c r="L743" s="1"/>
      <c r="M743" s="1"/>
      <c r="N743" s="1"/>
      <c r="O743" s="1"/>
      <c r="P743" s="1"/>
      <c r="Q743" s="1"/>
      <c r="R743" s="1"/>
    </row>
    <row r="744" spans="1:18" ht="9.75" customHeight="1">
      <c r="A744" s="1"/>
      <c r="B744" s="1"/>
      <c r="C744" s="1"/>
      <c r="D744" s="1"/>
      <c r="E744" s="1"/>
      <c r="F744" s="1"/>
      <c r="G744" s="1"/>
      <c r="H744" s="1"/>
      <c r="I744" s="1"/>
      <c r="J744" s="1"/>
      <c r="K744" s="1"/>
      <c r="L744" s="1"/>
      <c r="M744" s="1"/>
      <c r="N744" s="1"/>
      <c r="O744" s="1"/>
      <c r="P744" s="1"/>
      <c r="Q744" s="1"/>
      <c r="R744" s="1"/>
    </row>
    <row r="745" spans="1:18" ht="9.75" customHeight="1">
      <c r="A745" s="1"/>
      <c r="B745" s="1"/>
      <c r="C745" s="1"/>
      <c r="D745" s="1"/>
      <c r="E745" s="1"/>
      <c r="F745" s="1"/>
      <c r="G745" s="1"/>
      <c r="H745" s="1"/>
      <c r="I745" s="1"/>
      <c r="J745" s="1"/>
      <c r="K745" s="1"/>
      <c r="L745" s="1"/>
      <c r="M745" s="1"/>
      <c r="N745" s="1"/>
      <c r="O745" s="1"/>
      <c r="P745" s="1"/>
      <c r="Q745" s="1"/>
      <c r="R745" s="1"/>
    </row>
    <row r="746" spans="1:18" ht="9.75" customHeight="1">
      <c r="A746" s="1"/>
      <c r="B746" s="1"/>
      <c r="C746" s="1"/>
      <c r="D746" s="1"/>
      <c r="E746" s="1"/>
      <c r="F746" s="1"/>
      <c r="G746" s="1"/>
      <c r="H746" s="1"/>
      <c r="I746" s="1"/>
      <c r="J746" s="1"/>
      <c r="K746" s="1"/>
      <c r="L746" s="1"/>
      <c r="M746" s="1"/>
      <c r="N746" s="1"/>
      <c r="O746" s="1"/>
      <c r="P746" s="1"/>
      <c r="Q746" s="1"/>
      <c r="R746" s="1"/>
    </row>
    <row r="747" spans="1:18" ht="9.75" customHeight="1">
      <c r="A747" s="1"/>
      <c r="B747" s="1"/>
      <c r="C747" s="1"/>
      <c r="D747" s="1"/>
      <c r="E747" s="1"/>
      <c r="F747" s="1"/>
      <c r="G747" s="1"/>
      <c r="H747" s="1"/>
      <c r="I747" s="1"/>
      <c r="J747" s="1"/>
      <c r="K747" s="1"/>
      <c r="L747" s="1"/>
      <c r="M747" s="1"/>
      <c r="N747" s="1"/>
      <c r="O747" s="1"/>
      <c r="P747" s="1"/>
      <c r="Q747" s="1"/>
      <c r="R747" s="1"/>
    </row>
    <row r="748" spans="1:18" ht="9.75" customHeight="1">
      <c r="A748" s="1"/>
      <c r="B748" s="1"/>
      <c r="C748" s="1"/>
      <c r="D748" s="1"/>
      <c r="E748" s="1"/>
      <c r="F748" s="1"/>
      <c r="G748" s="1"/>
      <c r="H748" s="1"/>
      <c r="I748" s="1"/>
      <c r="J748" s="1"/>
      <c r="K748" s="1"/>
      <c r="L748" s="1"/>
      <c r="M748" s="1"/>
      <c r="N748" s="1"/>
      <c r="O748" s="1"/>
      <c r="P748" s="1"/>
      <c r="Q748" s="1"/>
      <c r="R748" s="1"/>
    </row>
    <row r="749" spans="1:18" ht="9.75" customHeight="1">
      <c r="A749" s="1"/>
      <c r="B749" s="1"/>
      <c r="C749" s="1"/>
      <c r="D749" s="1"/>
      <c r="E749" s="1"/>
      <c r="F749" s="1"/>
      <c r="G749" s="1"/>
      <c r="H749" s="1"/>
      <c r="I749" s="1"/>
      <c r="J749" s="1"/>
      <c r="K749" s="1"/>
      <c r="L749" s="1"/>
      <c r="M749" s="1"/>
      <c r="N749" s="1"/>
      <c r="O749" s="1"/>
      <c r="P749" s="1"/>
      <c r="Q749" s="1"/>
      <c r="R749" s="1"/>
    </row>
    <row r="750" spans="1:18" ht="9.75" customHeight="1">
      <c r="A750" s="1"/>
      <c r="B750" s="1"/>
      <c r="C750" s="1"/>
      <c r="D750" s="1"/>
      <c r="E750" s="1"/>
      <c r="F750" s="1"/>
      <c r="G750" s="1"/>
      <c r="H750" s="1"/>
      <c r="I750" s="1"/>
      <c r="J750" s="1"/>
      <c r="K750" s="1"/>
      <c r="L750" s="1"/>
      <c r="M750" s="1"/>
      <c r="N750" s="1"/>
      <c r="O750" s="1"/>
      <c r="P750" s="1"/>
      <c r="Q750" s="1"/>
      <c r="R750" s="1"/>
    </row>
    <row r="751" spans="1:18" ht="9.75" customHeight="1">
      <c r="A751" s="1"/>
      <c r="B751" s="1"/>
      <c r="C751" s="1"/>
      <c r="D751" s="1"/>
      <c r="E751" s="1"/>
      <c r="F751" s="1"/>
      <c r="G751" s="1"/>
      <c r="H751" s="1"/>
      <c r="I751" s="1"/>
      <c r="J751" s="1"/>
      <c r="K751" s="1"/>
      <c r="L751" s="1"/>
      <c r="M751" s="1"/>
      <c r="N751" s="1"/>
      <c r="O751" s="1"/>
      <c r="P751" s="1"/>
      <c r="Q751" s="1"/>
      <c r="R751" s="1"/>
    </row>
    <row r="752" spans="1:18" ht="9.75" customHeight="1">
      <c r="A752" s="1"/>
      <c r="B752" s="1"/>
      <c r="C752" s="1"/>
      <c r="D752" s="1"/>
      <c r="E752" s="1"/>
      <c r="F752" s="1"/>
      <c r="G752" s="1"/>
      <c r="H752" s="1"/>
      <c r="I752" s="1"/>
      <c r="J752" s="1"/>
      <c r="K752" s="1"/>
      <c r="L752" s="1"/>
      <c r="M752" s="1"/>
      <c r="N752" s="1"/>
      <c r="O752" s="1"/>
      <c r="P752" s="1"/>
      <c r="Q752" s="1"/>
      <c r="R752" s="1"/>
    </row>
    <row r="753" spans="1:18" ht="9.75" customHeight="1">
      <c r="A753" s="1"/>
      <c r="B753" s="1"/>
      <c r="C753" s="1"/>
      <c r="D753" s="1"/>
      <c r="E753" s="1"/>
      <c r="F753" s="1"/>
      <c r="G753" s="1"/>
      <c r="H753" s="1"/>
      <c r="I753" s="1"/>
      <c r="J753" s="1"/>
      <c r="K753" s="1"/>
      <c r="L753" s="1"/>
      <c r="M753" s="1"/>
      <c r="N753" s="1"/>
      <c r="O753" s="1"/>
      <c r="P753" s="1"/>
      <c r="Q753" s="1"/>
      <c r="R753" s="1"/>
    </row>
    <row r="754" spans="1:18" ht="9.75" customHeight="1">
      <c r="A754" s="1"/>
      <c r="B754" s="1"/>
      <c r="C754" s="1"/>
      <c r="D754" s="1"/>
      <c r="E754" s="1"/>
      <c r="F754" s="1"/>
      <c r="G754" s="1"/>
      <c r="H754" s="1"/>
      <c r="I754" s="1"/>
      <c r="J754" s="1"/>
      <c r="K754" s="1"/>
      <c r="L754" s="1"/>
      <c r="M754" s="1"/>
      <c r="N754" s="1"/>
      <c r="O754" s="1"/>
      <c r="P754" s="1"/>
      <c r="Q754" s="1"/>
      <c r="R754" s="1"/>
    </row>
    <row r="755" spans="1:18" ht="9.75" customHeight="1">
      <c r="A755" s="1"/>
      <c r="B755" s="1"/>
      <c r="C755" s="1"/>
      <c r="D755" s="1"/>
      <c r="E755" s="1"/>
      <c r="F755" s="1"/>
      <c r="G755" s="1"/>
      <c r="H755" s="1"/>
      <c r="I755" s="1"/>
      <c r="J755" s="1"/>
      <c r="K755" s="1"/>
      <c r="L755" s="1"/>
      <c r="M755" s="1"/>
      <c r="N755" s="1"/>
      <c r="O755" s="1"/>
      <c r="P755" s="1"/>
      <c r="Q755" s="1"/>
      <c r="R755" s="1"/>
    </row>
    <row r="756" spans="1:18" ht="9.75" customHeight="1">
      <c r="A756" s="1"/>
      <c r="B756" s="1"/>
      <c r="C756" s="1"/>
      <c r="D756" s="1"/>
      <c r="E756" s="1"/>
      <c r="F756" s="1"/>
      <c r="G756" s="1"/>
      <c r="H756" s="1"/>
      <c r="I756" s="1"/>
      <c r="J756" s="1"/>
      <c r="K756" s="1"/>
      <c r="L756" s="1"/>
      <c r="M756" s="1"/>
      <c r="N756" s="1"/>
      <c r="O756" s="1"/>
      <c r="P756" s="1"/>
      <c r="Q756" s="1"/>
      <c r="R756" s="1"/>
    </row>
    <row r="757" spans="1:18" ht="9.75" customHeight="1">
      <c r="A757" s="1"/>
      <c r="B757" s="1"/>
      <c r="C757" s="1"/>
      <c r="D757" s="1"/>
      <c r="E757" s="1"/>
      <c r="F757" s="1"/>
      <c r="G757" s="1"/>
      <c r="H757" s="1"/>
      <c r="I757" s="1"/>
      <c r="J757" s="1"/>
      <c r="K757" s="1"/>
      <c r="L757" s="1"/>
      <c r="M757" s="1"/>
      <c r="N757" s="1"/>
      <c r="O757" s="1"/>
      <c r="P757" s="1"/>
      <c r="Q757" s="1"/>
      <c r="R757" s="1"/>
    </row>
    <row r="758" spans="1:18" ht="9.75" customHeight="1">
      <c r="A758" s="1"/>
      <c r="B758" s="1"/>
      <c r="C758" s="1"/>
      <c r="D758" s="1"/>
      <c r="E758" s="1"/>
      <c r="F758" s="1"/>
      <c r="G758" s="1"/>
      <c r="H758" s="1"/>
      <c r="I758" s="1"/>
      <c r="J758" s="1"/>
      <c r="K758" s="1"/>
      <c r="L758" s="1"/>
      <c r="M758" s="1"/>
      <c r="N758" s="1"/>
      <c r="O758" s="1"/>
      <c r="P758" s="1"/>
      <c r="Q758" s="1"/>
      <c r="R758" s="1"/>
    </row>
    <row r="759" spans="1:18" ht="9.75" customHeight="1">
      <c r="A759" s="1"/>
      <c r="B759" s="1"/>
      <c r="C759" s="1"/>
      <c r="D759" s="1"/>
      <c r="E759" s="1"/>
      <c r="F759" s="1"/>
      <c r="G759" s="1"/>
      <c r="H759" s="1"/>
      <c r="I759" s="1"/>
      <c r="J759" s="1"/>
      <c r="K759" s="1"/>
      <c r="L759" s="1"/>
      <c r="M759" s="1"/>
      <c r="N759" s="1"/>
      <c r="O759" s="1"/>
      <c r="P759" s="1"/>
      <c r="Q759" s="1"/>
      <c r="R759" s="1"/>
    </row>
    <row r="760" spans="1:18" ht="9.75" customHeight="1">
      <c r="A760" s="1"/>
      <c r="B760" s="1"/>
      <c r="C760" s="1"/>
      <c r="D760" s="1"/>
      <c r="E760" s="1"/>
      <c r="F760" s="1"/>
      <c r="G760" s="1"/>
      <c r="H760" s="1"/>
      <c r="I760" s="1"/>
      <c r="J760" s="1"/>
      <c r="K760" s="1"/>
      <c r="L760" s="1"/>
      <c r="M760" s="1"/>
      <c r="N760" s="1"/>
      <c r="O760" s="1"/>
      <c r="P760" s="1"/>
      <c r="Q760" s="1"/>
      <c r="R760" s="1"/>
    </row>
    <row r="761" spans="1:18" ht="9.75" customHeight="1">
      <c r="A761" s="1"/>
      <c r="B761" s="1"/>
      <c r="C761" s="1"/>
      <c r="D761" s="1"/>
      <c r="E761" s="1"/>
      <c r="F761" s="1"/>
      <c r="G761" s="1"/>
      <c r="H761" s="1"/>
      <c r="I761" s="1"/>
      <c r="J761" s="1"/>
      <c r="K761" s="1"/>
      <c r="L761" s="1"/>
      <c r="M761" s="1"/>
      <c r="N761" s="1"/>
      <c r="O761" s="1"/>
      <c r="P761" s="1"/>
      <c r="Q761" s="1"/>
      <c r="R761" s="1"/>
    </row>
    <row r="762" spans="1:18" ht="9.75" customHeight="1">
      <c r="A762" s="1"/>
      <c r="B762" s="1"/>
      <c r="C762" s="1"/>
      <c r="D762" s="1"/>
      <c r="E762" s="1"/>
      <c r="F762" s="1"/>
      <c r="G762" s="1"/>
      <c r="H762" s="1"/>
      <c r="I762" s="1"/>
      <c r="J762" s="1"/>
      <c r="K762" s="1"/>
      <c r="L762" s="1"/>
      <c r="M762" s="1"/>
      <c r="N762" s="1"/>
      <c r="O762" s="1"/>
      <c r="P762" s="1"/>
      <c r="Q762" s="1"/>
      <c r="R762" s="1"/>
    </row>
    <row r="763" spans="1:18" ht="9.75" customHeight="1">
      <c r="A763" s="1"/>
      <c r="B763" s="1"/>
      <c r="C763" s="1"/>
      <c r="D763" s="1"/>
      <c r="E763" s="1"/>
      <c r="F763" s="1"/>
      <c r="G763" s="1"/>
      <c r="H763" s="1"/>
      <c r="I763" s="1"/>
      <c r="J763" s="1"/>
      <c r="K763" s="1"/>
      <c r="L763" s="1"/>
      <c r="M763" s="1"/>
      <c r="N763" s="1"/>
      <c r="O763" s="1"/>
      <c r="P763" s="1"/>
      <c r="Q763" s="1"/>
      <c r="R763" s="1"/>
    </row>
    <row r="764" spans="1:18" ht="9.75" customHeight="1">
      <c r="A764" s="1"/>
      <c r="B764" s="1"/>
      <c r="C764" s="1"/>
      <c r="D764" s="1"/>
      <c r="E764" s="1"/>
      <c r="F764" s="1"/>
      <c r="G764" s="1"/>
      <c r="H764" s="1"/>
      <c r="I764" s="1"/>
      <c r="J764" s="1"/>
      <c r="K764" s="1"/>
      <c r="L764" s="1"/>
      <c r="M764" s="1"/>
      <c r="N764" s="1"/>
      <c r="O764" s="1"/>
      <c r="P764" s="1"/>
      <c r="Q764" s="1"/>
      <c r="R764" s="1"/>
    </row>
    <row r="765" spans="1:18" ht="9.75" customHeight="1">
      <c r="A765" s="1"/>
      <c r="B765" s="1"/>
      <c r="C765" s="1"/>
      <c r="D765" s="1"/>
      <c r="E765" s="1"/>
      <c r="F765" s="1"/>
      <c r="G765" s="1"/>
      <c r="H765" s="1"/>
      <c r="I765" s="1"/>
      <c r="J765" s="1"/>
      <c r="K765" s="1"/>
      <c r="L765" s="1"/>
      <c r="M765" s="1"/>
      <c r="N765" s="1"/>
      <c r="O765" s="1"/>
      <c r="P765" s="1"/>
      <c r="Q765" s="1"/>
      <c r="R765" s="1"/>
    </row>
    <row r="766" spans="1:18" ht="9.75" customHeight="1">
      <c r="A766" s="1"/>
      <c r="B766" s="1"/>
      <c r="C766" s="1"/>
      <c r="D766" s="1"/>
      <c r="E766" s="1"/>
      <c r="F766" s="1"/>
      <c r="G766" s="1"/>
      <c r="H766" s="1"/>
      <c r="I766" s="1"/>
      <c r="J766" s="1"/>
      <c r="K766" s="1"/>
      <c r="L766" s="1"/>
      <c r="M766" s="1"/>
      <c r="N766" s="1"/>
      <c r="O766" s="1"/>
      <c r="P766" s="1"/>
      <c r="Q766" s="1"/>
      <c r="R766" s="1"/>
    </row>
    <row r="767" spans="1:18" ht="9.75" customHeight="1">
      <c r="A767" s="1"/>
      <c r="B767" s="1"/>
      <c r="C767" s="1"/>
      <c r="D767" s="1"/>
      <c r="E767" s="1"/>
      <c r="F767" s="1"/>
      <c r="G767" s="1"/>
      <c r="H767" s="1"/>
      <c r="I767" s="1"/>
      <c r="J767" s="1"/>
      <c r="K767" s="1"/>
      <c r="L767" s="1"/>
      <c r="M767" s="1"/>
      <c r="N767" s="1"/>
      <c r="O767" s="1"/>
      <c r="P767" s="1"/>
      <c r="Q767" s="1"/>
      <c r="R767" s="1"/>
    </row>
    <row r="768" spans="1:18" ht="9.75" customHeight="1">
      <c r="A768" s="1"/>
      <c r="B768" s="1"/>
      <c r="C768" s="1"/>
      <c r="D768" s="1"/>
      <c r="E768" s="1"/>
      <c r="F768" s="1"/>
      <c r="G768" s="1"/>
      <c r="H768" s="1"/>
      <c r="I768" s="1"/>
      <c r="J768" s="1"/>
      <c r="K768" s="1"/>
      <c r="L768" s="1"/>
      <c r="M768" s="1"/>
      <c r="N768" s="1"/>
      <c r="O768" s="1"/>
      <c r="P768" s="1"/>
      <c r="Q768" s="1"/>
      <c r="R768" s="1"/>
    </row>
    <row r="769" spans="1:18" ht="9.75" customHeight="1">
      <c r="A769" s="1"/>
      <c r="B769" s="1"/>
      <c r="C769" s="1"/>
      <c r="D769" s="1"/>
      <c r="E769" s="1"/>
      <c r="F769" s="1"/>
      <c r="G769" s="1"/>
      <c r="H769" s="1"/>
      <c r="I769" s="1"/>
      <c r="J769" s="1"/>
      <c r="K769" s="1"/>
      <c r="L769" s="1"/>
      <c r="M769" s="1"/>
      <c r="N769" s="1"/>
      <c r="O769" s="1"/>
      <c r="P769" s="1"/>
      <c r="Q769" s="1"/>
      <c r="R769" s="1"/>
    </row>
    <row r="770" spans="1:18" ht="9.75" customHeight="1">
      <c r="A770" s="1"/>
      <c r="B770" s="1"/>
      <c r="C770" s="1"/>
      <c r="D770" s="1"/>
      <c r="E770" s="1"/>
      <c r="F770" s="1"/>
      <c r="G770" s="1"/>
      <c r="H770" s="1"/>
      <c r="I770" s="1"/>
      <c r="J770" s="1"/>
      <c r="K770" s="1"/>
      <c r="L770" s="1"/>
      <c r="M770" s="1"/>
      <c r="N770" s="1"/>
      <c r="O770" s="1"/>
      <c r="P770" s="1"/>
      <c r="Q770" s="1"/>
      <c r="R770" s="1"/>
    </row>
    <row r="771" spans="1:18" ht="9.75" customHeight="1">
      <c r="A771" s="1"/>
      <c r="B771" s="1"/>
      <c r="C771" s="1"/>
      <c r="D771" s="1"/>
      <c r="E771" s="1"/>
      <c r="F771" s="1"/>
      <c r="G771" s="1"/>
      <c r="H771" s="1"/>
      <c r="I771" s="1"/>
      <c r="J771" s="1"/>
      <c r="K771" s="1"/>
      <c r="L771" s="1"/>
      <c r="M771" s="1"/>
      <c r="N771" s="1"/>
      <c r="O771" s="1"/>
      <c r="P771" s="1"/>
      <c r="Q771" s="1"/>
      <c r="R771" s="1"/>
    </row>
    <row r="772" spans="1:18" ht="9.75" customHeight="1">
      <c r="A772" s="1"/>
      <c r="B772" s="1"/>
      <c r="C772" s="1"/>
      <c r="D772" s="1"/>
      <c r="E772" s="1"/>
      <c r="F772" s="1"/>
      <c r="G772" s="1"/>
      <c r="H772" s="1"/>
      <c r="I772" s="1"/>
      <c r="J772" s="1"/>
      <c r="K772" s="1"/>
      <c r="L772" s="1"/>
      <c r="M772" s="1"/>
      <c r="N772" s="1"/>
      <c r="O772" s="1"/>
      <c r="P772" s="1"/>
      <c r="Q772" s="1"/>
      <c r="R772" s="1"/>
    </row>
    <row r="773" spans="1:18" ht="9.75" customHeight="1">
      <c r="A773" s="1"/>
      <c r="B773" s="1"/>
      <c r="C773" s="1"/>
      <c r="D773" s="1"/>
      <c r="E773" s="1"/>
      <c r="F773" s="1"/>
      <c r="G773" s="1"/>
      <c r="H773" s="1"/>
      <c r="I773" s="1"/>
      <c r="J773" s="1"/>
      <c r="K773" s="1"/>
      <c r="L773" s="1"/>
      <c r="M773" s="1"/>
      <c r="N773" s="1"/>
      <c r="O773" s="1"/>
      <c r="P773" s="1"/>
      <c r="Q773" s="1"/>
      <c r="R773" s="1"/>
    </row>
    <row r="774" spans="1:18" ht="9.75" customHeight="1">
      <c r="A774" s="1"/>
      <c r="B774" s="1"/>
      <c r="C774" s="1"/>
      <c r="D774" s="1"/>
      <c r="E774" s="1"/>
      <c r="F774" s="1"/>
      <c r="G774" s="1"/>
      <c r="H774" s="1"/>
      <c r="I774" s="1"/>
      <c r="J774" s="1"/>
      <c r="K774" s="1"/>
      <c r="L774" s="1"/>
      <c r="M774" s="1"/>
      <c r="N774" s="1"/>
      <c r="O774" s="1"/>
      <c r="P774" s="1"/>
      <c r="Q774" s="1"/>
      <c r="R774" s="1"/>
    </row>
    <row r="775" spans="1:18" ht="9.75" customHeight="1">
      <c r="A775" s="1"/>
      <c r="B775" s="1"/>
      <c r="C775" s="1"/>
      <c r="D775" s="1"/>
      <c r="E775" s="1"/>
      <c r="F775" s="1"/>
      <c r="G775" s="1"/>
      <c r="H775" s="1"/>
      <c r="I775" s="1"/>
      <c r="J775" s="1"/>
      <c r="K775" s="1"/>
      <c r="L775" s="1"/>
      <c r="M775" s="1"/>
      <c r="N775" s="1"/>
      <c r="O775" s="1"/>
      <c r="P775" s="1"/>
      <c r="Q775" s="1"/>
      <c r="R775" s="1"/>
    </row>
    <row r="776" spans="1:18" ht="9.75" customHeight="1">
      <c r="A776" s="1"/>
      <c r="B776" s="1"/>
      <c r="C776" s="1"/>
      <c r="D776" s="1"/>
      <c r="E776" s="1"/>
      <c r="F776" s="1"/>
      <c r="G776" s="1"/>
      <c r="H776" s="1"/>
      <c r="I776" s="1"/>
      <c r="J776" s="1"/>
      <c r="K776" s="1"/>
      <c r="L776" s="1"/>
      <c r="M776" s="1"/>
      <c r="N776" s="1"/>
      <c r="O776" s="1"/>
      <c r="P776" s="1"/>
      <c r="Q776" s="1"/>
      <c r="R776" s="1"/>
    </row>
    <row r="777" spans="1:18" ht="9.75" customHeight="1">
      <c r="A777" s="1"/>
      <c r="B777" s="1"/>
      <c r="C777" s="1"/>
      <c r="D777" s="1"/>
      <c r="E777" s="1"/>
      <c r="F777" s="1"/>
      <c r="G777" s="1"/>
      <c r="H777" s="1"/>
      <c r="I777" s="1"/>
      <c r="J777" s="1"/>
      <c r="K777" s="1"/>
      <c r="L777" s="1"/>
      <c r="M777" s="1"/>
      <c r="N777" s="1"/>
      <c r="O777" s="1"/>
      <c r="P777" s="1"/>
      <c r="Q777" s="1"/>
      <c r="R777" s="1"/>
    </row>
    <row r="778" spans="1:18" ht="9.75" customHeight="1">
      <c r="A778" s="1"/>
      <c r="B778" s="1"/>
      <c r="C778" s="1"/>
      <c r="D778" s="1"/>
      <c r="E778" s="1"/>
      <c r="F778" s="1"/>
      <c r="G778" s="1"/>
      <c r="H778" s="1"/>
      <c r="I778" s="1"/>
      <c r="J778" s="1"/>
      <c r="K778" s="1"/>
      <c r="L778" s="1"/>
      <c r="M778" s="1"/>
      <c r="N778" s="1"/>
      <c r="O778" s="1"/>
      <c r="P778" s="1"/>
      <c r="Q778" s="1"/>
      <c r="R778" s="1"/>
    </row>
    <row r="779" spans="1:18" ht="9.75" customHeight="1">
      <c r="A779" s="1"/>
      <c r="B779" s="1"/>
      <c r="C779" s="1"/>
      <c r="D779" s="1"/>
      <c r="E779" s="1"/>
      <c r="F779" s="1"/>
      <c r="G779" s="1"/>
      <c r="H779" s="1"/>
      <c r="I779" s="1"/>
      <c r="J779" s="1"/>
      <c r="K779" s="1"/>
      <c r="L779" s="1"/>
      <c r="M779" s="1"/>
      <c r="N779" s="1"/>
      <c r="O779" s="1"/>
      <c r="P779" s="1"/>
      <c r="Q779" s="1"/>
      <c r="R779" s="1"/>
    </row>
    <row r="780" spans="1:18" ht="9.75" customHeight="1">
      <c r="A780" s="1"/>
      <c r="B780" s="1"/>
      <c r="C780" s="1"/>
      <c r="D780" s="1"/>
      <c r="E780" s="1"/>
      <c r="F780" s="1"/>
      <c r="G780" s="1"/>
      <c r="H780" s="1"/>
      <c r="I780" s="1"/>
      <c r="J780" s="1"/>
      <c r="K780" s="1"/>
      <c r="L780" s="1"/>
      <c r="M780" s="1"/>
      <c r="N780" s="1"/>
      <c r="O780" s="1"/>
      <c r="P780" s="1"/>
      <c r="Q780" s="1"/>
      <c r="R780" s="1"/>
    </row>
    <row r="781" spans="1:18" ht="9.75" customHeight="1">
      <c r="A781" s="1"/>
      <c r="B781" s="1"/>
      <c r="C781" s="1"/>
      <c r="D781" s="1"/>
      <c r="E781" s="1"/>
      <c r="F781" s="1"/>
      <c r="G781" s="1"/>
      <c r="H781" s="1"/>
      <c r="I781" s="1"/>
      <c r="J781" s="1"/>
      <c r="K781" s="1"/>
      <c r="L781" s="1"/>
      <c r="M781" s="1"/>
      <c r="N781" s="1"/>
      <c r="O781" s="1"/>
      <c r="P781" s="1"/>
      <c r="Q781" s="1"/>
      <c r="R781" s="1"/>
    </row>
    <row r="782" spans="1:18" ht="9.75" customHeight="1">
      <c r="A782" s="1"/>
      <c r="B782" s="1"/>
      <c r="C782" s="1"/>
      <c r="D782" s="1"/>
      <c r="E782" s="1"/>
      <c r="F782" s="1"/>
      <c r="G782" s="1"/>
      <c r="H782" s="1"/>
      <c r="I782" s="1"/>
      <c r="J782" s="1"/>
      <c r="K782" s="1"/>
      <c r="L782" s="1"/>
      <c r="M782" s="1"/>
      <c r="N782" s="1"/>
      <c r="O782" s="1"/>
      <c r="P782" s="1"/>
      <c r="Q782" s="1"/>
      <c r="R782" s="1"/>
    </row>
    <row r="783" spans="1:18" ht="9.75" customHeight="1">
      <c r="A783" s="1"/>
      <c r="B783" s="1"/>
      <c r="C783" s="1"/>
      <c r="D783" s="1"/>
      <c r="E783" s="1"/>
      <c r="F783" s="1"/>
      <c r="G783" s="1"/>
      <c r="H783" s="1"/>
      <c r="I783" s="1"/>
      <c r="J783" s="1"/>
      <c r="K783" s="1"/>
      <c r="L783" s="1"/>
      <c r="M783" s="1"/>
      <c r="N783" s="1"/>
      <c r="O783" s="1"/>
      <c r="P783" s="1"/>
      <c r="Q783" s="1"/>
      <c r="R783" s="1"/>
    </row>
    <row r="784" spans="1:18" ht="9.75" customHeight="1">
      <c r="A784" s="1"/>
      <c r="B784" s="1"/>
      <c r="C784" s="1"/>
      <c r="D784" s="1"/>
      <c r="E784" s="1"/>
      <c r="F784" s="1"/>
      <c r="G784" s="1"/>
      <c r="H784" s="1"/>
      <c r="I784" s="1"/>
      <c r="J784" s="1"/>
      <c r="K784" s="1"/>
      <c r="L784" s="1"/>
      <c r="M784" s="1"/>
      <c r="N784" s="1"/>
      <c r="O784" s="1"/>
      <c r="P784" s="1"/>
      <c r="Q784" s="1"/>
      <c r="R784" s="1"/>
    </row>
    <row r="785" spans="1:18" ht="9.75" customHeight="1">
      <c r="A785" s="1"/>
      <c r="B785" s="1"/>
      <c r="C785" s="1"/>
      <c r="D785" s="1"/>
      <c r="E785" s="1"/>
      <c r="F785" s="1"/>
      <c r="G785" s="1"/>
      <c r="H785" s="1"/>
      <c r="I785" s="1"/>
      <c r="J785" s="1"/>
      <c r="K785" s="1"/>
      <c r="L785" s="1"/>
      <c r="M785" s="1"/>
      <c r="N785" s="1"/>
      <c r="O785" s="1"/>
      <c r="P785" s="1"/>
      <c r="Q785" s="1"/>
      <c r="R785" s="1"/>
    </row>
    <row r="786" spans="1:18" ht="9.75" customHeight="1">
      <c r="A786" s="1"/>
      <c r="B786" s="1"/>
      <c r="C786" s="1"/>
      <c r="D786" s="1"/>
      <c r="E786" s="1"/>
      <c r="F786" s="1"/>
      <c r="G786" s="1"/>
      <c r="H786" s="1"/>
      <c r="I786" s="1"/>
      <c r="J786" s="1"/>
      <c r="K786" s="1"/>
      <c r="L786" s="1"/>
      <c r="M786" s="1"/>
      <c r="N786" s="1"/>
      <c r="O786" s="1"/>
      <c r="P786" s="1"/>
      <c r="Q786" s="1"/>
      <c r="R786" s="1"/>
    </row>
    <row r="787" spans="1:18" ht="9.75" customHeight="1">
      <c r="A787" s="1"/>
      <c r="B787" s="1"/>
      <c r="C787" s="1"/>
      <c r="D787" s="1"/>
      <c r="E787" s="1"/>
      <c r="F787" s="1"/>
      <c r="G787" s="1"/>
      <c r="H787" s="1"/>
      <c r="I787" s="1"/>
      <c r="J787" s="1"/>
      <c r="K787" s="1"/>
      <c r="L787" s="1"/>
      <c r="M787" s="1"/>
      <c r="N787" s="1"/>
      <c r="O787" s="1"/>
      <c r="P787" s="1"/>
      <c r="Q787" s="1"/>
      <c r="R787" s="1"/>
    </row>
    <row r="788" spans="1:18" ht="9.75" customHeight="1">
      <c r="A788" s="1"/>
      <c r="B788" s="1"/>
      <c r="C788" s="1"/>
      <c r="D788" s="1"/>
      <c r="E788" s="1"/>
      <c r="F788" s="1"/>
      <c r="G788" s="1"/>
      <c r="H788" s="1"/>
      <c r="I788" s="1"/>
      <c r="J788" s="1"/>
      <c r="K788" s="1"/>
      <c r="L788" s="1"/>
      <c r="M788" s="1"/>
      <c r="N788" s="1"/>
      <c r="O788" s="1"/>
      <c r="P788" s="1"/>
      <c r="Q788" s="1"/>
      <c r="R788" s="1"/>
    </row>
    <row r="789" spans="1:18" ht="9.75" customHeight="1">
      <c r="A789" s="1"/>
      <c r="B789" s="1"/>
      <c r="C789" s="1"/>
      <c r="D789" s="1"/>
      <c r="E789" s="1"/>
      <c r="F789" s="1"/>
      <c r="G789" s="1"/>
      <c r="H789" s="1"/>
      <c r="I789" s="1"/>
      <c r="J789" s="1"/>
      <c r="K789" s="1"/>
      <c r="L789" s="1"/>
      <c r="M789" s="1"/>
      <c r="N789" s="1"/>
      <c r="O789" s="1"/>
      <c r="P789" s="1"/>
      <c r="Q789" s="1"/>
      <c r="R789" s="1"/>
    </row>
    <row r="790" spans="1:18" ht="9.75" customHeight="1">
      <c r="A790" s="1"/>
      <c r="B790" s="1"/>
      <c r="C790" s="1"/>
      <c r="D790" s="1"/>
      <c r="E790" s="1"/>
      <c r="F790" s="1"/>
      <c r="G790" s="1"/>
      <c r="H790" s="1"/>
      <c r="I790" s="1"/>
      <c r="J790" s="1"/>
      <c r="K790" s="1"/>
      <c r="L790" s="1"/>
      <c r="M790" s="1"/>
      <c r="N790" s="1"/>
      <c r="O790" s="1"/>
      <c r="P790" s="1"/>
      <c r="Q790" s="1"/>
      <c r="R790" s="1"/>
    </row>
    <row r="791" spans="1:18" ht="9.75" customHeight="1">
      <c r="A791" s="1"/>
      <c r="B791" s="1"/>
      <c r="C791" s="1"/>
      <c r="D791" s="1"/>
      <c r="E791" s="1"/>
      <c r="F791" s="1"/>
      <c r="G791" s="1"/>
      <c r="H791" s="1"/>
      <c r="I791" s="1"/>
      <c r="J791" s="1"/>
      <c r="K791" s="1"/>
      <c r="L791" s="1"/>
      <c r="M791" s="1"/>
      <c r="N791" s="1"/>
      <c r="O791" s="1"/>
      <c r="P791" s="1"/>
      <c r="Q791" s="1"/>
      <c r="R791" s="1"/>
    </row>
    <row r="792" spans="1:18" ht="9.75" customHeight="1">
      <c r="A792" s="1"/>
      <c r="B792" s="1"/>
      <c r="C792" s="1"/>
      <c r="D792" s="1"/>
      <c r="E792" s="1"/>
      <c r="F792" s="1"/>
      <c r="G792" s="1"/>
      <c r="H792" s="1"/>
      <c r="I792" s="1"/>
      <c r="J792" s="1"/>
      <c r="K792" s="1"/>
      <c r="L792" s="1"/>
      <c r="M792" s="1"/>
      <c r="N792" s="1"/>
      <c r="O792" s="1"/>
      <c r="P792" s="1"/>
      <c r="Q792" s="1"/>
      <c r="R792" s="1"/>
    </row>
    <row r="793" spans="1:18" ht="9.75" customHeight="1">
      <c r="A793" s="1"/>
      <c r="B793" s="1"/>
      <c r="C793" s="1"/>
      <c r="D793" s="1"/>
      <c r="E793" s="1"/>
      <c r="F793" s="1"/>
      <c r="G793" s="1"/>
      <c r="H793" s="1"/>
      <c r="I793" s="1"/>
      <c r="J793" s="1"/>
      <c r="K793" s="1"/>
      <c r="L793" s="1"/>
      <c r="M793" s="1"/>
      <c r="N793" s="1"/>
      <c r="O793" s="1"/>
      <c r="P793" s="1"/>
      <c r="Q793" s="1"/>
      <c r="R793" s="1"/>
    </row>
    <row r="794" spans="1:18" ht="9.75" customHeight="1">
      <c r="A794" s="1"/>
      <c r="B794" s="1"/>
      <c r="C794" s="1"/>
      <c r="D794" s="1"/>
      <c r="E794" s="1"/>
      <c r="F794" s="1"/>
      <c r="G794" s="1"/>
      <c r="H794" s="1"/>
      <c r="I794" s="1"/>
      <c r="J794" s="1"/>
      <c r="K794" s="1"/>
      <c r="L794" s="1"/>
      <c r="M794" s="1"/>
      <c r="N794" s="1"/>
      <c r="O794" s="1"/>
      <c r="P794" s="1"/>
      <c r="Q794" s="1"/>
      <c r="R794" s="1"/>
    </row>
    <row r="795" spans="1:18" ht="9.75" customHeight="1">
      <c r="A795" s="1"/>
      <c r="B795" s="1"/>
      <c r="C795" s="1"/>
      <c r="D795" s="1"/>
      <c r="E795" s="1"/>
      <c r="F795" s="1"/>
      <c r="G795" s="1"/>
      <c r="H795" s="1"/>
      <c r="I795" s="1"/>
      <c r="J795" s="1"/>
      <c r="K795" s="1"/>
      <c r="L795" s="1"/>
      <c r="M795" s="1"/>
      <c r="N795" s="1"/>
      <c r="O795" s="1"/>
      <c r="P795" s="1"/>
      <c r="Q795" s="1"/>
      <c r="R795" s="1"/>
    </row>
    <row r="796" spans="1:18" ht="9.75" customHeight="1">
      <c r="A796" s="1"/>
      <c r="B796" s="1"/>
      <c r="C796" s="1"/>
      <c r="D796" s="1"/>
      <c r="E796" s="1"/>
      <c r="F796" s="1"/>
      <c r="G796" s="1"/>
      <c r="H796" s="1"/>
      <c r="I796" s="1"/>
      <c r="J796" s="1"/>
      <c r="K796" s="1"/>
      <c r="L796" s="1"/>
      <c r="M796" s="1"/>
      <c r="N796" s="1"/>
      <c r="O796" s="1"/>
      <c r="P796" s="1"/>
      <c r="Q796" s="1"/>
      <c r="R796" s="1"/>
    </row>
    <row r="797" spans="1:18" ht="9.75" customHeight="1">
      <c r="A797" s="1"/>
      <c r="B797" s="1"/>
      <c r="C797" s="1"/>
      <c r="D797" s="1"/>
      <c r="E797" s="1"/>
      <c r="F797" s="1"/>
      <c r="G797" s="1"/>
      <c r="H797" s="1"/>
      <c r="I797" s="1"/>
      <c r="J797" s="1"/>
      <c r="K797" s="1"/>
      <c r="L797" s="1"/>
      <c r="M797" s="1"/>
      <c r="N797" s="1"/>
      <c r="O797" s="1"/>
      <c r="P797" s="1"/>
      <c r="Q797" s="1"/>
      <c r="R797" s="1"/>
    </row>
    <row r="798" spans="1:18" ht="9.75" customHeight="1">
      <c r="A798" s="1"/>
      <c r="B798" s="1"/>
      <c r="C798" s="1"/>
      <c r="D798" s="1"/>
      <c r="E798" s="1"/>
      <c r="F798" s="1"/>
      <c r="G798" s="1"/>
      <c r="H798" s="1"/>
      <c r="I798" s="1"/>
      <c r="J798" s="1"/>
      <c r="K798" s="1"/>
      <c r="L798" s="1"/>
      <c r="M798" s="1"/>
      <c r="N798" s="1"/>
      <c r="O798" s="1"/>
      <c r="P798" s="1"/>
      <c r="Q798" s="1"/>
      <c r="R798" s="1"/>
    </row>
    <row r="799" spans="1:18" ht="9.75" customHeight="1">
      <c r="A799" s="1"/>
      <c r="B799" s="1"/>
      <c r="C799" s="1"/>
      <c r="D799" s="1"/>
      <c r="E799" s="1"/>
      <c r="F799" s="1"/>
      <c r="G799" s="1"/>
      <c r="H799" s="1"/>
      <c r="I799" s="1"/>
      <c r="J799" s="1"/>
      <c r="K799" s="1"/>
      <c r="L799" s="1"/>
      <c r="M799" s="1"/>
      <c r="N799" s="1"/>
      <c r="O799" s="1"/>
      <c r="P799" s="1"/>
      <c r="Q799" s="1"/>
      <c r="R799" s="1"/>
    </row>
    <row r="800" spans="1:18" ht="9.75" customHeight="1">
      <c r="A800" s="1"/>
      <c r="B800" s="1"/>
      <c r="C800" s="1"/>
      <c r="D800" s="1"/>
      <c r="E800" s="1"/>
      <c r="F800" s="1"/>
      <c r="G800" s="1"/>
      <c r="H800" s="1"/>
      <c r="I800" s="1"/>
      <c r="J800" s="1"/>
      <c r="K800" s="1"/>
      <c r="L800" s="1"/>
      <c r="M800" s="1"/>
      <c r="N800" s="1"/>
      <c r="O800" s="1"/>
      <c r="P800" s="1"/>
      <c r="Q800" s="1"/>
      <c r="R800" s="1"/>
    </row>
    <row r="801" spans="1:18" ht="9.75" customHeight="1">
      <c r="A801" s="1"/>
      <c r="B801" s="1"/>
      <c r="C801" s="1"/>
      <c r="D801" s="1"/>
      <c r="E801" s="1"/>
      <c r="F801" s="1"/>
      <c r="G801" s="1"/>
      <c r="H801" s="1"/>
      <c r="I801" s="1"/>
      <c r="J801" s="1"/>
      <c r="K801" s="1"/>
      <c r="L801" s="1"/>
      <c r="M801" s="1"/>
      <c r="N801" s="1"/>
      <c r="O801" s="1"/>
      <c r="P801" s="1"/>
      <c r="Q801" s="1"/>
      <c r="R801" s="1"/>
    </row>
    <row r="802" spans="1:18" ht="9.75" customHeight="1">
      <c r="A802" s="1"/>
      <c r="B802" s="1"/>
      <c r="C802" s="1"/>
      <c r="D802" s="1"/>
      <c r="E802" s="1"/>
      <c r="F802" s="1"/>
      <c r="G802" s="1"/>
      <c r="H802" s="1"/>
      <c r="I802" s="1"/>
      <c r="J802" s="1"/>
      <c r="K802" s="1"/>
      <c r="L802" s="1"/>
      <c r="M802" s="1"/>
      <c r="N802" s="1"/>
      <c r="O802" s="1"/>
      <c r="P802" s="1"/>
      <c r="Q802" s="1"/>
      <c r="R802" s="1"/>
    </row>
    <row r="803" spans="1:18" ht="9.75" customHeight="1">
      <c r="A803" s="1"/>
      <c r="B803" s="1"/>
      <c r="C803" s="1"/>
      <c r="D803" s="1"/>
      <c r="E803" s="1"/>
      <c r="F803" s="1"/>
      <c r="G803" s="1"/>
      <c r="H803" s="1"/>
      <c r="I803" s="1"/>
      <c r="J803" s="1"/>
      <c r="K803" s="1"/>
      <c r="L803" s="1"/>
      <c r="M803" s="1"/>
      <c r="N803" s="1"/>
      <c r="O803" s="1"/>
      <c r="P803" s="1"/>
      <c r="Q803" s="1"/>
      <c r="R803" s="1"/>
    </row>
    <row r="804" spans="1:18" ht="9.75" customHeight="1">
      <c r="A804" s="1"/>
      <c r="B804" s="1"/>
      <c r="C804" s="1"/>
      <c r="D804" s="1"/>
      <c r="E804" s="1"/>
      <c r="F804" s="1"/>
      <c r="G804" s="1"/>
      <c r="H804" s="1"/>
      <c r="I804" s="1"/>
      <c r="J804" s="1"/>
      <c r="K804" s="1"/>
      <c r="L804" s="1"/>
      <c r="M804" s="1"/>
      <c r="N804" s="1"/>
      <c r="O804" s="1"/>
      <c r="P804" s="1"/>
      <c r="Q804" s="1"/>
      <c r="R804" s="1"/>
    </row>
    <row r="805" spans="1:18" ht="9.75" customHeight="1">
      <c r="A805" s="1"/>
      <c r="B805" s="1"/>
      <c r="C805" s="1"/>
      <c r="D805" s="1"/>
      <c r="E805" s="1"/>
      <c r="F805" s="1"/>
      <c r="G805" s="1"/>
      <c r="H805" s="1"/>
      <c r="I805" s="1"/>
      <c r="J805" s="1"/>
      <c r="K805" s="1"/>
      <c r="L805" s="1"/>
      <c r="M805" s="1"/>
      <c r="N805" s="1"/>
      <c r="O805" s="1"/>
      <c r="P805" s="1"/>
      <c r="Q805" s="1"/>
      <c r="R805" s="1"/>
    </row>
    <row r="806" spans="1:18" ht="9.75" customHeight="1">
      <c r="A806" s="1"/>
      <c r="B806" s="1"/>
      <c r="C806" s="1"/>
      <c r="D806" s="1"/>
      <c r="E806" s="1"/>
      <c r="F806" s="1"/>
      <c r="G806" s="1"/>
      <c r="H806" s="1"/>
      <c r="I806" s="1"/>
      <c r="J806" s="1"/>
      <c r="K806" s="1"/>
      <c r="L806" s="1"/>
      <c r="M806" s="1"/>
      <c r="N806" s="1"/>
      <c r="O806" s="1"/>
      <c r="P806" s="1"/>
      <c r="Q806" s="1"/>
      <c r="R806" s="1"/>
    </row>
    <row r="807" spans="1:18" ht="9.75" customHeight="1">
      <c r="A807" s="1"/>
      <c r="B807" s="1"/>
      <c r="C807" s="1"/>
      <c r="D807" s="1"/>
      <c r="E807" s="1"/>
      <c r="F807" s="1"/>
      <c r="G807" s="1"/>
      <c r="H807" s="1"/>
      <c r="I807" s="1"/>
      <c r="J807" s="1"/>
      <c r="K807" s="1"/>
      <c r="L807" s="1"/>
      <c r="M807" s="1"/>
      <c r="N807" s="1"/>
      <c r="O807" s="1"/>
      <c r="P807" s="1"/>
      <c r="Q807" s="1"/>
      <c r="R807" s="1"/>
    </row>
    <row r="808" spans="1:18" ht="9.75" customHeight="1">
      <c r="A808" s="1"/>
      <c r="B808" s="1"/>
      <c r="C808" s="1"/>
      <c r="D808" s="1"/>
      <c r="E808" s="1"/>
      <c r="F808" s="1"/>
      <c r="G808" s="1"/>
      <c r="H808" s="1"/>
      <c r="I808" s="1"/>
      <c r="J808" s="1"/>
      <c r="K808" s="1"/>
      <c r="L808" s="1"/>
      <c r="M808" s="1"/>
      <c r="N808" s="1"/>
      <c r="O808" s="1"/>
      <c r="P808" s="1"/>
      <c r="Q808" s="1"/>
      <c r="R808" s="1"/>
    </row>
    <row r="809" spans="1:18" ht="9.75" customHeight="1">
      <c r="A809" s="1"/>
      <c r="B809" s="1"/>
      <c r="C809" s="1"/>
      <c r="D809" s="1"/>
      <c r="E809" s="1"/>
      <c r="F809" s="1"/>
      <c r="G809" s="1"/>
      <c r="H809" s="1"/>
      <c r="I809" s="1"/>
      <c r="J809" s="1"/>
      <c r="K809" s="1"/>
      <c r="L809" s="1"/>
      <c r="M809" s="1"/>
      <c r="N809" s="1"/>
      <c r="O809" s="1"/>
      <c r="P809" s="1"/>
      <c r="Q809" s="1"/>
      <c r="R809" s="1"/>
    </row>
    <row r="810" spans="1:18" ht="9.75" customHeight="1">
      <c r="A810" s="1"/>
      <c r="B810" s="1"/>
      <c r="C810" s="1"/>
      <c r="D810" s="1"/>
      <c r="E810" s="1"/>
      <c r="F810" s="1"/>
      <c r="G810" s="1"/>
      <c r="H810" s="1"/>
      <c r="I810" s="1"/>
      <c r="J810" s="1"/>
      <c r="K810" s="1"/>
      <c r="L810" s="1"/>
      <c r="M810" s="1"/>
      <c r="N810" s="1"/>
      <c r="O810" s="1"/>
      <c r="P810" s="1"/>
      <c r="Q810" s="1"/>
      <c r="R810" s="1"/>
    </row>
    <row r="811" spans="1:18" ht="9.75" customHeight="1">
      <c r="A811" s="1"/>
      <c r="B811" s="1"/>
      <c r="C811" s="1"/>
      <c r="D811" s="1"/>
      <c r="E811" s="1"/>
      <c r="F811" s="1"/>
      <c r="G811" s="1"/>
      <c r="H811" s="1"/>
      <c r="I811" s="1"/>
      <c r="J811" s="1"/>
      <c r="K811" s="1"/>
      <c r="L811" s="1"/>
      <c r="M811" s="1"/>
      <c r="N811" s="1"/>
      <c r="O811" s="1"/>
      <c r="P811" s="1"/>
      <c r="Q811" s="1"/>
      <c r="R811" s="1"/>
    </row>
    <row r="812" spans="1:18" ht="9.75" customHeight="1">
      <c r="A812" s="1"/>
      <c r="B812" s="1"/>
      <c r="C812" s="1"/>
      <c r="D812" s="1"/>
      <c r="E812" s="1"/>
      <c r="F812" s="1"/>
      <c r="G812" s="1"/>
      <c r="H812" s="1"/>
      <c r="I812" s="1"/>
      <c r="J812" s="1"/>
      <c r="K812" s="1"/>
      <c r="L812" s="1"/>
      <c r="M812" s="1"/>
      <c r="N812" s="1"/>
      <c r="O812" s="1"/>
      <c r="P812" s="1"/>
      <c r="Q812" s="1"/>
      <c r="R812" s="1"/>
    </row>
    <row r="813" spans="1:18" ht="9.75" customHeight="1">
      <c r="A813" s="1"/>
      <c r="B813" s="1"/>
      <c r="C813" s="1"/>
      <c r="D813" s="1"/>
      <c r="E813" s="1"/>
      <c r="F813" s="1"/>
      <c r="G813" s="1"/>
      <c r="H813" s="1"/>
      <c r="I813" s="1"/>
      <c r="J813" s="1"/>
      <c r="K813" s="1"/>
      <c r="L813" s="1"/>
      <c r="M813" s="1"/>
      <c r="N813" s="1"/>
      <c r="O813" s="1"/>
      <c r="P813" s="1"/>
      <c r="Q813" s="1"/>
      <c r="R813" s="1"/>
    </row>
    <row r="814" spans="1:18" ht="9.75" customHeight="1">
      <c r="A814" s="1"/>
      <c r="B814" s="1"/>
      <c r="C814" s="1"/>
      <c r="D814" s="1"/>
      <c r="E814" s="1"/>
      <c r="F814" s="1"/>
      <c r="G814" s="1"/>
      <c r="H814" s="1"/>
      <c r="I814" s="1"/>
      <c r="J814" s="1"/>
      <c r="K814" s="1"/>
      <c r="L814" s="1"/>
      <c r="M814" s="1"/>
      <c r="N814" s="1"/>
      <c r="O814" s="1"/>
      <c r="P814" s="1"/>
      <c r="Q814" s="1"/>
      <c r="R814" s="1"/>
    </row>
    <row r="815" spans="1:18" ht="9.75" customHeight="1">
      <c r="A815" s="1"/>
      <c r="B815" s="1"/>
      <c r="C815" s="1"/>
      <c r="D815" s="1"/>
      <c r="E815" s="1"/>
      <c r="F815" s="1"/>
      <c r="G815" s="1"/>
      <c r="H815" s="1"/>
      <c r="I815" s="1"/>
      <c r="J815" s="1"/>
      <c r="K815" s="1"/>
      <c r="L815" s="1"/>
      <c r="M815" s="1"/>
      <c r="N815" s="1"/>
      <c r="O815" s="1"/>
      <c r="P815" s="1"/>
      <c r="Q815" s="1"/>
      <c r="R815" s="1"/>
    </row>
    <row r="816" spans="1:18" ht="9.75" customHeight="1">
      <c r="A816" s="1"/>
      <c r="B816" s="1"/>
      <c r="C816" s="1"/>
      <c r="D816" s="1"/>
      <c r="E816" s="1"/>
      <c r="F816" s="1"/>
      <c r="G816" s="1"/>
      <c r="H816" s="1"/>
      <c r="I816" s="1"/>
      <c r="J816" s="1"/>
      <c r="K816" s="1"/>
      <c r="L816" s="1"/>
      <c r="M816" s="1"/>
      <c r="N816" s="1"/>
      <c r="O816" s="1"/>
      <c r="P816" s="1"/>
      <c r="Q816" s="1"/>
      <c r="R816" s="1"/>
    </row>
    <row r="817" spans="1:18" ht="9.75" customHeight="1">
      <c r="A817" s="1"/>
      <c r="B817" s="1"/>
      <c r="C817" s="1"/>
      <c r="D817" s="1"/>
      <c r="E817" s="1"/>
      <c r="F817" s="1"/>
      <c r="G817" s="1"/>
      <c r="H817" s="1"/>
      <c r="I817" s="1"/>
      <c r="J817" s="1"/>
      <c r="K817" s="1"/>
      <c r="L817" s="1"/>
      <c r="M817" s="1"/>
      <c r="N817" s="1"/>
      <c r="O817" s="1"/>
      <c r="P817" s="1"/>
      <c r="Q817" s="1"/>
      <c r="R817" s="1"/>
    </row>
    <row r="818" spans="1:18" ht="9.75" customHeight="1">
      <c r="A818" s="1"/>
      <c r="B818" s="1"/>
      <c r="C818" s="1"/>
      <c r="D818" s="1"/>
      <c r="E818" s="1"/>
      <c r="F818" s="1"/>
      <c r="G818" s="1"/>
      <c r="H818" s="1"/>
      <c r="I818" s="1"/>
      <c r="J818" s="1"/>
      <c r="K818" s="1"/>
      <c r="L818" s="1"/>
      <c r="M818" s="1"/>
      <c r="N818" s="1"/>
      <c r="O818" s="1"/>
      <c r="P818" s="1"/>
      <c r="Q818" s="1"/>
      <c r="R818" s="1"/>
    </row>
    <row r="819" spans="1:18" ht="9.75" customHeight="1">
      <c r="A819" s="1"/>
      <c r="B819" s="1"/>
      <c r="C819" s="1"/>
      <c r="D819" s="1"/>
      <c r="E819" s="1"/>
      <c r="F819" s="1"/>
      <c r="G819" s="1"/>
      <c r="H819" s="1"/>
      <c r="I819" s="1"/>
      <c r="J819" s="1"/>
      <c r="K819" s="1"/>
      <c r="L819" s="1"/>
      <c r="M819" s="1"/>
      <c r="N819" s="1"/>
      <c r="O819" s="1"/>
      <c r="P819" s="1"/>
      <c r="Q819" s="1"/>
      <c r="R819" s="1"/>
    </row>
    <row r="820" spans="1:18" ht="9.75" customHeight="1">
      <c r="A820" s="1"/>
      <c r="B820" s="1"/>
      <c r="C820" s="1"/>
      <c r="D820" s="1"/>
      <c r="E820" s="1"/>
      <c r="F820" s="1"/>
      <c r="G820" s="1"/>
      <c r="H820" s="1"/>
      <c r="I820" s="1"/>
      <c r="J820" s="1"/>
      <c r="K820" s="1"/>
      <c r="L820" s="1"/>
      <c r="M820" s="1"/>
      <c r="N820" s="1"/>
      <c r="O820" s="1"/>
      <c r="P820" s="1"/>
      <c r="Q820" s="1"/>
      <c r="R820" s="1"/>
    </row>
    <row r="821" spans="1:18" ht="9.75" customHeight="1">
      <c r="A821" s="1"/>
      <c r="B821" s="1"/>
      <c r="C821" s="1"/>
      <c r="D821" s="1"/>
      <c r="E821" s="1"/>
      <c r="F821" s="1"/>
      <c r="G821" s="1"/>
      <c r="H821" s="1"/>
      <c r="I821" s="1"/>
      <c r="J821" s="1"/>
      <c r="K821" s="1"/>
      <c r="L821" s="1"/>
      <c r="M821" s="1"/>
      <c r="N821" s="1"/>
      <c r="O821" s="1"/>
      <c r="P821" s="1"/>
      <c r="Q821" s="1"/>
      <c r="R821" s="1"/>
    </row>
    <row r="822" spans="1:18" ht="9.75" customHeight="1">
      <c r="A822" s="1"/>
      <c r="B822" s="1"/>
      <c r="C822" s="1"/>
      <c r="D822" s="1"/>
      <c r="E822" s="1"/>
      <c r="F822" s="1"/>
      <c r="G822" s="1"/>
      <c r="H822" s="1"/>
      <c r="I822" s="1"/>
      <c r="J822" s="1"/>
      <c r="K822" s="1"/>
      <c r="L822" s="1"/>
      <c r="M822" s="1"/>
      <c r="N822" s="1"/>
      <c r="O822" s="1"/>
      <c r="P822" s="1"/>
      <c r="Q822" s="1"/>
      <c r="R822" s="1"/>
    </row>
    <row r="823" spans="1:18" ht="9.75" customHeight="1">
      <c r="A823" s="1"/>
      <c r="B823" s="1"/>
      <c r="C823" s="1"/>
      <c r="D823" s="1"/>
      <c r="E823" s="1"/>
      <c r="F823" s="1"/>
      <c r="G823" s="1"/>
      <c r="H823" s="1"/>
      <c r="I823" s="1"/>
      <c r="J823" s="1"/>
      <c r="K823" s="1"/>
      <c r="L823" s="1"/>
      <c r="M823" s="1"/>
      <c r="N823" s="1"/>
      <c r="O823" s="1"/>
      <c r="P823" s="1"/>
      <c r="Q823" s="1"/>
      <c r="R823" s="1"/>
    </row>
    <row r="824" spans="1:18" ht="9.75" customHeight="1">
      <c r="A824" s="1"/>
      <c r="B824" s="1"/>
      <c r="C824" s="1"/>
      <c r="D824" s="1"/>
      <c r="E824" s="1"/>
      <c r="F824" s="1"/>
      <c r="G824" s="1"/>
      <c r="H824" s="1"/>
      <c r="I824" s="1"/>
      <c r="J824" s="1"/>
      <c r="K824" s="1"/>
      <c r="L824" s="1"/>
      <c r="M824" s="1"/>
      <c r="N824" s="1"/>
      <c r="O824" s="1"/>
      <c r="P824" s="1"/>
      <c r="Q824" s="1"/>
      <c r="R824" s="1"/>
    </row>
    <row r="825" spans="1:18" ht="9.75" customHeight="1">
      <c r="A825" s="1"/>
      <c r="B825" s="1"/>
      <c r="C825" s="1"/>
      <c r="D825" s="1"/>
      <c r="E825" s="1"/>
      <c r="F825" s="1"/>
      <c r="G825" s="1"/>
      <c r="H825" s="1"/>
      <c r="I825" s="1"/>
      <c r="J825" s="1"/>
      <c r="K825" s="1"/>
      <c r="L825" s="1"/>
      <c r="M825" s="1"/>
      <c r="N825" s="1"/>
      <c r="O825" s="1"/>
      <c r="P825" s="1"/>
      <c r="Q825" s="1"/>
      <c r="R825" s="1"/>
    </row>
    <row r="826" spans="1:18" ht="9.75" customHeight="1">
      <c r="A826" s="1"/>
      <c r="B826" s="1"/>
      <c r="C826" s="1"/>
      <c r="D826" s="1"/>
      <c r="E826" s="1"/>
      <c r="F826" s="1"/>
      <c r="G826" s="1"/>
      <c r="H826" s="1"/>
      <c r="I826" s="1"/>
      <c r="J826" s="1"/>
      <c r="K826" s="1"/>
      <c r="L826" s="1"/>
      <c r="M826" s="1"/>
      <c r="N826" s="1"/>
      <c r="O826" s="1"/>
      <c r="P826" s="1"/>
      <c r="Q826" s="1"/>
      <c r="R826" s="1"/>
    </row>
    <row r="827" spans="1:18" ht="9.75" customHeight="1">
      <c r="A827" s="1"/>
      <c r="B827" s="1"/>
      <c r="C827" s="1"/>
      <c r="D827" s="1"/>
      <c r="E827" s="1"/>
      <c r="F827" s="1"/>
      <c r="G827" s="1"/>
      <c r="H827" s="1"/>
      <c r="I827" s="1"/>
      <c r="J827" s="1"/>
      <c r="K827" s="1"/>
      <c r="L827" s="1"/>
      <c r="M827" s="1"/>
      <c r="N827" s="1"/>
      <c r="O827" s="1"/>
      <c r="P827" s="1"/>
      <c r="Q827" s="1"/>
      <c r="R827" s="1"/>
    </row>
    <row r="828" spans="1:18" ht="9.75" customHeight="1">
      <c r="A828" s="1"/>
      <c r="B828" s="1"/>
      <c r="C828" s="1"/>
      <c r="D828" s="1"/>
      <c r="E828" s="1"/>
      <c r="F828" s="1"/>
      <c r="G828" s="1"/>
      <c r="H828" s="1"/>
      <c r="I828" s="1"/>
      <c r="J828" s="1"/>
      <c r="K828" s="1"/>
      <c r="L828" s="1"/>
      <c r="M828" s="1"/>
      <c r="N828" s="1"/>
      <c r="O828" s="1"/>
      <c r="P828" s="1"/>
      <c r="Q828" s="1"/>
      <c r="R828" s="1"/>
    </row>
    <row r="829" spans="1:18" ht="9.75" customHeight="1">
      <c r="A829" s="1"/>
      <c r="B829" s="1"/>
      <c r="C829" s="1"/>
      <c r="D829" s="1"/>
      <c r="E829" s="1"/>
      <c r="F829" s="1"/>
      <c r="G829" s="1"/>
      <c r="H829" s="1"/>
      <c r="I829" s="1"/>
      <c r="J829" s="1"/>
      <c r="K829" s="1"/>
      <c r="L829" s="1"/>
      <c r="M829" s="1"/>
      <c r="N829" s="1"/>
      <c r="O829" s="1"/>
      <c r="P829" s="1"/>
      <c r="Q829" s="1"/>
      <c r="R829" s="1"/>
    </row>
    <row r="830" spans="1:18" ht="9.75" customHeight="1">
      <c r="A830" s="1"/>
      <c r="B830" s="1"/>
      <c r="C830" s="1"/>
      <c r="D830" s="1"/>
      <c r="E830" s="1"/>
      <c r="F830" s="1"/>
      <c r="G830" s="1"/>
      <c r="H830" s="1"/>
      <c r="I830" s="1"/>
      <c r="J830" s="1"/>
      <c r="K830" s="1"/>
      <c r="L830" s="1"/>
      <c r="M830" s="1"/>
      <c r="N830" s="1"/>
      <c r="O830" s="1"/>
      <c r="P830" s="1"/>
      <c r="Q830" s="1"/>
      <c r="R830" s="1"/>
    </row>
    <row r="831" spans="1:18" ht="9.75" customHeight="1">
      <c r="A831" s="1"/>
      <c r="B831" s="1"/>
      <c r="C831" s="1"/>
      <c r="D831" s="1"/>
      <c r="E831" s="1"/>
      <c r="F831" s="1"/>
      <c r="G831" s="1"/>
      <c r="H831" s="1"/>
      <c r="I831" s="1"/>
      <c r="J831" s="1"/>
      <c r="K831" s="1"/>
      <c r="L831" s="1"/>
      <c r="M831" s="1"/>
      <c r="N831" s="1"/>
      <c r="O831" s="1"/>
      <c r="P831" s="1"/>
      <c r="Q831" s="1"/>
      <c r="R831" s="1"/>
    </row>
    <row r="832" spans="1:18" ht="9.75" customHeight="1">
      <c r="A832" s="1"/>
      <c r="B832" s="1"/>
      <c r="C832" s="1"/>
      <c r="D832" s="1"/>
      <c r="E832" s="1"/>
      <c r="F832" s="1"/>
      <c r="G832" s="1"/>
      <c r="H832" s="1"/>
      <c r="I832" s="1"/>
      <c r="J832" s="1"/>
      <c r="K832" s="1"/>
      <c r="L832" s="1"/>
      <c r="M832" s="1"/>
      <c r="N832" s="1"/>
      <c r="O832" s="1"/>
      <c r="P832" s="1"/>
      <c r="Q832" s="1"/>
      <c r="R832" s="1"/>
    </row>
    <row r="833" spans="1:18" ht="9.75" customHeight="1">
      <c r="A833" s="1"/>
      <c r="B833" s="1"/>
      <c r="C833" s="1"/>
      <c r="D833" s="1"/>
      <c r="E833" s="1"/>
      <c r="F833" s="1"/>
      <c r="G833" s="1"/>
      <c r="H833" s="1"/>
      <c r="I833" s="1"/>
      <c r="J833" s="1"/>
      <c r="K833" s="1"/>
      <c r="L833" s="1"/>
      <c r="M833" s="1"/>
      <c r="N833" s="1"/>
      <c r="O833" s="1"/>
      <c r="P833" s="1"/>
      <c r="Q833" s="1"/>
      <c r="R833" s="1"/>
    </row>
    <row r="834" spans="1:18" ht="9.75" customHeight="1">
      <c r="A834" s="1"/>
      <c r="B834" s="1"/>
      <c r="C834" s="1"/>
      <c r="D834" s="1"/>
      <c r="E834" s="1"/>
      <c r="F834" s="1"/>
      <c r="G834" s="1"/>
      <c r="H834" s="1"/>
      <c r="I834" s="1"/>
      <c r="J834" s="1"/>
      <c r="K834" s="1"/>
      <c r="L834" s="1"/>
      <c r="M834" s="1"/>
      <c r="N834" s="1"/>
      <c r="O834" s="1"/>
      <c r="P834" s="1"/>
      <c r="Q834" s="1"/>
      <c r="R834" s="1"/>
    </row>
    <row r="835" spans="1:18" ht="9.75" customHeight="1">
      <c r="A835" s="1"/>
      <c r="B835" s="1"/>
      <c r="C835" s="1"/>
      <c r="D835" s="1"/>
      <c r="E835" s="1"/>
      <c r="F835" s="1"/>
      <c r="G835" s="1"/>
      <c r="H835" s="1"/>
      <c r="I835" s="1"/>
      <c r="J835" s="1"/>
      <c r="K835" s="1"/>
      <c r="L835" s="1"/>
      <c r="M835" s="1"/>
      <c r="N835" s="1"/>
      <c r="O835" s="1"/>
      <c r="P835" s="1"/>
      <c r="Q835" s="1"/>
      <c r="R835" s="1"/>
    </row>
    <row r="836" spans="1:18" ht="9.75" customHeight="1">
      <c r="A836" s="1"/>
      <c r="B836" s="1"/>
      <c r="C836" s="1"/>
      <c r="D836" s="1"/>
      <c r="E836" s="1"/>
      <c r="F836" s="1"/>
      <c r="G836" s="1"/>
      <c r="H836" s="1"/>
      <c r="I836" s="1"/>
      <c r="J836" s="1"/>
      <c r="K836" s="1"/>
      <c r="L836" s="1"/>
      <c r="M836" s="1"/>
      <c r="N836" s="1"/>
      <c r="O836" s="1"/>
      <c r="P836" s="1"/>
      <c r="Q836" s="1"/>
      <c r="R836" s="1"/>
    </row>
    <row r="837" spans="1:18" ht="9.75" customHeight="1">
      <c r="A837" s="1"/>
      <c r="B837" s="1"/>
      <c r="C837" s="1"/>
      <c r="D837" s="1"/>
      <c r="E837" s="1"/>
      <c r="F837" s="1"/>
      <c r="G837" s="1"/>
      <c r="H837" s="1"/>
      <c r="I837" s="1"/>
      <c r="J837" s="1"/>
      <c r="K837" s="1"/>
      <c r="L837" s="1"/>
      <c r="M837" s="1"/>
      <c r="N837" s="1"/>
      <c r="O837" s="1"/>
      <c r="P837" s="1"/>
      <c r="Q837" s="1"/>
      <c r="R837" s="1"/>
    </row>
    <row r="838" spans="1:18" ht="9.75" customHeight="1">
      <c r="A838" s="1"/>
      <c r="B838" s="1"/>
      <c r="C838" s="1"/>
      <c r="D838" s="1"/>
      <c r="E838" s="1"/>
      <c r="F838" s="1"/>
      <c r="G838" s="1"/>
      <c r="H838" s="1"/>
      <c r="I838" s="1"/>
      <c r="J838" s="1"/>
      <c r="K838" s="1"/>
      <c r="L838" s="1"/>
      <c r="M838" s="1"/>
      <c r="N838" s="1"/>
      <c r="O838" s="1"/>
      <c r="P838" s="1"/>
      <c r="Q838" s="1"/>
      <c r="R838" s="1"/>
    </row>
    <row r="839" spans="1:18" ht="9.75" customHeight="1">
      <c r="A839" s="1"/>
      <c r="B839" s="1"/>
      <c r="C839" s="1"/>
      <c r="D839" s="1"/>
      <c r="E839" s="1"/>
      <c r="F839" s="1"/>
      <c r="G839" s="1"/>
      <c r="H839" s="1"/>
      <c r="I839" s="1"/>
      <c r="J839" s="1"/>
      <c r="K839" s="1"/>
      <c r="L839" s="1"/>
      <c r="M839" s="1"/>
      <c r="N839" s="1"/>
      <c r="O839" s="1"/>
      <c r="P839" s="1"/>
      <c r="Q839" s="1"/>
      <c r="R839" s="1"/>
    </row>
    <row r="840" spans="1:18" ht="9.75" customHeight="1">
      <c r="A840" s="1"/>
      <c r="B840" s="1"/>
      <c r="C840" s="1"/>
      <c r="D840" s="1"/>
      <c r="E840" s="1"/>
      <c r="F840" s="1"/>
      <c r="G840" s="1"/>
      <c r="H840" s="1"/>
      <c r="I840" s="1"/>
      <c r="J840" s="1"/>
      <c r="K840" s="1"/>
      <c r="L840" s="1"/>
      <c r="M840" s="1"/>
      <c r="N840" s="1"/>
      <c r="O840" s="1"/>
      <c r="P840" s="1"/>
      <c r="Q840" s="1"/>
      <c r="R840" s="1"/>
    </row>
    <row r="841" spans="1:18" ht="9.75" customHeight="1">
      <c r="A841" s="1"/>
      <c r="B841" s="1"/>
      <c r="C841" s="1"/>
      <c r="D841" s="1"/>
      <c r="E841" s="1"/>
      <c r="F841" s="1"/>
      <c r="G841" s="1"/>
      <c r="H841" s="1"/>
      <c r="I841" s="1"/>
      <c r="J841" s="1"/>
      <c r="K841" s="1"/>
      <c r="L841" s="1"/>
      <c r="M841" s="1"/>
      <c r="N841" s="1"/>
      <c r="O841" s="1"/>
      <c r="P841" s="1"/>
      <c r="Q841" s="1"/>
      <c r="R841" s="1"/>
    </row>
    <row r="842" spans="1:18" ht="9.75" customHeight="1">
      <c r="A842" s="1"/>
      <c r="B842" s="1"/>
      <c r="C842" s="1"/>
      <c r="D842" s="1"/>
      <c r="E842" s="1"/>
      <c r="F842" s="1"/>
      <c r="G842" s="1"/>
      <c r="H842" s="1"/>
      <c r="I842" s="1"/>
      <c r="J842" s="1"/>
      <c r="K842" s="1"/>
      <c r="L842" s="1"/>
      <c r="M842" s="1"/>
      <c r="N842" s="1"/>
      <c r="O842" s="1"/>
      <c r="P842" s="1"/>
      <c r="Q842" s="1"/>
      <c r="R842" s="1"/>
    </row>
    <row r="843" spans="1:18" ht="9.75" customHeight="1">
      <c r="A843" s="1"/>
      <c r="B843" s="1"/>
      <c r="C843" s="1"/>
      <c r="D843" s="1"/>
      <c r="E843" s="1"/>
      <c r="F843" s="1"/>
      <c r="G843" s="1"/>
      <c r="H843" s="1"/>
      <c r="I843" s="1"/>
      <c r="J843" s="1"/>
      <c r="K843" s="1"/>
      <c r="L843" s="1"/>
      <c r="M843" s="1"/>
      <c r="N843" s="1"/>
      <c r="O843" s="1"/>
      <c r="P843" s="1"/>
      <c r="Q843" s="1"/>
      <c r="R843" s="1"/>
    </row>
    <row r="844" spans="1:18" ht="9.75" customHeight="1">
      <c r="A844" s="1"/>
      <c r="B844" s="1"/>
      <c r="C844" s="1"/>
      <c r="D844" s="1"/>
      <c r="E844" s="1"/>
      <c r="F844" s="1"/>
      <c r="G844" s="1"/>
      <c r="H844" s="1"/>
      <c r="I844" s="1"/>
      <c r="J844" s="1"/>
      <c r="K844" s="1"/>
      <c r="L844" s="1"/>
      <c r="M844" s="1"/>
      <c r="N844" s="1"/>
      <c r="O844" s="1"/>
      <c r="P844" s="1"/>
      <c r="Q844" s="1"/>
      <c r="R844" s="1"/>
    </row>
    <row r="845" spans="1:18" ht="9.75" customHeight="1">
      <c r="A845" s="1"/>
      <c r="B845" s="1"/>
      <c r="C845" s="1"/>
      <c r="D845" s="1"/>
      <c r="E845" s="1"/>
      <c r="F845" s="1"/>
      <c r="G845" s="1"/>
      <c r="H845" s="1"/>
      <c r="I845" s="1"/>
      <c r="J845" s="1"/>
      <c r="K845" s="1"/>
      <c r="L845" s="1"/>
      <c r="M845" s="1"/>
      <c r="N845" s="1"/>
      <c r="O845" s="1"/>
      <c r="P845" s="1"/>
      <c r="Q845" s="1"/>
      <c r="R845" s="1"/>
    </row>
    <row r="846" spans="1:18" ht="9.75" customHeight="1">
      <c r="A846" s="1"/>
      <c r="B846" s="1"/>
      <c r="C846" s="1"/>
      <c r="D846" s="1"/>
      <c r="E846" s="1"/>
      <c r="F846" s="1"/>
      <c r="G846" s="1"/>
      <c r="H846" s="1"/>
      <c r="I846" s="1"/>
      <c r="J846" s="1"/>
      <c r="K846" s="1"/>
      <c r="L846" s="1"/>
      <c r="M846" s="1"/>
      <c r="N846" s="1"/>
      <c r="O846" s="1"/>
      <c r="P846" s="1"/>
      <c r="Q846" s="1"/>
      <c r="R846" s="1"/>
    </row>
    <row r="847" spans="1:18" ht="9.75" customHeight="1">
      <c r="A847" s="1"/>
      <c r="B847" s="1"/>
      <c r="C847" s="1"/>
      <c r="D847" s="1"/>
      <c r="E847" s="1"/>
      <c r="F847" s="1"/>
      <c r="G847" s="1"/>
      <c r="H847" s="1"/>
      <c r="I847" s="1"/>
      <c r="J847" s="1"/>
      <c r="K847" s="1"/>
      <c r="L847" s="1"/>
      <c r="M847" s="1"/>
      <c r="N847" s="1"/>
      <c r="O847" s="1"/>
      <c r="P847" s="1"/>
      <c r="Q847" s="1"/>
      <c r="R847" s="1"/>
    </row>
    <row r="848" spans="1:18" ht="9.75" customHeight="1">
      <c r="A848" s="1"/>
      <c r="B848" s="1"/>
      <c r="C848" s="1"/>
      <c r="D848" s="1"/>
      <c r="E848" s="1"/>
      <c r="F848" s="1"/>
      <c r="G848" s="1"/>
      <c r="H848" s="1"/>
      <c r="I848" s="1"/>
      <c r="J848" s="1"/>
      <c r="K848" s="1"/>
      <c r="L848" s="1"/>
      <c r="M848" s="1"/>
      <c r="N848" s="1"/>
      <c r="O848" s="1"/>
      <c r="P848" s="1"/>
      <c r="Q848" s="1"/>
      <c r="R848" s="1"/>
    </row>
    <row r="849" spans="1:18" ht="9.75" customHeight="1">
      <c r="A849" s="1"/>
      <c r="B849" s="1"/>
      <c r="C849" s="1"/>
      <c r="D849" s="1"/>
      <c r="E849" s="1"/>
      <c r="F849" s="1"/>
      <c r="G849" s="1"/>
      <c r="H849" s="1"/>
      <c r="I849" s="1"/>
      <c r="J849" s="1"/>
      <c r="K849" s="1"/>
      <c r="L849" s="1"/>
      <c r="M849" s="1"/>
      <c r="N849" s="1"/>
      <c r="O849" s="1"/>
      <c r="P849" s="1"/>
      <c r="Q849" s="1"/>
      <c r="R849" s="1"/>
    </row>
    <row r="850" spans="1:18" ht="9.75" customHeight="1">
      <c r="A850" s="1"/>
      <c r="B850" s="1"/>
      <c r="C850" s="1"/>
      <c r="D850" s="1"/>
      <c r="E850" s="1"/>
      <c r="F850" s="1"/>
      <c r="G850" s="1"/>
      <c r="H850" s="1"/>
      <c r="I850" s="1"/>
      <c r="J850" s="1"/>
      <c r="K850" s="1"/>
      <c r="L850" s="1"/>
      <c r="M850" s="1"/>
      <c r="N850" s="1"/>
      <c r="O850" s="1"/>
      <c r="P850" s="1"/>
      <c r="Q850" s="1"/>
      <c r="R850" s="1"/>
    </row>
    <row r="851" spans="1:18" ht="9.75" customHeight="1">
      <c r="A851" s="1"/>
      <c r="B851" s="1"/>
      <c r="C851" s="1"/>
      <c r="D851" s="1"/>
      <c r="E851" s="1"/>
      <c r="F851" s="1"/>
      <c r="G851" s="1"/>
      <c r="H851" s="1"/>
      <c r="I851" s="1"/>
      <c r="J851" s="1"/>
      <c r="K851" s="1"/>
      <c r="L851" s="1"/>
      <c r="M851" s="1"/>
      <c r="N851" s="1"/>
      <c r="O851" s="1"/>
      <c r="P851" s="1"/>
      <c r="Q851" s="1"/>
      <c r="R851" s="1"/>
    </row>
    <row r="852" spans="1:18" ht="9.75" customHeight="1">
      <c r="A852" s="1"/>
      <c r="B852" s="1"/>
      <c r="C852" s="1"/>
      <c r="D852" s="1"/>
      <c r="E852" s="1"/>
      <c r="F852" s="1"/>
      <c r="G852" s="1"/>
      <c r="H852" s="1"/>
      <c r="I852" s="1"/>
      <c r="J852" s="1"/>
      <c r="K852" s="1"/>
      <c r="L852" s="1"/>
      <c r="M852" s="1"/>
      <c r="N852" s="1"/>
      <c r="O852" s="1"/>
      <c r="P852" s="1"/>
      <c r="Q852" s="1"/>
      <c r="R852" s="1"/>
    </row>
    <row r="853" spans="1:18" ht="9.75" customHeight="1">
      <c r="A853" s="1"/>
      <c r="B853" s="1"/>
      <c r="C853" s="1"/>
      <c r="D853" s="1"/>
      <c r="E853" s="1"/>
      <c r="F853" s="1"/>
      <c r="G853" s="1"/>
      <c r="H853" s="1"/>
      <c r="I853" s="1"/>
      <c r="J853" s="1"/>
      <c r="K853" s="1"/>
      <c r="L853" s="1"/>
      <c r="M853" s="1"/>
      <c r="N853" s="1"/>
      <c r="O853" s="1"/>
      <c r="P853" s="1"/>
      <c r="Q853" s="1"/>
      <c r="R853" s="1"/>
    </row>
    <row r="854" spans="1:18" ht="9.75" customHeight="1">
      <c r="A854" s="1"/>
      <c r="B854" s="1"/>
      <c r="C854" s="1"/>
      <c r="D854" s="1"/>
      <c r="E854" s="1"/>
      <c r="F854" s="1"/>
      <c r="G854" s="1"/>
      <c r="H854" s="1"/>
      <c r="I854" s="1"/>
      <c r="J854" s="1"/>
      <c r="K854" s="1"/>
      <c r="L854" s="1"/>
      <c r="M854" s="1"/>
      <c r="N854" s="1"/>
      <c r="O854" s="1"/>
      <c r="P854" s="1"/>
      <c r="Q854" s="1"/>
      <c r="R854" s="1"/>
    </row>
    <row r="855" spans="1:18" ht="9.75" customHeight="1">
      <c r="A855" s="1"/>
      <c r="B855" s="1"/>
      <c r="C855" s="1"/>
      <c r="D855" s="1"/>
      <c r="E855" s="1"/>
      <c r="F855" s="1"/>
      <c r="G855" s="1"/>
      <c r="H855" s="1"/>
      <c r="I855" s="1"/>
      <c r="J855" s="1"/>
      <c r="K855" s="1"/>
      <c r="L855" s="1"/>
      <c r="M855" s="1"/>
      <c r="N855" s="1"/>
      <c r="O855" s="1"/>
      <c r="P855" s="1"/>
      <c r="Q855" s="1"/>
      <c r="R855" s="1"/>
    </row>
    <row r="856" spans="1:18" ht="9.75" customHeight="1">
      <c r="A856" s="1"/>
      <c r="B856" s="1"/>
      <c r="C856" s="1"/>
      <c r="D856" s="1"/>
      <c r="E856" s="1"/>
      <c r="F856" s="1"/>
      <c r="G856" s="1"/>
      <c r="H856" s="1"/>
      <c r="I856" s="1"/>
      <c r="J856" s="1"/>
      <c r="K856" s="1"/>
      <c r="L856" s="1"/>
      <c r="M856" s="1"/>
      <c r="N856" s="1"/>
      <c r="O856" s="1"/>
      <c r="P856" s="1"/>
      <c r="Q856" s="1"/>
      <c r="R856" s="1"/>
    </row>
    <row r="857" spans="1:18" ht="9.75" customHeight="1">
      <c r="A857" s="1"/>
      <c r="B857" s="1"/>
      <c r="C857" s="1"/>
      <c r="D857" s="1"/>
      <c r="E857" s="1"/>
      <c r="F857" s="1"/>
      <c r="G857" s="1"/>
      <c r="H857" s="1"/>
      <c r="I857" s="1"/>
      <c r="J857" s="1"/>
      <c r="K857" s="1"/>
      <c r="L857" s="1"/>
      <c r="M857" s="1"/>
      <c r="N857" s="1"/>
      <c r="O857" s="1"/>
      <c r="P857" s="1"/>
      <c r="Q857" s="1"/>
      <c r="R857" s="1"/>
    </row>
    <row r="858" spans="1:18" ht="9.75" customHeight="1">
      <c r="A858" s="1"/>
      <c r="B858" s="1"/>
      <c r="C858" s="1"/>
      <c r="D858" s="1"/>
      <c r="E858" s="1"/>
      <c r="F858" s="1"/>
      <c r="G858" s="1"/>
      <c r="H858" s="1"/>
      <c r="I858" s="1"/>
      <c r="J858" s="1"/>
      <c r="K858" s="1"/>
      <c r="L858" s="1"/>
      <c r="M858" s="1"/>
      <c r="N858" s="1"/>
      <c r="O858" s="1"/>
      <c r="P858" s="1"/>
      <c r="Q858" s="1"/>
      <c r="R858" s="1"/>
    </row>
    <row r="859" spans="1:18" ht="9.75" customHeight="1">
      <c r="A859" s="1"/>
      <c r="B859" s="1"/>
      <c r="C859" s="1"/>
      <c r="D859" s="1"/>
      <c r="E859" s="1"/>
      <c r="F859" s="1"/>
      <c r="G859" s="1"/>
      <c r="H859" s="1"/>
      <c r="I859" s="1"/>
      <c r="J859" s="1"/>
      <c r="K859" s="1"/>
      <c r="L859" s="1"/>
      <c r="M859" s="1"/>
      <c r="N859" s="1"/>
      <c r="O859" s="1"/>
      <c r="P859" s="1"/>
      <c r="Q859" s="1"/>
      <c r="R859" s="1"/>
    </row>
    <row r="860" spans="1:18" ht="9.75" customHeight="1">
      <c r="A860" s="1"/>
      <c r="B860" s="1"/>
      <c r="C860" s="1"/>
      <c r="D860" s="1"/>
      <c r="E860" s="1"/>
      <c r="F860" s="1"/>
      <c r="G860" s="1"/>
      <c r="H860" s="1"/>
      <c r="I860" s="1"/>
      <c r="J860" s="1"/>
      <c r="K860" s="1"/>
      <c r="L860" s="1"/>
      <c r="M860" s="1"/>
      <c r="N860" s="1"/>
      <c r="O860" s="1"/>
      <c r="P860" s="1"/>
      <c r="Q860" s="1"/>
      <c r="R860" s="1"/>
    </row>
    <row r="861" spans="1:18" ht="9.75" customHeight="1">
      <c r="A861" s="1"/>
      <c r="B861" s="1"/>
      <c r="C861" s="1"/>
      <c r="D861" s="1"/>
      <c r="E861" s="1"/>
      <c r="F861" s="1"/>
      <c r="G861" s="1"/>
      <c r="H861" s="1"/>
      <c r="I861" s="1"/>
      <c r="J861" s="1"/>
      <c r="K861" s="1"/>
      <c r="L861" s="1"/>
      <c r="M861" s="1"/>
      <c r="N861" s="1"/>
      <c r="O861" s="1"/>
      <c r="P861" s="1"/>
      <c r="Q861" s="1"/>
      <c r="R861" s="1"/>
    </row>
    <row r="862" spans="1:18" ht="9.75" customHeight="1">
      <c r="A862" s="1"/>
      <c r="B862" s="1"/>
      <c r="C862" s="1"/>
      <c r="D862" s="1"/>
      <c r="E862" s="1"/>
      <c r="F862" s="1"/>
      <c r="G862" s="1"/>
      <c r="H862" s="1"/>
      <c r="I862" s="1"/>
      <c r="J862" s="1"/>
      <c r="K862" s="1"/>
      <c r="L862" s="1"/>
      <c r="M862" s="1"/>
      <c r="N862" s="1"/>
      <c r="O862" s="1"/>
      <c r="P862" s="1"/>
      <c r="Q862" s="1"/>
      <c r="R862" s="1"/>
    </row>
    <row r="863" spans="1:18" ht="9.75" customHeight="1">
      <c r="A863" s="1"/>
      <c r="B863" s="1"/>
      <c r="C863" s="1"/>
      <c r="D863" s="1"/>
      <c r="E863" s="1"/>
      <c r="F863" s="1"/>
      <c r="G863" s="1"/>
      <c r="H863" s="1"/>
      <c r="I863" s="1"/>
      <c r="J863" s="1"/>
      <c r="K863" s="1"/>
      <c r="L863" s="1"/>
      <c r="M863" s="1"/>
      <c r="N863" s="1"/>
      <c r="O863" s="1"/>
      <c r="P863" s="1"/>
      <c r="Q863" s="1"/>
      <c r="R863" s="1"/>
    </row>
    <row r="864" spans="1:18" ht="9.75" customHeight="1">
      <c r="A864" s="1"/>
      <c r="B864" s="1"/>
      <c r="C864" s="1"/>
      <c r="D864" s="1"/>
      <c r="E864" s="1"/>
      <c r="F864" s="1"/>
      <c r="G864" s="1"/>
      <c r="H864" s="1"/>
      <c r="I864" s="1"/>
      <c r="J864" s="1"/>
      <c r="K864" s="1"/>
      <c r="L864" s="1"/>
      <c r="M864" s="1"/>
      <c r="N864" s="1"/>
      <c r="O864" s="1"/>
      <c r="P864" s="1"/>
      <c r="Q864" s="1"/>
      <c r="R864" s="1"/>
    </row>
    <row r="865" spans="1:18" ht="9.75" customHeight="1">
      <c r="A865" s="1"/>
      <c r="B865" s="1"/>
      <c r="C865" s="1"/>
      <c r="D865" s="1"/>
      <c r="E865" s="1"/>
      <c r="F865" s="1"/>
      <c r="G865" s="1"/>
      <c r="H865" s="1"/>
      <c r="I865" s="1"/>
      <c r="J865" s="1"/>
      <c r="K865" s="1"/>
      <c r="L865" s="1"/>
      <c r="M865" s="1"/>
      <c r="N865" s="1"/>
      <c r="O865" s="1"/>
      <c r="P865" s="1"/>
      <c r="Q865" s="1"/>
      <c r="R865" s="1"/>
    </row>
    <row r="866" spans="1:18" ht="9.75" customHeight="1">
      <c r="A866" s="1"/>
      <c r="B866" s="1"/>
      <c r="C866" s="1"/>
      <c r="D866" s="1"/>
      <c r="E866" s="1"/>
      <c r="F866" s="1"/>
      <c r="G866" s="1"/>
      <c r="H866" s="1"/>
      <c r="I866" s="1"/>
      <c r="J866" s="1"/>
      <c r="K866" s="1"/>
      <c r="L866" s="1"/>
      <c r="M866" s="1"/>
      <c r="N866" s="1"/>
      <c r="O866" s="1"/>
      <c r="P866" s="1"/>
      <c r="Q866" s="1"/>
      <c r="R866" s="1"/>
    </row>
    <row r="867" spans="1:18" ht="9.75" customHeight="1">
      <c r="A867" s="1"/>
      <c r="B867" s="1"/>
      <c r="C867" s="1"/>
      <c r="D867" s="1"/>
      <c r="E867" s="1"/>
      <c r="F867" s="1"/>
      <c r="G867" s="1"/>
      <c r="H867" s="1"/>
      <c r="I867" s="1"/>
      <c r="J867" s="1"/>
      <c r="K867" s="1"/>
      <c r="L867" s="1"/>
      <c r="M867" s="1"/>
      <c r="N867" s="1"/>
      <c r="O867" s="1"/>
      <c r="P867" s="1"/>
      <c r="Q867" s="1"/>
      <c r="R867" s="1"/>
    </row>
    <row r="868" spans="1:18" ht="9.75" customHeight="1">
      <c r="A868" s="1"/>
      <c r="B868" s="1"/>
      <c r="C868" s="1"/>
      <c r="D868" s="1"/>
      <c r="E868" s="1"/>
      <c r="F868" s="1"/>
      <c r="G868" s="1"/>
      <c r="H868" s="1"/>
      <c r="I868" s="1"/>
      <c r="J868" s="1"/>
      <c r="K868" s="1"/>
      <c r="L868" s="1"/>
      <c r="M868" s="1"/>
      <c r="N868" s="1"/>
      <c r="O868" s="1"/>
      <c r="P868" s="1"/>
      <c r="Q868" s="1"/>
      <c r="R868" s="1"/>
    </row>
    <row r="869" spans="1:18" ht="9.75" customHeight="1">
      <c r="A869" s="1"/>
      <c r="B869" s="1"/>
      <c r="C869" s="1"/>
      <c r="D869" s="1"/>
      <c r="E869" s="1"/>
      <c r="F869" s="1"/>
      <c r="G869" s="1"/>
      <c r="H869" s="1"/>
      <c r="I869" s="1"/>
      <c r="J869" s="1"/>
      <c r="K869" s="1"/>
      <c r="L869" s="1"/>
      <c r="M869" s="1"/>
      <c r="N869" s="1"/>
      <c r="O869" s="1"/>
      <c r="P869" s="1"/>
      <c r="Q869" s="1"/>
      <c r="R869" s="1"/>
    </row>
    <row r="870" spans="1:18" ht="9.75" customHeight="1">
      <c r="A870" s="1"/>
      <c r="B870" s="1"/>
      <c r="C870" s="1"/>
      <c r="D870" s="1"/>
      <c r="E870" s="1"/>
      <c r="F870" s="1"/>
      <c r="G870" s="1"/>
      <c r="H870" s="1"/>
      <c r="I870" s="1"/>
      <c r="J870" s="1"/>
      <c r="K870" s="1"/>
      <c r="L870" s="1"/>
      <c r="M870" s="1"/>
      <c r="N870" s="1"/>
      <c r="O870" s="1"/>
      <c r="P870" s="1"/>
      <c r="Q870" s="1"/>
      <c r="R870" s="1"/>
    </row>
    <row r="871" spans="1:18" ht="9.75" customHeight="1">
      <c r="A871" s="1"/>
      <c r="B871" s="1"/>
      <c r="C871" s="1"/>
      <c r="D871" s="1"/>
      <c r="E871" s="1"/>
      <c r="F871" s="1"/>
      <c r="G871" s="1"/>
      <c r="H871" s="1"/>
      <c r="I871" s="1"/>
      <c r="J871" s="1"/>
      <c r="K871" s="1"/>
      <c r="L871" s="1"/>
      <c r="M871" s="1"/>
      <c r="N871" s="1"/>
      <c r="O871" s="1"/>
      <c r="P871" s="1"/>
      <c r="Q871" s="1"/>
      <c r="R871" s="1"/>
    </row>
    <row r="872" spans="1:18" ht="9.75" customHeight="1">
      <c r="A872" s="1"/>
      <c r="B872" s="1"/>
      <c r="C872" s="1"/>
      <c r="D872" s="1"/>
      <c r="E872" s="1"/>
      <c r="F872" s="1"/>
      <c r="G872" s="1"/>
      <c r="H872" s="1"/>
      <c r="I872" s="1"/>
      <c r="J872" s="1"/>
      <c r="K872" s="1"/>
      <c r="L872" s="1"/>
      <c r="M872" s="1"/>
      <c r="N872" s="1"/>
      <c r="O872" s="1"/>
      <c r="P872" s="1"/>
      <c r="Q872" s="1"/>
      <c r="R872" s="1"/>
    </row>
    <row r="873" spans="1:18" ht="9.75" customHeight="1">
      <c r="A873" s="1"/>
      <c r="B873" s="1"/>
      <c r="C873" s="1"/>
      <c r="D873" s="1"/>
      <c r="E873" s="1"/>
      <c r="F873" s="1"/>
      <c r="G873" s="1"/>
      <c r="H873" s="1"/>
      <c r="I873" s="1"/>
      <c r="J873" s="1"/>
      <c r="K873" s="1"/>
      <c r="L873" s="1"/>
      <c r="M873" s="1"/>
      <c r="N873" s="1"/>
      <c r="O873" s="1"/>
      <c r="P873" s="1"/>
      <c r="Q873" s="1"/>
      <c r="R873" s="1"/>
    </row>
    <row r="874" spans="1:18" ht="9.75" customHeight="1">
      <c r="A874" s="1"/>
      <c r="B874" s="1"/>
      <c r="C874" s="1"/>
      <c r="D874" s="1"/>
      <c r="E874" s="1"/>
      <c r="F874" s="1"/>
      <c r="G874" s="1"/>
      <c r="H874" s="1"/>
      <c r="I874" s="1"/>
      <c r="J874" s="1"/>
      <c r="K874" s="1"/>
      <c r="L874" s="1"/>
      <c r="M874" s="1"/>
      <c r="N874" s="1"/>
      <c r="O874" s="1"/>
      <c r="P874" s="1"/>
      <c r="Q874" s="1"/>
      <c r="R874" s="1"/>
    </row>
    <row r="875" spans="1:18" ht="9.75" customHeight="1">
      <c r="A875" s="1"/>
      <c r="B875" s="1"/>
      <c r="C875" s="1"/>
      <c r="D875" s="1"/>
      <c r="E875" s="1"/>
      <c r="F875" s="1"/>
      <c r="G875" s="1"/>
      <c r="H875" s="1"/>
      <c r="I875" s="1"/>
      <c r="J875" s="1"/>
      <c r="K875" s="1"/>
      <c r="L875" s="1"/>
      <c r="M875" s="1"/>
      <c r="N875" s="1"/>
      <c r="O875" s="1"/>
      <c r="P875" s="1"/>
      <c r="Q875" s="1"/>
      <c r="R875" s="1"/>
    </row>
    <row r="876" spans="1:18" ht="9.75" customHeight="1">
      <c r="A876" s="1"/>
      <c r="B876" s="1"/>
      <c r="C876" s="1"/>
      <c r="D876" s="1"/>
      <c r="E876" s="1"/>
      <c r="F876" s="1"/>
      <c r="G876" s="1"/>
      <c r="H876" s="1"/>
      <c r="I876" s="1"/>
      <c r="J876" s="1"/>
      <c r="K876" s="1"/>
      <c r="L876" s="1"/>
      <c r="M876" s="1"/>
      <c r="N876" s="1"/>
      <c r="O876" s="1"/>
      <c r="P876" s="1"/>
      <c r="Q876" s="1"/>
      <c r="R876" s="1"/>
    </row>
    <row r="877" spans="1:18" ht="9.75" customHeight="1">
      <c r="A877" s="1"/>
      <c r="B877" s="1"/>
      <c r="C877" s="1"/>
      <c r="D877" s="1"/>
      <c r="E877" s="1"/>
      <c r="F877" s="1"/>
      <c r="G877" s="1"/>
      <c r="H877" s="1"/>
      <c r="I877" s="1"/>
      <c r="J877" s="1"/>
      <c r="K877" s="1"/>
      <c r="L877" s="1"/>
      <c r="M877" s="1"/>
      <c r="N877" s="1"/>
      <c r="O877" s="1"/>
      <c r="P877" s="1"/>
      <c r="Q877" s="1"/>
      <c r="R877" s="1"/>
    </row>
    <row r="878" spans="1:18" ht="9.75" customHeight="1">
      <c r="A878" s="1"/>
      <c r="B878" s="1"/>
      <c r="C878" s="1"/>
      <c r="D878" s="1"/>
      <c r="E878" s="1"/>
      <c r="F878" s="1"/>
      <c r="G878" s="1"/>
      <c r="H878" s="1"/>
      <c r="I878" s="1"/>
      <c r="J878" s="1"/>
      <c r="K878" s="1"/>
      <c r="L878" s="1"/>
      <c r="M878" s="1"/>
      <c r="N878" s="1"/>
      <c r="O878" s="1"/>
      <c r="P878" s="1"/>
      <c r="Q878" s="1"/>
      <c r="R878" s="1"/>
    </row>
    <row r="879" spans="1:18" ht="9.75" customHeight="1">
      <c r="A879" s="1"/>
      <c r="B879" s="1"/>
      <c r="C879" s="1"/>
      <c r="D879" s="1"/>
      <c r="E879" s="1"/>
      <c r="F879" s="1"/>
      <c r="G879" s="1"/>
      <c r="H879" s="1"/>
      <c r="I879" s="1"/>
      <c r="J879" s="1"/>
      <c r="K879" s="1"/>
      <c r="L879" s="1"/>
      <c r="M879" s="1"/>
      <c r="N879" s="1"/>
      <c r="O879" s="1"/>
      <c r="P879" s="1"/>
      <c r="Q879" s="1"/>
      <c r="R879" s="1"/>
    </row>
    <row r="880" spans="1:18" ht="9.75" customHeight="1">
      <c r="A880" s="1"/>
      <c r="B880" s="1"/>
      <c r="C880" s="1"/>
      <c r="D880" s="1"/>
      <c r="E880" s="1"/>
      <c r="F880" s="1"/>
      <c r="G880" s="1"/>
      <c r="H880" s="1"/>
      <c r="I880" s="1"/>
      <c r="J880" s="1"/>
      <c r="K880" s="1"/>
      <c r="L880" s="1"/>
      <c r="M880" s="1"/>
      <c r="N880" s="1"/>
      <c r="O880" s="1"/>
      <c r="P880" s="1"/>
      <c r="Q880" s="1"/>
      <c r="R880" s="1"/>
    </row>
    <row r="881" spans="1:18" ht="9.75" customHeight="1">
      <c r="A881" s="1"/>
      <c r="B881" s="1"/>
      <c r="C881" s="1"/>
      <c r="D881" s="1"/>
      <c r="E881" s="1"/>
      <c r="F881" s="1"/>
      <c r="G881" s="1"/>
      <c r="H881" s="1"/>
      <c r="I881" s="1"/>
      <c r="J881" s="1"/>
      <c r="K881" s="1"/>
      <c r="L881" s="1"/>
      <c r="M881" s="1"/>
      <c r="N881" s="1"/>
      <c r="O881" s="1"/>
      <c r="P881" s="1"/>
      <c r="Q881" s="1"/>
      <c r="R881" s="1"/>
    </row>
    <row r="882" spans="1:18" ht="9.75" customHeight="1">
      <c r="A882" s="1"/>
      <c r="B882" s="1"/>
      <c r="C882" s="1"/>
      <c r="D882" s="1"/>
      <c r="E882" s="1"/>
      <c r="F882" s="1"/>
      <c r="G882" s="1"/>
      <c r="H882" s="1"/>
      <c r="I882" s="1"/>
      <c r="J882" s="1"/>
      <c r="K882" s="1"/>
      <c r="L882" s="1"/>
      <c r="M882" s="1"/>
      <c r="N882" s="1"/>
      <c r="O882" s="1"/>
      <c r="P882" s="1"/>
      <c r="Q882" s="1"/>
      <c r="R882" s="1"/>
    </row>
    <row r="883" spans="1:18" ht="9.75" customHeight="1">
      <c r="A883" s="1"/>
      <c r="B883" s="1"/>
      <c r="C883" s="1"/>
      <c r="D883" s="1"/>
      <c r="E883" s="1"/>
      <c r="F883" s="1"/>
      <c r="G883" s="1"/>
      <c r="H883" s="1"/>
      <c r="I883" s="1"/>
      <c r="J883" s="1"/>
      <c r="K883" s="1"/>
      <c r="L883" s="1"/>
      <c r="M883" s="1"/>
      <c r="N883" s="1"/>
      <c r="O883" s="1"/>
      <c r="P883" s="1"/>
      <c r="Q883" s="1"/>
      <c r="R883" s="1"/>
    </row>
    <row r="884" spans="1:18" ht="9.75" customHeight="1">
      <c r="A884" s="1"/>
      <c r="B884" s="1"/>
      <c r="C884" s="1"/>
      <c r="D884" s="1"/>
      <c r="E884" s="1"/>
      <c r="F884" s="1"/>
      <c r="G884" s="1"/>
      <c r="H884" s="1"/>
      <c r="I884" s="1"/>
      <c r="J884" s="1"/>
      <c r="K884" s="1"/>
      <c r="L884" s="1"/>
      <c r="M884" s="1"/>
      <c r="N884" s="1"/>
      <c r="O884" s="1"/>
      <c r="P884" s="1"/>
      <c r="Q884" s="1"/>
      <c r="R884" s="1"/>
    </row>
    <row r="885" spans="1:18" ht="9.75" customHeight="1">
      <c r="A885" s="1"/>
      <c r="B885" s="1"/>
      <c r="C885" s="1"/>
      <c r="D885" s="1"/>
      <c r="E885" s="1"/>
      <c r="F885" s="1"/>
      <c r="G885" s="1"/>
      <c r="H885" s="1"/>
      <c r="I885" s="1"/>
      <c r="J885" s="1"/>
      <c r="K885" s="1"/>
      <c r="L885" s="1"/>
      <c r="M885" s="1"/>
      <c r="N885" s="1"/>
      <c r="O885" s="1"/>
      <c r="P885" s="1"/>
      <c r="Q885" s="1"/>
      <c r="R885" s="1"/>
    </row>
    <row r="886" spans="1:18" ht="9.75" customHeight="1">
      <c r="A886" s="1"/>
      <c r="B886" s="1"/>
      <c r="C886" s="1"/>
      <c r="D886" s="1"/>
      <c r="E886" s="1"/>
      <c r="F886" s="1"/>
      <c r="G886" s="1"/>
      <c r="H886" s="1"/>
      <c r="I886" s="1"/>
      <c r="J886" s="1"/>
      <c r="K886" s="1"/>
      <c r="L886" s="1"/>
      <c r="M886" s="1"/>
      <c r="N886" s="1"/>
      <c r="O886" s="1"/>
      <c r="P886" s="1"/>
      <c r="Q886" s="1"/>
      <c r="R886" s="1"/>
    </row>
    <row r="887" spans="1:18" ht="9.75" customHeight="1">
      <c r="A887" s="1"/>
      <c r="B887" s="1"/>
      <c r="C887" s="1"/>
      <c r="D887" s="1"/>
      <c r="E887" s="1"/>
      <c r="F887" s="1"/>
      <c r="G887" s="1"/>
      <c r="H887" s="1"/>
      <c r="I887" s="1"/>
      <c r="J887" s="1"/>
      <c r="K887" s="1"/>
      <c r="L887" s="1"/>
      <c r="M887" s="1"/>
      <c r="N887" s="1"/>
      <c r="O887" s="1"/>
      <c r="P887" s="1"/>
      <c r="Q887" s="1"/>
      <c r="R887" s="1"/>
    </row>
    <row r="888" spans="1:18" ht="9.75" customHeight="1">
      <c r="A888" s="1"/>
      <c r="B888" s="1"/>
      <c r="C888" s="1"/>
      <c r="D888" s="1"/>
      <c r="E888" s="1"/>
      <c r="F888" s="1"/>
      <c r="G888" s="1"/>
      <c r="H888" s="1"/>
      <c r="I888" s="1"/>
      <c r="J888" s="1"/>
      <c r="K888" s="1"/>
      <c r="L888" s="1"/>
      <c r="M888" s="1"/>
      <c r="N888" s="1"/>
      <c r="O888" s="1"/>
      <c r="P888" s="1"/>
      <c r="Q888" s="1"/>
      <c r="R888" s="1"/>
    </row>
    <row r="889" spans="1:18" ht="9.75" customHeight="1">
      <c r="A889" s="1"/>
      <c r="B889" s="1"/>
      <c r="C889" s="1"/>
      <c r="D889" s="1"/>
      <c r="E889" s="1"/>
      <c r="F889" s="1"/>
      <c r="G889" s="1"/>
      <c r="H889" s="1"/>
      <c r="I889" s="1"/>
      <c r="J889" s="1"/>
      <c r="K889" s="1"/>
      <c r="L889" s="1"/>
      <c r="M889" s="1"/>
      <c r="N889" s="1"/>
      <c r="O889" s="1"/>
      <c r="P889" s="1"/>
      <c r="Q889" s="1"/>
      <c r="R889" s="1"/>
    </row>
    <row r="890" spans="1:18" ht="9.75" customHeight="1">
      <c r="A890" s="1"/>
      <c r="B890" s="1"/>
      <c r="C890" s="1"/>
      <c r="D890" s="1"/>
      <c r="E890" s="1"/>
      <c r="F890" s="1"/>
      <c r="G890" s="1"/>
      <c r="H890" s="1"/>
      <c r="I890" s="1"/>
      <c r="J890" s="1"/>
      <c r="K890" s="1"/>
      <c r="L890" s="1"/>
      <c r="M890" s="1"/>
      <c r="N890" s="1"/>
      <c r="O890" s="1"/>
      <c r="P890" s="1"/>
      <c r="Q890" s="1"/>
      <c r="R890" s="1"/>
    </row>
    <row r="891" spans="1:18" ht="9.75" customHeight="1">
      <c r="A891" s="1"/>
      <c r="B891" s="1"/>
      <c r="C891" s="1"/>
      <c r="D891" s="1"/>
      <c r="E891" s="1"/>
      <c r="F891" s="1"/>
      <c r="G891" s="1"/>
      <c r="H891" s="1"/>
      <c r="I891" s="1"/>
      <c r="J891" s="1"/>
      <c r="K891" s="1"/>
      <c r="L891" s="1"/>
      <c r="M891" s="1"/>
      <c r="N891" s="1"/>
      <c r="O891" s="1"/>
      <c r="P891" s="1"/>
      <c r="Q891" s="1"/>
      <c r="R891" s="1"/>
    </row>
    <row r="892" spans="1:18" ht="9.75" customHeight="1">
      <c r="A892" s="1"/>
      <c r="B892" s="1"/>
      <c r="C892" s="1"/>
      <c r="D892" s="1"/>
      <c r="E892" s="1"/>
      <c r="F892" s="1"/>
      <c r="G892" s="1"/>
      <c r="H892" s="1"/>
      <c r="I892" s="1"/>
      <c r="J892" s="1"/>
      <c r="K892" s="1"/>
      <c r="L892" s="1"/>
      <c r="M892" s="1"/>
      <c r="N892" s="1"/>
      <c r="O892" s="1"/>
      <c r="P892" s="1"/>
      <c r="Q892" s="1"/>
      <c r="R892" s="1"/>
    </row>
    <row r="893" spans="1:18" ht="9.75" customHeight="1">
      <c r="A893" s="1"/>
      <c r="B893" s="1"/>
      <c r="C893" s="1"/>
      <c r="D893" s="1"/>
      <c r="E893" s="1"/>
      <c r="F893" s="1"/>
      <c r="G893" s="1"/>
      <c r="H893" s="1"/>
      <c r="I893" s="1"/>
      <c r="J893" s="1"/>
      <c r="K893" s="1"/>
      <c r="L893" s="1"/>
      <c r="M893" s="1"/>
      <c r="N893" s="1"/>
      <c r="O893" s="1"/>
      <c r="P893" s="1"/>
      <c r="Q893" s="1"/>
      <c r="R893" s="1"/>
    </row>
    <row r="894" spans="1:18" ht="9.75" customHeight="1">
      <c r="A894" s="1"/>
      <c r="B894" s="1"/>
      <c r="C894" s="1"/>
      <c r="D894" s="1"/>
      <c r="E894" s="1"/>
      <c r="F894" s="1"/>
      <c r="G894" s="1"/>
      <c r="H894" s="1"/>
      <c r="I894" s="1"/>
      <c r="J894" s="1"/>
      <c r="K894" s="1"/>
      <c r="L894" s="1"/>
      <c r="M894" s="1"/>
      <c r="N894" s="1"/>
      <c r="O894" s="1"/>
      <c r="P894" s="1"/>
      <c r="Q894" s="1"/>
      <c r="R894" s="1"/>
    </row>
    <row r="895" spans="1:18" ht="9.75" customHeight="1">
      <c r="A895" s="1"/>
      <c r="B895" s="1"/>
      <c r="C895" s="1"/>
      <c r="D895" s="1"/>
      <c r="E895" s="1"/>
      <c r="F895" s="1"/>
      <c r="G895" s="1"/>
      <c r="H895" s="1"/>
      <c r="I895" s="1"/>
      <c r="J895" s="1"/>
      <c r="K895" s="1"/>
      <c r="L895" s="1"/>
      <c r="M895" s="1"/>
      <c r="N895" s="1"/>
      <c r="O895" s="1"/>
      <c r="P895" s="1"/>
      <c r="Q895" s="1"/>
      <c r="R895" s="1"/>
    </row>
    <row r="896" spans="1:18" ht="9.75" customHeight="1">
      <c r="A896" s="1"/>
      <c r="B896" s="1"/>
      <c r="C896" s="1"/>
      <c r="D896" s="1"/>
      <c r="E896" s="1"/>
      <c r="F896" s="1"/>
      <c r="G896" s="1"/>
      <c r="H896" s="1"/>
      <c r="I896" s="1"/>
      <c r="J896" s="1"/>
      <c r="K896" s="1"/>
      <c r="L896" s="1"/>
      <c r="M896" s="1"/>
      <c r="N896" s="1"/>
      <c r="O896" s="1"/>
      <c r="P896" s="1"/>
      <c r="Q896" s="1"/>
      <c r="R896" s="1"/>
    </row>
    <row r="897" spans="1:18" ht="9.75" customHeight="1">
      <c r="A897" s="1"/>
      <c r="B897" s="1"/>
      <c r="C897" s="1"/>
      <c r="D897" s="1"/>
      <c r="E897" s="1"/>
      <c r="F897" s="1"/>
      <c r="G897" s="1"/>
      <c r="H897" s="1"/>
      <c r="I897" s="1"/>
      <c r="J897" s="1"/>
      <c r="K897" s="1"/>
      <c r="L897" s="1"/>
      <c r="M897" s="1"/>
      <c r="N897" s="1"/>
      <c r="O897" s="1"/>
      <c r="P897" s="1"/>
      <c r="Q897" s="1"/>
      <c r="R897" s="1"/>
    </row>
    <row r="898" spans="1:18" ht="9.75" customHeight="1">
      <c r="A898" s="1"/>
      <c r="B898" s="1"/>
      <c r="C898" s="1"/>
      <c r="D898" s="1"/>
      <c r="E898" s="1"/>
      <c r="F898" s="1"/>
      <c r="G898" s="1"/>
      <c r="H898" s="1"/>
      <c r="I898" s="1"/>
      <c r="J898" s="1"/>
      <c r="K898" s="1"/>
      <c r="L898" s="1"/>
      <c r="M898" s="1"/>
      <c r="N898" s="1"/>
      <c r="O898" s="1"/>
      <c r="P898" s="1"/>
      <c r="Q898" s="1"/>
      <c r="R898" s="1"/>
    </row>
    <row r="899" spans="1:18" ht="9.75" customHeight="1">
      <c r="A899" s="1"/>
      <c r="B899" s="1"/>
      <c r="C899" s="1"/>
      <c r="D899" s="1"/>
      <c r="E899" s="1"/>
      <c r="F899" s="1"/>
      <c r="G899" s="1"/>
      <c r="H899" s="1"/>
      <c r="I899" s="1"/>
      <c r="J899" s="1"/>
      <c r="K899" s="1"/>
      <c r="L899" s="1"/>
      <c r="M899" s="1"/>
      <c r="N899" s="1"/>
      <c r="O899" s="1"/>
      <c r="P899" s="1"/>
      <c r="Q899" s="1"/>
      <c r="R899" s="1"/>
    </row>
    <row r="900" spans="1:18" ht="9.75" customHeight="1">
      <c r="A900" s="1"/>
      <c r="B900" s="1"/>
      <c r="C900" s="1"/>
      <c r="D900" s="1"/>
      <c r="E900" s="1"/>
      <c r="F900" s="1"/>
      <c r="G900" s="1"/>
      <c r="H900" s="1"/>
      <c r="I900" s="1"/>
      <c r="J900" s="1"/>
      <c r="K900" s="1"/>
      <c r="L900" s="1"/>
      <c r="M900" s="1"/>
      <c r="N900" s="1"/>
      <c r="O900" s="1"/>
      <c r="P900" s="1"/>
      <c r="Q900" s="1"/>
      <c r="R900" s="1"/>
    </row>
    <row r="901" spans="1:18" ht="9.75" customHeight="1">
      <c r="A901" s="1"/>
      <c r="B901" s="1"/>
      <c r="C901" s="1"/>
      <c r="D901" s="1"/>
      <c r="E901" s="1"/>
      <c r="F901" s="1"/>
      <c r="G901" s="1"/>
      <c r="H901" s="1"/>
      <c r="I901" s="1"/>
      <c r="J901" s="1"/>
      <c r="K901" s="1"/>
      <c r="L901" s="1"/>
      <c r="M901" s="1"/>
      <c r="N901" s="1"/>
      <c r="O901" s="1"/>
      <c r="P901" s="1"/>
      <c r="Q901" s="1"/>
      <c r="R901" s="1"/>
    </row>
    <row r="902" spans="1:18" ht="9.75" customHeight="1">
      <c r="A902" s="1"/>
      <c r="B902" s="1"/>
      <c r="C902" s="1"/>
      <c r="D902" s="1"/>
      <c r="E902" s="1"/>
      <c r="F902" s="1"/>
      <c r="G902" s="1"/>
      <c r="H902" s="1"/>
      <c r="I902" s="1"/>
      <c r="J902" s="1"/>
      <c r="K902" s="1"/>
      <c r="L902" s="1"/>
      <c r="M902" s="1"/>
      <c r="N902" s="1"/>
      <c r="O902" s="1"/>
      <c r="P902" s="1"/>
      <c r="Q902" s="1"/>
      <c r="R902" s="1"/>
    </row>
    <row r="903" spans="1:18" ht="9.75" customHeight="1">
      <c r="A903" s="1"/>
      <c r="B903" s="1"/>
      <c r="C903" s="1"/>
      <c r="D903" s="1"/>
      <c r="E903" s="1"/>
      <c r="F903" s="1"/>
      <c r="G903" s="1"/>
      <c r="H903" s="1"/>
      <c r="I903" s="1"/>
      <c r="J903" s="1"/>
      <c r="K903" s="1"/>
      <c r="L903" s="1"/>
      <c r="M903" s="1"/>
      <c r="N903" s="1"/>
      <c r="O903" s="1"/>
      <c r="P903" s="1"/>
      <c r="Q903" s="1"/>
      <c r="R903" s="1"/>
    </row>
    <row r="904" spans="1:18" ht="9.75" customHeight="1">
      <c r="A904" s="1"/>
      <c r="B904" s="1"/>
      <c r="C904" s="1"/>
      <c r="D904" s="1"/>
      <c r="E904" s="1"/>
      <c r="F904" s="1"/>
      <c r="G904" s="1"/>
      <c r="H904" s="1"/>
      <c r="I904" s="1"/>
      <c r="J904" s="1"/>
      <c r="K904" s="1"/>
      <c r="L904" s="1"/>
      <c r="M904" s="1"/>
      <c r="N904" s="1"/>
      <c r="O904" s="1"/>
      <c r="P904" s="1"/>
      <c r="Q904" s="1"/>
      <c r="R904" s="1"/>
    </row>
    <row r="905" spans="1:18" ht="9.75" customHeight="1">
      <c r="A905" s="1"/>
      <c r="B905" s="1"/>
      <c r="C905" s="1"/>
      <c r="D905" s="1"/>
      <c r="E905" s="1"/>
      <c r="F905" s="1"/>
      <c r="G905" s="1"/>
      <c r="H905" s="1"/>
      <c r="I905" s="1"/>
      <c r="J905" s="1"/>
      <c r="K905" s="1"/>
      <c r="L905" s="1"/>
      <c r="M905" s="1"/>
      <c r="N905" s="1"/>
      <c r="O905" s="1"/>
      <c r="P905" s="1"/>
      <c r="Q905" s="1"/>
      <c r="R905" s="1"/>
    </row>
    <row r="906" spans="1:18" ht="9.75" customHeight="1">
      <c r="A906" s="1"/>
      <c r="B906" s="1"/>
      <c r="C906" s="1"/>
      <c r="D906" s="1"/>
      <c r="E906" s="1"/>
      <c r="F906" s="1"/>
      <c r="G906" s="1"/>
      <c r="H906" s="1"/>
      <c r="I906" s="1"/>
      <c r="J906" s="1"/>
      <c r="K906" s="1"/>
      <c r="L906" s="1"/>
      <c r="M906" s="1"/>
      <c r="N906" s="1"/>
      <c r="O906" s="1"/>
      <c r="P906" s="1"/>
      <c r="Q906" s="1"/>
      <c r="R906" s="1"/>
    </row>
    <row r="907" spans="1:18" ht="9.75" customHeight="1">
      <c r="A907" s="1"/>
      <c r="B907" s="1"/>
      <c r="C907" s="1"/>
      <c r="D907" s="1"/>
      <c r="E907" s="1"/>
      <c r="F907" s="1"/>
      <c r="G907" s="1"/>
      <c r="H907" s="1"/>
      <c r="I907" s="1"/>
      <c r="J907" s="1"/>
      <c r="K907" s="1"/>
      <c r="L907" s="1"/>
      <c r="M907" s="1"/>
      <c r="N907" s="1"/>
      <c r="O907" s="1"/>
      <c r="P907" s="1"/>
      <c r="Q907" s="1"/>
      <c r="R907" s="1"/>
    </row>
    <row r="908" spans="1:18" ht="9.75" customHeight="1">
      <c r="A908" s="1"/>
      <c r="B908" s="1"/>
      <c r="C908" s="1"/>
      <c r="D908" s="1"/>
      <c r="E908" s="1"/>
      <c r="F908" s="1"/>
      <c r="G908" s="1"/>
      <c r="H908" s="1"/>
      <c r="I908" s="1"/>
      <c r="J908" s="1"/>
      <c r="K908" s="1"/>
      <c r="L908" s="1"/>
      <c r="M908" s="1"/>
      <c r="N908" s="1"/>
      <c r="O908" s="1"/>
      <c r="P908" s="1"/>
      <c r="Q908" s="1"/>
      <c r="R908" s="1"/>
    </row>
    <row r="909" spans="1:18" ht="9.75" customHeight="1">
      <c r="A909" s="1"/>
      <c r="B909" s="1"/>
      <c r="C909" s="1"/>
      <c r="D909" s="1"/>
      <c r="E909" s="1"/>
      <c r="F909" s="1"/>
      <c r="G909" s="1"/>
      <c r="H909" s="1"/>
      <c r="I909" s="1"/>
      <c r="J909" s="1"/>
      <c r="K909" s="1"/>
      <c r="L909" s="1"/>
      <c r="M909" s="1"/>
      <c r="N909" s="1"/>
      <c r="O909" s="1"/>
      <c r="P909" s="1"/>
      <c r="Q909" s="1"/>
      <c r="R909" s="1"/>
    </row>
    <row r="910" spans="1:18" ht="9.75" customHeight="1">
      <c r="A910" s="1"/>
      <c r="B910" s="1"/>
      <c r="C910" s="1"/>
      <c r="D910" s="1"/>
      <c r="E910" s="1"/>
      <c r="F910" s="1"/>
      <c r="G910" s="1"/>
      <c r="H910" s="1"/>
      <c r="I910" s="1"/>
      <c r="J910" s="1"/>
      <c r="K910" s="1"/>
      <c r="L910" s="1"/>
      <c r="M910" s="1"/>
      <c r="N910" s="1"/>
      <c r="O910" s="1"/>
      <c r="P910" s="1"/>
      <c r="Q910" s="1"/>
      <c r="R910" s="1"/>
    </row>
    <row r="911" spans="1:18" ht="9.75" customHeight="1">
      <c r="A911" s="1"/>
      <c r="B911" s="1"/>
      <c r="C911" s="1"/>
      <c r="D911" s="1"/>
      <c r="E911" s="1"/>
      <c r="F911" s="1"/>
      <c r="G911" s="1"/>
      <c r="H911" s="1"/>
      <c r="I911" s="1"/>
      <c r="J911" s="1"/>
      <c r="K911" s="1"/>
      <c r="L911" s="1"/>
      <c r="M911" s="1"/>
      <c r="N911" s="1"/>
      <c r="O911" s="1"/>
      <c r="P911" s="1"/>
      <c r="Q911" s="1"/>
      <c r="R911" s="1"/>
    </row>
    <row r="912" spans="1:18" ht="9.75" customHeight="1">
      <c r="A912" s="1"/>
      <c r="B912" s="1"/>
      <c r="C912" s="1"/>
      <c r="D912" s="1"/>
      <c r="E912" s="1"/>
      <c r="F912" s="1"/>
      <c r="G912" s="1"/>
      <c r="H912" s="1"/>
      <c r="I912" s="1"/>
      <c r="J912" s="1"/>
      <c r="K912" s="1"/>
      <c r="L912" s="1"/>
      <c r="M912" s="1"/>
      <c r="N912" s="1"/>
      <c r="O912" s="1"/>
      <c r="P912" s="1"/>
      <c r="Q912" s="1"/>
      <c r="R912" s="1"/>
    </row>
    <row r="913" spans="1:18" ht="9.75" customHeight="1">
      <c r="A913" s="1"/>
      <c r="B913" s="1"/>
      <c r="C913" s="1"/>
      <c r="D913" s="1"/>
      <c r="E913" s="1"/>
      <c r="F913" s="1"/>
      <c r="G913" s="1"/>
      <c r="H913" s="1"/>
      <c r="I913" s="1"/>
      <c r="J913" s="1"/>
      <c r="K913" s="1"/>
      <c r="L913" s="1"/>
      <c r="M913" s="1"/>
      <c r="N913" s="1"/>
      <c r="O913" s="1"/>
      <c r="P913" s="1"/>
      <c r="Q913" s="1"/>
      <c r="R913" s="1"/>
    </row>
    <row r="914" spans="1:18" ht="9.75" customHeight="1">
      <c r="A914" s="1"/>
      <c r="B914" s="1"/>
      <c r="C914" s="1"/>
      <c r="D914" s="1"/>
      <c r="E914" s="1"/>
      <c r="F914" s="1"/>
      <c r="G914" s="1"/>
      <c r="H914" s="1"/>
      <c r="I914" s="1"/>
      <c r="J914" s="1"/>
      <c r="K914" s="1"/>
      <c r="L914" s="1"/>
      <c r="M914" s="1"/>
      <c r="N914" s="1"/>
      <c r="O914" s="1"/>
      <c r="P914" s="1"/>
      <c r="Q914" s="1"/>
      <c r="R914" s="1"/>
    </row>
    <row r="915" spans="1:18" ht="9.75" customHeight="1">
      <c r="A915" s="1"/>
      <c r="B915" s="1"/>
      <c r="C915" s="1"/>
      <c r="D915" s="1"/>
      <c r="E915" s="1"/>
      <c r="F915" s="1"/>
      <c r="G915" s="1"/>
      <c r="H915" s="1"/>
      <c r="I915" s="1"/>
      <c r="J915" s="1"/>
      <c r="K915" s="1"/>
      <c r="L915" s="1"/>
      <c r="M915" s="1"/>
      <c r="N915" s="1"/>
      <c r="O915" s="1"/>
      <c r="P915" s="1"/>
      <c r="Q915" s="1"/>
      <c r="R915" s="1"/>
    </row>
    <row r="916" spans="1:18" ht="9.75" customHeight="1">
      <c r="A916" s="1"/>
      <c r="B916" s="1"/>
      <c r="C916" s="1"/>
      <c r="D916" s="1"/>
      <c r="E916" s="1"/>
      <c r="F916" s="1"/>
      <c r="G916" s="1"/>
      <c r="H916" s="1"/>
      <c r="I916" s="1"/>
      <c r="J916" s="1"/>
      <c r="K916" s="1"/>
      <c r="L916" s="1"/>
      <c r="M916" s="1"/>
      <c r="N916" s="1"/>
      <c r="O916" s="1"/>
      <c r="P916" s="1"/>
      <c r="Q916" s="1"/>
      <c r="R916" s="1"/>
    </row>
    <row r="917" spans="1:18" ht="9.75" customHeight="1">
      <c r="A917" s="1"/>
      <c r="B917" s="1"/>
      <c r="C917" s="1"/>
      <c r="D917" s="1"/>
      <c r="E917" s="1"/>
      <c r="F917" s="1"/>
      <c r="G917" s="1"/>
      <c r="H917" s="1"/>
      <c r="I917" s="1"/>
      <c r="J917" s="1"/>
      <c r="K917" s="1"/>
      <c r="L917" s="1"/>
      <c r="M917" s="1"/>
      <c r="N917" s="1"/>
      <c r="O917" s="1"/>
      <c r="P917" s="1"/>
      <c r="Q917" s="1"/>
      <c r="R917" s="1"/>
    </row>
    <row r="918" spans="1:18" ht="9.75" customHeight="1">
      <c r="A918" s="1"/>
      <c r="B918" s="1"/>
      <c r="C918" s="1"/>
      <c r="D918" s="1"/>
      <c r="E918" s="1"/>
      <c r="F918" s="1"/>
      <c r="G918" s="1"/>
      <c r="H918" s="1"/>
      <c r="I918" s="1"/>
      <c r="J918" s="1"/>
      <c r="K918" s="1"/>
      <c r="L918" s="1"/>
      <c r="M918" s="1"/>
      <c r="N918" s="1"/>
      <c r="O918" s="1"/>
      <c r="P918" s="1"/>
      <c r="Q918" s="1"/>
      <c r="R918" s="1"/>
    </row>
    <row r="919" spans="1:18" ht="9.75" customHeight="1">
      <c r="A919" s="1"/>
      <c r="B919" s="1"/>
      <c r="C919" s="1"/>
      <c r="D919" s="1"/>
      <c r="E919" s="1"/>
      <c r="F919" s="1"/>
      <c r="G919" s="1"/>
      <c r="H919" s="1"/>
      <c r="I919" s="1"/>
      <c r="J919" s="1"/>
      <c r="K919" s="1"/>
      <c r="L919" s="1"/>
      <c r="M919" s="1"/>
      <c r="N919" s="1"/>
      <c r="O919" s="1"/>
      <c r="P919" s="1"/>
      <c r="Q919" s="1"/>
      <c r="R919" s="1"/>
    </row>
    <row r="920" spans="1:18" ht="9.75" customHeight="1">
      <c r="A920" s="1"/>
      <c r="B920" s="1"/>
      <c r="C920" s="1"/>
      <c r="D920" s="1"/>
      <c r="E920" s="1"/>
      <c r="F920" s="1"/>
      <c r="G920" s="1"/>
      <c r="H920" s="1"/>
      <c r="I920" s="1"/>
      <c r="J920" s="1"/>
      <c r="K920" s="1"/>
      <c r="L920" s="1"/>
      <c r="M920" s="1"/>
      <c r="N920" s="1"/>
      <c r="O920" s="1"/>
      <c r="P920" s="1"/>
      <c r="Q920" s="1"/>
      <c r="R920" s="1"/>
    </row>
    <row r="921" spans="1:18" ht="9.75" customHeight="1">
      <c r="A921" s="1"/>
      <c r="B921" s="1"/>
      <c r="C921" s="1"/>
      <c r="D921" s="1"/>
      <c r="E921" s="1"/>
      <c r="F921" s="1"/>
      <c r="G921" s="1"/>
      <c r="H921" s="1"/>
      <c r="I921" s="1"/>
      <c r="J921" s="1"/>
      <c r="K921" s="1"/>
      <c r="L921" s="1"/>
      <c r="M921" s="1"/>
      <c r="N921" s="1"/>
      <c r="O921" s="1"/>
      <c r="P921" s="1"/>
      <c r="Q921" s="1"/>
      <c r="R921" s="1"/>
    </row>
    <row r="922" spans="1:18" ht="9.75" customHeight="1">
      <c r="A922" s="1"/>
      <c r="B922" s="1"/>
      <c r="C922" s="1"/>
      <c r="D922" s="1"/>
      <c r="E922" s="1"/>
      <c r="F922" s="1"/>
      <c r="G922" s="1"/>
      <c r="H922" s="1"/>
      <c r="I922" s="1"/>
      <c r="J922" s="1"/>
      <c r="K922" s="1"/>
      <c r="L922" s="1"/>
      <c r="M922" s="1"/>
      <c r="N922" s="1"/>
      <c r="O922" s="1"/>
      <c r="P922" s="1"/>
      <c r="Q922" s="1"/>
      <c r="R922" s="1"/>
    </row>
    <row r="923" spans="1:18" ht="9.75" customHeight="1">
      <c r="A923" s="1"/>
      <c r="B923" s="1"/>
      <c r="C923" s="1"/>
      <c r="D923" s="1"/>
      <c r="E923" s="1"/>
      <c r="F923" s="1"/>
      <c r="G923" s="1"/>
      <c r="H923" s="1"/>
      <c r="I923" s="1"/>
      <c r="J923" s="1"/>
      <c r="K923" s="1"/>
      <c r="L923" s="1"/>
      <c r="M923" s="1"/>
      <c r="N923" s="1"/>
      <c r="O923" s="1"/>
      <c r="P923" s="1"/>
      <c r="Q923" s="1"/>
      <c r="R923" s="1"/>
    </row>
    <row r="924" spans="1:18" ht="9.75" customHeight="1">
      <c r="A924" s="1"/>
      <c r="B924" s="1"/>
      <c r="C924" s="1"/>
      <c r="D924" s="1"/>
      <c r="E924" s="1"/>
      <c r="F924" s="1"/>
      <c r="G924" s="1"/>
      <c r="H924" s="1"/>
      <c r="I924" s="1"/>
      <c r="J924" s="1"/>
      <c r="K924" s="1"/>
      <c r="L924" s="1"/>
      <c r="M924" s="1"/>
      <c r="N924" s="1"/>
      <c r="O924" s="1"/>
      <c r="P924" s="1"/>
      <c r="Q924" s="1"/>
      <c r="R924" s="1"/>
    </row>
    <row r="925" spans="1:18" ht="9.75" customHeight="1">
      <c r="A925" s="1"/>
      <c r="B925" s="1"/>
      <c r="C925" s="1"/>
      <c r="D925" s="1"/>
      <c r="E925" s="1"/>
      <c r="F925" s="1"/>
      <c r="G925" s="1"/>
      <c r="H925" s="1"/>
      <c r="I925" s="1"/>
      <c r="J925" s="1"/>
      <c r="K925" s="1"/>
      <c r="L925" s="1"/>
      <c r="M925" s="1"/>
      <c r="N925" s="1"/>
      <c r="O925" s="1"/>
      <c r="P925" s="1"/>
      <c r="Q925" s="1"/>
      <c r="R925" s="1"/>
    </row>
    <row r="926" spans="1:18" ht="9.75" customHeight="1">
      <c r="A926" s="1"/>
      <c r="B926" s="1"/>
      <c r="C926" s="1"/>
      <c r="D926" s="1"/>
      <c r="E926" s="1"/>
      <c r="F926" s="1"/>
      <c r="G926" s="1"/>
      <c r="H926" s="1"/>
      <c r="I926" s="1"/>
      <c r="J926" s="1"/>
      <c r="K926" s="1"/>
      <c r="L926" s="1"/>
      <c r="M926" s="1"/>
      <c r="N926" s="1"/>
      <c r="O926" s="1"/>
      <c r="P926" s="1"/>
      <c r="Q926" s="1"/>
      <c r="R926" s="1"/>
    </row>
    <row r="927" spans="1:18" ht="9.75" customHeight="1">
      <c r="A927" s="1"/>
      <c r="B927" s="1"/>
      <c r="C927" s="1"/>
      <c r="D927" s="1"/>
      <c r="E927" s="1"/>
      <c r="F927" s="1"/>
      <c r="G927" s="1"/>
      <c r="H927" s="1"/>
      <c r="I927" s="1"/>
      <c r="J927" s="1"/>
      <c r="K927" s="1"/>
      <c r="L927" s="1"/>
      <c r="M927" s="1"/>
      <c r="N927" s="1"/>
      <c r="O927" s="1"/>
      <c r="P927" s="1"/>
      <c r="Q927" s="1"/>
      <c r="R927" s="1"/>
    </row>
    <row r="928" spans="1:18" ht="9.75" customHeight="1">
      <c r="A928" s="1"/>
      <c r="B928" s="1"/>
      <c r="C928" s="1"/>
      <c r="D928" s="1"/>
      <c r="E928" s="1"/>
      <c r="F928" s="1"/>
      <c r="G928" s="1"/>
      <c r="H928" s="1"/>
      <c r="I928" s="1"/>
      <c r="J928" s="1"/>
      <c r="K928" s="1"/>
      <c r="L928" s="1"/>
      <c r="M928" s="1"/>
      <c r="N928" s="1"/>
      <c r="O928" s="1"/>
      <c r="P928" s="1"/>
      <c r="Q928" s="1"/>
      <c r="R928" s="1"/>
    </row>
    <row r="929" spans="1:18" ht="9.75" customHeight="1">
      <c r="A929" s="1"/>
      <c r="B929" s="1"/>
      <c r="C929" s="1"/>
      <c r="D929" s="1"/>
      <c r="E929" s="1"/>
      <c r="F929" s="1"/>
      <c r="G929" s="1"/>
      <c r="H929" s="1"/>
      <c r="I929" s="1"/>
      <c r="J929" s="1"/>
      <c r="K929" s="1"/>
      <c r="L929" s="1"/>
      <c r="M929" s="1"/>
      <c r="N929" s="1"/>
      <c r="O929" s="1"/>
      <c r="P929" s="1"/>
      <c r="Q929" s="1"/>
      <c r="R929" s="1"/>
    </row>
    <row r="930" spans="1:18" ht="9.75" customHeight="1">
      <c r="A930" s="1"/>
      <c r="B930" s="1"/>
      <c r="C930" s="1"/>
      <c r="D930" s="1"/>
      <c r="E930" s="1"/>
      <c r="F930" s="1"/>
      <c r="G930" s="1"/>
      <c r="H930" s="1"/>
      <c r="I930" s="1"/>
      <c r="J930" s="1"/>
      <c r="K930" s="1"/>
      <c r="L930" s="1"/>
      <c r="M930" s="1"/>
      <c r="N930" s="1"/>
      <c r="O930" s="1"/>
      <c r="P930" s="1"/>
      <c r="Q930" s="1"/>
      <c r="R930" s="1"/>
    </row>
    <row r="931" spans="1:18" ht="9.75" customHeight="1">
      <c r="A931" s="1"/>
      <c r="B931" s="1"/>
      <c r="C931" s="1"/>
      <c r="D931" s="1"/>
      <c r="E931" s="1"/>
      <c r="F931" s="1"/>
      <c r="G931" s="1"/>
      <c r="H931" s="1"/>
      <c r="I931" s="1"/>
      <c r="J931" s="1"/>
      <c r="K931" s="1"/>
      <c r="L931" s="1"/>
      <c r="M931" s="1"/>
      <c r="N931" s="1"/>
      <c r="O931" s="1"/>
      <c r="P931" s="1"/>
      <c r="Q931" s="1"/>
      <c r="R931" s="1"/>
    </row>
    <row r="932" spans="1:18" ht="9.75" customHeight="1">
      <c r="A932" s="1"/>
      <c r="B932" s="1"/>
      <c r="C932" s="1"/>
      <c r="D932" s="1"/>
      <c r="E932" s="1"/>
      <c r="F932" s="1"/>
      <c r="G932" s="1"/>
      <c r="H932" s="1"/>
      <c r="I932" s="1"/>
      <c r="J932" s="1"/>
      <c r="K932" s="1"/>
      <c r="L932" s="1"/>
      <c r="M932" s="1"/>
      <c r="N932" s="1"/>
      <c r="O932" s="1"/>
      <c r="P932" s="1"/>
      <c r="Q932" s="1"/>
      <c r="R932" s="1"/>
    </row>
    <row r="933" spans="1:18" ht="9.75" customHeight="1">
      <c r="A933" s="1"/>
      <c r="B933" s="1"/>
      <c r="C933" s="1"/>
      <c r="D933" s="1"/>
      <c r="E933" s="1"/>
      <c r="F933" s="1"/>
      <c r="G933" s="1"/>
      <c r="H933" s="1"/>
      <c r="I933" s="1"/>
      <c r="J933" s="1"/>
      <c r="K933" s="1"/>
      <c r="L933" s="1"/>
      <c r="M933" s="1"/>
      <c r="N933" s="1"/>
      <c r="O933" s="1"/>
      <c r="P933" s="1"/>
      <c r="Q933" s="1"/>
      <c r="R933" s="1"/>
    </row>
    <row r="934" spans="1:18" ht="9.75" customHeight="1">
      <c r="A934" s="1"/>
      <c r="B934" s="1"/>
      <c r="C934" s="1"/>
      <c r="D934" s="1"/>
      <c r="E934" s="1"/>
      <c r="F934" s="1"/>
      <c r="G934" s="1"/>
      <c r="H934" s="1"/>
      <c r="I934" s="1"/>
      <c r="J934" s="1"/>
      <c r="K934" s="1"/>
      <c r="L934" s="1"/>
      <c r="M934" s="1"/>
      <c r="N934" s="1"/>
      <c r="O934" s="1"/>
      <c r="P934" s="1"/>
      <c r="Q934" s="1"/>
      <c r="R934" s="1"/>
    </row>
    <row r="935" spans="1:18" ht="9.75" customHeight="1">
      <c r="A935" s="1"/>
      <c r="B935" s="1"/>
      <c r="C935" s="1"/>
      <c r="D935" s="1"/>
      <c r="E935" s="1"/>
      <c r="F935" s="1"/>
      <c r="G935" s="1"/>
      <c r="H935" s="1"/>
      <c r="I935" s="1"/>
      <c r="J935" s="1"/>
      <c r="K935" s="1"/>
      <c r="L935" s="1"/>
      <c r="M935" s="1"/>
      <c r="N935" s="1"/>
      <c r="O935" s="1"/>
      <c r="P935" s="1"/>
      <c r="Q935" s="1"/>
      <c r="R935" s="1"/>
    </row>
    <row r="936" spans="1:18" ht="9.75" customHeight="1">
      <c r="A936" s="1"/>
      <c r="B936" s="1"/>
      <c r="C936" s="1"/>
      <c r="D936" s="1"/>
      <c r="E936" s="1"/>
      <c r="F936" s="1"/>
      <c r="G936" s="1"/>
      <c r="H936" s="1"/>
      <c r="I936" s="1"/>
      <c r="J936" s="1"/>
      <c r="K936" s="1"/>
      <c r="L936" s="1"/>
      <c r="M936" s="1"/>
      <c r="N936" s="1"/>
      <c r="O936" s="1"/>
      <c r="P936" s="1"/>
      <c r="Q936" s="1"/>
      <c r="R936" s="1"/>
    </row>
    <row r="937" spans="1:18" ht="9.75" customHeight="1">
      <c r="A937" s="1"/>
      <c r="B937" s="1"/>
      <c r="C937" s="1"/>
      <c r="D937" s="1"/>
      <c r="E937" s="1"/>
      <c r="F937" s="1"/>
      <c r="G937" s="1"/>
      <c r="H937" s="1"/>
      <c r="I937" s="1"/>
      <c r="J937" s="1"/>
      <c r="K937" s="1"/>
      <c r="L937" s="1"/>
      <c r="M937" s="1"/>
      <c r="N937" s="1"/>
      <c r="O937" s="1"/>
      <c r="P937" s="1"/>
      <c r="Q937" s="1"/>
      <c r="R937" s="1"/>
    </row>
    <row r="938" spans="1:18" ht="9.75" customHeight="1">
      <c r="A938" s="1"/>
      <c r="B938" s="1"/>
      <c r="C938" s="1"/>
      <c r="D938" s="1"/>
      <c r="E938" s="1"/>
      <c r="F938" s="1"/>
      <c r="G938" s="1"/>
      <c r="H938" s="1"/>
      <c r="I938" s="1"/>
      <c r="J938" s="1"/>
      <c r="K938" s="1"/>
      <c r="L938" s="1"/>
      <c r="M938" s="1"/>
      <c r="N938" s="1"/>
      <c r="O938" s="1"/>
      <c r="P938" s="1"/>
      <c r="Q938" s="1"/>
      <c r="R938" s="1"/>
    </row>
    <row r="939" spans="1:18" ht="9.75" customHeight="1">
      <c r="A939" s="1"/>
      <c r="B939" s="1"/>
      <c r="C939" s="1"/>
      <c r="D939" s="1"/>
      <c r="E939" s="1"/>
      <c r="F939" s="1"/>
      <c r="G939" s="1"/>
      <c r="H939" s="1"/>
      <c r="I939" s="1"/>
      <c r="J939" s="1"/>
      <c r="K939" s="1"/>
      <c r="L939" s="1"/>
      <c r="M939" s="1"/>
      <c r="N939" s="1"/>
      <c r="O939" s="1"/>
      <c r="P939" s="1"/>
      <c r="Q939" s="1"/>
      <c r="R939" s="1"/>
    </row>
    <row r="940" spans="1:18" ht="9.75" customHeight="1">
      <c r="A940" s="1"/>
      <c r="B940" s="1"/>
      <c r="C940" s="1"/>
      <c r="D940" s="1"/>
      <c r="E940" s="1"/>
      <c r="F940" s="1"/>
      <c r="G940" s="1"/>
      <c r="H940" s="1"/>
      <c r="I940" s="1"/>
      <c r="J940" s="1"/>
      <c r="K940" s="1"/>
      <c r="L940" s="1"/>
      <c r="M940" s="1"/>
      <c r="N940" s="1"/>
      <c r="O940" s="1"/>
      <c r="P940" s="1"/>
      <c r="Q940" s="1"/>
      <c r="R940" s="1"/>
    </row>
    <row r="941" spans="1:18" ht="9.75" customHeight="1">
      <c r="A941" s="1"/>
      <c r="B941" s="1"/>
      <c r="C941" s="1"/>
      <c r="D941" s="1"/>
      <c r="E941" s="1"/>
      <c r="F941" s="1"/>
      <c r="G941" s="1"/>
      <c r="H941" s="1"/>
      <c r="I941" s="1"/>
      <c r="J941" s="1"/>
      <c r="K941" s="1"/>
      <c r="L941" s="1"/>
      <c r="M941" s="1"/>
      <c r="N941" s="1"/>
      <c r="O941" s="1"/>
      <c r="P941" s="1"/>
      <c r="Q941" s="1"/>
      <c r="R941" s="1"/>
    </row>
    <row r="942" spans="1:18" ht="9.75" customHeight="1">
      <c r="A942" s="1"/>
      <c r="B942" s="1"/>
      <c r="C942" s="1"/>
      <c r="D942" s="1"/>
      <c r="E942" s="1"/>
      <c r="F942" s="1"/>
      <c r="G942" s="1"/>
      <c r="H942" s="1"/>
      <c r="I942" s="1"/>
      <c r="J942" s="1"/>
      <c r="K942" s="1"/>
      <c r="L942" s="1"/>
      <c r="M942" s="1"/>
      <c r="N942" s="1"/>
      <c r="O942" s="1"/>
      <c r="P942" s="1"/>
      <c r="Q942" s="1"/>
      <c r="R942" s="1"/>
    </row>
    <row r="943" spans="1:18" ht="9.75" customHeight="1">
      <c r="A943" s="1"/>
      <c r="B943" s="1"/>
      <c r="C943" s="1"/>
      <c r="D943" s="1"/>
      <c r="E943" s="1"/>
      <c r="F943" s="1"/>
      <c r="G943" s="1"/>
      <c r="H943" s="1"/>
      <c r="I943" s="1"/>
      <c r="J943" s="1"/>
      <c r="K943" s="1"/>
      <c r="L943" s="1"/>
      <c r="M943" s="1"/>
      <c r="N943" s="1"/>
      <c r="O943" s="1"/>
      <c r="P943" s="1"/>
      <c r="Q943" s="1"/>
      <c r="R943" s="1"/>
    </row>
    <row r="944" spans="1:18" ht="9.75" customHeight="1">
      <c r="A944" s="1"/>
      <c r="B944" s="1"/>
      <c r="C944" s="1"/>
      <c r="D944" s="1"/>
      <c r="E944" s="1"/>
      <c r="F944" s="1"/>
      <c r="G944" s="1"/>
      <c r="H944" s="1"/>
      <c r="I944" s="1"/>
      <c r="J944" s="1"/>
      <c r="K944" s="1"/>
      <c r="L944" s="1"/>
      <c r="M944" s="1"/>
      <c r="N944" s="1"/>
      <c r="O944" s="1"/>
      <c r="P944" s="1"/>
      <c r="Q944" s="1"/>
      <c r="R944" s="1"/>
    </row>
    <row r="945" spans="1:18" ht="9.75" customHeight="1">
      <c r="A945" s="1"/>
      <c r="B945" s="1"/>
      <c r="C945" s="1"/>
      <c r="D945" s="1"/>
      <c r="E945" s="1"/>
      <c r="F945" s="1"/>
      <c r="G945" s="1"/>
      <c r="H945" s="1"/>
      <c r="I945" s="1"/>
      <c r="J945" s="1"/>
      <c r="K945" s="1"/>
      <c r="L945" s="1"/>
      <c r="M945" s="1"/>
      <c r="N945" s="1"/>
      <c r="O945" s="1"/>
      <c r="P945" s="1"/>
      <c r="Q945" s="1"/>
      <c r="R945" s="1"/>
    </row>
    <row r="946" spans="1:18" ht="9.75" customHeight="1">
      <c r="A946" s="1"/>
      <c r="B946" s="1"/>
      <c r="C946" s="1"/>
      <c r="D946" s="1"/>
      <c r="E946" s="1"/>
      <c r="F946" s="1"/>
      <c r="G946" s="1"/>
      <c r="H946" s="1"/>
      <c r="I946" s="1"/>
      <c r="J946" s="1"/>
      <c r="K946" s="1"/>
      <c r="L946" s="1"/>
      <c r="M946" s="1"/>
      <c r="N946" s="1"/>
      <c r="O946" s="1"/>
      <c r="P946" s="1"/>
      <c r="Q946" s="1"/>
      <c r="R946" s="1"/>
    </row>
    <row r="947" spans="1:18" ht="9.75" customHeight="1">
      <c r="A947" s="1"/>
      <c r="B947" s="1"/>
      <c r="C947" s="1"/>
      <c r="D947" s="1"/>
      <c r="E947" s="1"/>
      <c r="F947" s="1"/>
      <c r="G947" s="1"/>
      <c r="H947" s="1"/>
      <c r="I947" s="1"/>
      <c r="J947" s="1"/>
      <c r="K947" s="1"/>
      <c r="L947" s="1"/>
      <c r="M947" s="1"/>
      <c r="N947" s="1"/>
      <c r="O947" s="1"/>
      <c r="P947" s="1"/>
      <c r="Q947" s="1"/>
      <c r="R947" s="1"/>
    </row>
    <row r="948" spans="1:18" ht="9.75" customHeight="1">
      <c r="A948" s="1"/>
      <c r="B948" s="1"/>
      <c r="C948" s="1"/>
      <c r="D948" s="1"/>
      <c r="E948" s="1"/>
      <c r="F948" s="1"/>
      <c r="G948" s="1"/>
      <c r="H948" s="1"/>
      <c r="I948" s="1"/>
      <c r="J948" s="1"/>
      <c r="K948" s="1"/>
      <c r="L948" s="1"/>
      <c r="M948" s="1"/>
      <c r="N948" s="1"/>
      <c r="O948" s="1"/>
      <c r="P948" s="1"/>
      <c r="Q948" s="1"/>
      <c r="R948" s="1"/>
    </row>
    <row r="949" spans="1:18" ht="9.75" customHeight="1">
      <c r="A949" s="1"/>
      <c r="B949" s="1"/>
      <c r="C949" s="1"/>
      <c r="D949" s="1"/>
      <c r="E949" s="1"/>
      <c r="F949" s="1"/>
      <c r="G949" s="1"/>
      <c r="H949" s="1"/>
      <c r="I949" s="1"/>
      <c r="J949" s="1"/>
      <c r="K949" s="1"/>
      <c r="L949" s="1"/>
      <c r="M949" s="1"/>
      <c r="N949" s="1"/>
      <c r="O949" s="1"/>
      <c r="P949" s="1"/>
      <c r="Q949" s="1"/>
      <c r="R949" s="1"/>
    </row>
    <row r="950" spans="1:18" ht="9.75" customHeight="1">
      <c r="A950" s="1"/>
      <c r="B950" s="1"/>
      <c r="C950" s="1"/>
      <c r="D950" s="1"/>
      <c r="E950" s="1"/>
      <c r="F950" s="1"/>
      <c r="G950" s="1"/>
      <c r="H950" s="1"/>
      <c r="I950" s="1"/>
      <c r="J950" s="1"/>
      <c r="K950" s="1"/>
      <c r="L950" s="1"/>
      <c r="M950" s="1"/>
      <c r="N950" s="1"/>
      <c r="O950" s="1"/>
      <c r="P950" s="1"/>
      <c r="Q950" s="1"/>
      <c r="R950" s="1"/>
    </row>
    <row r="951" spans="1:18" ht="9.75" customHeight="1">
      <c r="A951" s="1"/>
      <c r="B951" s="1"/>
      <c r="C951" s="1"/>
      <c r="D951" s="1"/>
      <c r="E951" s="1"/>
      <c r="F951" s="1"/>
      <c r="G951" s="1"/>
      <c r="H951" s="1"/>
      <c r="I951" s="1"/>
      <c r="J951" s="1"/>
      <c r="K951" s="1"/>
      <c r="L951" s="1"/>
      <c r="M951" s="1"/>
      <c r="N951" s="1"/>
      <c r="O951" s="1"/>
      <c r="P951" s="1"/>
      <c r="Q951" s="1"/>
      <c r="R951" s="1"/>
    </row>
    <row r="952" spans="1:18" ht="9.75" customHeight="1">
      <c r="A952" s="1"/>
      <c r="B952" s="1"/>
      <c r="C952" s="1"/>
      <c r="D952" s="1"/>
      <c r="E952" s="1"/>
      <c r="F952" s="1"/>
      <c r="G952" s="1"/>
      <c r="H952" s="1"/>
      <c r="I952" s="1"/>
      <c r="J952" s="1"/>
      <c r="K952" s="1"/>
      <c r="L952" s="1"/>
      <c r="M952" s="1"/>
      <c r="N952" s="1"/>
      <c r="O952" s="1"/>
      <c r="P952" s="1"/>
      <c r="Q952" s="1"/>
      <c r="R952" s="1"/>
    </row>
    <row r="953" spans="1:18" ht="9.75" customHeight="1">
      <c r="A953" s="1"/>
      <c r="B953" s="1"/>
      <c r="C953" s="1"/>
      <c r="D953" s="1"/>
      <c r="E953" s="1"/>
      <c r="F953" s="1"/>
      <c r="G953" s="1"/>
      <c r="H953" s="1"/>
      <c r="I953" s="1"/>
      <c r="J953" s="1"/>
      <c r="K953" s="1"/>
      <c r="L953" s="1"/>
      <c r="M953" s="1"/>
      <c r="N953" s="1"/>
      <c r="O953" s="1"/>
      <c r="P953" s="1"/>
      <c r="Q953" s="1"/>
      <c r="R953" s="1"/>
    </row>
    <row r="954" spans="1:18" ht="9.75" customHeight="1">
      <c r="A954" s="1"/>
      <c r="B954" s="1"/>
      <c r="C954" s="1"/>
      <c r="D954" s="1"/>
      <c r="E954" s="1"/>
      <c r="F954" s="1"/>
      <c r="G954" s="1"/>
      <c r="H954" s="1"/>
      <c r="I954" s="1"/>
      <c r="J954" s="1"/>
      <c r="K954" s="1"/>
      <c r="L954" s="1"/>
      <c r="M954" s="1"/>
      <c r="N954" s="1"/>
      <c r="O954" s="1"/>
      <c r="P954" s="1"/>
      <c r="Q954" s="1"/>
      <c r="R954" s="1"/>
    </row>
    <row r="955" spans="1:18" ht="9.75" customHeight="1">
      <c r="A955" s="1"/>
      <c r="B955" s="1"/>
      <c r="C955" s="1"/>
      <c r="D955" s="1"/>
      <c r="E955" s="1"/>
      <c r="F955" s="1"/>
      <c r="G955" s="1"/>
      <c r="H955" s="1"/>
      <c r="I955" s="1"/>
      <c r="J955" s="1"/>
      <c r="K955" s="1"/>
      <c r="L955" s="1"/>
      <c r="M955" s="1"/>
      <c r="N955" s="1"/>
      <c r="O955" s="1"/>
      <c r="P955" s="1"/>
      <c r="Q955" s="1"/>
      <c r="R955" s="1"/>
    </row>
    <row r="956" spans="1:18" ht="9.75" customHeight="1">
      <c r="A956" s="1"/>
      <c r="B956" s="1"/>
      <c r="C956" s="1"/>
      <c r="D956" s="1"/>
      <c r="E956" s="1"/>
      <c r="F956" s="1"/>
      <c r="G956" s="1"/>
      <c r="H956" s="1"/>
      <c r="I956" s="1"/>
      <c r="J956" s="1"/>
      <c r="K956" s="1"/>
      <c r="L956" s="1"/>
      <c r="M956" s="1"/>
      <c r="N956" s="1"/>
      <c r="O956" s="1"/>
      <c r="P956" s="1"/>
      <c r="Q956" s="1"/>
      <c r="R956" s="1"/>
    </row>
    <row r="957" spans="1:18" ht="9.75" customHeight="1">
      <c r="A957" s="1"/>
      <c r="B957" s="1"/>
      <c r="C957" s="1"/>
      <c r="D957" s="1"/>
      <c r="E957" s="1"/>
      <c r="F957" s="1"/>
      <c r="G957" s="1"/>
      <c r="H957" s="1"/>
      <c r="I957" s="1"/>
      <c r="J957" s="1"/>
      <c r="K957" s="1"/>
      <c r="L957" s="1"/>
      <c r="M957" s="1"/>
      <c r="N957" s="1"/>
      <c r="O957" s="1"/>
      <c r="P957" s="1"/>
      <c r="Q957" s="1"/>
      <c r="R957" s="1"/>
    </row>
    <row r="958" spans="1:18" ht="9.75" customHeight="1">
      <c r="A958" s="1"/>
      <c r="B958" s="1"/>
      <c r="C958" s="1"/>
      <c r="D958" s="1"/>
      <c r="E958" s="1"/>
      <c r="F958" s="1"/>
      <c r="G958" s="1"/>
      <c r="H958" s="1"/>
      <c r="I958" s="1"/>
      <c r="J958" s="1"/>
      <c r="K958" s="1"/>
      <c r="L958" s="1"/>
      <c r="M958" s="1"/>
      <c r="N958" s="1"/>
      <c r="O958" s="1"/>
      <c r="P958" s="1"/>
      <c r="Q958" s="1"/>
      <c r="R958" s="1"/>
    </row>
    <row r="959" spans="1:18" ht="9.75" customHeight="1">
      <c r="A959" s="1"/>
      <c r="B959" s="1"/>
      <c r="C959" s="1"/>
      <c r="D959" s="1"/>
      <c r="E959" s="1"/>
      <c r="F959" s="1"/>
      <c r="G959" s="1"/>
      <c r="H959" s="1"/>
      <c r="I959" s="1"/>
      <c r="J959" s="1"/>
      <c r="K959" s="1"/>
      <c r="L959" s="1"/>
      <c r="M959" s="1"/>
      <c r="N959" s="1"/>
      <c r="O959" s="1"/>
      <c r="P959" s="1"/>
      <c r="Q959" s="1"/>
      <c r="R959" s="1"/>
    </row>
    <row r="960" spans="1:18" ht="9.75" customHeight="1">
      <c r="A960" s="1"/>
      <c r="B960" s="1"/>
      <c r="C960" s="1"/>
      <c r="D960" s="1"/>
      <c r="E960" s="1"/>
      <c r="F960" s="1"/>
      <c r="G960" s="1"/>
      <c r="H960" s="1"/>
      <c r="I960" s="1"/>
      <c r="J960" s="1"/>
      <c r="K960" s="1"/>
      <c r="L960" s="1"/>
      <c r="M960" s="1"/>
      <c r="N960" s="1"/>
      <c r="O960" s="1"/>
      <c r="P960" s="1"/>
      <c r="Q960" s="1"/>
      <c r="R960" s="1"/>
    </row>
    <row r="961" spans="1:18" ht="9.75" customHeight="1">
      <c r="A961" s="1"/>
      <c r="B961" s="1"/>
      <c r="C961" s="1"/>
      <c r="D961" s="1"/>
      <c r="E961" s="1"/>
      <c r="F961" s="1"/>
      <c r="G961" s="1"/>
      <c r="H961" s="1"/>
      <c r="I961" s="1"/>
      <c r="J961" s="1"/>
      <c r="K961" s="1"/>
      <c r="L961" s="1"/>
      <c r="M961" s="1"/>
      <c r="N961" s="1"/>
      <c r="O961" s="1"/>
      <c r="P961" s="1"/>
      <c r="Q961" s="1"/>
      <c r="R961" s="1"/>
    </row>
    <row r="962" spans="1:18" ht="9.75" customHeight="1">
      <c r="A962" s="1"/>
      <c r="B962" s="1"/>
      <c r="C962" s="1"/>
      <c r="D962" s="1"/>
      <c r="E962" s="1"/>
      <c r="F962" s="1"/>
      <c r="G962" s="1"/>
      <c r="H962" s="1"/>
      <c r="I962" s="1"/>
      <c r="J962" s="1"/>
      <c r="K962" s="1"/>
      <c r="L962" s="1"/>
      <c r="M962" s="1"/>
      <c r="N962" s="1"/>
      <c r="O962" s="1"/>
      <c r="P962" s="1"/>
      <c r="Q962" s="1"/>
      <c r="R962" s="1"/>
    </row>
    <row r="963" spans="1:18" ht="9.75" customHeight="1">
      <c r="A963" s="1"/>
      <c r="B963" s="1"/>
      <c r="C963" s="1"/>
      <c r="D963" s="1"/>
      <c r="E963" s="1"/>
      <c r="F963" s="1"/>
      <c r="G963" s="1"/>
      <c r="H963" s="1"/>
      <c r="I963" s="1"/>
      <c r="J963" s="1"/>
      <c r="K963" s="1"/>
      <c r="L963" s="1"/>
      <c r="M963" s="1"/>
      <c r="N963" s="1"/>
      <c r="O963" s="1"/>
      <c r="P963" s="1"/>
      <c r="Q963" s="1"/>
      <c r="R963" s="1"/>
    </row>
    <row r="964" spans="1:18" ht="9.75" customHeight="1">
      <c r="A964" s="1"/>
      <c r="B964" s="1"/>
      <c r="C964" s="1"/>
      <c r="D964" s="1"/>
      <c r="E964" s="1"/>
      <c r="F964" s="1"/>
      <c r="G964" s="1"/>
      <c r="H964" s="1"/>
      <c r="I964" s="1"/>
      <c r="J964" s="1"/>
      <c r="K964" s="1"/>
      <c r="L964" s="1"/>
      <c r="M964" s="1"/>
      <c r="N964" s="1"/>
      <c r="O964" s="1"/>
      <c r="P964" s="1"/>
      <c r="Q964" s="1"/>
      <c r="R964" s="1"/>
    </row>
    <row r="965" spans="1:18" ht="9.75" customHeight="1">
      <c r="A965" s="1"/>
      <c r="B965" s="1"/>
      <c r="C965" s="1"/>
      <c r="D965" s="1"/>
      <c r="E965" s="1"/>
      <c r="F965" s="1"/>
      <c r="G965" s="1"/>
      <c r="H965" s="1"/>
      <c r="I965" s="1"/>
      <c r="J965" s="1"/>
      <c r="K965" s="1"/>
      <c r="L965" s="1"/>
      <c r="M965" s="1"/>
      <c r="N965" s="1"/>
      <c r="O965" s="1"/>
      <c r="P965" s="1"/>
      <c r="Q965" s="1"/>
      <c r="R965" s="1"/>
    </row>
    <row r="966" spans="1:18" ht="9.75" customHeight="1">
      <c r="A966" s="1"/>
      <c r="B966" s="1"/>
      <c r="C966" s="1"/>
      <c r="D966" s="1"/>
      <c r="E966" s="1"/>
      <c r="F966" s="1"/>
      <c r="G966" s="1"/>
      <c r="H966" s="1"/>
      <c r="I966" s="1"/>
      <c r="J966" s="1"/>
      <c r="K966" s="1"/>
      <c r="L966" s="1"/>
      <c r="M966" s="1"/>
      <c r="N966" s="1"/>
      <c r="O966" s="1"/>
      <c r="P966" s="1"/>
      <c r="Q966" s="1"/>
      <c r="R966" s="1"/>
    </row>
    <row r="967" spans="1:18" ht="9.75" customHeight="1">
      <c r="A967" s="1"/>
      <c r="B967" s="1"/>
      <c r="C967" s="1"/>
      <c r="D967" s="1"/>
      <c r="E967" s="1"/>
      <c r="F967" s="1"/>
      <c r="G967" s="1"/>
      <c r="H967" s="1"/>
      <c r="I967" s="1"/>
      <c r="J967" s="1"/>
      <c r="K967" s="1"/>
      <c r="L967" s="1"/>
      <c r="M967" s="1"/>
      <c r="N967" s="1"/>
      <c r="O967" s="1"/>
      <c r="P967" s="1"/>
      <c r="Q967" s="1"/>
      <c r="R967" s="1"/>
    </row>
    <row r="968" spans="1:18" ht="9.75" customHeight="1">
      <c r="A968" s="1"/>
      <c r="B968" s="1"/>
      <c r="C968" s="1"/>
      <c r="D968" s="1"/>
      <c r="E968" s="1"/>
      <c r="F968" s="1"/>
      <c r="G968" s="1"/>
      <c r="H968" s="1"/>
      <c r="I968" s="1"/>
      <c r="J968" s="1"/>
      <c r="K968" s="1"/>
      <c r="L968" s="1"/>
      <c r="M968" s="1"/>
      <c r="N968" s="1"/>
      <c r="O968" s="1"/>
      <c r="P968" s="1"/>
      <c r="Q968" s="1"/>
      <c r="R968" s="1"/>
    </row>
    <row r="969" spans="1:18" ht="9.75" customHeight="1">
      <c r="A969" s="1"/>
      <c r="B969" s="1"/>
      <c r="C969" s="1"/>
      <c r="D969" s="1"/>
      <c r="E969" s="1"/>
      <c r="F969" s="1"/>
      <c r="G969" s="1"/>
      <c r="H969" s="1"/>
      <c r="I969" s="1"/>
      <c r="J969" s="1"/>
      <c r="K969" s="1"/>
      <c r="L969" s="1"/>
      <c r="M969" s="1"/>
      <c r="N969" s="1"/>
      <c r="O969" s="1"/>
      <c r="P969" s="1"/>
      <c r="Q969" s="1"/>
      <c r="R969" s="1"/>
    </row>
    <row r="970" spans="1:18" ht="9.75" customHeight="1">
      <c r="A970" s="1"/>
      <c r="B970" s="1"/>
      <c r="C970" s="1"/>
      <c r="D970" s="1"/>
      <c r="E970" s="1"/>
      <c r="F970" s="1"/>
      <c r="G970" s="1"/>
      <c r="H970" s="1"/>
      <c r="I970" s="1"/>
      <c r="J970" s="1"/>
      <c r="K970" s="1"/>
      <c r="L970" s="1"/>
      <c r="M970" s="1"/>
      <c r="N970" s="1"/>
      <c r="O970" s="1"/>
      <c r="P970" s="1"/>
      <c r="Q970" s="1"/>
      <c r="R970" s="1"/>
    </row>
    <row r="971" spans="1:18" ht="9.75" customHeight="1">
      <c r="A971" s="1"/>
      <c r="B971" s="1"/>
      <c r="C971" s="1"/>
      <c r="D971" s="1"/>
      <c r="E971" s="1"/>
      <c r="F971" s="1"/>
      <c r="G971" s="1"/>
      <c r="H971" s="1"/>
      <c r="I971" s="1"/>
      <c r="J971" s="1"/>
      <c r="K971" s="1"/>
      <c r="L971" s="1"/>
      <c r="M971" s="1"/>
      <c r="N971" s="1"/>
      <c r="O971" s="1"/>
      <c r="P971" s="1"/>
      <c r="Q971" s="1"/>
      <c r="R971" s="1"/>
    </row>
    <row r="972" spans="1:18" ht="9.75" customHeight="1">
      <c r="A972" s="1"/>
      <c r="B972" s="1"/>
      <c r="C972" s="1"/>
      <c r="D972" s="1"/>
      <c r="E972" s="1"/>
      <c r="F972" s="1"/>
      <c r="G972" s="1"/>
      <c r="H972" s="1"/>
      <c r="I972" s="1"/>
      <c r="J972" s="1"/>
      <c r="K972" s="1"/>
      <c r="L972" s="1"/>
      <c r="M972" s="1"/>
      <c r="N972" s="1"/>
      <c r="O972" s="1"/>
      <c r="P972" s="1"/>
      <c r="Q972" s="1"/>
      <c r="R972" s="1"/>
    </row>
    <row r="973" spans="1:18" ht="9.75" customHeight="1">
      <c r="A973" s="1"/>
      <c r="B973" s="1"/>
      <c r="C973" s="1"/>
      <c r="D973" s="1"/>
      <c r="E973" s="1"/>
      <c r="F973" s="1"/>
      <c r="G973" s="1"/>
      <c r="H973" s="1"/>
      <c r="I973" s="1"/>
      <c r="J973" s="1"/>
      <c r="K973" s="1"/>
      <c r="L973" s="1"/>
      <c r="M973" s="1"/>
      <c r="N973" s="1"/>
      <c r="O973" s="1"/>
      <c r="P973" s="1"/>
      <c r="Q973" s="1"/>
      <c r="R973" s="1"/>
    </row>
    <row r="974" spans="1:18" ht="9.75" customHeight="1">
      <c r="A974" s="1"/>
      <c r="B974" s="1"/>
      <c r="C974" s="1"/>
      <c r="D974" s="1"/>
      <c r="E974" s="1"/>
      <c r="F974" s="1"/>
      <c r="G974" s="1"/>
      <c r="H974" s="1"/>
      <c r="I974" s="1"/>
      <c r="J974" s="1"/>
      <c r="K974" s="1"/>
      <c r="L974" s="1"/>
      <c r="M974" s="1"/>
      <c r="N974" s="1"/>
      <c r="O974" s="1"/>
      <c r="P974" s="1"/>
      <c r="Q974" s="1"/>
      <c r="R974" s="1"/>
    </row>
    <row r="975" spans="1:18" ht="9.75" customHeight="1">
      <c r="A975" s="1"/>
      <c r="B975" s="1"/>
      <c r="C975" s="1"/>
      <c r="D975" s="1"/>
      <c r="E975" s="1"/>
      <c r="F975" s="1"/>
      <c r="G975" s="1"/>
      <c r="H975" s="1"/>
      <c r="I975" s="1"/>
      <c r="J975" s="1"/>
      <c r="K975" s="1"/>
      <c r="L975" s="1"/>
      <c r="M975" s="1"/>
      <c r="N975" s="1"/>
      <c r="O975" s="1"/>
      <c r="P975" s="1"/>
      <c r="Q975" s="1"/>
      <c r="R975" s="1"/>
    </row>
    <row r="976" spans="1:18" ht="9.75" customHeight="1">
      <c r="A976" s="1"/>
      <c r="B976" s="1"/>
      <c r="C976" s="1"/>
      <c r="D976" s="1"/>
      <c r="E976" s="1"/>
      <c r="F976" s="1"/>
      <c r="G976" s="1"/>
      <c r="H976" s="1"/>
      <c r="I976" s="1"/>
      <c r="J976" s="1"/>
      <c r="K976" s="1"/>
      <c r="L976" s="1"/>
      <c r="M976" s="1"/>
      <c r="N976" s="1"/>
      <c r="O976" s="1"/>
      <c r="P976" s="1"/>
      <c r="Q976" s="1"/>
      <c r="R976" s="1"/>
    </row>
    <row r="977" spans="1:18" ht="9.75" customHeight="1">
      <c r="A977" s="1"/>
      <c r="B977" s="1"/>
      <c r="C977" s="1"/>
      <c r="D977" s="1"/>
      <c r="E977" s="1"/>
      <c r="F977" s="1"/>
      <c r="G977" s="1"/>
      <c r="H977" s="1"/>
      <c r="I977" s="1"/>
      <c r="J977" s="1"/>
      <c r="K977" s="1"/>
      <c r="L977" s="1"/>
      <c r="M977" s="1"/>
      <c r="N977" s="1"/>
      <c r="O977" s="1"/>
      <c r="P977" s="1"/>
      <c r="Q977" s="1"/>
      <c r="R977" s="1"/>
    </row>
    <row r="978" spans="1:18" ht="9.75" customHeight="1">
      <c r="A978" s="1"/>
      <c r="B978" s="1"/>
      <c r="C978" s="1"/>
      <c r="D978" s="1"/>
      <c r="E978" s="1"/>
      <c r="F978" s="1"/>
      <c r="G978" s="1"/>
      <c r="H978" s="1"/>
      <c r="I978" s="1"/>
      <c r="J978" s="1"/>
      <c r="K978" s="1"/>
      <c r="L978" s="1"/>
      <c r="M978" s="1"/>
      <c r="N978" s="1"/>
      <c r="O978" s="1"/>
      <c r="P978" s="1"/>
      <c r="Q978" s="1"/>
      <c r="R978" s="1"/>
    </row>
    <row r="979" spans="1:18" ht="9.75" customHeight="1">
      <c r="A979" s="1"/>
      <c r="B979" s="1"/>
      <c r="C979" s="1"/>
      <c r="D979" s="1"/>
      <c r="E979" s="1"/>
      <c r="F979" s="1"/>
      <c r="G979" s="1"/>
      <c r="H979" s="1"/>
      <c r="I979" s="1"/>
      <c r="J979" s="1"/>
      <c r="K979" s="1"/>
      <c r="L979" s="1"/>
      <c r="M979" s="1"/>
      <c r="N979" s="1"/>
      <c r="O979" s="1"/>
      <c r="P979" s="1"/>
      <c r="Q979" s="1"/>
      <c r="R979" s="1"/>
    </row>
    <row r="980" spans="1:18" ht="9.75" customHeight="1">
      <c r="A980" s="1"/>
      <c r="B980" s="1"/>
      <c r="C980" s="1"/>
      <c r="D980" s="1"/>
      <c r="E980" s="1"/>
      <c r="F980" s="1"/>
      <c r="G980" s="1"/>
      <c r="H980" s="1"/>
      <c r="I980" s="1"/>
      <c r="J980" s="1"/>
      <c r="K980" s="1"/>
      <c r="L980" s="1"/>
      <c r="M980" s="1"/>
      <c r="N980" s="1"/>
      <c r="O980" s="1"/>
      <c r="P980" s="1"/>
      <c r="Q980" s="1"/>
      <c r="R980" s="1"/>
    </row>
    <row r="981" spans="1:18" ht="9.75" customHeight="1">
      <c r="A981" s="1"/>
      <c r="B981" s="1"/>
      <c r="C981" s="1"/>
      <c r="D981" s="1"/>
      <c r="E981" s="1"/>
      <c r="F981" s="1"/>
      <c r="G981" s="1"/>
      <c r="H981" s="1"/>
      <c r="I981" s="1"/>
      <c r="J981" s="1"/>
      <c r="K981" s="1"/>
      <c r="L981" s="1"/>
      <c r="M981" s="1"/>
      <c r="N981" s="1"/>
      <c r="O981" s="1"/>
      <c r="P981" s="1"/>
      <c r="Q981" s="1"/>
      <c r="R981" s="1"/>
    </row>
    <row r="982" spans="1:18" ht="9.75" customHeight="1">
      <c r="A982" s="1"/>
      <c r="B982" s="1"/>
      <c r="C982" s="1"/>
      <c r="D982" s="1"/>
      <c r="E982" s="1"/>
      <c r="F982" s="1"/>
      <c r="G982" s="1"/>
      <c r="H982" s="1"/>
      <c r="I982" s="1"/>
      <c r="J982" s="1"/>
      <c r="K982" s="1"/>
      <c r="L982" s="1"/>
      <c r="M982" s="1"/>
      <c r="N982" s="1"/>
      <c r="O982" s="1"/>
      <c r="P982" s="1"/>
      <c r="Q982" s="1"/>
      <c r="R982" s="1"/>
    </row>
    <row r="983" spans="1:18" ht="9.75" customHeight="1">
      <c r="A983" s="1"/>
      <c r="B983" s="1"/>
      <c r="C983" s="1"/>
      <c r="D983" s="1"/>
      <c r="E983" s="1"/>
      <c r="F983" s="1"/>
      <c r="G983" s="1"/>
      <c r="H983" s="1"/>
      <c r="I983" s="1"/>
      <c r="J983" s="1"/>
      <c r="K983" s="1"/>
      <c r="L983" s="1"/>
      <c r="M983" s="1"/>
      <c r="N983" s="1"/>
      <c r="O983" s="1"/>
      <c r="P983" s="1"/>
      <c r="Q983" s="1"/>
      <c r="R983" s="1"/>
    </row>
    <row r="984" spans="1:18" ht="9.75" customHeight="1">
      <c r="A984" s="1"/>
      <c r="B984" s="1"/>
      <c r="C984" s="1"/>
      <c r="D984" s="1"/>
      <c r="E984" s="1"/>
      <c r="F984" s="1"/>
      <c r="G984" s="1"/>
      <c r="H984" s="1"/>
      <c r="I984" s="1"/>
      <c r="J984" s="1"/>
      <c r="K984" s="1"/>
      <c r="L984" s="1"/>
      <c r="M984" s="1"/>
      <c r="N984" s="1"/>
      <c r="O984" s="1"/>
      <c r="P984" s="1"/>
      <c r="Q984" s="1"/>
      <c r="R984" s="1"/>
    </row>
    <row r="985" spans="1:18" ht="9.75" customHeight="1">
      <c r="A985" s="1"/>
      <c r="B985" s="1"/>
      <c r="C985" s="1"/>
      <c r="D985" s="1"/>
      <c r="E985" s="1"/>
      <c r="F985" s="1"/>
      <c r="G985" s="1"/>
      <c r="H985" s="1"/>
      <c r="I985" s="1"/>
      <c r="J985" s="1"/>
      <c r="K985" s="1"/>
      <c r="L985" s="1"/>
      <c r="M985" s="1"/>
      <c r="N985" s="1"/>
      <c r="O985" s="1"/>
      <c r="P985" s="1"/>
      <c r="Q985" s="1"/>
      <c r="R985" s="1"/>
    </row>
    <row r="986" spans="1:18" ht="9.75" customHeight="1">
      <c r="A986" s="1"/>
      <c r="B986" s="1"/>
      <c r="C986" s="1"/>
      <c r="D986" s="1"/>
      <c r="E986" s="1"/>
      <c r="F986" s="1"/>
      <c r="G986" s="1"/>
      <c r="H986" s="1"/>
      <c r="I986" s="1"/>
      <c r="J986" s="1"/>
      <c r="K986" s="1"/>
      <c r="L986" s="1"/>
      <c r="M986" s="1"/>
      <c r="N986" s="1"/>
      <c r="O986" s="1"/>
      <c r="P986" s="1"/>
      <c r="Q986" s="1"/>
      <c r="R986" s="1"/>
    </row>
    <row r="987" spans="1:18" ht="9.75" customHeight="1">
      <c r="A987" s="1"/>
      <c r="B987" s="1"/>
      <c r="C987" s="1"/>
      <c r="D987" s="1"/>
      <c r="E987" s="1"/>
      <c r="F987" s="1"/>
      <c r="G987" s="1"/>
      <c r="H987" s="1"/>
      <c r="I987" s="1"/>
      <c r="J987" s="1"/>
      <c r="K987" s="1"/>
      <c r="L987" s="1"/>
      <c r="M987" s="1"/>
      <c r="N987" s="1"/>
      <c r="O987" s="1"/>
      <c r="P987" s="1"/>
      <c r="Q987" s="1"/>
      <c r="R987" s="1"/>
    </row>
    <row r="988" spans="1:18" ht="9.75" customHeight="1">
      <c r="A988" s="1"/>
      <c r="B988" s="1"/>
      <c r="C988" s="1"/>
      <c r="D988" s="1"/>
      <c r="E988" s="1"/>
      <c r="F988" s="1"/>
      <c r="G988" s="1"/>
      <c r="H988" s="1"/>
      <c r="I988" s="1"/>
      <c r="J988" s="1"/>
      <c r="K988" s="1"/>
      <c r="L988" s="1"/>
      <c r="M988" s="1"/>
      <c r="N988" s="1"/>
      <c r="O988" s="1"/>
      <c r="P988" s="1"/>
      <c r="Q988" s="1"/>
      <c r="R988" s="1"/>
    </row>
    <row r="989" spans="1:18" ht="9.75" customHeight="1">
      <c r="A989" s="1"/>
      <c r="B989" s="1"/>
      <c r="C989" s="1"/>
      <c r="D989" s="1"/>
      <c r="E989" s="1"/>
      <c r="F989" s="1"/>
      <c r="G989" s="1"/>
      <c r="H989" s="1"/>
      <c r="I989" s="1"/>
      <c r="J989" s="1"/>
      <c r="K989" s="1"/>
      <c r="L989" s="1"/>
      <c r="M989" s="1"/>
      <c r="N989" s="1"/>
      <c r="O989" s="1"/>
      <c r="P989" s="1"/>
      <c r="Q989" s="1"/>
      <c r="R989" s="1"/>
    </row>
    <row r="990" spans="1:18" ht="9.75" customHeight="1">
      <c r="A990" s="1"/>
      <c r="B990" s="1"/>
      <c r="C990" s="1"/>
      <c r="D990" s="1"/>
      <c r="E990" s="1"/>
      <c r="F990" s="1"/>
      <c r="G990" s="1"/>
      <c r="H990" s="1"/>
      <c r="I990" s="1"/>
      <c r="J990" s="1"/>
      <c r="K990" s="1"/>
      <c r="L990" s="1"/>
      <c r="M990" s="1"/>
      <c r="N990" s="1"/>
      <c r="O990" s="1"/>
      <c r="P990" s="1"/>
      <c r="Q990" s="1"/>
      <c r="R990" s="1"/>
    </row>
    <row r="991" spans="1:18" ht="9.75" customHeight="1">
      <c r="A991" s="1"/>
      <c r="B991" s="1"/>
      <c r="C991" s="1"/>
      <c r="D991" s="1"/>
      <c r="E991" s="1"/>
      <c r="F991" s="1"/>
      <c r="G991" s="1"/>
      <c r="H991" s="1"/>
      <c r="I991" s="1"/>
      <c r="J991" s="1"/>
      <c r="K991" s="1"/>
      <c r="L991" s="1"/>
      <c r="M991" s="1"/>
      <c r="N991" s="1"/>
      <c r="O991" s="1"/>
      <c r="P991" s="1"/>
      <c r="Q991" s="1"/>
      <c r="R991" s="1"/>
    </row>
    <row r="992" spans="1:18" ht="9.75" customHeight="1">
      <c r="A992" s="1"/>
      <c r="B992" s="1"/>
      <c r="C992" s="1"/>
      <c r="D992" s="1"/>
      <c r="E992" s="1"/>
      <c r="F992" s="1"/>
      <c r="G992" s="1"/>
      <c r="H992" s="1"/>
      <c r="I992" s="1"/>
      <c r="J992" s="1"/>
      <c r="K992" s="1"/>
      <c r="L992" s="1"/>
      <c r="M992" s="1"/>
      <c r="N992" s="1"/>
      <c r="O992" s="1"/>
      <c r="P992" s="1"/>
      <c r="Q992" s="1"/>
      <c r="R992" s="1"/>
    </row>
    <row r="993" spans="1:18" ht="9.75" customHeight="1">
      <c r="A993" s="1"/>
      <c r="B993" s="1"/>
      <c r="C993" s="1"/>
      <c r="D993" s="1"/>
      <c r="E993" s="1"/>
      <c r="F993" s="1"/>
      <c r="G993" s="1"/>
      <c r="H993" s="1"/>
      <c r="I993" s="1"/>
      <c r="J993" s="1"/>
      <c r="K993" s="1"/>
      <c r="L993" s="1"/>
      <c r="M993" s="1"/>
      <c r="N993" s="1"/>
      <c r="O993" s="1"/>
      <c r="P993" s="1"/>
      <c r="Q993" s="1"/>
      <c r="R993" s="1"/>
    </row>
    <row r="994" spans="1:18" ht="9.75" customHeight="1">
      <c r="A994" s="1"/>
      <c r="B994" s="1"/>
      <c r="C994" s="1"/>
      <c r="D994" s="1"/>
      <c r="E994" s="1"/>
      <c r="F994" s="1"/>
      <c r="G994" s="1"/>
      <c r="H994" s="1"/>
      <c r="I994" s="1"/>
      <c r="J994" s="1"/>
      <c r="K994" s="1"/>
      <c r="L994" s="1"/>
      <c r="M994" s="1"/>
      <c r="N994" s="1"/>
      <c r="O994" s="1"/>
      <c r="P994" s="1"/>
      <c r="Q994" s="1"/>
      <c r="R994" s="1"/>
    </row>
    <row r="995" spans="1:18" ht="9.75" customHeight="1">
      <c r="A995" s="1"/>
      <c r="B995" s="1"/>
      <c r="C995" s="1"/>
      <c r="D995" s="1"/>
      <c r="E995" s="1"/>
      <c r="F995" s="1"/>
      <c r="G995" s="1"/>
      <c r="H995" s="1"/>
      <c r="I995" s="1"/>
      <c r="J995" s="1"/>
      <c r="K995" s="1"/>
      <c r="L995" s="1"/>
      <c r="M995" s="1"/>
      <c r="N995" s="1"/>
      <c r="O995" s="1"/>
      <c r="P995" s="1"/>
      <c r="Q995" s="1"/>
      <c r="R995" s="1"/>
    </row>
    <row r="996" spans="1:18" ht="9.75" customHeight="1">
      <c r="A996" s="1"/>
      <c r="B996" s="1"/>
      <c r="C996" s="1"/>
      <c r="D996" s="1"/>
      <c r="E996" s="1"/>
      <c r="F996" s="1"/>
      <c r="G996" s="1"/>
      <c r="H996" s="1"/>
      <c r="I996" s="1"/>
      <c r="J996" s="1"/>
      <c r="K996" s="1"/>
      <c r="L996" s="1"/>
      <c r="M996" s="1"/>
      <c r="N996" s="1"/>
      <c r="O996" s="1"/>
      <c r="P996" s="1"/>
      <c r="Q996" s="1"/>
      <c r="R996" s="1"/>
    </row>
    <row r="997" spans="1:18" ht="9.75" customHeight="1">
      <c r="A997" s="1"/>
      <c r="B997" s="1"/>
      <c r="C997" s="1"/>
      <c r="D997" s="1"/>
      <c r="E997" s="1"/>
      <c r="F997" s="1"/>
      <c r="G997" s="1"/>
      <c r="H997" s="1"/>
      <c r="I997" s="1"/>
      <c r="J997" s="1"/>
      <c r="K997" s="1"/>
      <c r="L997" s="1"/>
      <c r="M997" s="1"/>
      <c r="N997" s="1"/>
      <c r="O997" s="1"/>
      <c r="P997" s="1"/>
      <c r="Q997" s="1"/>
      <c r="R997" s="1"/>
    </row>
    <row r="998" spans="1:18" ht="9.75" customHeight="1">
      <c r="A998" s="1"/>
      <c r="B998" s="1"/>
      <c r="C998" s="1"/>
      <c r="D998" s="1"/>
      <c r="E998" s="1"/>
      <c r="F998" s="1"/>
      <c r="G998" s="1"/>
      <c r="H998" s="1"/>
      <c r="I998" s="1"/>
      <c r="J998" s="1"/>
      <c r="K998" s="1"/>
      <c r="L998" s="1"/>
      <c r="M998" s="1"/>
      <c r="N998" s="1"/>
      <c r="O998" s="1"/>
      <c r="P998" s="1"/>
      <c r="Q998" s="1"/>
      <c r="R998" s="1"/>
    </row>
    <row r="999" spans="1:18" ht="9.75" customHeight="1">
      <c r="A999" s="1"/>
      <c r="B999" s="1"/>
      <c r="C999" s="1"/>
      <c r="D999" s="1"/>
      <c r="E999" s="1"/>
      <c r="F999" s="1"/>
      <c r="G999" s="1"/>
      <c r="H999" s="1"/>
      <c r="I999" s="1"/>
      <c r="J999" s="1"/>
      <c r="K999" s="1"/>
      <c r="L999" s="1"/>
      <c r="M999" s="1"/>
      <c r="N999" s="1"/>
      <c r="O999" s="1"/>
      <c r="P999" s="1"/>
      <c r="Q999" s="1"/>
      <c r="R999" s="1"/>
    </row>
    <row r="1000" spans="1:18" ht="9.75" customHeight="1">
      <c r="A1000" s="1"/>
      <c r="B1000" s="1"/>
      <c r="C1000" s="1"/>
      <c r="D1000" s="1"/>
      <c r="E1000" s="1"/>
      <c r="F1000" s="1"/>
      <c r="G1000" s="1"/>
      <c r="H1000" s="1"/>
      <c r="I1000" s="1"/>
      <c r="J1000" s="1"/>
      <c r="K1000" s="1"/>
      <c r="L1000" s="1"/>
      <c r="M1000" s="1"/>
      <c r="N1000" s="1"/>
      <c r="O1000" s="1"/>
      <c r="P1000" s="1"/>
      <c r="Q1000" s="1"/>
      <c r="R1000" s="1"/>
    </row>
    <row r="1001" spans="1:18" ht="9.75" customHeight="1">
      <c r="A1001" s="1"/>
      <c r="B1001" s="1"/>
      <c r="C1001" s="1"/>
      <c r="D1001" s="1"/>
      <c r="E1001" s="1"/>
      <c r="F1001" s="1"/>
      <c r="G1001" s="1"/>
      <c r="H1001" s="1"/>
      <c r="I1001" s="1"/>
      <c r="J1001" s="1"/>
      <c r="K1001" s="1"/>
      <c r="L1001" s="1"/>
      <c r="M1001" s="1"/>
      <c r="N1001" s="1"/>
      <c r="O1001" s="1"/>
      <c r="P1001" s="1"/>
      <c r="Q1001" s="1"/>
      <c r="R1001" s="1"/>
    </row>
    <row r="1002" spans="1:18" ht="9.75" customHeight="1">
      <c r="A1002" s="1"/>
      <c r="B1002" s="1"/>
      <c r="C1002" s="1"/>
      <c r="D1002" s="1"/>
      <c r="E1002" s="1"/>
      <c r="F1002" s="1"/>
      <c r="G1002" s="1"/>
      <c r="H1002" s="1"/>
      <c r="I1002" s="1"/>
      <c r="J1002" s="1"/>
      <c r="K1002" s="1"/>
      <c r="L1002" s="1"/>
      <c r="M1002" s="1"/>
      <c r="N1002" s="1"/>
      <c r="O1002" s="1"/>
      <c r="P1002" s="1"/>
      <c r="Q1002" s="1"/>
      <c r="R1002" s="1"/>
    </row>
    <row r="1003" spans="1:18" ht="9.75" customHeight="1">
      <c r="A1003" s="1"/>
      <c r="B1003" s="1"/>
      <c r="C1003" s="1"/>
      <c r="D1003" s="1"/>
      <c r="E1003" s="1"/>
      <c r="F1003" s="1"/>
      <c r="G1003" s="1"/>
      <c r="H1003" s="1"/>
      <c r="I1003" s="1"/>
      <c r="J1003" s="1"/>
      <c r="K1003" s="1"/>
      <c r="L1003" s="1"/>
      <c r="M1003" s="1"/>
      <c r="N1003" s="1"/>
      <c r="O1003" s="1"/>
      <c r="P1003" s="1"/>
      <c r="Q1003" s="1"/>
      <c r="R1003" s="1"/>
    </row>
    <row r="1004" spans="1:18" ht="9.75" customHeight="1">
      <c r="A1004" s="1"/>
      <c r="B1004" s="1"/>
      <c r="C1004" s="1"/>
      <c r="D1004" s="1"/>
      <c r="E1004" s="1"/>
      <c r="F1004" s="1"/>
      <c r="G1004" s="1"/>
      <c r="H1004" s="1"/>
      <c r="I1004" s="1"/>
      <c r="J1004" s="1"/>
      <c r="K1004" s="1"/>
      <c r="L1004" s="1"/>
      <c r="M1004" s="1"/>
      <c r="N1004" s="1"/>
      <c r="O1004" s="1"/>
      <c r="P1004" s="1"/>
      <c r="Q1004" s="1"/>
      <c r="R1004" s="1"/>
    </row>
    <row r="1005" spans="1:18" ht="9.75" customHeight="1">
      <c r="A1005" s="1"/>
      <c r="B1005" s="1"/>
      <c r="C1005" s="1"/>
      <c r="D1005" s="1"/>
      <c r="E1005" s="1"/>
      <c r="F1005" s="1"/>
      <c r="G1005" s="1"/>
      <c r="H1005" s="1"/>
      <c r="I1005" s="1"/>
      <c r="J1005" s="1"/>
      <c r="K1005" s="1"/>
      <c r="L1005" s="1"/>
      <c r="M1005" s="1"/>
      <c r="N1005" s="1"/>
      <c r="O1005" s="1"/>
      <c r="P1005" s="1"/>
      <c r="Q1005" s="1"/>
      <c r="R1005" s="1"/>
    </row>
    <row r="1006" spans="1:18" ht="9.75" customHeight="1">
      <c r="A1006" s="1"/>
      <c r="B1006" s="1"/>
      <c r="C1006" s="1"/>
      <c r="D1006" s="1"/>
      <c r="E1006" s="1"/>
      <c r="F1006" s="1"/>
      <c r="G1006" s="1"/>
      <c r="H1006" s="1"/>
      <c r="I1006" s="1"/>
      <c r="J1006" s="1"/>
      <c r="K1006" s="1"/>
      <c r="L1006" s="1"/>
      <c r="M1006" s="1"/>
      <c r="N1006" s="1"/>
      <c r="O1006" s="1"/>
      <c r="P1006" s="1"/>
      <c r="Q1006" s="1"/>
      <c r="R1006" s="1"/>
    </row>
    <row r="1007" spans="1:18" ht="9.75" customHeight="1">
      <c r="A1007" s="1"/>
      <c r="B1007" s="1"/>
      <c r="C1007" s="1"/>
      <c r="D1007" s="1"/>
      <c r="E1007" s="1"/>
      <c r="F1007" s="1"/>
      <c r="G1007" s="1"/>
      <c r="H1007" s="1"/>
      <c r="I1007" s="1"/>
      <c r="J1007" s="1"/>
      <c r="K1007" s="1"/>
      <c r="L1007" s="1"/>
      <c r="M1007" s="1"/>
      <c r="N1007" s="1"/>
      <c r="O1007" s="1"/>
      <c r="P1007" s="1"/>
      <c r="Q1007" s="1"/>
      <c r="R1007" s="1"/>
    </row>
    <row r="1008" spans="1:18" ht="9.75" customHeight="1">
      <c r="A1008" s="1"/>
      <c r="B1008" s="1"/>
      <c r="C1008" s="1"/>
      <c r="D1008" s="1"/>
      <c r="E1008" s="1"/>
      <c r="F1008" s="1"/>
      <c r="G1008" s="1"/>
      <c r="H1008" s="1"/>
      <c r="I1008" s="1"/>
      <c r="J1008" s="1"/>
      <c r="K1008" s="1"/>
      <c r="L1008" s="1"/>
      <c r="M1008" s="1"/>
      <c r="N1008" s="1"/>
      <c r="O1008" s="1"/>
      <c r="P1008" s="1"/>
      <c r="Q1008" s="1"/>
      <c r="R1008" s="1"/>
    </row>
    <row r="1009" spans="1:18" ht="9.75" customHeight="1">
      <c r="A1009" s="1"/>
      <c r="B1009" s="1"/>
      <c r="C1009" s="1"/>
      <c r="D1009" s="1"/>
      <c r="E1009" s="1"/>
      <c r="F1009" s="1"/>
      <c r="G1009" s="1"/>
      <c r="H1009" s="1"/>
      <c r="I1009" s="1"/>
      <c r="J1009" s="1"/>
      <c r="K1009" s="1"/>
      <c r="L1009" s="1"/>
      <c r="M1009" s="1"/>
      <c r="N1009" s="1"/>
      <c r="O1009" s="1"/>
      <c r="P1009" s="1"/>
      <c r="Q1009" s="1"/>
      <c r="R1009" s="1"/>
    </row>
    <row r="1010" spans="1:18" ht="9.75" customHeight="1">
      <c r="A1010" s="1"/>
      <c r="B1010" s="1"/>
      <c r="C1010" s="1"/>
      <c r="D1010" s="1"/>
      <c r="E1010" s="1"/>
      <c r="F1010" s="1"/>
      <c r="G1010" s="1"/>
      <c r="H1010" s="1"/>
      <c r="I1010" s="1"/>
      <c r="J1010" s="1"/>
      <c r="K1010" s="1"/>
      <c r="L1010" s="1"/>
      <c r="M1010" s="1"/>
      <c r="N1010" s="1"/>
      <c r="O1010" s="1"/>
      <c r="P1010" s="1"/>
      <c r="Q1010" s="1"/>
      <c r="R1010" s="1"/>
    </row>
    <row r="1011" spans="1:18" ht="9.75" customHeight="1">
      <c r="A1011" s="1"/>
      <c r="B1011" s="1"/>
      <c r="C1011" s="1"/>
      <c r="D1011" s="1"/>
      <c r="E1011" s="1"/>
      <c r="F1011" s="1"/>
      <c r="G1011" s="1"/>
      <c r="H1011" s="1"/>
      <c r="I1011" s="1"/>
      <c r="J1011" s="1"/>
      <c r="K1011" s="1"/>
      <c r="L1011" s="1"/>
      <c r="M1011" s="1"/>
      <c r="N1011" s="1"/>
      <c r="O1011" s="1"/>
      <c r="P1011" s="1"/>
      <c r="Q1011" s="1"/>
      <c r="R1011" s="1"/>
    </row>
    <row r="1012" spans="1:18" ht="9.75" customHeight="1">
      <c r="A1012" s="1"/>
      <c r="B1012" s="1"/>
      <c r="C1012" s="1"/>
      <c r="D1012" s="1"/>
      <c r="E1012" s="1"/>
      <c r="F1012" s="1"/>
      <c r="G1012" s="1"/>
      <c r="H1012" s="1"/>
      <c r="I1012" s="1"/>
      <c r="J1012" s="1"/>
      <c r="K1012" s="1"/>
      <c r="L1012" s="1"/>
      <c r="M1012" s="1"/>
      <c r="N1012" s="1"/>
      <c r="O1012" s="1"/>
      <c r="P1012" s="1"/>
      <c r="Q1012" s="1"/>
      <c r="R1012" s="1"/>
    </row>
    <row r="1013" spans="1:18" ht="9.75" customHeight="1">
      <c r="A1013" s="1"/>
      <c r="B1013" s="1"/>
      <c r="C1013" s="1"/>
      <c r="D1013" s="1"/>
      <c r="E1013" s="1"/>
      <c r="F1013" s="1"/>
      <c r="G1013" s="1"/>
      <c r="H1013" s="1"/>
      <c r="I1013" s="1"/>
      <c r="J1013" s="1"/>
      <c r="K1013" s="1"/>
      <c r="L1013" s="1"/>
      <c r="M1013" s="1"/>
      <c r="N1013" s="1"/>
      <c r="O1013" s="1"/>
      <c r="P1013" s="1"/>
      <c r="Q1013" s="1"/>
      <c r="R1013" s="1"/>
    </row>
    <row r="1014" spans="1:18" ht="9.75" customHeight="1">
      <c r="A1014" s="1"/>
      <c r="B1014" s="1"/>
      <c r="C1014" s="1"/>
      <c r="D1014" s="1"/>
      <c r="E1014" s="1"/>
      <c r="F1014" s="1"/>
      <c r="G1014" s="1"/>
      <c r="H1014" s="1"/>
      <c r="I1014" s="1"/>
      <c r="J1014" s="1"/>
      <c r="K1014" s="1"/>
      <c r="L1014" s="1"/>
      <c r="M1014" s="1"/>
      <c r="N1014" s="1"/>
      <c r="O1014" s="1"/>
      <c r="P1014" s="1"/>
      <c r="Q1014" s="1"/>
      <c r="R1014" s="1"/>
    </row>
    <row r="1015" spans="1:18" ht="9.75" customHeight="1">
      <c r="A1015" s="1"/>
      <c r="B1015" s="1"/>
      <c r="C1015" s="1"/>
      <c r="D1015" s="1"/>
      <c r="E1015" s="1"/>
      <c r="F1015" s="1"/>
      <c r="G1015" s="1"/>
      <c r="H1015" s="1"/>
      <c r="I1015" s="1"/>
      <c r="J1015" s="1"/>
      <c r="K1015" s="1"/>
      <c r="L1015" s="1"/>
      <c r="M1015" s="1"/>
      <c r="N1015" s="1"/>
      <c r="O1015" s="1"/>
      <c r="P1015" s="1"/>
      <c r="Q1015" s="1"/>
      <c r="R1015" s="1"/>
    </row>
    <row r="1016" spans="1:18" ht="9.75" customHeight="1">
      <c r="A1016" s="1"/>
      <c r="B1016" s="1"/>
      <c r="C1016" s="1"/>
      <c r="D1016" s="1"/>
      <c r="E1016" s="1"/>
      <c r="F1016" s="1"/>
      <c r="G1016" s="1"/>
      <c r="H1016" s="1"/>
      <c r="I1016" s="1"/>
      <c r="J1016" s="1"/>
      <c r="K1016" s="1"/>
      <c r="L1016" s="1"/>
      <c r="M1016" s="1"/>
      <c r="N1016" s="1"/>
      <c r="O1016" s="1"/>
      <c r="P1016" s="1"/>
      <c r="Q1016" s="1"/>
      <c r="R1016" s="1"/>
    </row>
    <row r="1017" spans="1:18" ht="9.75" customHeight="1">
      <c r="A1017" s="1"/>
      <c r="B1017" s="1"/>
      <c r="C1017" s="1"/>
      <c r="D1017" s="1"/>
      <c r="E1017" s="1"/>
      <c r="F1017" s="1"/>
      <c r="G1017" s="1"/>
      <c r="H1017" s="1"/>
      <c r="I1017" s="1"/>
      <c r="J1017" s="1"/>
      <c r="K1017" s="1"/>
      <c r="L1017" s="1"/>
      <c r="M1017" s="1"/>
      <c r="N1017" s="1"/>
      <c r="O1017" s="1"/>
      <c r="P1017" s="1"/>
      <c r="Q1017" s="1"/>
      <c r="R1017" s="1"/>
    </row>
    <row r="1018" spans="1:18" ht="9.75" customHeight="1">
      <c r="A1018" s="1"/>
      <c r="B1018" s="1"/>
      <c r="C1018" s="1"/>
      <c r="D1018" s="1"/>
      <c r="E1018" s="1"/>
      <c r="F1018" s="1"/>
      <c r="G1018" s="1"/>
      <c r="H1018" s="1"/>
      <c r="I1018" s="1"/>
      <c r="J1018" s="1"/>
      <c r="K1018" s="1"/>
      <c r="L1018" s="1"/>
      <c r="M1018" s="1"/>
      <c r="N1018" s="1"/>
      <c r="O1018" s="1"/>
      <c r="P1018" s="1"/>
      <c r="Q1018" s="1"/>
      <c r="R1018" s="1"/>
    </row>
    <row r="1019" spans="1:18" ht="9.75" customHeight="1">
      <c r="A1019" s="1"/>
      <c r="B1019" s="1"/>
      <c r="C1019" s="1"/>
      <c r="D1019" s="1"/>
      <c r="E1019" s="1"/>
      <c r="F1019" s="1"/>
      <c r="G1019" s="1"/>
      <c r="H1019" s="1"/>
      <c r="I1019" s="1"/>
      <c r="J1019" s="1"/>
      <c r="K1019" s="1"/>
      <c r="L1019" s="1"/>
      <c r="M1019" s="1"/>
      <c r="N1019" s="1"/>
      <c r="O1019" s="1"/>
      <c r="P1019" s="1"/>
      <c r="Q1019" s="1"/>
      <c r="R1019" s="1"/>
    </row>
    <row r="1020" spans="1:18" ht="9.75" customHeight="1">
      <c r="A1020" s="1"/>
      <c r="B1020" s="1"/>
      <c r="C1020" s="1"/>
      <c r="D1020" s="1"/>
      <c r="E1020" s="1"/>
      <c r="F1020" s="1"/>
      <c r="G1020" s="1"/>
      <c r="H1020" s="1"/>
      <c r="I1020" s="1"/>
      <c r="J1020" s="1"/>
      <c r="K1020" s="1"/>
      <c r="L1020" s="1"/>
      <c r="M1020" s="1"/>
      <c r="N1020" s="1"/>
      <c r="O1020" s="1"/>
      <c r="P1020" s="1"/>
      <c r="Q1020" s="1"/>
      <c r="R1020" s="1"/>
    </row>
    <row r="1021" spans="1:18" ht="9.75" customHeight="1">
      <c r="A1021" s="1"/>
      <c r="B1021" s="1"/>
      <c r="C1021" s="1"/>
      <c r="D1021" s="1"/>
      <c r="E1021" s="1"/>
      <c r="F1021" s="1"/>
      <c r="G1021" s="1"/>
      <c r="H1021" s="1"/>
      <c r="I1021" s="1"/>
      <c r="J1021" s="1"/>
      <c r="K1021" s="1"/>
      <c r="L1021" s="1"/>
      <c r="M1021" s="1"/>
      <c r="N1021" s="1"/>
      <c r="O1021" s="1"/>
      <c r="P1021" s="1"/>
      <c r="Q1021" s="1"/>
      <c r="R1021" s="1"/>
    </row>
    <row r="1022" spans="1:18" ht="9.75" customHeight="1">
      <c r="A1022" s="1"/>
      <c r="B1022" s="1"/>
      <c r="C1022" s="1"/>
      <c r="D1022" s="1"/>
      <c r="E1022" s="1"/>
      <c r="F1022" s="1"/>
      <c r="G1022" s="1"/>
      <c r="H1022" s="1"/>
      <c r="I1022" s="1"/>
      <c r="J1022" s="1"/>
      <c r="K1022" s="1"/>
      <c r="L1022" s="1"/>
      <c r="M1022" s="1"/>
      <c r="N1022" s="1"/>
      <c r="O1022" s="1"/>
      <c r="P1022" s="1"/>
      <c r="Q1022" s="1"/>
      <c r="R1022" s="1"/>
    </row>
    <row r="1023" spans="1:18" ht="9.75" customHeight="1">
      <c r="A1023" s="1"/>
      <c r="B1023" s="1"/>
      <c r="C1023" s="1"/>
      <c r="D1023" s="1"/>
      <c r="E1023" s="1"/>
      <c r="F1023" s="1"/>
      <c r="G1023" s="1"/>
      <c r="H1023" s="1"/>
      <c r="I1023" s="1"/>
      <c r="J1023" s="1"/>
      <c r="K1023" s="1"/>
      <c r="L1023" s="1"/>
      <c r="M1023" s="1"/>
      <c r="N1023" s="1"/>
      <c r="O1023" s="1"/>
      <c r="P1023" s="1"/>
      <c r="Q1023" s="1"/>
      <c r="R1023" s="1"/>
    </row>
    <row r="1024" spans="1:18" ht="9.75" customHeight="1">
      <c r="A1024" s="1"/>
      <c r="B1024" s="1"/>
      <c r="C1024" s="1"/>
      <c r="D1024" s="1"/>
      <c r="E1024" s="1"/>
      <c r="F1024" s="1"/>
      <c r="G1024" s="1"/>
      <c r="H1024" s="1"/>
      <c r="I1024" s="1"/>
      <c r="J1024" s="1"/>
      <c r="K1024" s="1"/>
      <c r="L1024" s="1"/>
      <c r="M1024" s="1"/>
      <c r="N1024" s="1"/>
      <c r="O1024" s="1"/>
      <c r="P1024" s="1"/>
      <c r="Q1024" s="1"/>
      <c r="R1024" s="1"/>
    </row>
    <row r="1025" spans="1:18" ht="9.75" customHeight="1">
      <c r="A1025" s="1"/>
      <c r="B1025" s="1"/>
      <c r="C1025" s="1"/>
      <c r="D1025" s="1"/>
      <c r="E1025" s="1"/>
      <c r="F1025" s="1"/>
      <c r="G1025" s="1"/>
      <c r="H1025" s="1"/>
      <c r="I1025" s="1"/>
      <c r="J1025" s="1"/>
      <c r="K1025" s="1"/>
      <c r="L1025" s="1"/>
      <c r="M1025" s="1"/>
      <c r="N1025" s="1"/>
      <c r="O1025" s="1"/>
      <c r="P1025" s="1"/>
      <c r="Q1025" s="1"/>
      <c r="R1025" s="1"/>
    </row>
    <row r="1026" spans="1:18" ht="9.75" customHeight="1">
      <c r="A1026" s="1"/>
      <c r="B1026" s="1"/>
      <c r="C1026" s="1"/>
      <c r="D1026" s="1"/>
      <c r="E1026" s="1"/>
      <c r="F1026" s="1"/>
      <c r="G1026" s="1"/>
      <c r="H1026" s="1"/>
      <c r="I1026" s="1"/>
      <c r="J1026" s="1"/>
      <c r="K1026" s="1"/>
      <c r="L1026" s="1"/>
      <c r="M1026" s="1"/>
      <c r="N1026" s="1"/>
      <c r="O1026" s="1"/>
      <c r="P1026" s="1"/>
      <c r="Q1026" s="1"/>
      <c r="R1026" s="1"/>
    </row>
    <row r="1027" spans="1:18" ht="9.75" customHeight="1">
      <c r="A1027" s="1"/>
      <c r="B1027" s="1"/>
      <c r="C1027" s="1"/>
      <c r="D1027" s="1"/>
      <c r="E1027" s="1"/>
      <c r="F1027" s="1"/>
      <c r="G1027" s="1"/>
      <c r="H1027" s="1"/>
      <c r="I1027" s="1"/>
      <c r="J1027" s="1"/>
      <c r="K1027" s="1"/>
      <c r="L1027" s="1"/>
      <c r="M1027" s="1"/>
      <c r="N1027" s="1"/>
      <c r="O1027" s="1"/>
      <c r="P1027" s="1"/>
      <c r="Q1027" s="1"/>
      <c r="R1027" s="1"/>
    </row>
    <row r="1028" spans="1:18" ht="9.75" customHeight="1">
      <c r="A1028" s="1"/>
      <c r="B1028" s="1"/>
      <c r="C1028" s="1"/>
      <c r="D1028" s="1"/>
      <c r="E1028" s="1"/>
      <c r="F1028" s="1"/>
      <c r="G1028" s="1"/>
      <c r="H1028" s="1"/>
      <c r="I1028" s="1"/>
      <c r="J1028" s="1"/>
      <c r="K1028" s="1"/>
      <c r="L1028" s="1"/>
      <c r="M1028" s="1"/>
      <c r="N1028" s="1"/>
      <c r="O1028" s="1"/>
      <c r="P1028" s="1"/>
      <c r="Q1028" s="1"/>
      <c r="R1028" s="1"/>
    </row>
    <row r="1029" spans="1:18" ht="9.75" customHeight="1">
      <c r="A1029" s="1"/>
      <c r="B1029" s="1"/>
      <c r="C1029" s="1"/>
      <c r="D1029" s="1"/>
      <c r="E1029" s="1"/>
      <c r="F1029" s="1"/>
      <c r="G1029" s="1"/>
      <c r="H1029" s="1"/>
      <c r="I1029" s="1"/>
      <c r="J1029" s="1"/>
      <c r="K1029" s="1"/>
      <c r="L1029" s="1"/>
      <c r="M1029" s="1"/>
      <c r="N1029" s="1"/>
      <c r="O1029" s="1"/>
      <c r="P1029" s="1"/>
      <c r="Q1029" s="1"/>
      <c r="R1029" s="1"/>
    </row>
    <row r="1030" spans="1:18" ht="9.75" customHeight="1">
      <c r="A1030" s="1"/>
      <c r="B1030" s="1"/>
      <c r="C1030" s="1"/>
      <c r="D1030" s="1"/>
      <c r="E1030" s="1"/>
      <c r="F1030" s="1"/>
      <c r="G1030" s="1"/>
      <c r="H1030" s="1"/>
      <c r="I1030" s="1"/>
      <c r="J1030" s="1"/>
      <c r="K1030" s="1"/>
      <c r="L1030" s="1"/>
      <c r="M1030" s="1"/>
      <c r="N1030" s="1"/>
      <c r="O1030" s="1"/>
      <c r="P1030" s="1"/>
      <c r="Q1030" s="1"/>
      <c r="R1030" s="1"/>
    </row>
    <row r="1031" spans="1:18" ht="9.75" customHeight="1">
      <c r="A1031" s="1"/>
      <c r="B1031" s="1"/>
      <c r="C1031" s="1"/>
      <c r="D1031" s="1"/>
      <c r="E1031" s="1"/>
      <c r="F1031" s="1"/>
      <c r="G1031" s="1"/>
      <c r="H1031" s="1"/>
      <c r="I1031" s="1"/>
      <c r="J1031" s="1"/>
      <c r="K1031" s="1"/>
      <c r="L1031" s="1"/>
      <c r="M1031" s="1"/>
      <c r="N1031" s="1"/>
      <c r="O1031" s="1"/>
      <c r="P1031" s="1"/>
      <c r="Q1031" s="1"/>
      <c r="R1031" s="1"/>
    </row>
    <row r="1032" spans="1:18" ht="9.75" customHeight="1">
      <c r="A1032" s="1"/>
      <c r="B1032" s="1"/>
      <c r="C1032" s="1"/>
      <c r="D1032" s="1"/>
      <c r="E1032" s="1"/>
      <c r="F1032" s="1"/>
      <c r="G1032" s="1"/>
      <c r="H1032" s="1"/>
      <c r="I1032" s="1"/>
      <c r="J1032" s="1"/>
      <c r="K1032" s="1"/>
      <c r="L1032" s="1"/>
      <c r="M1032" s="1"/>
      <c r="N1032" s="1"/>
      <c r="O1032" s="1"/>
      <c r="P1032" s="1"/>
      <c r="Q1032" s="1"/>
      <c r="R1032" s="1"/>
    </row>
    <row r="1033" spans="1:18" ht="9.75" customHeight="1">
      <c r="A1033" s="1"/>
      <c r="B1033" s="1"/>
      <c r="C1033" s="1"/>
      <c r="D1033" s="1"/>
      <c r="E1033" s="1"/>
      <c r="F1033" s="1"/>
      <c r="G1033" s="1"/>
      <c r="H1033" s="1"/>
      <c r="I1033" s="1"/>
      <c r="J1033" s="1"/>
      <c r="K1033" s="1"/>
      <c r="L1033" s="1"/>
      <c r="M1033" s="1"/>
      <c r="N1033" s="1"/>
      <c r="O1033" s="1"/>
      <c r="P1033" s="1"/>
      <c r="Q1033" s="1"/>
      <c r="R1033" s="1"/>
    </row>
    <row r="1034" spans="1:18" ht="9.75" customHeight="1">
      <c r="A1034" s="1"/>
      <c r="B1034" s="1"/>
      <c r="C1034" s="1"/>
      <c r="D1034" s="1"/>
      <c r="E1034" s="1"/>
      <c r="F1034" s="1"/>
      <c r="G1034" s="1"/>
      <c r="H1034" s="1"/>
      <c r="I1034" s="1"/>
      <c r="J1034" s="1"/>
      <c r="K1034" s="1"/>
      <c r="L1034" s="1"/>
      <c r="M1034" s="1"/>
      <c r="N1034" s="1"/>
      <c r="O1034" s="1"/>
      <c r="P1034" s="1"/>
      <c r="Q1034" s="1"/>
      <c r="R1034" s="1"/>
    </row>
    <row r="1035" spans="1:18" ht="9.75" customHeight="1">
      <c r="A1035" s="1"/>
      <c r="B1035" s="1"/>
      <c r="C1035" s="1"/>
      <c r="D1035" s="1"/>
      <c r="E1035" s="1"/>
      <c r="F1035" s="1"/>
      <c r="G1035" s="1"/>
      <c r="H1035" s="1"/>
      <c r="I1035" s="1"/>
      <c r="J1035" s="1"/>
      <c r="K1035" s="1"/>
      <c r="L1035" s="1"/>
      <c r="M1035" s="1"/>
      <c r="N1035" s="1"/>
      <c r="O1035" s="1"/>
      <c r="P1035" s="1"/>
      <c r="Q1035" s="1"/>
      <c r="R1035" s="1"/>
    </row>
    <row r="1036" spans="1:18" ht="9.75" customHeight="1">
      <c r="A1036" s="1"/>
      <c r="B1036" s="1"/>
      <c r="C1036" s="1"/>
      <c r="D1036" s="1"/>
      <c r="E1036" s="1"/>
      <c r="F1036" s="1"/>
      <c r="G1036" s="1"/>
      <c r="H1036" s="1"/>
      <c r="I1036" s="1"/>
      <c r="J1036" s="1"/>
      <c r="K1036" s="1"/>
      <c r="L1036" s="1"/>
      <c r="M1036" s="1"/>
      <c r="N1036" s="1"/>
      <c r="O1036" s="1"/>
      <c r="P1036" s="1"/>
      <c r="Q1036" s="1"/>
      <c r="R1036" s="1"/>
    </row>
    <row r="1037" spans="1:18" ht="9.75" customHeight="1">
      <c r="A1037" s="1"/>
      <c r="B1037" s="1"/>
      <c r="C1037" s="1"/>
      <c r="D1037" s="1"/>
      <c r="E1037" s="1"/>
      <c r="F1037" s="1"/>
      <c r="G1037" s="1"/>
      <c r="H1037" s="1"/>
      <c r="I1037" s="1"/>
      <c r="J1037" s="1"/>
      <c r="K1037" s="1"/>
      <c r="L1037" s="1"/>
      <c r="M1037" s="1"/>
      <c r="N1037" s="1"/>
      <c r="O1037" s="1"/>
      <c r="P1037" s="1"/>
      <c r="Q1037" s="1"/>
      <c r="R1037" s="1"/>
    </row>
    <row r="1038" spans="1:18" ht="9.75" customHeight="1">
      <c r="A1038" s="1"/>
      <c r="B1038" s="1"/>
      <c r="C1038" s="1"/>
      <c r="D1038" s="1"/>
      <c r="E1038" s="1"/>
      <c r="F1038" s="1"/>
      <c r="G1038" s="1"/>
      <c r="H1038" s="1"/>
      <c r="I1038" s="1"/>
      <c r="J1038" s="1"/>
      <c r="K1038" s="1"/>
      <c r="L1038" s="1"/>
      <c r="M1038" s="1"/>
      <c r="N1038" s="1"/>
      <c r="O1038" s="1"/>
      <c r="P1038" s="1"/>
      <c r="Q1038" s="1"/>
      <c r="R1038" s="1"/>
    </row>
    <row r="1039" spans="1:18" ht="9.75" customHeight="1">
      <c r="A1039" s="1"/>
      <c r="B1039" s="1"/>
      <c r="C1039" s="1"/>
      <c r="D1039" s="1"/>
      <c r="E1039" s="1"/>
      <c r="F1039" s="1"/>
      <c r="G1039" s="1"/>
      <c r="H1039" s="1"/>
      <c r="I1039" s="1"/>
      <c r="J1039" s="1"/>
      <c r="K1039" s="1"/>
      <c r="L1039" s="1"/>
      <c r="M1039" s="1"/>
      <c r="N1039" s="1"/>
      <c r="O1039" s="1"/>
      <c r="P1039" s="1"/>
      <c r="Q1039" s="1"/>
      <c r="R1039" s="1"/>
    </row>
    <row r="1040" spans="1:18" ht="9.75" customHeight="1">
      <c r="A1040" s="1"/>
      <c r="B1040" s="1"/>
      <c r="C1040" s="1"/>
      <c r="D1040" s="1"/>
      <c r="E1040" s="1"/>
      <c r="F1040" s="1"/>
      <c r="G1040" s="1"/>
      <c r="H1040" s="1"/>
      <c r="I1040" s="1"/>
      <c r="J1040" s="1"/>
      <c r="K1040" s="1"/>
      <c r="L1040" s="1"/>
      <c r="M1040" s="1"/>
      <c r="N1040" s="1"/>
      <c r="O1040" s="1"/>
      <c r="P1040" s="1"/>
      <c r="Q1040" s="1"/>
      <c r="R1040" s="1"/>
    </row>
    <row r="1041" spans="1:18" ht="9.75" customHeight="1">
      <c r="A1041" s="1"/>
      <c r="B1041" s="1"/>
      <c r="C1041" s="1"/>
      <c r="D1041" s="1"/>
      <c r="E1041" s="1"/>
      <c r="F1041" s="1"/>
      <c r="G1041" s="1"/>
      <c r="H1041" s="1"/>
      <c r="I1041" s="1"/>
      <c r="J1041" s="1"/>
      <c r="K1041" s="1"/>
      <c r="L1041" s="1"/>
      <c r="M1041" s="1"/>
      <c r="N1041" s="1"/>
      <c r="O1041" s="1"/>
      <c r="P1041" s="1"/>
      <c r="Q1041" s="1"/>
      <c r="R1041" s="1"/>
    </row>
    <row r="1042" spans="1:18" ht="9.75" customHeight="1">
      <c r="A1042" s="1"/>
      <c r="B1042" s="1"/>
      <c r="C1042" s="1"/>
      <c r="D1042" s="1"/>
      <c r="E1042" s="1"/>
      <c r="F1042" s="1"/>
      <c r="G1042" s="1"/>
      <c r="H1042" s="1"/>
      <c r="I1042" s="1"/>
      <c r="J1042" s="1"/>
      <c r="K1042" s="1"/>
      <c r="L1042" s="1"/>
      <c r="M1042" s="1"/>
      <c r="N1042" s="1"/>
      <c r="O1042" s="1"/>
      <c r="P1042" s="1"/>
      <c r="Q1042" s="1"/>
      <c r="R1042" s="1"/>
    </row>
    <row r="1043" spans="1:18" ht="9.75" customHeight="1">
      <c r="A1043" s="1"/>
      <c r="B1043" s="1"/>
      <c r="C1043" s="1"/>
      <c r="D1043" s="1"/>
      <c r="E1043" s="1"/>
      <c r="F1043" s="1"/>
      <c r="G1043" s="1"/>
      <c r="H1043" s="1"/>
      <c r="I1043" s="1"/>
      <c r="J1043" s="1"/>
      <c r="K1043" s="1"/>
      <c r="L1043" s="1"/>
      <c r="M1043" s="1"/>
      <c r="N1043" s="1"/>
      <c r="O1043" s="1"/>
      <c r="P1043" s="1"/>
      <c r="Q1043" s="1"/>
      <c r="R1043" s="1"/>
    </row>
    <row r="1044" spans="1:18" ht="9.75" customHeight="1">
      <c r="A1044" s="1"/>
      <c r="B1044" s="1"/>
      <c r="C1044" s="1"/>
      <c r="D1044" s="1"/>
      <c r="E1044" s="1"/>
      <c r="F1044" s="1"/>
      <c r="G1044" s="1"/>
      <c r="H1044" s="1"/>
      <c r="I1044" s="1"/>
      <c r="J1044" s="1"/>
      <c r="K1044" s="1"/>
      <c r="L1044" s="1"/>
      <c r="M1044" s="1"/>
      <c r="N1044" s="1"/>
      <c r="O1044" s="1"/>
      <c r="P1044" s="1"/>
      <c r="Q1044" s="1"/>
      <c r="R1044" s="1"/>
    </row>
    <row r="1045" spans="1:18" ht="9.75" customHeight="1">
      <c r="A1045" s="1"/>
      <c r="B1045" s="1"/>
      <c r="C1045" s="1"/>
      <c r="D1045" s="1"/>
      <c r="E1045" s="1"/>
      <c r="F1045" s="1"/>
      <c r="G1045" s="1"/>
      <c r="H1045" s="1"/>
      <c r="I1045" s="1"/>
      <c r="J1045" s="1"/>
      <c r="K1045" s="1"/>
      <c r="L1045" s="1"/>
      <c r="M1045" s="1"/>
      <c r="N1045" s="1"/>
      <c r="O1045" s="1"/>
      <c r="P1045" s="1"/>
      <c r="Q1045" s="1"/>
      <c r="R1045" s="1"/>
    </row>
    <row r="1046" spans="1:18" ht="9.75" customHeight="1">
      <c r="A1046" s="1"/>
      <c r="B1046" s="1"/>
      <c r="C1046" s="1"/>
      <c r="D1046" s="1"/>
      <c r="E1046" s="1"/>
      <c r="F1046" s="1"/>
      <c r="G1046" s="1"/>
      <c r="H1046" s="1"/>
      <c r="I1046" s="1"/>
      <c r="J1046" s="1"/>
      <c r="K1046" s="1"/>
      <c r="L1046" s="1"/>
      <c r="M1046" s="1"/>
      <c r="N1046" s="1"/>
      <c r="O1046" s="1"/>
      <c r="P1046" s="1"/>
      <c r="Q1046" s="1"/>
      <c r="R1046" s="1"/>
    </row>
    <row r="1047" spans="1:18" ht="9.75" customHeight="1">
      <c r="A1047" s="1"/>
      <c r="B1047" s="1"/>
      <c r="C1047" s="1"/>
      <c r="D1047" s="1"/>
      <c r="E1047" s="1"/>
      <c r="F1047" s="1"/>
      <c r="G1047" s="1"/>
      <c r="H1047" s="1"/>
      <c r="I1047" s="1"/>
      <c r="J1047" s="1"/>
      <c r="K1047" s="1"/>
      <c r="L1047" s="1"/>
      <c r="M1047" s="1"/>
      <c r="N1047" s="1"/>
      <c r="O1047" s="1"/>
      <c r="P1047" s="1"/>
      <c r="Q1047" s="1"/>
      <c r="R1047" s="1"/>
    </row>
    <row r="1048" spans="1:18" ht="9.75" customHeight="1">
      <c r="A1048" s="1"/>
      <c r="B1048" s="1"/>
      <c r="C1048" s="1"/>
      <c r="D1048" s="1"/>
      <c r="E1048" s="1"/>
      <c r="F1048" s="1"/>
      <c r="G1048" s="1"/>
      <c r="H1048" s="1"/>
      <c r="I1048" s="1"/>
      <c r="J1048" s="1"/>
      <c r="K1048" s="1"/>
      <c r="L1048" s="1"/>
      <c r="M1048" s="1"/>
      <c r="N1048" s="1"/>
      <c r="O1048" s="1"/>
      <c r="P1048" s="1"/>
      <c r="Q1048" s="1"/>
      <c r="R1048" s="1"/>
    </row>
    <row r="1049" spans="1:18" ht="9.75" customHeight="1">
      <c r="A1049" s="1"/>
      <c r="B1049" s="1"/>
      <c r="C1049" s="1"/>
      <c r="D1049" s="1"/>
      <c r="E1049" s="1"/>
      <c r="F1049" s="1"/>
      <c r="G1049" s="1"/>
      <c r="H1049" s="1"/>
      <c r="I1049" s="1"/>
      <c r="J1049" s="1"/>
      <c r="K1049" s="1"/>
      <c r="L1049" s="1"/>
      <c r="M1049" s="1"/>
      <c r="N1049" s="1"/>
      <c r="O1049" s="1"/>
      <c r="P1049" s="1"/>
      <c r="Q1049" s="1"/>
      <c r="R1049" s="1"/>
    </row>
    <row r="1050" spans="1:18" ht="9.75" customHeight="1">
      <c r="A1050" s="1"/>
      <c r="B1050" s="1"/>
      <c r="C1050" s="1"/>
      <c r="D1050" s="1"/>
      <c r="E1050" s="1"/>
      <c r="F1050" s="1"/>
      <c r="G1050" s="1"/>
      <c r="H1050" s="1"/>
      <c r="I1050" s="1"/>
      <c r="J1050" s="1"/>
      <c r="K1050" s="1"/>
      <c r="L1050" s="1"/>
      <c r="M1050" s="1"/>
      <c r="N1050" s="1"/>
      <c r="O1050" s="1"/>
      <c r="P1050" s="1"/>
      <c r="Q1050" s="1"/>
      <c r="R1050" s="1"/>
    </row>
    <row r="1051" spans="1:18" ht="9.75" customHeight="1">
      <c r="A1051" s="1"/>
      <c r="B1051" s="1"/>
      <c r="C1051" s="1"/>
      <c r="D1051" s="1"/>
      <c r="E1051" s="1"/>
      <c r="F1051" s="1"/>
      <c r="G1051" s="1"/>
      <c r="H1051" s="1"/>
      <c r="I1051" s="1"/>
      <c r="J1051" s="1"/>
      <c r="K1051" s="1"/>
      <c r="L1051" s="1"/>
      <c r="M1051" s="1"/>
      <c r="N1051" s="1"/>
      <c r="O1051" s="1"/>
      <c r="P1051" s="1"/>
      <c r="Q1051" s="1"/>
      <c r="R1051" s="1"/>
    </row>
    <row r="1052" spans="1:18" ht="9.75" customHeight="1">
      <c r="A1052" s="1"/>
      <c r="B1052" s="1"/>
      <c r="C1052" s="1"/>
      <c r="D1052" s="1"/>
      <c r="E1052" s="1"/>
      <c r="F1052" s="1"/>
      <c r="G1052" s="1"/>
      <c r="H1052" s="1"/>
      <c r="I1052" s="1"/>
      <c r="J1052" s="1"/>
      <c r="K1052" s="1"/>
      <c r="L1052" s="1"/>
      <c r="M1052" s="1"/>
      <c r="N1052" s="1"/>
      <c r="O1052" s="1"/>
      <c r="P1052" s="1"/>
      <c r="Q1052" s="1"/>
      <c r="R1052" s="1"/>
    </row>
    <row r="1053" spans="1:18" ht="9.75" customHeight="1">
      <c r="A1053" s="1"/>
      <c r="B1053" s="1"/>
      <c r="C1053" s="1"/>
      <c r="D1053" s="1"/>
      <c r="E1053" s="1"/>
      <c r="F1053" s="1"/>
      <c r="G1053" s="1"/>
      <c r="H1053" s="1"/>
      <c r="I1053" s="1"/>
      <c r="J1053" s="1"/>
      <c r="K1053" s="1"/>
      <c r="L1053" s="1"/>
      <c r="M1053" s="1"/>
      <c r="N1053" s="1"/>
      <c r="O1053" s="1"/>
      <c r="P1053" s="1"/>
      <c r="Q1053" s="1"/>
      <c r="R1053" s="1"/>
    </row>
    <row r="1054" spans="1:18" ht="9.75" customHeight="1">
      <c r="A1054" s="1"/>
      <c r="B1054" s="1"/>
      <c r="C1054" s="1"/>
      <c r="D1054" s="1"/>
      <c r="E1054" s="1"/>
      <c r="F1054" s="1"/>
      <c r="G1054" s="1"/>
      <c r="H1054" s="1"/>
      <c r="I1054" s="1"/>
      <c r="J1054" s="1"/>
      <c r="K1054" s="1"/>
      <c r="L1054" s="1"/>
      <c r="M1054" s="1"/>
      <c r="N1054" s="1"/>
      <c r="O1054" s="1"/>
      <c r="P1054" s="1"/>
      <c r="Q1054" s="1"/>
      <c r="R1054" s="1"/>
    </row>
    <row r="1055" spans="1:18" ht="9.75" customHeight="1">
      <c r="A1055" s="1"/>
      <c r="B1055" s="1"/>
      <c r="C1055" s="1"/>
      <c r="D1055" s="1"/>
      <c r="E1055" s="1"/>
      <c r="F1055" s="1"/>
      <c r="G1055" s="1"/>
      <c r="H1055" s="1"/>
      <c r="I1055" s="1"/>
      <c r="J1055" s="1"/>
      <c r="K1055" s="1"/>
      <c r="L1055" s="1"/>
      <c r="M1055" s="1"/>
      <c r="N1055" s="1"/>
      <c r="O1055" s="1"/>
      <c r="P1055" s="1"/>
      <c r="Q1055" s="1"/>
      <c r="R1055" s="1"/>
    </row>
    <row r="1056" spans="1:18" ht="9.75" customHeight="1">
      <c r="A1056" s="1"/>
      <c r="B1056" s="1"/>
      <c r="C1056" s="1"/>
      <c r="D1056" s="1"/>
      <c r="E1056" s="1"/>
      <c r="F1056" s="1"/>
      <c r="G1056" s="1"/>
      <c r="H1056" s="1"/>
      <c r="I1056" s="1"/>
      <c r="J1056" s="1"/>
      <c r="K1056" s="1"/>
      <c r="L1056" s="1"/>
      <c r="M1056" s="1"/>
      <c r="N1056" s="1"/>
      <c r="O1056" s="1"/>
      <c r="P1056" s="1"/>
      <c r="Q1056" s="1"/>
      <c r="R1056" s="1"/>
    </row>
    <row r="1057" spans="1:18" ht="9.75" customHeight="1">
      <c r="A1057" s="1"/>
      <c r="B1057" s="1"/>
      <c r="C1057" s="1"/>
      <c r="D1057" s="1"/>
      <c r="E1057" s="1"/>
      <c r="F1057" s="1"/>
      <c r="G1057" s="1"/>
      <c r="H1057" s="1"/>
      <c r="I1057" s="1"/>
      <c r="J1057" s="1"/>
      <c r="K1057" s="1"/>
      <c r="L1057" s="1"/>
      <c r="M1057" s="1"/>
      <c r="N1057" s="1"/>
      <c r="O1057" s="1"/>
      <c r="P1057" s="1"/>
      <c r="Q1057" s="1"/>
      <c r="R1057" s="1"/>
    </row>
    <row r="1058" spans="1:18" ht="9.75" customHeight="1">
      <c r="A1058" s="1"/>
      <c r="B1058" s="1"/>
      <c r="C1058" s="1"/>
      <c r="D1058" s="1"/>
      <c r="E1058" s="1"/>
      <c r="F1058" s="1"/>
      <c r="G1058" s="1"/>
      <c r="H1058" s="1"/>
      <c r="I1058" s="1"/>
      <c r="J1058" s="1"/>
      <c r="K1058" s="1"/>
      <c r="L1058" s="1"/>
      <c r="M1058" s="1"/>
      <c r="N1058" s="1"/>
      <c r="O1058" s="1"/>
      <c r="P1058" s="1"/>
      <c r="Q1058" s="1"/>
      <c r="R1058" s="1"/>
    </row>
    <row r="1059" spans="1:18" ht="9.75" customHeight="1">
      <c r="A1059" s="1"/>
      <c r="B1059" s="1"/>
      <c r="C1059" s="1"/>
      <c r="D1059" s="1"/>
      <c r="E1059" s="1"/>
      <c r="F1059" s="1"/>
      <c r="G1059" s="1"/>
      <c r="H1059" s="1"/>
      <c r="I1059" s="1"/>
      <c r="J1059" s="1"/>
      <c r="K1059" s="1"/>
      <c r="L1059" s="1"/>
      <c r="M1059" s="1"/>
      <c r="N1059" s="1"/>
      <c r="O1059" s="1"/>
      <c r="P1059" s="1"/>
      <c r="Q1059" s="1"/>
      <c r="R1059" s="1"/>
    </row>
    <row r="1060" spans="1:18" ht="9.75" customHeight="1">
      <c r="A1060" s="1"/>
      <c r="B1060" s="1"/>
      <c r="C1060" s="1"/>
      <c r="D1060" s="1"/>
      <c r="E1060" s="1"/>
      <c r="F1060" s="1"/>
      <c r="G1060" s="1"/>
      <c r="H1060" s="1"/>
      <c r="I1060" s="1"/>
      <c r="J1060" s="1"/>
      <c r="K1060" s="1"/>
      <c r="L1060" s="1"/>
      <c r="M1060" s="1"/>
      <c r="N1060" s="1"/>
      <c r="O1060" s="1"/>
      <c r="P1060" s="1"/>
      <c r="Q1060" s="1"/>
      <c r="R1060" s="1"/>
    </row>
    <row r="1061" spans="1:18" ht="9.75" customHeight="1">
      <c r="A1061" s="1"/>
      <c r="B1061" s="1"/>
      <c r="C1061" s="1"/>
      <c r="D1061" s="1"/>
      <c r="E1061" s="1"/>
      <c r="F1061" s="1"/>
      <c r="G1061" s="1"/>
      <c r="H1061" s="1"/>
      <c r="I1061" s="1"/>
      <c r="J1061" s="1"/>
      <c r="K1061" s="1"/>
      <c r="L1061" s="1"/>
      <c r="M1061" s="1"/>
      <c r="N1061" s="1"/>
      <c r="O1061" s="1"/>
      <c r="P1061" s="1"/>
      <c r="Q1061" s="1"/>
      <c r="R1061" s="1"/>
    </row>
    <row r="1062" spans="1:18" ht="9.75" customHeight="1">
      <c r="A1062" s="1"/>
      <c r="B1062" s="1"/>
      <c r="C1062" s="1"/>
      <c r="D1062" s="1"/>
      <c r="E1062" s="1"/>
      <c r="F1062" s="1"/>
      <c r="G1062" s="1"/>
      <c r="H1062" s="1"/>
      <c r="I1062" s="1"/>
      <c r="J1062" s="1"/>
      <c r="K1062" s="1"/>
      <c r="L1062" s="1"/>
      <c r="M1062" s="1"/>
      <c r="N1062" s="1"/>
      <c r="O1062" s="1"/>
      <c r="P1062" s="1"/>
      <c r="Q1062" s="1"/>
      <c r="R1062" s="1"/>
    </row>
    <row r="1063" spans="1:18" ht="9.75" customHeight="1">
      <c r="A1063" s="1"/>
      <c r="B1063" s="1"/>
      <c r="C1063" s="1"/>
      <c r="D1063" s="1"/>
      <c r="E1063" s="1"/>
      <c r="F1063" s="1"/>
      <c r="G1063" s="1"/>
      <c r="H1063" s="1"/>
      <c r="I1063" s="1"/>
      <c r="J1063" s="1"/>
      <c r="K1063" s="1"/>
      <c r="L1063" s="1"/>
      <c r="M1063" s="1"/>
      <c r="N1063" s="1"/>
      <c r="O1063" s="1"/>
      <c r="P1063" s="1"/>
      <c r="Q1063" s="1"/>
      <c r="R1063" s="1"/>
    </row>
    <row r="1064" spans="1:18" ht="9.75" customHeight="1">
      <c r="A1064" s="1"/>
      <c r="B1064" s="1"/>
      <c r="C1064" s="1"/>
      <c r="D1064" s="1"/>
      <c r="E1064" s="1"/>
      <c r="F1064" s="1"/>
      <c r="G1064" s="1"/>
      <c r="H1064" s="1"/>
      <c r="I1064" s="1"/>
      <c r="J1064" s="1"/>
      <c r="K1064" s="1"/>
      <c r="L1064" s="1"/>
      <c r="M1064" s="1"/>
      <c r="N1064" s="1"/>
      <c r="O1064" s="1"/>
      <c r="P1064" s="1"/>
      <c r="Q1064" s="1"/>
      <c r="R1064" s="1"/>
    </row>
    <row r="1065" spans="1:18" ht="9.75" customHeight="1">
      <c r="A1065" s="1"/>
      <c r="B1065" s="1"/>
      <c r="C1065" s="1"/>
      <c r="D1065" s="1"/>
      <c r="E1065" s="1"/>
      <c r="F1065" s="1"/>
      <c r="G1065" s="1"/>
      <c r="H1065" s="1"/>
      <c r="I1065" s="1"/>
      <c r="J1065" s="1"/>
      <c r="K1065" s="1"/>
      <c r="L1065" s="1"/>
      <c r="M1065" s="1"/>
      <c r="N1065" s="1"/>
      <c r="O1065" s="1"/>
      <c r="P1065" s="1"/>
      <c r="Q1065" s="1"/>
      <c r="R1065" s="1"/>
    </row>
    <row r="1066" spans="1:18" ht="9.75" customHeight="1">
      <c r="A1066" s="1"/>
      <c r="B1066" s="1"/>
      <c r="C1066" s="1"/>
      <c r="D1066" s="1"/>
      <c r="E1066" s="1"/>
      <c r="F1066" s="1"/>
      <c r="G1066" s="1"/>
      <c r="H1066" s="1"/>
      <c r="I1066" s="1"/>
      <c r="J1066" s="1"/>
      <c r="K1066" s="1"/>
      <c r="L1066" s="1"/>
      <c r="M1066" s="1"/>
      <c r="N1066" s="1"/>
      <c r="O1066" s="1"/>
      <c r="P1066" s="1"/>
      <c r="Q1066" s="1"/>
      <c r="R1066" s="1"/>
    </row>
    <row r="1067" spans="1:18" ht="9.75" customHeight="1">
      <c r="A1067" s="1"/>
      <c r="B1067" s="1"/>
      <c r="C1067" s="1"/>
      <c r="D1067" s="1"/>
      <c r="E1067" s="1"/>
      <c r="F1067" s="1"/>
      <c r="G1067" s="1"/>
      <c r="H1067" s="1"/>
      <c r="I1067" s="1"/>
      <c r="J1067" s="1"/>
      <c r="K1067" s="1"/>
      <c r="L1067" s="1"/>
      <c r="M1067" s="1"/>
      <c r="N1067" s="1"/>
      <c r="O1067" s="1"/>
      <c r="P1067" s="1"/>
      <c r="Q1067" s="1"/>
      <c r="R1067" s="1"/>
    </row>
    <row r="1068" spans="1:18" ht="9.75" customHeight="1">
      <c r="A1068" s="1"/>
      <c r="B1068" s="1"/>
      <c r="C1068" s="1"/>
      <c r="D1068" s="1"/>
      <c r="E1068" s="1"/>
      <c r="F1068" s="1"/>
      <c r="G1068" s="1"/>
      <c r="H1068" s="1"/>
      <c r="I1068" s="1"/>
      <c r="J1068" s="1"/>
      <c r="K1068" s="1"/>
      <c r="L1068" s="1"/>
      <c r="M1068" s="1"/>
      <c r="N1068" s="1"/>
      <c r="O1068" s="1"/>
      <c r="P1068" s="1"/>
      <c r="Q1068" s="1"/>
      <c r="R1068" s="1"/>
    </row>
    <row r="1069" spans="1:18" ht="9.75" customHeight="1">
      <c r="A1069" s="1"/>
      <c r="B1069" s="1"/>
      <c r="C1069" s="1"/>
      <c r="D1069" s="1"/>
      <c r="E1069" s="1"/>
      <c r="F1069" s="1"/>
      <c r="G1069" s="1"/>
      <c r="H1069" s="1"/>
      <c r="I1069" s="1"/>
      <c r="J1069" s="1"/>
      <c r="K1069" s="1"/>
      <c r="L1069" s="1"/>
      <c r="M1069" s="1"/>
      <c r="N1069" s="1"/>
      <c r="O1069" s="1"/>
      <c r="P1069" s="1"/>
      <c r="Q1069" s="1"/>
      <c r="R1069" s="1"/>
    </row>
    <row r="1070" spans="1:18" ht="9.75" customHeight="1">
      <c r="A1070" s="1"/>
      <c r="B1070" s="1"/>
      <c r="C1070" s="1"/>
      <c r="D1070" s="1"/>
      <c r="E1070" s="1"/>
      <c r="F1070" s="1"/>
      <c r="G1070" s="1"/>
      <c r="H1070" s="1"/>
      <c r="I1070" s="1"/>
      <c r="J1070" s="1"/>
      <c r="K1070" s="1"/>
      <c r="L1070" s="1"/>
      <c r="M1070" s="1"/>
      <c r="N1070" s="1"/>
      <c r="O1070" s="1"/>
      <c r="P1070" s="1"/>
      <c r="Q1070" s="1"/>
      <c r="R1070" s="1"/>
    </row>
    <row r="1071" spans="1:18" ht="9.75" customHeight="1">
      <c r="A1071" s="1"/>
      <c r="B1071" s="1"/>
      <c r="C1071" s="1"/>
      <c r="D1071" s="1"/>
      <c r="E1071" s="1"/>
      <c r="F1071" s="1"/>
      <c r="G1071" s="1"/>
      <c r="H1071" s="1"/>
      <c r="I1071" s="1"/>
      <c r="J1071" s="1"/>
      <c r="K1071" s="1"/>
      <c r="L1071" s="1"/>
      <c r="M1071" s="1"/>
      <c r="N1071" s="1"/>
      <c r="O1071" s="1"/>
      <c r="P1071" s="1"/>
      <c r="Q1071" s="1"/>
      <c r="R1071" s="1"/>
    </row>
    <row r="1072" spans="1:18" ht="9.75" customHeight="1">
      <c r="A1072" s="1"/>
      <c r="B1072" s="1"/>
      <c r="C1072" s="1"/>
      <c r="D1072" s="1"/>
      <c r="E1072" s="1"/>
      <c r="F1072" s="1"/>
      <c r="G1072" s="1"/>
      <c r="H1072" s="1"/>
      <c r="I1072" s="1"/>
      <c r="J1072" s="1"/>
      <c r="K1072" s="1"/>
      <c r="L1072" s="1"/>
      <c r="M1072" s="1"/>
      <c r="N1072" s="1"/>
      <c r="O1072" s="1"/>
      <c r="P1072" s="1"/>
      <c r="Q1072" s="1"/>
      <c r="R1072" s="1"/>
    </row>
    <row r="1073" spans="1:18" ht="9.75" customHeight="1">
      <c r="A1073" s="1"/>
      <c r="B1073" s="1"/>
      <c r="C1073" s="1"/>
      <c r="D1073" s="1"/>
      <c r="E1073" s="1"/>
      <c r="F1073" s="1"/>
      <c r="G1073" s="1"/>
      <c r="H1073" s="1"/>
      <c r="I1073" s="1"/>
      <c r="J1073" s="1"/>
      <c r="K1073" s="1"/>
      <c r="L1073" s="1"/>
      <c r="M1073" s="1"/>
      <c r="N1073" s="1"/>
      <c r="O1073" s="1"/>
      <c r="P1073" s="1"/>
      <c r="Q1073" s="1"/>
      <c r="R1073" s="1"/>
    </row>
    <row r="1074" spans="1:18" ht="9.75" customHeight="1">
      <c r="A1074" s="1"/>
      <c r="B1074" s="1"/>
      <c r="C1074" s="1"/>
      <c r="D1074" s="1"/>
      <c r="E1074" s="1"/>
      <c r="F1074" s="1"/>
      <c r="G1074" s="1"/>
      <c r="H1074" s="1"/>
      <c r="I1074" s="1"/>
      <c r="J1074" s="1"/>
      <c r="K1074" s="1"/>
      <c r="L1074" s="1"/>
      <c r="M1074" s="1"/>
      <c r="N1074" s="1"/>
      <c r="O1074" s="1"/>
      <c r="P1074" s="1"/>
      <c r="Q1074" s="1"/>
      <c r="R1074" s="1"/>
    </row>
    <row r="1075" spans="1:18" ht="9.75" customHeight="1">
      <c r="A1075" s="1"/>
      <c r="B1075" s="1"/>
      <c r="C1075" s="1"/>
      <c r="D1075" s="1"/>
      <c r="E1075" s="1"/>
      <c r="F1075" s="1"/>
      <c r="G1075" s="1"/>
      <c r="H1075" s="1"/>
      <c r="I1075" s="1"/>
      <c r="J1075" s="1"/>
      <c r="K1075" s="1"/>
      <c r="L1075" s="1"/>
      <c r="M1075" s="1"/>
      <c r="N1075" s="1"/>
      <c r="O1075" s="1"/>
      <c r="P1075" s="1"/>
      <c r="Q1075" s="1"/>
      <c r="R1075" s="1"/>
    </row>
    <row r="1076" spans="1:18" ht="9.75" customHeight="1">
      <c r="A1076" s="1"/>
      <c r="B1076" s="1"/>
      <c r="C1076" s="1"/>
      <c r="D1076" s="1"/>
      <c r="E1076" s="1"/>
      <c r="F1076" s="1"/>
      <c r="G1076" s="1"/>
      <c r="H1076" s="1"/>
      <c r="I1076" s="1"/>
      <c r="J1076" s="1"/>
      <c r="K1076" s="1"/>
      <c r="L1076" s="1"/>
      <c r="M1076" s="1"/>
      <c r="N1076" s="1"/>
      <c r="O1076" s="1"/>
      <c r="P1076" s="1"/>
      <c r="Q1076" s="1"/>
      <c r="R1076" s="1"/>
    </row>
    <row r="1077" spans="1:18" ht="9.75" customHeight="1">
      <c r="A1077" s="1"/>
      <c r="B1077" s="1"/>
      <c r="C1077" s="1"/>
      <c r="D1077" s="1"/>
      <c r="E1077" s="1"/>
      <c r="F1077" s="1"/>
      <c r="G1077" s="1"/>
      <c r="H1077" s="1"/>
      <c r="I1077" s="1"/>
      <c r="J1077" s="1"/>
      <c r="K1077" s="1"/>
      <c r="L1077" s="1"/>
      <c r="M1077" s="1"/>
      <c r="N1077" s="1"/>
      <c r="O1077" s="1"/>
      <c r="P1077" s="1"/>
      <c r="Q1077" s="1"/>
      <c r="R1077" s="1"/>
    </row>
    <row r="1078" spans="1:18" ht="9.75" customHeight="1">
      <c r="A1078" s="1"/>
      <c r="B1078" s="1"/>
      <c r="C1078" s="1"/>
      <c r="D1078" s="1"/>
      <c r="E1078" s="1"/>
      <c r="F1078" s="1"/>
      <c r="G1078" s="1"/>
      <c r="H1078" s="1"/>
      <c r="I1078" s="1"/>
      <c r="J1078" s="1"/>
      <c r="K1078" s="1"/>
      <c r="L1078" s="1"/>
      <c r="M1078" s="1"/>
      <c r="N1078" s="1"/>
      <c r="O1078" s="1"/>
      <c r="P1078" s="1"/>
      <c r="Q1078" s="1"/>
      <c r="R1078" s="1"/>
    </row>
    <row r="1079" spans="1:18" ht="9.75" customHeight="1">
      <c r="A1079" s="1"/>
      <c r="B1079" s="1"/>
      <c r="C1079" s="1"/>
      <c r="D1079" s="1"/>
      <c r="E1079" s="1"/>
      <c r="F1079" s="1"/>
      <c r="G1079" s="1"/>
      <c r="H1079" s="1"/>
      <c r="I1079" s="1"/>
      <c r="J1079" s="1"/>
      <c r="K1079" s="1"/>
      <c r="L1079" s="1"/>
      <c r="M1079" s="1"/>
      <c r="N1079" s="1"/>
      <c r="O1079" s="1"/>
      <c r="P1079" s="1"/>
      <c r="Q1079" s="1"/>
      <c r="R1079" s="1"/>
    </row>
    <row r="1080" spans="1:18" ht="9.75" customHeight="1">
      <c r="A1080" s="1"/>
      <c r="B1080" s="1"/>
      <c r="C1080" s="1"/>
      <c r="D1080" s="1"/>
      <c r="E1080" s="1"/>
      <c r="F1080" s="1"/>
      <c r="G1080" s="1"/>
      <c r="H1080" s="1"/>
      <c r="I1080" s="1"/>
      <c r="J1080" s="1"/>
      <c r="K1080" s="1"/>
      <c r="L1080" s="1"/>
      <c r="M1080" s="1"/>
      <c r="N1080" s="1"/>
      <c r="O1080" s="1"/>
      <c r="P1080" s="1"/>
      <c r="Q1080" s="1"/>
      <c r="R1080" s="1"/>
    </row>
    <row r="1081" spans="1:18" ht="9.75" customHeight="1">
      <c r="A1081" s="1"/>
      <c r="B1081" s="1"/>
      <c r="C1081" s="1"/>
      <c r="D1081" s="1"/>
      <c r="E1081" s="1"/>
      <c r="F1081" s="1"/>
      <c r="G1081" s="1"/>
      <c r="H1081" s="1"/>
      <c r="I1081" s="1"/>
      <c r="J1081" s="1"/>
      <c r="K1081" s="1"/>
      <c r="L1081" s="1"/>
      <c r="M1081" s="1"/>
      <c r="N1081" s="1"/>
      <c r="O1081" s="1"/>
      <c r="P1081" s="1"/>
      <c r="Q1081" s="1"/>
      <c r="R1081" s="1"/>
    </row>
    <row r="1082" spans="1:18" ht="9.75" customHeight="1">
      <c r="A1082" s="1"/>
      <c r="B1082" s="1"/>
      <c r="C1082" s="1"/>
      <c r="D1082" s="1"/>
      <c r="E1082" s="1"/>
      <c r="F1082" s="1"/>
      <c r="G1082" s="1"/>
      <c r="H1082" s="1"/>
      <c r="I1082" s="1"/>
      <c r="J1082" s="1"/>
      <c r="K1082" s="1"/>
      <c r="L1082" s="1"/>
      <c r="M1082" s="1"/>
      <c r="N1082" s="1"/>
      <c r="O1082" s="1"/>
      <c r="P1082" s="1"/>
      <c r="Q1082" s="1"/>
      <c r="R1082" s="1"/>
    </row>
    <row r="1083" spans="1:18" ht="9.75" customHeight="1">
      <c r="A1083" s="1"/>
      <c r="B1083" s="1"/>
      <c r="C1083" s="1"/>
      <c r="D1083" s="1"/>
      <c r="E1083" s="1"/>
      <c r="F1083" s="1"/>
      <c r="G1083" s="1"/>
      <c r="H1083" s="1"/>
      <c r="I1083" s="1"/>
      <c r="J1083" s="1"/>
      <c r="K1083" s="1"/>
      <c r="L1083" s="1"/>
      <c r="M1083" s="1"/>
      <c r="N1083" s="1"/>
      <c r="O1083" s="1"/>
      <c r="P1083" s="1"/>
      <c r="Q1083" s="1"/>
      <c r="R1083" s="1"/>
    </row>
    <row r="1084" spans="1:18" ht="9.75" customHeight="1">
      <c r="A1084" s="1"/>
      <c r="B1084" s="1"/>
      <c r="C1084" s="1"/>
      <c r="D1084" s="1"/>
      <c r="E1084" s="1"/>
      <c r="F1084" s="1"/>
      <c r="G1084" s="1"/>
      <c r="H1084" s="1"/>
      <c r="I1084" s="1"/>
      <c r="J1084" s="1"/>
      <c r="K1084" s="1"/>
      <c r="L1084" s="1"/>
      <c r="M1084" s="1"/>
      <c r="N1084" s="1"/>
      <c r="O1084" s="1"/>
      <c r="P1084" s="1"/>
      <c r="Q1084" s="1"/>
      <c r="R1084" s="1"/>
    </row>
    <row r="1085" spans="1:18" ht="9.75" customHeight="1">
      <c r="A1085" s="1"/>
      <c r="B1085" s="1"/>
      <c r="C1085" s="1"/>
      <c r="D1085" s="1"/>
      <c r="E1085" s="1"/>
      <c r="F1085" s="1"/>
      <c r="G1085" s="1"/>
      <c r="H1085" s="1"/>
      <c r="I1085" s="1"/>
      <c r="J1085" s="1"/>
      <c r="K1085" s="1"/>
      <c r="L1085" s="1"/>
      <c r="M1085" s="1"/>
      <c r="N1085" s="1"/>
      <c r="O1085" s="1"/>
      <c r="P1085" s="1"/>
      <c r="Q1085" s="1"/>
      <c r="R1085" s="1"/>
    </row>
    <row r="1086" spans="1:18" ht="9.75" customHeight="1">
      <c r="A1086" s="1"/>
      <c r="B1086" s="1"/>
      <c r="C1086" s="1"/>
      <c r="D1086" s="1"/>
      <c r="E1086" s="1"/>
      <c r="F1086" s="1"/>
      <c r="G1086" s="1"/>
      <c r="H1086" s="1"/>
      <c r="I1086" s="1"/>
      <c r="J1086" s="1"/>
      <c r="K1086" s="1"/>
      <c r="L1086" s="1"/>
      <c r="M1086" s="1"/>
      <c r="N1086" s="1"/>
      <c r="O1086" s="1"/>
      <c r="P1086" s="1"/>
      <c r="Q1086" s="1"/>
      <c r="R1086" s="1"/>
    </row>
    <row r="1087" spans="1:18" ht="9.75" customHeight="1">
      <c r="A1087" s="1"/>
      <c r="B1087" s="1"/>
      <c r="C1087" s="1"/>
      <c r="D1087" s="1"/>
      <c r="E1087" s="1"/>
      <c r="F1087" s="1"/>
      <c r="G1087" s="1"/>
      <c r="H1087" s="1"/>
      <c r="I1087" s="1"/>
      <c r="J1087" s="1"/>
      <c r="K1087" s="1"/>
      <c r="L1087" s="1"/>
      <c r="M1087" s="1"/>
      <c r="N1087" s="1"/>
      <c r="O1087" s="1"/>
      <c r="P1087" s="1"/>
      <c r="Q1087" s="1"/>
      <c r="R1087" s="1"/>
    </row>
    <row r="1088" spans="1:18" ht="9.75" customHeight="1">
      <c r="A1088" s="1"/>
      <c r="B1088" s="1"/>
      <c r="C1088" s="1"/>
      <c r="D1088" s="1"/>
      <c r="E1088" s="1"/>
      <c r="F1088" s="1"/>
      <c r="G1088" s="1"/>
      <c r="H1088" s="1"/>
      <c r="I1088" s="1"/>
      <c r="J1088" s="1"/>
      <c r="K1088" s="1"/>
      <c r="L1088" s="1"/>
      <c r="M1088" s="1"/>
      <c r="N1088" s="1"/>
      <c r="O1088" s="1"/>
      <c r="P1088" s="1"/>
      <c r="Q1088" s="1"/>
      <c r="R1088" s="1"/>
    </row>
    <row r="1089" spans="1:18" ht="9.75" customHeight="1">
      <c r="A1089" s="1"/>
      <c r="B1089" s="1"/>
      <c r="C1089" s="1"/>
      <c r="D1089" s="1"/>
      <c r="E1089" s="1"/>
      <c r="F1089" s="1"/>
      <c r="G1089" s="1"/>
      <c r="H1089" s="1"/>
      <c r="I1089" s="1"/>
      <c r="J1089" s="1"/>
      <c r="K1089" s="1"/>
      <c r="L1089" s="1"/>
      <c r="M1089" s="1"/>
      <c r="N1089" s="1"/>
      <c r="O1089" s="1"/>
      <c r="P1089" s="1"/>
      <c r="Q1089" s="1"/>
      <c r="R1089" s="1"/>
    </row>
    <row r="1090" spans="1:18" ht="9.75" customHeight="1">
      <c r="A1090" s="1"/>
      <c r="B1090" s="1"/>
      <c r="C1090" s="1"/>
      <c r="D1090" s="1"/>
      <c r="E1090" s="1"/>
      <c r="F1090" s="1"/>
      <c r="G1090" s="1"/>
      <c r="H1090" s="1"/>
      <c r="I1090" s="1"/>
      <c r="J1090" s="1"/>
      <c r="K1090" s="1"/>
      <c r="L1090" s="1"/>
      <c r="M1090" s="1"/>
      <c r="N1090" s="1"/>
      <c r="O1090" s="1"/>
      <c r="P1090" s="1"/>
      <c r="Q1090" s="1"/>
      <c r="R1090" s="1"/>
    </row>
    <row r="1091" spans="1:18" ht="9.75" customHeight="1">
      <c r="A1091" s="1"/>
      <c r="B1091" s="1"/>
      <c r="C1091" s="1"/>
      <c r="D1091" s="1"/>
      <c r="E1091" s="1"/>
      <c r="F1091" s="1"/>
      <c r="G1091" s="1"/>
      <c r="H1091" s="1"/>
      <c r="I1091" s="1"/>
      <c r="J1091" s="1"/>
      <c r="K1091" s="1"/>
      <c r="L1091" s="1"/>
      <c r="M1091" s="1"/>
      <c r="N1091" s="1"/>
      <c r="O1091" s="1"/>
      <c r="P1091" s="1"/>
      <c r="Q1091" s="1"/>
      <c r="R1091" s="1"/>
    </row>
    <row r="1092" spans="1:18" ht="9.75" customHeight="1">
      <c r="A1092" s="1"/>
      <c r="B1092" s="1"/>
      <c r="C1092" s="1"/>
      <c r="D1092" s="1"/>
      <c r="E1092" s="1"/>
      <c r="F1092" s="1"/>
      <c r="G1092" s="1"/>
      <c r="H1092" s="1"/>
      <c r="I1092" s="1"/>
      <c r="J1092" s="1"/>
      <c r="K1092" s="1"/>
      <c r="L1092" s="1"/>
      <c r="M1092" s="1"/>
      <c r="N1092" s="1"/>
      <c r="O1092" s="1"/>
      <c r="P1092" s="1"/>
      <c r="Q1092" s="1"/>
      <c r="R1092" s="1"/>
    </row>
    <row r="1093" spans="1:18" ht="9.75" customHeight="1">
      <c r="A1093" s="1"/>
      <c r="B1093" s="1"/>
      <c r="C1093" s="1"/>
      <c r="D1093" s="1"/>
      <c r="E1093" s="1"/>
      <c r="F1093" s="1"/>
      <c r="G1093" s="1"/>
      <c r="H1093" s="1"/>
      <c r="I1093" s="1"/>
      <c r="J1093" s="1"/>
      <c r="K1093" s="1"/>
      <c r="L1093" s="1"/>
      <c r="M1093" s="1"/>
      <c r="N1093" s="1"/>
      <c r="O1093" s="1"/>
      <c r="P1093" s="1"/>
      <c r="Q1093" s="1"/>
      <c r="R1093" s="1"/>
    </row>
    <row r="1094" spans="1:18" ht="9.75" customHeight="1">
      <c r="A1094" s="1"/>
      <c r="B1094" s="1"/>
      <c r="C1094" s="1"/>
      <c r="D1094" s="1"/>
      <c r="E1094" s="1"/>
      <c r="F1094" s="1"/>
      <c r="G1094" s="1"/>
      <c r="H1094" s="1"/>
      <c r="I1094" s="1"/>
      <c r="J1094" s="1"/>
      <c r="K1094" s="1"/>
      <c r="L1094" s="1"/>
      <c r="M1094" s="1"/>
      <c r="N1094" s="1"/>
      <c r="O1094" s="1"/>
      <c r="P1094" s="1"/>
      <c r="Q1094" s="1"/>
      <c r="R1094" s="1"/>
    </row>
    <row r="1095" spans="1:18" ht="9.75" customHeight="1">
      <c r="A1095" s="1"/>
      <c r="B1095" s="1"/>
      <c r="C1095" s="1"/>
      <c r="D1095" s="1"/>
      <c r="E1095" s="1"/>
      <c r="F1095" s="1"/>
      <c r="G1095" s="1"/>
      <c r="H1095" s="1"/>
      <c r="I1095" s="1"/>
      <c r="J1095" s="1"/>
      <c r="K1095" s="1"/>
      <c r="L1095" s="1"/>
      <c r="M1095" s="1"/>
      <c r="N1095" s="1"/>
      <c r="O1095" s="1"/>
      <c r="P1095" s="1"/>
      <c r="Q1095" s="1"/>
      <c r="R1095" s="1"/>
    </row>
    <row r="1096" spans="1:18" ht="9.75" customHeight="1">
      <c r="A1096" s="1"/>
      <c r="B1096" s="1"/>
      <c r="C1096" s="1"/>
      <c r="D1096" s="1"/>
      <c r="E1096" s="1"/>
      <c r="F1096" s="1"/>
      <c r="G1096" s="1"/>
      <c r="H1096" s="1"/>
      <c r="I1096" s="1"/>
      <c r="J1096" s="1"/>
      <c r="K1096" s="1"/>
      <c r="L1096" s="1"/>
      <c r="M1096" s="1"/>
      <c r="N1096" s="1"/>
      <c r="O1096" s="1"/>
      <c r="P1096" s="1"/>
      <c r="Q1096" s="1"/>
      <c r="R1096" s="1"/>
    </row>
    <row r="1097" spans="1:18" ht="9.75" customHeight="1">
      <c r="A1097" s="1"/>
      <c r="B1097" s="1"/>
      <c r="C1097" s="1"/>
      <c r="D1097" s="1"/>
      <c r="E1097" s="1"/>
      <c r="F1097" s="1"/>
      <c r="G1097" s="1"/>
      <c r="H1097" s="1"/>
      <c r="I1097" s="1"/>
      <c r="J1097" s="1"/>
      <c r="K1097" s="1"/>
      <c r="L1097" s="1"/>
      <c r="M1097" s="1"/>
      <c r="N1097" s="1"/>
      <c r="O1097" s="1"/>
      <c r="P1097" s="1"/>
      <c r="Q1097" s="1"/>
      <c r="R1097" s="1"/>
    </row>
    <row r="1098" spans="1:18" ht="9.75" customHeight="1">
      <c r="A1098" s="1"/>
      <c r="B1098" s="1"/>
      <c r="C1098" s="1"/>
      <c r="D1098" s="1"/>
      <c r="E1098" s="1"/>
      <c r="F1098" s="1"/>
      <c r="G1098" s="1"/>
      <c r="H1098" s="1"/>
      <c r="I1098" s="1"/>
      <c r="J1098" s="1"/>
      <c r="K1098" s="1"/>
      <c r="L1098" s="1"/>
      <c r="M1098" s="1"/>
      <c r="N1098" s="1"/>
      <c r="O1098" s="1"/>
      <c r="P1098" s="1"/>
      <c r="Q1098" s="1"/>
      <c r="R1098" s="1"/>
    </row>
    <row r="1099" spans="1:18" ht="9.75" customHeight="1">
      <c r="A1099" s="1"/>
      <c r="B1099" s="1"/>
      <c r="C1099" s="1"/>
      <c r="D1099" s="1"/>
      <c r="E1099" s="1"/>
      <c r="F1099" s="1"/>
      <c r="G1099" s="1"/>
      <c r="H1099" s="1"/>
      <c r="I1099" s="1"/>
      <c r="J1099" s="1"/>
      <c r="K1099" s="1"/>
      <c r="L1099" s="1"/>
      <c r="M1099" s="1"/>
      <c r="N1099" s="1"/>
      <c r="O1099" s="1"/>
      <c r="P1099" s="1"/>
      <c r="Q1099" s="1"/>
      <c r="R1099" s="1"/>
    </row>
    <row r="1100" spans="1:18" ht="9.75" customHeight="1">
      <c r="A1100" s="1"/>
      <c r="B1100" s="1"/>
      <c r="C1100" s="1"/>
      <c r="D1100" s="1"/>
      <c r="E1100" s="1"/>
      <c r="F1100" s="1"/>
      <c r="G1100" s="1"/>
      <c r="H1100" s="1"/>
      <c r="I1100" s="1"/>
      <c r="J1100" s="1"/>
      <c r="K1100" s="1"/>
      <c r="L1100" s="1"/>
      <c r="M1100" s="1"/>
      <c r="N1100" s="1"/>
      <c r="O1100" s="1"/>
      <c r="P1100" s="1"/>
      <c r="Q1100" s="1"/>
      <c r="R1100" s="1"/>
    </row>
    <row r="1101" spans="1:18" ht="9.75" customHeight="1">
      <c r="A1101" s="1"/>
      <c r="B1101" s="1"/>
      <c r="C1101" s="1"/>
      <c r="D1101" s="1"/>
      <c r="E1101" s="1"/>
      <c r="F1101" s="1"/>
      <c r="G1101" s="1"/>
      <c r="H1101" s="1"/>
      <c r="I1101" s="1"/>
      <c r="J1101" s="1"/>
      <c r="K1101" s="1"/>
      <c r="L1101" s="1"/>
      <c r="M1101" s="1"/>
      <c r="N1101" s="1"/>
      <c r="O1101" s="1"/>
      <c r="P1101" s="1"/>
      <c r="Q1101" s="1"/>
      <c r="R1101" s="1"/>
    </row>
    <row r="1102" spans="1:18" ht="9.75" customHeight="1">
      <c r="A1102" s="1"/>
      <c r="B1102" s="1"/>
      <c r="C1102" s="1"/>
      <c r="D1102" s="1"/>
      <c r="E1102" s="1"/>
      <c r="F1102" s="1"/>
      <c r="G1102" s="1"/>
      <c r="H1102" s="1"/>
      <c r="I1102" s="1"/>
      <c r="J1102" s="1"/>
      <c r="K1102" s="1"/>
      <c r="L1102" s="1"/>
      <c r="M1102" s="1"/>
      <c r="N1102" s="1"/>
      <c r="O1102" s="1"/>
      <c r="P1102" s="1"/>
      <c r="Q1102" s="1"/>
      <c r="R1102" s="1"/>
    </row>
    <row r="1103" spans="1:18" ht="9.75" customHeight="1">
      <c r="A1103" s="1"/>
      <c r="B1103" s="1"/>
      <c r="C1103" s="1"/>
      <c r="D1103" s="1"/>
      <c r="E1103" s="1"/>
      <c r="F1103" s="1"/>
      <c r="G1103" s="1"/>
      <c r="H1103" s="1"/>
      <c r="I1103" s="1"/>
      <c r="J1103" s="1"/>
      <c r="K1103" s="1"/>
      <c r="L1103" s="1"/>
      <c r="M1103" s="1"/>
      <c r="N1103" s="1"/>
      <c r="O1103" s="1"/>
      <c r="P1103" s="1"/>
      <c r="Q1103" s="1"/>
      <c r="R1103" s="1"/>
    </row>
    <row r="1104" spans="1:18" ht="9.75" customHeight="1">
      <c r="A1104" s="1"/>
      <c r="B1104" s="1"/>
      <c r="C1104" s="1"/>
      <c r="D1104" s="1"/>
      <c r="E1104" s="1"/>
      <c r="F1104" s="1"/>
      <c r="G1104" s="1"/>
      <c r="H1104" s="1"/>
      <c r="I1104" s="1"/>
      <c r="J1104" s="1"/>
      <c r="K1104" s="1"/>
      <c r="L1104" s="1"/>
      <c r="M1104" s="1"/>
      <c r="N1104" s="1"/>
      <c r="O1104" s="1"/>
      <c r="P1104" s="1"/>
      <c r="Q1104" s="1"/>
      <c r="R1104" s="1"/>
    </row>
    <row r="1105" spans="1:18" ht="9.75" customHeight="1">
      <c r="A1105" s="1"/>
      <c r="B1105" s="1"/>
      <c r="C1105" s="1"/>
      <c r="D1105" s="1"/>
      <c r="E1105" s="1"/>
      <c r="F1105" s="1"/>
      <c r="G1105" s="1"/>
      <c r="H1105" s="1"/>
      <c r="I1105" s="1"/>
      <c r="J1105" s="1"/>
      <c r="K1105" s="1"/>
      <c r="L1105" s="1"/>
      <c r="M1105" s="1"/>
      <c r="N1105" s="1"/>
      <c r="O1105" s="1"/>
      <c r="P1105" s="1"/>
      <c r="Q1105" s="1"/>
      <c r="R1105" s="1"/>
    </row>
    <row r="1106" spans="1:18" ht="9.75" customHeight="1">
      <c r="A1106" s="1"/>
      <c r="B1106" s="1"/>
      <c r="C1106" s="1"/>
      <c r="D1106" s="1"/>
      <c r="E1106" s="1"/>
      <c r="F1106" s="1"/>
      <c r="G1106" s="1"/>
      <c r="H1106" s="1"/>
      <c r="I1106" s="1"/>
      <c r="J1106" s="1"/>
      <c r="K1106" s="1"/>
      <c r="L1106" s="1"/>
      <c r="M1106" s="1"/>
      <c r="N1106" s="1"/>
      <c r="O1106" s="1"/>
      <c r="P1106" s="1"/>
      <c r="Q1106" s="1"/>
      <c r="R1106" s="1"/>
    </row>
    <row r="1107" spans="1:18" ht="9.75" customHeight="1">
      <c r="A1107" s="1"/>
      <c r="B1107" s="1"/>
      <c r="C1107" s="1"/>
      <c r="D1107" s="1"/>
      <c r="E1107" s="1"/>
      <c r="F1107" s="1"/>
      <c r="G1107" s="1"/>
      <c r="H1107" s="1"/>
      <c r="I1107" s="1"/>
      <c r="J1107" s="1"/>
      <c r="K1107" s="1"/>
      <c r="L1107" s="1"/>
      <c r="M1107" s="1"/>
      <c r="N1107" s="1"/>
      <c r="O1107" s="1"/>
      <c r="P1107" s="1"/>
      <c r="Q1107" s="1"/>
      <c r="R1107" s="1"/>
    </row>
    <row r="1108" spans="1:18" ht="9.75" customHeight="1">
      <c r="A1108" s="1"/>
      <c r="B1108" s="1"/>
      <c r="C1108" s="1"/>
      <c r="D1108" s="1"/>
      <c r="E1108" s="1"/>
      <c r="F1108" s="1"/>
      <c r="G1108" s="1"/>
      <c r="H1108" s="1"/>
      <c r="I1108" s="1"/>
      <c r="J1108" s="1"/>
      <c r="K1108" s="1"/>
      <c r="L1108" s="1"/>
      <c r="M1108" s="1"/>
      <c r="N1108" s="1"/>
      <c r="O1108" s="1"/>
      <c r="P1108" s="1"/>
      <c r="Q1108" s="1"/>
      <c r="R1108" s="1"/>
    </row>
    <row r="1109" spans="1:18" ht="9.75" customHeight="1">
      <c r="A1109" s="1"/>
      <c r="B1109" s="1"/>
      <c r="C1109" s="1"/>
      <c r="D1109" s="1"/>
      <c r="E1109" s="1"/>
      <c r="F1109" s="1"/>
      <c r="G1109" s="1"/>
      <c r="H1109" s="1"/>
      <c r="I1109" s="1"/>
      <c r="J1109" s="1"/>
      <c r="K1109" s="1"/>
      <c r="L1109" s="1"/>
      <c r="M1109" s="1"/>
      <c r="N1109" s="1"/>
      <c r="O1109" s="1"/>
      <c r="P1109" s="1"/>
      <c r="Q1109" s="1"/>
      <c r="R1109" s="1"/>
    </row>
    <row r="1110" spans="1:18" ht="9.75" customHeight="1">
      <c r="A1110" s="1"/>
      <c r="B1110" s="1"/>
      <c r="C1110" s="1"/>
      <c r="D1110" s="1"/>
      <c r="E1110" s="1"/>
      <c r="F1110" s="1"/>
      <c r="G1110" s="1"/>
      <c r="H1110" s="1"/>
      <c r="I1110" s="1"/>
      <c r="J1110" s="1"/>
      <c r="K1110" s="1"/>
      <c r="L1110" s="1"/>
      <c r="M1110" s="1"/>
      <c r="N1110" s="1"/>
      <c r="O1110" s="1"/>
      <c r="P1110" s="1"/>
      <c r="Q1110" s="1"/>
      <c r="R1110" s="1"/>
    </row>
    <row r="1111" spans="1:18" ht="9.75" customHeight="1">
      <c r="A1111" s="1"/>
      <c r="B1111" s="1"/>
      <c r="C1111" s="1"/>
      <c r="D1111" s="1"/>
      <c r="E1111" s="1"/>
      <c r="F1111" s="1"/>
      <c r="G1111" s="1"/>
      <c r="H1111" s="1"/>
      <c r="I1111" s="1"/>
      <c r="J1111" s="1"/>
      <c r="K1111" s="1"/>
      <c r="L1111" s="1"/>
      <c r="M1111" s="1"/>
      <c r="N1111" s="1"/>
      <c r="O1111" s="1"/>
      <c r="P1111" s="1"/>
      <c r="Q1111" s="1"/>
      <c r="R1111" s="1"/>
    </row>
    <row r="1112" spans="1:18" ht="9.75" customHeight="1">
      <c r="A1112" s="1"/>
      <c r="B1112" s="1"/>
      <c r="C1112" s="1"/>
      <c r="D1112" s="1"/>
      <c r="E1112" s="1"/>
      <c r="F1112" s="1"/>
      <c r="G1112" s="1"/>
      <c r="H1112" s="1"/>
      <c r="I1112" s="1"/>
      <c r="J1112" s="1"/>
      <c r="K1112" s="1"/>
      <c r="L1112" s="1"/>
      <c r="M1112" s="1"/>
      <c r="N1112" s="1"/>
      <c r="O1112" s="1"/>
      <c r="P1112" s="1"/>
      <c r="Q1112" s="1"/>
      <c r="R1112" s="1"/>
    </row>
    <row r="1113" spans="1:18" ht="9.75" customHeight="1">
      <c r="A1113" s="1"/>
      <c r="B1113" s="1"/>
      <c r="C1113" s="1"/>
      <c r="D1113" s="1"/>
      <c r="E1113" s="1"/>
      <c r="F1113" s="1"/>
      <c r="G1113" s="1"/>
      <c r="H1113" s="1"/>
      <c r="I1113" s="1"/>
      <c r="J1113" s="1"/>
      <c r="K1113" s="1"/>
      <c r="L1113" s="1"/>
      <c r="M1113" s="1"/>
      <c r="N1113" s="1"/>
      <c r="O1113" s="1"/>
      <c r="P1113" s="1"/>
      <c r="Q1113" s="1"/>
      <c r="R1113" s="1"/>
    </row>
    <row r="1114" spans="1:18" ht="9.75" customHeight="1">
      <c r="A1114" s="1"/>
      <c r="B1114" s="1"/>
      <c r="C1114" s="1"/>
      <c r="D1114" s="1"/>
      <c r="E1114" s="1"/>
      <c r="F1114" s="1"/>
      <c r="G1114" s="1"/>
      <c r="H1114" s="1"/>
      <c r="I1114" s="1"/>
      <c r="J1114" s="1"/>
      <c r="K1114" s="1"/>
      <c r="L1114" s="1"/>
      <c r="M1114" s="1"/>
      <c r="N1114" s="1"/>
      <c r="O1114" s="1"/>
      <c r="P1114" s="1"/>
      <c r="Q1114" s="1"/>
      <c r="R1114" s="1"/>
    </row>
    <row r="1115" spans="1:18" ht="9.75" customHeight="1">
      <c r="A1115" s="1"/>
      <c r="B1115" s="1"/>
      <c r="C1115" s="1"/>
      <c r="D1115" s="1"/>
      <c r="E1115" s="1"/>
      <c r="F1115" s="1"/>
      <c r="G1115" s="1"/>
      <c r="H1115" s="1"/>
      <c r="I1115" s="1"/>
      <c r="J1115" s="1"/>
      <c r="K1115" s="1"/>
      <c r="L1115" s="1"/>
      <c r="M1115" s="1"/>
      <c r="N1115" s="1"/>
      <c r="O1115" s="1"/>
      <c r="P1115" s="1"/>
      <c r="Q1115" s="1"/>
      <c r="R1115" s="1"/>
    </row>
    <row r="1116" spans="1:18" ht="9.75" customHeight="1">
      <c r="A1116" s="1"/>
      <c r="B1116" s="1"/>
      <c r="C1116" s="1"/>
      <c r="D1116" s="1"/>
      <c r="E1116" s="1"/>
      <c r="F1116" s="1"/>
      <c r="G1116" s="1"/>
      <c r="H1116" s="1"/>
      <c r="I1116" s="1"/>
      <c r="J1116" s="1"/>
      <c r="K1116" s="1"/>
      <c r="L1116" s="1"/>
      <c r="M1116" s="1"/>
      <c r="N1116" s="1"/>
      <c r="O1116" s="1"/>
      <c r="P1116" s="1"/>
      <c r="Q1116" s="1"/>
      <c r="R1116" s="1"/>
    </row>
    <row r="1117" spans="1:18" ht="9.75" customHeight="1">
      <c r="A1117" s="1"/>
      <c r="B1117" s="1"/>
      <c r="C1117" s="1"/>
      <c r="D1117" s="1"/>
      <c r="E1117" s="1"/>
      <c r="F1117" s="1"/>
      <c r="G1117" s="1"/>
      <c r="H1117" s="1"/>
      <c r="I1117" s="1"/>
      <c r="J1117" s="1"/>
      <c r="K1117" s="1"/>
      <c r="L1117" s="1"/>
      <c r="M1117" s="1"/>
      <c r="N1117" s="1"/>
      <c r="O1117" s="1"/>
      <c r="P1117" s="1"/>
      <c r="Q1117" s="1"/>
      <c r="R1117" s="1"/>
    </row>
    <row r="1118" spans="1:18" ht="9.75" customHeight="1">
      <c r="A1118" s="1"/>
      <c r="B1118" s="1"/>
      <c r="C1118" s="1"/>
      <c r="D1118" s="1"/>
      <c r="E1118" s="1"/>
      <c r="F1118" s="1"/>
      <c r="G1118" s="1"/>
      <c r="H1118" s="1"/>
      <c r="I1118" s="1"/>
      <c r="J1118" s="1"/>
      <c r="K1118" s="1"/>
      <c r="L1118" s="1"/>
      <c r="M1118" s="1"/>
      <c r="N1118" s="1"/>
      <c r="O1118" s="1"/>
      <c r="P1118" s="1"/>
      <c r="Q1118" s="1"/>
      <c r="R1118" s="1"/>
    </row>
    <row r="1119" spans="1:18" ht="9.75" customHeight="1">
      <c r="A1119" s="1"/>
      <c r="B1119" s="1"/>
      <c r="C1119" s="1"/>
      <c r="D1119" s="1"/>
      <c r="E1119" s="1"/>
      <c r="F1119" s="1"/>
      <c r="G1119" s="1"/>
      <c r="H1119" s="1"/>
      <c r="I1119" s="1"/>
      <c r="J1119" s="1"/>
      <c r="K1119" s="1"/>
      <c r="L1119" s="1"/>
      <c r="M1119" s="1"/>
      <c r="N1119" s="1"/>
      <c r="O1119" s="1"/>
      <c r="P1119" s="1"/>
      <c r="Q1119" s="1"/>
      <c r="R1119" s="1"/>
    </row>
    <row r="1120" spans="1:18" ht="9.75" customHeight="1">
      <c r="A1120" s="1"/>
      <c r="B1120" s="1"/>
      <c r="C1120" s="1"/>
      <c r="D1120" s="1"/>
      <c r="E1120" s="1"/>
      <c r="F1120" s="1"/>
      <c r="G1120" s="1"/>
      <c r="H1120" s="1"/>
      <c r="I1120" s="1"/>
      <c r="J1120" s="1"/>
      <c r="K1120" s="1"/>
      <c r="L1120" s="1"/>
      <c r="M1120" s="1"/>
      <c r="N1120" s="1"/>
      <c r="O1120" s="1"/>
      <c r="P1120" s="1"/>
      <c r="Q1120" s="1"/>
      <c r="R1120" s="1"/>
    </row>
    <row r="1121" spans="1:18" ht="9.75" customHeight="1">
      <c r="A1121" s="1"/>
      <c r="B1121" s="1"/>
      <c r="C1121" s="1"/>
      <c r="D1121" s="1"/>
      <c r="E1121" s="1"/>
      <c r="F1121" s="1"/>
      <c r="G1121" s="1"/>
      <c r="H1121" s="1"/>
      <c r="I1121" s="1"/>
      <c r="J1121" s="1"/>
      <c r="K1121" s="1"/>
      <c r="L1121" s="1"/>
      <c r="M1121" s="1"/>
      <c r="N1121" s="1"/>
      <c r="O1121" s="1"/>
      <c r="P1121" s="1"/>
      <c r="Q1121" s="1"/>
      <c r="R1121" s="1"/>
    </row>
    <row r="1122" spans="1:18" ht="9.75" customHeight="1">
      <c r="A1122" s="1"/>
      <c r="B1122" s="1"/>
      <c r="C1122" s="1"/>
      <c r="D1122" s="1"/>
      <c r="E1122" s="1"/>
      <c r="F1122" s="1"/>
      <c r="G1122" s="1"/>
      <c r="H1122" s="1"/>
      <c r="I1122" s="1"/>
      <c r="J1122" s="1"/>
      <c r="K1122" s="1"/>
      <c r="L1122" s="1"/>
      <c r="M1122" s="1"/>
      <c r="N1122" s="1"/>
      <c r="O1122" s="1"/>
      <c r="P1122" s="1"/>
      <c r="Q1122" s="1"/>
      <c r="R1122" s="1"/>
    </row>
    <row r="1123" spans="1:18" ht="9.75" customHeight="1">
      <c r="A1123" s="1"/>
      <c r="B1123" s="1"/>
      <c r="C1123" s="1"/>
      <c r="D1123" s="1"/>
      <c r="E1123" s="1"/>
      <c r="F1123" s="1"/>
      <c r="G1123" s="1"/>
      <c r="H1123" s="1"/>
      <c r="I1123" s="1"/>
      <c r="J1123" s="1"/>
      <c r="K1123" s="1"/>
      <c r="L1123" s="1"/>
      <c r="M1123" s="1"/>
      <c r="N1123" s="1"/>
      <c r="O1123" s="1"/>
      <c r="P1123" s="1"/>
      <c r="Q1123" s="1"/>
      <c r="R1123" s="1"/>
    </row>
    <row r="1124" spans="1:18" ht="9.75" customHeight="1">
      <c r="A1124" s="1"/>
      <c r="B1124" s="1"/>
      <c r="C1124" s="1"/>
      <c r="D1124" s="1"/>
      <c r="E1124" s="1"/>
      <c r="F1124" s="1"/>
      <c r="G1124" s="1"/>
      <c r="H1124" s="1"/>
      <c r="I1124" s="1"/>
      <c r="J1124" s="1"/>
      <c r="K1124" s="1"/>
      <c r="L1124" s="1"/>
      <c r="M1124" s="1"/>
      <c r="N1124" s="1"/>
      <c r="O1124" s="1"/>
      <c r="P1124" s="1"/>
      <c r="Q1124" s="1"/>
      <c r="R1124" s="1"/>
    </row>
    <row r="1125" spans="1:18" ht="9.75" customHeight="1">
      <c r="A1125" s="1"/>
      <c r="B1125" s="1"/>
      <c r="C1125" s="1"/>
      <c r="D1125" s="1"/>
      <c r="E1125" s="1"/>
      <c r="F1125" s="1"/>
      <c r="G1125" s="1"/>
      <c r="H1125" s="1"/>
      <c r="I1125" s="1"/>
      <c r="J1125" s="1"/>
      <c r="K1125" s="1"/>
      <c r="L1125" s="1"/>
      <c r="M1125" s="1"/>
      <c r="N1125" s="1"/>
      <c r="O1125" s="1"/>
      <c r="P1125" s="1"/>
      <c r="Q1125" s="1"/>
      <c r="R1125" s="1"/>
    </row>
    <row r="1126" spans="1:18" ht="9.75" customHeight="1">
      <c r="A1126" s="1"/>
      <c r="B1126" s="1"/>
      <c r="C1126" s="1"/>
      <c r="D1126" s="1"/>
      <c r="E1126" s="1"/>
      <c r="F1126" s="1"/>
      <c r="G1126" s="1"/>
      <c r="H1126" s="1"/>
      <c r="I1126" s="1"/>
      <c r="J1126" s="1"/>
      <c r="K1126" s="1"/>
      <c r="L1126" s="1"/>
      <c r="M1126" s="1"/>
      <c r="N1126" s="1"/>
      <c r="O1126" s="1"/>
      <c r="P1126" s="1"/>
      <c r="Q1126" s="1"/>
      <c r="R1126" s="1"/>
    </row>
    <row r="1127" spans="1:18" ht="9.75" customHeight="1">
      <c r="A1127" s="1"/>
      <c r="B1127" s="1"/>
      <c r="C1127" s="1"/>
      <c r="D1127" s="1"/>
      <c r="E1127" s="1"/>
      <c r="F1127" s="1"/>
      <c r="G1127" s="1"/>
      <c r="H1127" s="1"/>
      <c r="I1127" s="1"/>
      <c r="J1127" s="1"/>
      <c r="K1127" s="1"/>
      <c r="L1127" s="1"/>
      <c r="M1127" s="1"/>
      <c r="N1127" s="1"/>
      <c r="O1127" s="1"/>
      <c r="P1127" s="1"/>
      <c r="Q1127" s="1"/>
      <c r="R1127" s="1"/>
    </row>
    <row r="1128" spans="1:18" ht="9.75" customHeight="1">
      <c r="A1128" s="1"/>
      <c r="B1128" s="1"/>
      <c r="C1128" s="1"/>
      <c r="D1128" s="1"/>
      <c r="E1128" s="1"/>
      <c r="F1128" s="1"/>
      <c r="G1128" s="1"/>
      <c r="H1128" s="1"/>
      <c r="I1128" s="1"/>
      <c r="J1128" s="1"/>
      <c r="K1128" s="1"/>
      <c r="L1128" s="1"/>
      <c r="M1128" s="1"/>
      <c r="N1128" s="1"/>
      <c r="O1128" s="1"/>
      <c r="P1128" s="1"/>
      <c r="Q1128" s="1"/>
      <c r="R1128" s="1"/>
    </row>
    <row r="1129" spans="1:18" ht="9.75" customHeight="1">
      <c r="A1129" s="1"/>
      <c r="B1129" s="1"/>
      <c r="C1129" s="1"/>
      <c r="D1129" s="1"/>
      <c r="E1129" s="1"/>
      <c r="F1129" s="1"/>
      <c r="G1129" s="1"/>
      <c r="H1129" s="1"/>
      <c r="I1129" s="1"/>
      <c r="J1129" s="1"/>
      <c r="K1129" s="1"/>
      <c r="L1129" s="1"/>
      <c r="M1129" s="1"/>
      <c r="N1129" s="1"/>
      <c r="O1129" s="1"/>
      <c r="P1129" s="1"/>
      <c r="Q1129" s="1"/>
      <c r="R1129" s="1"/>
    </row>
    <row r="1130" spans="1:18" ht="9.75" customHeight="1">
      <c r="A1130" s="1"/>
      <c r="B1130" s="1"/>
      <c r="C1130" s="1"/>
      <c r="D1130" s="1"/>
      <c r="E1130" s="1"/>
      <c r="F1130" s="1"/>
      <c r="G1130" s="1"/>
      <c r="H1130" s="1"/>
      <c r="I1130" s="1"/>
      <c r="J1130" s="1"/>
      <c r="K1130" s="1"/>
      <c r="L1130" s="1"/>
      <c r="M1130" s="1"/>
      <c r="N1130" s="1"/>
      <c r="O1130" s="1"/>
      <c r="P1130" s="1"/>
      <c r="Q1130" s="1"/>
      <c r="R1130" s="1"/>
    </row>
    <row r="1131" spans="1:18" ht="9.75" customHeight="1">
      <c r="A1131" s="1"/>
      <c r="B1131" s="1"/>
      <c r="C1131" s="1"/>
      <c r="D1131" s="1"/>
      <c r="E1131" s="1"/>
      <c r="F1131" s="1"/>
      <c r="G1131" s="1"/>
      <c r="H1131" s="1"/>
      <c r="I1131" s="1"/>
      <c r="J1131" s="1"/>
      <c r="K1131" s="1"/>
      <c r="L1131" s="1"/>
      <c r="M1131" s="1"/>
      <c r="N1131" s="1"/>
      <c r="O1131" s="1"/>
      <c r="P1131" s="1"/>
      <c r="Q1131" s="1"/>
      <c r="R1131" s="1"/>
    </row>
    <row r="1132" spans="1:18" ht="9.75" customHeight="1">
      <c r="A1132" s="1"/>
      <c r="B1132" s="1"/>
      <c r="C1132" s="1"/>
      <c r="D1132" s="1"/>
      <c r="E1132" s="1"/>
      <c r="F1132" s="1"/>
      <c r="G1132" s="1"/>
      <c r="H1132" s="1"/>
      <c r="I1132" s="1"/>
      <c r="J1132" s="1"/>
      <c r="K1132" s="1"/>
      <c r="L1132" s="1"/>
      <c r="M1132" s="1"/>
      <c r="N1132" s="1"/>
      <c r="O1132" s="1"/>
      <c r="P1132" s="1"/>
      <c r="Q1132" s="1"/>
      <c r="R1132" s="1"/>
    </row>
    <row r="1133" spans="1:18" ht="9.75" customHeight="1">
      <c r="A1133" s="1"/>
      <c r="B1133" s="1"/>
      <c r="C1133" s="1"/>
      <c r="D1133" s="1"/>
      <c r="E1133" s="1"/>
      <c r="F1133" s="1"/>
      <c r="G1133" s="1"/>
      <c r="H1133" s="1"/>
      <c r="I1133" s="1"/>
      <c r="J1133" s="1"/>
      <c r="K1133" s="1"/>
      <c r="L1133" s="1"/>
      <c r="M1133" s="1"/>
      <c r="N1133" s="1"/>
      <c r="O1133" s="1"/>
      <c r="P1133" s="1"/>
      <c r="Q1133" s="1"/>
      <c r="R1133" s="1"/>
    </row>
    <row r="1134" spans="1:18" ht="9.75" customHeight="1">
      <c r="A1134" s="1"/>
      <c r="B1134" s="1"/>
      <c r="C1134" s="1"/>
      <c r="D1134" s="1"/>
      <c r="E1134" s="1"/>
      <c r="F1134" s="1"/>
      <c r="G1134" s="1"/>
      <c r="H1134" s="1"/>
      <c r="I1134" s="1"/>
      <c r="J1134" s="1"/>
      <c r="K1134" s="1"/>
      <c r="L1134" s="1"/>
      <c r="M1134" s="1"/>
      <c r="N1134" s="1"/>
      <c r="O1134" s="1"/>
      <c r="P1134" s="1"/>
      <c r="Q1134" s="1"/>
      <c r="R1134" s="1"/>
    </row>
    <row r="1135" spans="1:18" ht="9.75" customHeight="1">
      <c r="A1135" s="1"/>
      <c r="B1135" s="1"/>
      <c r="C1135" s="1"/>
      <c r="D1135" s="1"/>
      <c r="E1135" s="1"/>
      <c r="F1135" s="1"/>
      <c r="G1135" s="1"/>
      <c r="H1135" s="1"/>
      <c r="I1135" s="1"/>
      <c r="J1135" s="1"/>
      <c r="K1135" s="1"/>
      <c r="L1135" s="1"/>
      <c r="M1135" s="1"/>
      <c r="N1135" s="1"/>
      <c r="O1135" s="1"/>
      <c r="P1135" s="1"/>
      <c r="Q1135" s="1"/>
      <c r="R1135" s="1"/>
    </row>
    <row r="1136" spans="1:18" ht="9.75" customHeight="1">
      <c r="A1136" s="1"/>
      <c r="B1136" s="1"/>
      <c r="C1136" s="1"/>
      <c r="D1136" s="1"/>
      <c r="E1136" s="1"/>
      <c r="F1136" s="1"/>
      <c r="G1136" s="1"/>
      <c r="H1136" s="1"/>
      <c r="I1136" s="1"/>
      <c r="J1136" s="1"/>
      <c r="K1136" s="1"/>
      <c r="L1136" s="1"/>
      <c r="M1136" s="1"/>
      <c r="N1136" s="1"/>
      <c r="O1136" s="1"/>
      <c r="P1136" s="1"/>
      <c r="Q1136" s="1"/>
      <c r="R1136" s="1"/>
    </row>
    <row r="1137" spans="1:18" ht="9.75" customHeight="1">
      <c r="A1137" s="1"/>
      <c r="B1137" s="1"/>
      <c r="C1137" s="1"/>
      <c r="D1137" s="1"/>
      <c r="E1137" s="1"/>
      <c r="F1137" s="1"/>
      <c r="G1137" s="1"/>
      <c r="H1137" s="1"/>
      <c r="I1137" s="1"/>
      <c r="J1137" s="1"/>
      <c r="K1137" s="1"/>
      <c r="L1137" s="1"/>
      <c r="M1137" s="1"/>
      <c r="N1137" s="1"/>
      <c r="O1137" s="1"/>
      <c r="P1137" s="1"/>
      <c r="Q1137" s="1"/>
      <c r="R1137" s="1"/>
    </row>
    <row r="1138" spans="1:18" ht="9.75" customHeight="1">
      <c r="A1138" s="1"/>
      <c r="B1138" s="1"/>
      <c r="C1138" s="1"/>
      <c r="D1138" s="1"/>
      <c r="E1138" s="1"/>
      <c r="F1138" s="1"/>
      <c r="G1138" s="1"/>
      <c r="H1138" s="1"/>
      <c r="I1138" s="1"/>
      <c r="J1138" s="1"/>
      <c r="K1138" s="1"/>
      <c r="L1138" s="1"/>
      <c r="M1138" s="1"/>
      <c r="N1138" s="1"/>
      <c r="O1138" s="1"/>
      <c r="P1138" s="1"/>
      <c r="Q1138" s="1"/>
      <c r="R1138" s="1"/>
    </row>
    <row r="1139" spans="1:18" ht="9.75" customHeight="1">
      <c r="A1139" s="1"/>
      <c r="B1139" s="1"/>
      <c r="C1139" s="1"/>
      <c r="D1139" s="1"/>
      <c r="E1139" s="1"/>
      <c r="F1139" s="1"/>
      <c r="G1139" s="1"/>
      <c r="H1139" s="1"/>
      <c r="I1139" s="1"/>
      <c r="J1139" s="1"/>
      <c r="K1139" s="1"/>
      <c r="L1139" s="1"/>
      <c r="M1139" s="1"/>
      <c r="N1139" s="1"/>
      <c r="O1139" s="1"/>
      <c r="P1139" s="1"/>
      <c r="Q1139" s="1"/>
      <c r="R1139" s="1"/>
    </row>
    <row r="1140" spans="1:18" ht="9.75" customHeight="1">
      <c r="A1140" s="1"/>
      <c r="B1140" s="1"/>
      <c r="C1140" s="1"/>
      <c r="D1140" s="1"/>
      <c r="E1140" s="1"/>
      <c r="F1140" s="1"/>
      <c r="G1140" s="1"/>
      <c r="H1140" s="1"/>
      <c r="I1140" s="1"/>
      <c r="J1140" s="1"/>
      <c r="K1140" s="1"/>
      <c r="L1140" s="1"/>
      <c r="M1140" s="1"/>
      <c r="N1140" s="1"/>
      <c r="O1140" s="1"/>
      <c r="P1140" s="1"/>
      <c r="Q1140" s="1"/>
      <c r="R1140" s="1"/>
    </row>
    <row r="1141" spans="1:18" ht="9.75" customHeight="1">
      <c r="A1141" s="1"/>
      <c r="B1141" s="1"/>
      <c r="C1141" s="1"/>
      <c r="D1141" s="1"/>
      <c r="E1141" s="1"/>
      <c r="F1141" s="1"/>
      <c r="G1141" s="1"/>
      <c r="H1141" s="1"/>
      <c r="I1141" s="1"/>
      <c r="J1141" s="1"/>
      <c r="K1141" s="1"/>
      <c r="L1141" s="1"/>
      <c r="M1141" s="1"/>
      <c r="N1141" s="1"/>
      <c r="O1141" s="1"/>
      <c r="P1141" s="1"/>
      <c r="Q1141" s="1"/>
      <c r="R1141" s="1"/>
    </row>
    <row r="1142" spans="1:18" ht="9.75" customHeight="1">
      <c r="A1142" s="1"/>
      <c r="B1142" s="1"/>
      <c r="C1142" s="1"/>
      <c r="D1142" s="1"/>
      <c r="E1142" s="1"/>
      <c r="F1142" s="1"/>
      <c r="G1142" s="1"/>
      <c r="H1142" s="1"/>
      <c r="I1142" s="1"/>
      <c r="J1142" s="1"/>
      <c r="K1142" s="1"/>
      <c r="L1142" s="1"/>
      <c r="M1142" s="1"/>
      <c r="N1142" s="1"/>
      <c r="O1142" s="1"/>
      <c r="P1142" s="1"/>
      <c r="Q1142" s="1"/>
      <c r="R1142" s="1"/>
    </row>
    <row r="1143" spans="1:18" ht="9.75" customHeight="1">
      <c r="A1143" s="1"/>
      <c r="B1143" s="1"/>
      <c r="C1143" s="1"/>
      <c r="D1143" s="1"/>
      <c r="E1143" s="1"/>
      <c r="F1143" s="1"/>
      <c r="G1143" s="1"/>
      <c r="H1143" s="1"/>
      <c r="I1143" s="1"/>
      <c r="J1143" s="1"/>
      <c r="K1143" s="1"/>
      <c r="L1143" s="1"/>
      <c r="M1143" s="1"/>
      <c r="N1143" s="1"/>
      <c r="O1143" s="1"/>
      <c r="P1143" s="1"/>
      <c r="Q1143" s="1"/>
      <c r="R1143" s="1"/>
    </row>
    <row r="1144" spans="1:18" ht="9.75" customHeight="1">
      <c r="A1144" s="1"/>
      <c r="B1144" s="1"/>
      <c r="C1144" s="1"/>
      <c r="D1144" s="1"/>
      <c r="E1144" s="1"/>
      <c r="F1144" s="1"/>
      <c r="G1144" s="1"/>
      <c r="H1144" s="1"/>
      <c r="I1144" s="1"/>
      <c r="J1144" s="1"/>
      <c r="K1144" s="1"/>
      <c r="L1144" s="1"/>
      <c r="M1144" s="1"/>
      <c r="N1144" s="1"/>
      <c r="O1144" s="1"/>
      <c r="P1144" s="1"/>
      <c r="Q1144" s="1"/>
      <c r="R1144" s="1"/>
    </row>
    <row r="1145" spans="1:18" ht="9.75" customHeight="1">
      <c r="A1145" s="1"/>
      <c r="B1145" s="1"/>
      <c r="C1145" s="1"/>
      <c r="D1145" s="1"/>
      <c r="E1145" s="1"/>
      <c r="F1145" s="1"/>
      <c r="G1145" s="1"/>
      <c r="H1145" s="1"/>
      <c r="I1145" s="1"/>
      <c r="J1145" s="1"/>
      <c r="K1145" s="1"/>
      <c r="L1145" s="1"/>
      <c r="M1145" s="1"/>
      <c r="N1145" s="1"/>
      <c r="O1145" s="1"/>
      <c r="P1145" s="1"/>
      <c r="Q1145" s="1"/>
      <c r="R1145" s="1"/>
    </row>
    <row r="1146" spans="1:18" ht="9.75" customHeight="1">
      <c r="A1146" s="1"/>
      <c r="B1146" s="1"/>
      <c r="C1146" s="1"/>
      <c r="D1146" s="1"/>
      <c r="E1146" s="1"/>
      <c r="F1146" s="1"/>
      <c r="G1146" s="1"/>
      <c r="H1146" s="1"/>
      <c r="I1146" s="1"/>
      <c r="J1146" s="1"/>
      <c r="K1146" s="1"/>
      <c r="L1146" s="1"/>
      <c r="M1146" s="1"/>
      <c r="N1146" s="1"/>
      <c r="O1146" s="1"/>
      <c r="P1146" s="1"/>
      <c r="Q1146" s="1"/>
      <c r="R1146" s="1"/>
    </row>
    <row r="1147" spans="1:18" ht="9.75" customHeight="1">
      <c r="A1147" s="1"/>
      <c r="B1147" s="1"/>
      <c r="C1147" s="1"/>
      <c r="D1147" s="1"/>
      <c r="E1147" s="1"/>
      <c r="F1147" s="1"/>
      <c r="G1147" s="1"/>
      <c r="H1147" s="1"/>
      <c r="I1147" s="1"/>
      <c r="J1147" s="1"/>
      <c r="K1147" s="1"/>
      <c r="L1147" s="1"/>
      <c r="M1147" s="1"/>
      <c r="N1147" s="1"/>
      <c r="O1147" s="1"/>
      <c r="P1147" s="1"/>
      <c r="Q1147" s="1"/>
      <c r="R1147" s="1"/>
    </row>
    <row r="1148" spans="1:18" ht="9.75" customHeight="1">
      <c r="A1148" s="1"/>
      <c r="B1148" s="1"/>
      <c r="C1148" s="1"/>
      <c r="D1148" s="1"/>
      <c r="E1148" s="1"/>
      <c r="F1148" s="1"/>
      <c r="G1148" s="1"/>
      <c r="H1148" s="1"/>
      <c r="I1148" s="1"/>
      <c r="J1148" s="1"/>
      <c r="K1148" s="1"/>
      <c r="L1148" s="1"/>
      <c r="M1148" s="1"/>
      <c r="N1148" s="1"/>
      <c r="O1148" s="1"/>
      <c r="P1148" s="1"/>
      <c r="Q1148" s="1"/>
      <c r="R1148" s="1"/>
    </row>
    <row r="1149" spans="1:18" ht="9.75" customHeight="1">
      <c r="A1149" s="1"/>
      <c r="B1149" s="1"/>
      <c r="C1149" s="1"/>
      <c r="D1149" s="1"/>
      <c r="E1149" s="1"/>
      <c r="F1149" s="1"/>
      <c r="G1149" s="1"/>
      <c r="H1149" s="1"/>
      <c r="I1149" s="1"/>
      <c r="J1149" s="1"/>
      <c r="K1149" s="1"/>
      <c r="L1149" s="1"/>
      <c r="M1149" s="1"/>
      <c r="N1149" s="1"/>
      <c r="O1149" s="1"/>
      <c r="P1149" s="1"/>
      <c r="Q1149" s="1"/>
      <c r="R1149" s="1"/>
    </row>
    <row r="1150" spans="1:18" ht="9.75" customHeight="1">
      <c r="A1150" s="1"/>
      <c r="B1150" s="1"/>
      <c r="C1150" s="1"/>
      <c r="D1150" s="1"/>
      <c r="E1150" s="1"/>
      <c r="F1150" s="1"/>
      <c r="G1150" s="1"/>
      <c r="H1150" s="1"/>
      <c r="I1150" s="1"/>
      <c r="J1150" s="1"/>
      <c r="K1150" s="1"/>
      <c r="L1150" s="1"/>
      <c r="M1150" s="1"/>
      <c r="N1150" s="1"/>
      <c r="O1150" s="1"/>
      <c r="P1150" s="1"/>
      <c r="Q1150" s="1"/>
      <c r="R1150" s="1"/>
    </row>
    <row r="1151" spans="1:18" ht="9.75" customHeight="1">
      <c r="A1151" s="1"/>
      <c r="B1151" s="1"/>
      <c r="C1151" s="1"/>
      <c r="D1151" s="1"/>
      <c r="E1151" s="1"/>
      <c r="F1151" s="1"/>
      <c r="G1151" s="1"/>
      <c r="H1151" s="1"/>
      <c r="I1151" s="1"/>
      <c r="J1151" s="1"/>
      <c r="K1151" s="1"/>
      <c r="L1151" s="1"/>
      <c r="M1151" s="1"/>
      <c r="N1151" s="1"/>
      <c r="O1151" s="1"/>
      <c r="P1151" s="1"/>
      <c r="Q1151" s="1"/>
      <c r="R1151" s="1"/>
    </row>
    <row r="1152" spans="1:18" ht="9.75" customHeight="1">
      <c r="A1152" s="1"/>
      <c r="B1152" s="1"/>
      <c r="C1152" s="1"/>
      <c r="D1152" s="1"/>
      <c r="E1152" s="1"/>
      <c r="F1152" s="1"/>
      <c r="G1152" s="1"/>
      <c r="H1152" s="1"/>
      <c r="I1152" s="1"/>
      <c r="J1152" s="1"/>
      <c r="K1152" s="1"/>
      <c r="L1152" s="1"/>
      <c r="M1152" s="1"/>
      <c r="N1152" s="1"/>
      <c r="O1152" s="1"/>
      <c r="P1152" s="1"/>
      <c r="Q1152" s="1"/>
      <c r="R1152" s="1"/>
    </row>
    <row r="1153" spans="1:18" ht="9.75" customHeight="1">
      <c r="A1153" s="1"/>
      <c r="B1153" s="1"/>
      <c r="C1153" s="1"/>
      <c r="D1153" s="1"/>
      <c r="E1153" s="1"/>
      <c r="F1153" s="1"/>
      <c r="G1153" s="1"/>
      <c r="H1153" s="1"/>
      <c r="I1153" s="1"/>
      <c r="J1153" s="1"/>
      <c r="K1153" s="1"/>
      <c r="L1153" s="1"/>
      <c r="M1153" s="1"/>
      <c r="N1153" s="1"/>
      <c r="O1153" s="1"/>
      <c r="P1153" s="1"/>
      <c r="Q1153" s="1"/>
      <c r="R1153" s="1"/>
    </row>
    <row r="1154" spans="1:18" ht="9.75" customHeight="1">
      <c r="A1154" s="1"/>
      <c r="B1154" s="1"/>
      <c r="C1154" s="1"/>
      <c r="D1154" s="1"/>
      <c r="E1154" s="1"/>
      <c r="F1154" s="1"/>
      <c r="G1154" s="1"/>
      <c r="H1154" s="1"/>
      <c r="I1154" s="1"/>
      <c r="J1154" s="1"/>
      <c r="K1154" s="1"/>
      <c r="L1154" s="1"/>
      <c r="M1154" s="1"/>
      <c r="N1154" s="1"/>
      <c r="O1154" s="1"/>
      <c r="P1154" s="1"/>
      <c r="Q1154" s="1"/>
      <c r="R1154" s="1"/>
    </row>
    <row r="1155" spans="1:18" ht="9.75" customHeight="1">
      <c r="A1155" s="1"/>
      <c r="B1155" s="1"/>
      <c r="C1155" s="1"/>
      <c r="D1155" s="1"/>
      <c r="E1155" s="1"/>
      <c r="F1155" s="1"/>
      <c r="G1155" s="1"/>
      <c r="H1155" s="1"/>
      <c r="I1155" s="1"/>
      <c r="J1155" s="1"/>
      <c r="K1155" s="1"/>
      <c r="L1155" s="1"/>
      <c r="M1155" s="1"/>
      <c r="N1155" s="1"/>
      <c r="O1155" s="1"/>
      <c r="P1155" s="1"/>
      <c r="Q1155" s="1"/>
      <c r="R1155" s="1"/>
    </row>
    <row r="1156" spans="1:18" ht="9.75" customHeight="1">
      <c r="A1156" s="1"/>
      <c r="B1156" s="1"/>
      <c r="C1156" s="1"/>
      <c r="D1156" s="1"/>
      <c r="E1156" s="1"/>
      <c r="F1156" s="1"/>
      <c r="G1156" s="1"/>
      <c r="H1156" s="1"/>
      <c r="I1156" s="1"/>
      <c r="J1156" s="1"/>
      <c r="K1156" s="1"/>
      <c r="L1156" s="1"/>
      <c r="M1156" s="1"/>
      <c r="N1156" s="1"/>
      <c r="O1156" s="1"/>
      <c r="P1156" s="1"/>
      <c r="Q1156" s="1"/>
      <c r="R1156" s="1"/>
    </row>
    <row r="1157" spans="1:18" ht="9.75" customHeight="1">
      <c r="A1157" s="1"/>
      <c r="B1157" s="1"/>
      <c r="C1157" s="1"/>
      <c r="D1157" s="1"/>
      <c r="E1157" s="1"/>
      <c r="F1157" s="1"/>
      <c r="G1157" s="1"/>
      <c r="H1157" s="1"/>
      <c r="I1157" s="1"/>
      <c r="J1157" s="1"/>
      <c r="K1157" s="1"/>
      <c r="L1157" s="1"/>
      <c r="M1157" s="1"/>
      <c r="N1157" s="1"/>
      <c r="O1157" s="1"/>
      <c r="P1157" s="1"/>
      <c r="Q1157" s="1"/>
      <c r="R1157" s="1"/>
    </row>
    <row r="1158" spans="1:18" ht="9.75" customHeight="1">
      <c r="A1158" s="1"/>
      <c r="B1158" s="1"/>
      <c r="C1158" s="1"/>
      <c r="D1158" s="1"/>
      <c r="E1158" s="1"/>
      <c r="F1158" s="1"/>
      <c r="G1158" s="1"/>
      <c r="H1158" s="1"/>
      <c r="I1158" s="1"/>
      <c r="J1158" s="1"/>
      <c r="K1158" s="1"/>
      <c r="L1158" s="1"/>
      <c r="M1158" s="1"/>
      <c r="N1158" s="1"/>
      <c r="O1158" s="1"/>
      <c r="P1158" s="1"/>
      <c r="Q1158" s="1"/>
      <c r="R1158" s="1"/>
    </row>
    <row r="1159" spans="1:18" ht="9.75" customHeight="1">
      <c r="A1159" s="1"/>
      <c r="B1159" s="1"/>
      <c r="C1159" s="1"/>
      <c r="D1159" s="1"/>
      <c r="E1159" s="1"/>
      <c r="F1159" s="1"/>
      <c r="G1159" s="1"/>
      <c r="H1159" s="1"/>
      <c r="I1159" s="1"/>
      <c r="J1159" s="1"/>
      <c r="K1159" s="1"/>
      <c r="L1159" s="1"/>
      <c r="M1159" s="1"/>
      <c r="N1159" s="1"/>
      <c r="O1159" s="1"/>
      <c r="P1159" s="1"/>
      <c r="Q1159" s="1"/>
      <c r="R1159" s="1"/>
    </row>
    <row r="1160" spans="1:18" ht="9.75" customHeight="1">
      <c r="A1160" s="1"/>
      <c r="B1160" s="1"/>
      <c r="C1160" s="1"/>
      <c r="D1160" s="1"/>
      <c r="E1160" s="1"/>
      <c r="F1160" s="1"/>
      <c r="G1160" s="1"/>
      <c r="H1160" s="1"/>
      <c r="I1160" s="1"/>
      <c r="J1160" s="1"/>
      <c r="K1160" s="1"/>
      <c r="L1160" s="1"/>
      <c r="M1160" s="1"/>
      <c r="N1160" s="1"/>
      <c r="O1160" s="1"/>
      <c r="P1160" s="1"/>
      <c r="Q1160" s="1"/>
      <c r="R1160" s="1"/>
    </row>
    <row r="1161" spans="1:18" ht="9.75" customHeight="1">
      <c r="A1161" s="1"/>
      <c r="B1161" s="1"/>
      <c r="C1161" s="1"/>
      <c r="D1161" s="1"/>
      <c r="E1161" s="1"/>
      <c r="F1161" s="1"/>
      <c r="G1161" s="1"/>
      <c r="H1161" s="1"/>
      <c r="I1161" s="1"/>
      <c r="J1161" s="1"/>
      <c r="K1161" s="1"/>
      <c r="L1161" s="1"/>
      <c r="M1161" s="1"/>
      <c r="N1161" s="1"/>
      <c r="O1161" s="1"/>
      <c r="P1161" s="1"/>
      <c r="Q1161" s="1"/>
      <c r="R1161" s="1"/>
    </row>
    <row r="1162" spans="1:18" ht="9.75" customHeight="1">
      <c r="A1162" s="1"/>
      <c r="B1162" s="1"/>
      <c r="C1162" s="1"/>
      <c r="D1162" s="1"/>
      <c r="E1162" s="1"/>
      <c r="F1162" s="1"/>
      <c r="G1162" s="1"/>
      <c r="H1162" s="1"/>
      <c r="I1162" s="1"/>
      <c r="J1162" s="1"/>
      <c r="K1162" s="1"/>
      <c r="L1162" s="1"/>
      <c r="M1162" s="1"/>
      <c r="N1162" s="1"/>
      <c r="O1162" s="1"/>
      <c r="P1162" s="1"/>
      <c r="Q1162" s="1"/>
      <c r="R1162" s="1"/>
    </row>
    <row r="1163" spans="1:18" ht="9.75" customHeight="1">
      <c r="A1163" s="1"/>
      <c r="B1163" s="1"/>
      <c r="C1163" s="1"/>
      <c r="D1163" s="1"/>
      <c r="E1163" s="1"/>
      <c r="F1163" s="1"/>
      <c r="G1163" s="1"/>
      <c r="H1163" s="1"/>
      <c r="I1163" s="1"/>
      <c r="J1163" s="1"/>
      <c r="K1163" s="1"/>
      <c r="L1163" s="1"/>
      <c r="M1163" s="1"/>
      <c r="N1163" s="1"/>
      <c r="O1163" s="1"/>
      <c r="P1163" s="1"/>
      <c r="Q1163" s="1"/>
      <c r="R1163" s="1"/>
    </row>
    <row r="1164" spans="1:18" ht="9.75" customHeight="1">
      <c r="A1164" s="1"/>
      <c r="B1164" s="1"/>
      <c r="C1164" s="1"/>
      <c r="D1164" s="1"/>
      <c r="E1164" s="1"/>
      <c r="F1164" s="1"/>
      <c r="G1164" s="1"/>
      <c r="H1164" s="1"/>
      <c r="I1164" s="1"/>
      <c r="J1164" s="1"/>
      <c r="K1164" s="1"/>
      <c r="L1164" s="1"/>
      <c r="M1164" s="1"/>
      <c r="N1164" s="1"/>
      <c r="O1164" s="1"/>
      <c r="P1164" s="1"/>
      <c r="Q1164" s="1"/>
      <c r="R1164" s="1"/>
    </row>
    <row r="1165" spans="1:18" ht="9.75" customHeight="1">
      <c r="A1165" s="1"/>
      <c r="B1165" s="1"/>
      <c r="C1165" s="1"/>
      <c r="D1165" s="1"/>
      <c r="E1165" s="1"/>
      <c r="F1165" s="1"/>
      <c r="G1165" s="1"/>
      <c r="H1165" s="1"/>
      <c r="I1165" s="1"/>
      <c r="J1165" s="1"/>
      <c r="K1165" s="1"/>
      <c r="L1165" s="1"/>
      <c r="M1165" s="1"/>
      <c r="N1165" s="1"/>
      <c r="O1165" s="1"/>
      <c r="P1165" s="1"/>
      <c r="Q1165" s="1"/>
      <c r="R1165" s="1"/>
    </row>
    <row r="1166" spans="1:18" ht="9.75" customHeight="1">
      <c r="A1166" s="1"/>
      <c r="B1166" s="1"/>
      <c r="C1166" s="1"/>
      <c r="D1166" s="1"/>
      <c r="E1166" s="1"/>
      <c r="F1166" s="1"/>
      <c r="G1166" s="1"/>
      <c r="H1166" s="1"/>
      <c r="I1166" s="1"/>
      <c r="J1166" s="1"/>
      <c r="K1166" s="1"/>
      <c r="L1166" s="1"/>
      <c r="M1166" s="1"/>
      <c r="N1166" s="1"/>
      <c r="O1166" s="1"/>
      <c r="P1166" s="1"/>
      <c r="Q1166" s="1"/>
      <c r="R1166" s="1"/>
    </row>
    <row r="1167" spans="1:18" ht="9.75" customHeight="1">
      <c r="A1167" s="1"/>
      <c r="B1167" s="1"/>
      <c r="C1167" s="1"/>
      <c r="D1167" s="1"/>
      <c r="E1167" s="1"/>
      <c r="F1167" s="1"/>
      <c r="G1167" s="1"/>
      <c r="H1167" s="1"/>
      <c r="I1167" s="1"/>
      <c r="J1167" s="1"/>
      <c r="K1167" s="1"/>
      <c r="L1167" s="1"/>
      <c r="M1167" s="1"/>
      <c r="N1167" s="1"/>
      <c r="O1167" s="1"/>
      <c r="P1167" s="1"/>
      <c r="Q1167" s="1"/>
      <c r="R1167" s="1"/>
    </row>
    <row r="1168" spans="1:18" ht="9.75" customHeight="1">
      <c r="A1168" s="1"/>
      <c r="B1168" s="1"/>
      <c r="C1168" s="1"/>
      <c r="D1168" s="1"/>
      <c r="E1168" s="1"/>
      <c r="F1168" s="1"/>
      <c r="G1168" s="1"/>
      <c r="H1168" s="1"/>
      <c r="I1168" s="1"/>
      <c r="J1168" s="1"/>
      <c r="K1168" s="1"/>
      <c r="L1168" s="1"/>
      <c r="M1168" s="1"/>
      <c r="N1168" s="1"/>
      <c r="O1168" s="1"/>
      <c r="P1168" s="1"/>
      <c r="Q1168" s="1"/>
      <c r="R1168" s="1"/>
    </row>
    <row r="1169" spans="1:18" ht="9.75" customHeight="1">
      <c r="A1169" s="1"/>
      <c r="B1169" s="1"/>
      <c r="C1169" s="1"/>
      <c r="D1169" s="1"/>
      <c r="E1169" s="1"/>
      <c r="F1169" s="1"/>
      <c r="G1169" s="1"/>
      <c r="H1169" s="1"/>
      <c r="I1169" s="1"/>
      <c r="J1169" s="1"/>
      <c r="K1169" s="1"/>
      <c r="L1169" s="1"/>
      <c r="M1169" s="1"/>
      <c r="N1169" s="1"/>
      <c r="O1169" s="1"/>
      <c r="P1169" s="1"/>
      <c r="Q1169" s="1"/>
      <c r="R1169" s="1"/>
    </row>
    <row r="1170" spans="1:18" ht="9.75" customHeight="1">
      <c r="A1170" s="1"/>
      <c r="B1170" s="1"/>
      <c r="C1170" s="1"/>
      <c r="D1170" s="1"/>
      <c r="E1170" s="1"/>
      <c r="F1170" s="1"/>
      <c r="G1170" s="1"/>
      <c r="H1170" s="1"/>
      <c r="I1170" s="1"/>
      <c r="J1170" s="1"/>
      <c r="K1170" s="1"/>
      <c r="L1170" s="1"/>
      <c r="M1170" s="1"/>
      <c r="N1170" s="1"/>
      <c r="O1170" s="1"/>
      <c r="P1170" s="1"/>
      <c r="Q1170" s="1"/>
      <c r="R1170" s="1"/>
    </row>
    <row r="1171" spans="1:18" ht="9.75" customHeight="1">
      <c r="A1171" s="1"/>
      <c r="B1171" s="1"/>
      <c r="C1171" s="1"/>
      <c r="D1171" s="1"/>
      <c r="E1171" s="1"/>
      <c r="F1171" s="1"/>
      <c r="G1171" s="1"/>
      <c r="H1171" s="1"/>
      <c r="I1171" s="1"/>
      <c r="J1171" s="1"/>
      <c r="K1171" s="1"/>
      <c r="L1171" s="1"/>
      <c r="M1171" s="1"/>
      <c r="N1171" s="1"/>
      <c r="O1171" s="1"/>
      <c r="P1171" s="1"/>
      <c r="Q1171" s="1"/>
      <c r="R1171" s="1"/>
    </row>
    <row r="1172" spans="1:18" ht="9.75" customHeight="1">
      <c r="A1172" s="1"/>
      <c r="B1172" s="1"/>
      <c r="C1172" s="1"/>
      <c r="D1172" s="1"/>
      <c r="E1172" s="1"/>
      <c r="F1172" s="1"/>
      <c r="G1172" s="1"/>
      <c r="H1172" s="1"/>
      <c r="I1172" s="1"/>
      <c r="J1172" s="1"/>
      <c r="K1172" s="1"/>
      <c r="L1172" s="1"/>
      <c r="M1172" s="1"/>
      <c r="N1172" s="1"/>
      <c r="O1172" s="1"/>
      <c r="P1172" s="1"/>
      <c r="Q1172" s="1"/>
      <c r="R1172" s="1"/>
    </row>
    <row r="1173" spans="1:18" ht="9.75" customHeight="1">
      <c r="A1173" s="1"/>
      <c r="B1173" s="1"/>
      <c r="C1173" s="1"/>
      <c r="D1173" s="1"/>
      <c r="E1173" s="1"/>
      <c r="F1173" s="1"/>
      <c r="G1173" s="1"/>
      <c r="H1173" s="1"/>
      <c r="I1173" s="1"/>
      <c r="J1173" s="1"/>
      <c r="K1173" s="1"/>
      <c r="L1173" s="1"/>
      <c r="M1173" s="1"/>
      <c r="N1173" s="1"/>
      <c r="O1173" s="1"/>
      <c r="P1173" s="1"/>
      <c r="Q1173" s="1"/>
      <c r="R1173" s="1"/>
    </row>
    <row r="1174" spans="1:18" ht="9.75" customHeight="1">
      <c r="A1174" s="1"/>
      <c r="B1174" s="1"/>
      <c r="C1174" s="1"/>
      <c r="D1174" s="1"/>
      <c r="E1174" s="1"/>
      <c r="F1174" s="1"/>
      <c r="G1174" s="1"/>
      <c r="H1174" s="1"/>
      <c r="I1174" s="1"/>
      <c r="J1174" s="1"/>
      <c r="K1174" s="1"/>
      <c r="L1174" s="1"/>
      <c r="M1174" s="1"/>
      <c r="N1174" s="1"/>
      <c r="O1174" s="1"/>
      <c r="P1174" s="1"/>
      <c r="Q1174" s="1"/>
      <c r="R1174" s="1"/>
    </row>
    <row r="1175" spans="1:18" ht="9.75" customHeight="1">
      <c r="A1175" s="1"/>
      <c r="B1175" s="1"/>
      <c r="C1175" s="1"/>
      <c r="D1175" s="1"/>
      <c r="E1175" s="1"/>
      <c r="F1175" s="1"/>
      <c r="G1175" s="1"/>
      <c r="H1175" s="1"/>
      <c r="I1175" s="1"/>
      <c r="J1175" s="1"/>
      <c r="K1175" s="1"/>
      <c r="L1175" s="1"/>
      <c r="M1175" s="1"/>
      <c r="N1175" s="1"/>
      <c r="O1175" s="1"/>
      <c r="P1175" s="1"/>
      <c r="Q1175" s="1"/>
      <c r="R1175" s="1"/>
    </row>
    <row r="1176" spans="1:18" ht="9.75" customHeight="1">
      <c r="A1176" s="1"/>
      <c r="B1176" s="1"/>
      <c r="C1176" s="1"/>
      <c r="D1176" s="1"/>
      <c r="E1176" s="1"/>
      <c r="F1176" s="1"/>
      <c r="G1176" s="1"/>
      <c r="H1176" s="1"/>
      <c r="I1176" s="1"/>
      <c r="J1176" s="1"/>
      <c r="K1176" s="1"/>
      <c r="L1176" s="1"/>
      <c r="M1176" s="1"/>
      <c r="N1176" s="1"/>
      <c r="O1176" s="1"/>
      <c r="P1176" s="1"/>
      <c r="Q1176" s="1"/>
      <c r="R1176" s="1"/>
    </row>
    <row r="1177" spans="1:18" ht="9.75" customHeight="1">
      <c r="A1177" s="1"/>
      <c r="B1177" s="1"/>
      <c r="C1177" s="1"/>
      <c r="D1177" s="1"/>
      <c r="E1177" s="1"/>
      <c r="F1177" s="1"/>
      <c r="G1177" s="1"/>
      <c r="H1177" s="1"/>
      <c r="I1177" s="1"/>
      <c r="J1177" s="1"/>
      <c r="K1177" s="1"/>
      <c r="L1177" s="1"/>
      <c r="M1177" s="1"/>
      <c r="N1177" s="1"/>
      <c r="O1177" s="1"/>
      <c r="P1177" s="1"/>
      <c r="Q1177" s="1"/>
      <c r="R1177" s="1"/>
    </row>
    <row r="1178" spans="1:18" ht="9.75" customHeight="1">
      <c r="A1178" s="1"/>
      <c r="B1178" s="1"/>
      <c r="C1178" s="1"/>
      <c r="D1178" s="1"/>
      <c r="E1178" s="1"/>
      <c r="F1178" s="1"/>
      <c r="G1178" s="1"/>
      <c r="H1178" s="1"/>
      <c r="I1178" s="1"/>
      <c r="J1178" s="1"/>
      <c r="K1178" s="1"/>
      <c r="L1178" s="1"/>
      <c r="M1178" s="1"/>
      <c r="N1178" s="1"/>
      <c r="O1178" s="1"/>
      <c r="P1178" s="1"/>
      <c r="Q1178" s="1"/>
      <c r="R1178" s="1"/>
    </row>
    <row r="1179" spans="1:18" ht="9.75" customHeight="1">
      <c r="A1179" s="1"/>
      <c r="B1179" s="1"/>
      <c r="C1179" s="1"/>
      <c r="D1179" s="1"/>
      <c r="E1179" s="1"/>
      <c r="F1179" s="1"/>
      <c r="G1179" s="1"/>
      <c r="H1179" s="1"/>
      <c r="I1179" s="1"/>
      <c r="J1179" s="1"/>
      <c r="K1179" s="1"/>
      <c r="L1179" s="1"/>
      <c r="M1179" s="1"/>
      <c r="N1179" s="1"/>
      <c r="O1179" s="1"/>
      <c r="P1179" s="1"/>
      <c r="Q1179" s="1"/>
      <c r="R1179" s="1"/>
    </row>
    <row r="1180" spans="1:18" ht="9.75" customHeight="1">
      <c r="A1180" s="1"/>
      <c r="B1180" s="1"/>
      <c r="C1180" s="1"/>
      <c r="D1180" s="1"/>
      <c r="E1180" s="1"/>
      <c r="F1180" s="1"/>
      <c r="G1180" s="1"/>
      <c r="H1180" s="1"/>
      <c r="I1180" s="1"/>
      <c r="J1180" s="1"/>
      <c r="K1180" s="1"/>
      <c r="L1180" s="1"/>
      <c r="M1180" s="1"/>
      <c r="N1180" s="1"/>
      <c r="O1180" s="1"/>
      <c r="P1180" s="1"/>
      <c r="Q1180" s="1"/>
      <c r="R1180" s="1"/>
    </row>
    <row r="1181" spans="1:18" ht="9.75" customHeight="1">
      <c r="A1181" s="1"/>
      <c r="B1181" s="1"/>
      <c r="C1181" s="1"/>
      <c r="D1181" s="1"/>
      <c r="E1181" s="1"/>
      <c r="F1181" s="1"/>
      <c r="G1181" s="1"/>
      <c r="H1181" s="1"/>
      <c r="I1181" s="1"/>
      <c r="J1181" s="1"/>
      <c r="K1181" s="1"/>
      <c r="L1181" s="1"/>
      <c r="M1181" s="1"/>
      <c r="N1181" s="1"/>
      <c r="O1181" s="1"/>
      <c r="P1181" s="1"/>
      <c r="Q1181" s="1"/>
      <c r="R1181" s="1"/>
    </row>
    <row r="1182" spans="1:18" ht="9.75" customHeight="1">
      <c r="A1182" s="1"/>
      <c r="B1182" s="1"/>
      <c r="C1182" s="1"/>
      <c r="D1182" s="1"/>
      <c r="E1182" s="1"/>
      <c r="F1182" s="1"/>
      <c r="G1182" s="1"/>
      <c r="H1182" s="1"/>
      <c r="I1182" s="1"/>
      <c r="J1182" s="1"/>
      <c r="K1182" s="1"/>
      <c r="L1182" s="1"/>
      <c r="M1182" s="1"/>
      <c r="N1182" s="1"/>
      <c r="O1182" s="1"/>
      <c r="P1182" s="1"/>
      <c r="Q1182" s="1"/>
      <c r="R1182" s="1"/>
    </row>
    <row r="1183" spans="1:18" ht="9.75" customHeight="1">
      <c r="A1183" s="1"/>
      <c r="B1183" s="1"/>
      <c r="C1183" s="1"/>
      <c r="D1183" s="1"/>
      <c r="E1183" s="1"/>
      <c r="F1183" s="1"/>
      <c r="G1183" s="1"/>
      <c r="H1183" s="1"/>
      <c r="I1183" s="1"/>
      <c r="J1183" s="1"/>
      <c r="K1183" s="1"/>
      <c r="L1183" s="1"/>
      <c r="M1183" s="1"/>
      <c r="N1183" s="1"/>
      <c r="O1183" s="1"/>
      <c r="P1183" s="1"/>
      <c r="Q1183" s="1"/>
      <c r="R1183" s="1"/>
    </row>
    <row r="1184" spans="1:18" ht="9.75" customHeight="1">
      <c r="A1184" s="1"/>
      <c r="B1184" s="1"/>
      <c r="C1184" s="1"/>
      <c r="D1184" s="1"/>
      <c r="E1184" s="1"/>
      <c r="F1184" s="1"/>
      <c r="G1184" s="1"/>
      <c r="H1184" s="1"/>
      <c r="I1184" s="1"/>
      <c r="J1184" s="1"/>
      <c r="K1184" s="1"/>
      <c r="L1184" s="1"/>
      <c r="M1184" s="1"/>
      <c r="N1184" s="1"/>
      <c r="O1184" s="1"/>
      <c r="P1184" s="1"/>
      <c r="Q1184" s="1"/>
      <c r="R1184" s="1"/>
    </row>
    <row r="1185" spans="1:18" ht="9.75" customHeight="1">
      <c r="A1185" s="1"/>
      <c r="B1185" s="1"/>
      <c r="C1185" s="1"/>
      <c r="D1185" s="1"/>
      <c r="E1185" s="1"/>
      <c r="F1185" s="1"/>
      <c r="G1185" s="1"/>
      <c r="H1185" s="1"/>
      <c r="I1185" s="1"/>
      <c r="J1185" s="1"/>
      <c r="K1185" s="1"/>
      <c r="L1185" s="1"/>
      <c r="M1185" s="1"/>
      <c r="N1185" s="1"/>
      <c r="O1185" s="1"/>
      <c r="P1185" s="1"/>
      <c r="Q1185" s="1"/>
      <c r="R1185" s="1"/>
    </row>
    <row r="1186" spans="1:18" ht="9.75" customHeight="1">
      <c r="A1186" s="1"/>
      <c r="B1186" s="1"/>
      <c r="C1186" s="1"/>
      <c r="D1186" s="1"/>
      <c r="E1186" s="1"/>
      <c r="F1186" s="1"/>
      <c r="G1186" s="1"/>
      <c r="H1186" s="1"/>
      <c r="I1186" s="1"/>
      <c r="J1186" s="1"/>
      <c r="K1186" s="1"/>
      <c r="L1186" s="1"/>
      <c r="M1186" s="1"/>
      <c r="N1186" s="1"/>
      <c r="O1186" s="1"/>
      <c r="P1186" s="1"/>
      <c r="Q1186" s="1"/>
      <c r="R1186" s="1"/>
    </row>
    <row r="1187" spans="1:18" ht="9.75" customHeight="1">
      <c r="A1187" s="1"/>
      <c r="B1187" s="1"/>
      <c r="C1187" s="1"/>
      <c r="D1187" s="1"/>
      <c r="E1187" s="1"/>
      <c r="F1187" s="1"/>
      <c r="G1187" s="1"/>
      <c r="H1187" s="1"/>
      <c r="I1187" s="1"/>
      <c r="J1187" s="1"/>
      <c r="K1187" s="1"/>
      <c r="L1187" s="1"/>
      <c r="M1187" s="1"/>
      <c r="N1187" s="1"/>
      <c r="O1187" s="1"/>
      <c r="P1187" s="1"/>
      <c r="Q1187" s="1"/>
      <c r="R1187" s="1"/>
    </row>
    <row r="1188" spans="1:18" ht="9.75" customHeight="1">
      <c r="A1188" s="1"/>
      <c r="B1188" s="1"/>
      <c r="C1188" s="1"/>
      <c r="D1188" s="1"/>
      <c r="E1188" s="1"/>
      <c r="F1188" s="1"/>
      <c r="G1188" s="1"/>
      <c r="H1188" s="1"/>
      <c r="I1188" s="1"/>
      <c r="J1188" s="1"/>
      <c r="K1188" s="1"/>
      <c r="L1188" s="1"/>
      <c r="M1188" s="1"/>
      <c r="N1188" s="1"/>
      <c r="O1188" s="1"/>
      <c r="P1188" s="1"/>
      <c r="Q1188" s="1"/>
      <c r="R1188" s="1"/>
    </row>
    <row r="1189" spans="1:18" ht="9.75" customHeight="1">
      <c r="A1189" s="1"/>
      <c r="B1189" s="1"/>
      <c r="C1189" s="1"/>
      <c r="D1189" s="1"/>
      <c r="E1189" s="1"/>
      <c r="F1189" s="1"/>
      <c r="G1189" s="1"/>
      <c r="H1189" s="1"/>
      <c r="I1189" s="1"/>
      <c r="J1189" s="1"/>
      <c r="K1189" s="1"/>
      <c r="L1189" s="1"/>
      <c r="M1189" s="1"/>
      <c r="N1189" s="1"/>
      <c r="O1189" s="1"/>
      <c r="P1189" s="1"/>
      <c r="Q1189" s="1"/>
      <c r="R1189" s="1"/>
    </row>
    <row r="1190" spans="1:18" ht="9.75" customHeight="1">
      <c r="A1190" s="1"/>
      <c r="B1190" s="1"/>
      <c r="C1190" s="1"/>
      <c r="D1190" s="1"/>
      <c r="E1190" s="1"/>
      <c r="F1190" s="1"/>
      <c r="G1190" s="1"/>
      <c r="H1190" s="1"/>
      <c r="I1190" s="1"/>
      <c r="J1190" s="1"/>
      <c r="K1190" s="1"/>
      <c r="L1190" s="1"/>
      <c r="M1190" s="1"/>
      <c r="N1190" s="1"/>
      <c r="O1190" s="1"/>
      <c r="P1190" s="1"/>
      <c r="Q1190" s="1"/>
      <c r="R1190" s="1"/>
    </row>
    <row r="1191" spans="1:18" ht="9.75" customHeight="1">
      <c r="A1191" s="1"/>
      <c r="B1191" s="1"/>
      <c r="C1191" s="1"/>
      <c r="D1191" s="1"/>
      <c r="E1191" s="1"/>
      <c r="F1191" s="1"/>
      <c r="G1191" s="1"/>
      <c r="H1191" s="1"/>
      <c r="I1191" s="1"/>
      <c r="J1191" s="1"/>
      <c r="K1191" s="1"/>
      <c r="L1191" s="1"/>
      <c r="M1191" s="1"/>
      <c r="N1191" s="1"/>
      <c r="O1191" s="1"/>
      <c r="P1191" s="1"/>
      <c r="Q1191" s="1"/>
      <c r="R1191" s="1"/>
    </row>
    <row r="1192" spans="1:18" ht="9.75" customHeight="1">
      <c r="A1192" s="1"/>
      <c r="B1192" s="1"/>
      <c r="C1192" s="1"/>
      <c r="D1192" s="1"/>
      <c r="E1192" s="1"/>
      <c r="F1192" s="1"/>
      <c r="G1192" s="1"/>
      <c r="H1192" s="1"/>
      <c r="I1192" s="1"/>
      <c r="J1192" s="1"/>
      <c r="K1192" s="1"/>
      <c r="L1192" s="1"/>
      <c r="M1192" s="1"/>
      <c r="N1192" s="1"/>
      <c r="O1192" s="1"/>
      <c r="P1192" s="1"/>
      <c r="Q1192" s="1"/>
      <c r="R1192" s="1"/>
    </row>
    <row r="1193" spans="1:18" ht="9.75" customHeight="1">
      <c r="A1193" s="1"/>
      <c r="B1193" s="1"/>
      <c r="C1193" s="1"/>
      <c r="D1193" s="1"/>
      <c r="E1193" s="1"/>
      <c r="F1193" s="1"/>
      <c r="G1193" s="1"/>
      <c r="H1193" s="1"/>
      <c r="I1193" s="1"/>
      <c r="J1193" s="1"/>
      <c r="K1193" s="1"/>
      <c r="L1193" s="1"/>
      <c r="M1193" s="1"/>
      <c r="N1193" s="1"/>
      <c r="O1193" s="1"/>
      <c r="P1193" s="1"/>
      <c r="Q1193" s="1"/>
      <c r="R1193" s="1"/>
    </row>
    <row r="1194" spans="1:18" ht="9.75" customHeight="1">
      <c r="A1194" s="1"/>
      <c r="B1194" s="1"/>
      <c r="C1194" s="1"/>
      <c r="D1194" s="1"/>
      <c r="E1194" s="1"/>
      <c r="F1194" s="1"/>
      <c r="G1194" s="1"/>
      <c r="H1194" s="1"/>
      <c r="I1194" s="1"/>
      <c r="J1194" s="1"/>
      <c r="K1194" s="1"/>
      <c r="L1194" s="1"/>
      <c r="M1194" s="1"/>
      <c r="N1194" s="1"/>
      <c r="O1194" s="1"/>
      <c r="P1194" s="1"/>
      <c r="Q1194" s="1"/>
      <c r="R1194" s="1"/>
    </row>
    <row r="1195" spans="1:18" ht="9.75" customHeight="1">
      <c r="A1195" s="1"/>
      <c r="B1195" s="1"/>
      <c r="C1195" s="1"/>
      <c r="D1195" s="1"/>
      <c r="E1195" s="1"/>
      <c r="F1195" s="1"/>
      <c r="G1195" s="1"/>
      <c r="H1195" s="1"/>
      <c r="I1195" s="1"/>
      <c r="J1195" s="1"/>
      <c r="K1195" s="1"/>
      <c r="L1195" s="1"/>
      <c r="M1195" s="1"/>
      <c r="N1195" s="1"/>
      <c r="O1195" s="1"/>
      <c r="P1195" s="1"/>
      <c r="Q1195" s="1"/>
      <c r="R1195" s="1"/>
    </row>
    <row r="1196" spans="1:18" ht="9.75" customHeight="1">
      <c r="A1196" s="1"/>
      <c r="B1196" s="1"/>
      <c r="C1196" s="1"/>
      <c r="D1196" s="1"/>
      <c r="E1196" s="1"/>
      <c r="F1196" s="1"/>
      <c r="G1196" s="1"/>
      <c r="H1196" s="1"/>
      <c r="I1196" s="1"/>
      <c r="J1196" s="1"/>
      <c r="K1196" s="1"/>
      <c r="L1196" s="1"/>
      <c r="M1196" s="1"/>
      <c r="N1196" s="1"/>
      <c r="O1196" s="1"/>
      <c r="P1196" s="1"/>
      <c r="Q1196" s="1"/>
      <c r="R1196" s="1"/>
    </row>
    <row r="1197" spans="1:18" ht="9.75" customHeight="1">
      <c r="A1197" s="1"/>
      <c r="B1197" s="1"/>
      <c r="C1197" s="1"/>
      <c r="D1197" s="1"/>
      <c r="E1197" s="1"/>
      <c r="F1197" s="1"/>
      <c r="G1197" s="1"/>
      <c r="H1197" s="1"/>
      <c r="I1197" s="1"/>
      <c r="J1197" s="1"/>
      <c r="K1197" s="1"/>
      <c r="L1197" s="1"/>
      <c r="M1197" s="1"/>
      <c r="N1197" s="1"/>
      <c r="O1197" s="1"/>
      <c r="P1197" s="1"/>
      <c r="Q1197" s="1"/>
      <c r="R1197" s="1"/>
    </row>
    <row r="1198" spans="1:18" ht="9.75" customHeight="1">
      <c r="A1198" s="1"/>
      <c r="B1198" s="1"/>
      <c r="C1198" s="1"/>
      <c r="D1198" s="1"/>
      <c r="E1198" s="1"/>
      <c r="F1198" s="1"/>
      <c r="G1198" s="1"/>
      <c r="H1198" s="1"/>
      <c r="I1198" s="1"/>
      <c r="J1198" s="1"/>
      <c r="K1198" s="1"/>
      <c r="L1198" s="1"/>
      <c r="M1198" s="1"/>
      <c r="N1198" s="1"/>
      <c r="O1198" s="1"/>
      <c r="P1198" s="1"/>
      <c r="Q1198" s="1"/>
      <c r="R1198" s="1"/>
    </row>
    <row r="1199" spans="1:18" ht="9.75" customHeight="1">
      <c r="A1199" s="1"/>
      <c r="B1199" s="1"/>
      <c r="C1199" s="1"/>
      <c r="D1199" s="1"/>
      <c r="E1199" s="1"/>
      <c r="F1199" s="1"/>
      <c r="G1199" s="1"/>
      <c r="H1199" s="1"/>
      <c r="I1199" s="1"/>
      <c r="J1199" s="1"/>
      <c r="K1199" s="1"/>
      <c r="L1199" s="1"/>
      <c r="M1199" s="1"/>
      <c r="N1199" s="1"/>
      <c r="O1199" s="1"/>
      <c r="P1199" s="1"/>
      <c r="Q1199" s="1"/>
      <c r="R1199" s="1"/>
    </row>
    <row r="1200" spans="1:18" ht="9.75" customHeight="1">
      <c r="A1200" s="1"/>
      <c r="B1200" s="1"/>
      <c r="C1200" s="1"/>
      <c r="D1200" s="1"/>
      <c r="E1200" s="1"/>
      <c r="F1200" s="1"/>
      <c r="G1200" s="1"/>
      <c r="H1200" s="1"/>
      <c r="I1200" s="1"/>
      <c r="J1200" s="1"/>
      <c r="K1200" s="1"/>
      <c r="L1200" s="1"/>
      <c r="M1200" s="1"/>
      <c r="N1200" s="1"/>
      <c r="O1200" s="1"/>
      <c r="P1200" s="1"/>
      <c r="Q1200" s="1"/>
      <c r="R1200" s="1"/>
    </row>
    <row r="1201" spans="1:18" ht="9.75" customHeight="1">
      <c r="A1201" s="1"/>
      <c r="B1201" s="1"/>
      <c r="C1201" s="1"/>
      <c r="D1201" s="1"/>
      <c r="E1201" s="1"/>
      <c r="F1201" s="1"/>
      <c r="G1201" s="1"/>
      <c r="H1201" s="1"/>
      <c r="I1201" s="1"/>
      <c r="J1201" s="1"/>
      <c r="K1201" s="1"/>
      <c r="L1201" s="1"/>
      <c r="M1201" s="1"/>
      <c r="N1201" s="1"/>
      <c r="O1201" s="1"/>
      <c r="P1201" s="1"/>
      <c r="Q1201" s="1"/>
      <c r="R1201" s="1"/>
    </row>
    <row r="1202" spans="1:18" ht="9.75" customHeight="1">
      <c r="A1202" s="1"/>
      <c r="B1202" s="1"/>
      <c r="C1202" s="1"/>
      <c r="D1202" s="1"/>
      <c r="E1202" s="1"/>
      <c r="F1202" s="1"/>
      <c r="G1202" s="1"/>
      <c r="H1202" s="1"/>
      <c r="I1202" s="1"/>
      <c r="J1202" s="1"/>
      <c r="K1202" s="1"/>
      <c r="L1202" s="1"/>
      <c r="M1202" s="1"/>
      <c r="N1202" s="1"/>
      <c r="O1202" s="1"/>
      <c r="P1202" s="1"/>
      <c r="Q1202" s="1"/>
      <c r="R1202" s="1"/>
    </row>
    <row r="1203" spans="1:18" ht="9.75" customHeight="1">
      <c r="A1203" s="1"/>
      <c r="B1203" s="1"/>
      <c r="C1203" s="1"/>
      <c r="D1203" s="1"/>
      <c r="E1203" s="1"/>
      <c r="F1203" s="1"/>
      <c r="G1203" s="1"/>
      <c r="H1203" s="1"/>
      <c r="I1203" s="1"/>
      <c r="J1203" s="1"/>
      <c r="K1203" s="1"/>
      <c r="L1203" s="1"/>
      <c r="M1203" s="1"/>
      <c r="N1203" s="1"/>
      <c r="O1203" s="1"/>
      <c r="P1203" s="1"/>
      <c r="Q1203" s="1"/>
      <c r="R1203" s="1"/>
    </row>
    <row r="1204" spans="1:18" ht="9.75" customHeight="1">
      <c r="A1204" s="1"/>
      <c r="B1204" s="1"/>
      <c r="C1204" s="1"/>
      <c r="D1204" s="1"/>
      <c r="E1204" s="1"/>
      <c r="F1204" s="1"/>
      <c r="G1204" s="1"/>
      <c r="H1204" s="1"/>
      <c r="I1204" s="1"/>
      <c r="J1204" s="1"/>
      <c r="K1204" s="1"/>
      <c r="L1204" s="1"/>
      <c r="M1204" s="1"/>
      <c r="N1204" s="1"/>
      <c r="O1204" s="1"/>
      <c r="P1204" s="1"/>
      <c r="Q1204" s="1"/>
      <c r="R1204" s="1"/>
    </row>
    <row r="1205" spans="1:18" ht="9.75" customHeight="1">
      <c r="A1205" s="1"/>
      <c r="B1205" s="1"/>
      <c r="C1205" s="1"/>
      <c r="D1205" s="1"/>
      <c r="E1205" s="1"/>
      <c r="F1205" s="1"/>
      <c r="G1205" s="1"/>
      <c r="H1205" s="1"/>
      <c r="I1205" s="1"/>
      <c r="J1205" s="1"/>
      <c r="K1205" s="1"/>
      <c r="L1205" s="1"/>
      <c r="M1205" s="1"/>
      <c r="N1205" s="1"/>
      <c r="O1205" s="1"/>
      <c r="P1205" s="1"/>
      <c r="Q1205" s="1"/>
      <c r="R1205" s="1"/>
    </row>
    <row r="1206" spans="1:18" ht="9.75" customHeight="1">
      <c r="A1206" s="1"/>
      <c r="B1206" s="1"/>
      <c r="C1206" s="1"/>
      <c r="D1206" s="1"/>
      <c r="E1206" s="1"/>
      <c r="F1206" s="1"/>
      <c r="G1206" s="1"/>
      <c r="H1206" s="1"/>
      <c r="I1206" s="1"/>
      <c r="J1206" s="1"/>
      <c r="K1206" s="1"/>
      <c r="L1206" s="1"/>
      <c r="M1206" s="1"/>
      <c r="N1206" s="1"/>
      <c r="O1206" s="1"/>
      <c r="P1206" s="1"/>
      <c r="Q1206" s="1"/>
      <c r="R1206" s="1"/>
    </row>
    <row r="1207" spans="1:18" ht="9.75" customHeight="1">
      <c r="A1207" s="1"/>
      <c r="B1207" s="1"/>
      <c r="C1207" s="1"/>
      <c r="D1207" s="1"/>
      <c r="E1207" s="1"/>
      <c r="F1207" s="1"/>
      <c r="G1207" s="1"/>
      <c r="H1207" s="1"/>
      <c r="I1207" s="1"/>
      <c r="J1207" s="1"/>
      <c r="K1207" s="1"/>
      <c r="L1207" s="1"/>
      <c r="M1207" s="1"/>
      <c r="N1207" s="1"/>
      <c r="O1207" s="1"/>
      <c r="P1207" s="1"/>
      <c r="Q1207" s="1"/>
      <c r="R1207" s="1"/>
    </row>
    <row r="1208" spans="1:18" ht="9.75" customHeight="1">
      <c r="A1208" s="1"/>
      <c r="B1208" s="1"/>
      <c r="C1208" s="1"/>
      <c r="D1208" s="1"/>
      <c r="E1208" s="1"/>
      <c r="F1208" s="1"/>
      <c r="G1208" s="1"/>
      <c r="H1208" s="1"/>
      <c r="I1208" s="1"/>
      <c r="J1208" s="1"/>
      <c r="K1208" s="1"/>
      <c r="L1208" s="1"/>
      <c r="M1208" s="1"/>
      <c r="N1208" s="1"/>
      <c r="O1208" s="1"/>
      <c r="P1208" s="1"/>
      <c r="Q1208" s="1"/>
      <c r="R1208" s="1"/>
    </row>
    <row r="1209" spans="1:18" ht="9.75" customHeight="1">
      <c r="A1209" s="1"/>
      <c r="B1209" s="1"/>
      <c r="C1209" s="1"/>
      <c r="D1209" s="1"/>
      <c r="E1209" s="1"/>
      <c r="F1209" s="1"/>
      <c r="G1209" s="1"/>
      <c r="H1209" s="1"/>
      <c r="I1209" s="1"/>
      <c r="J1209" s="1"/>
      <c r="K1209" s="1"/>
      <c r="L1209" s="1"/>
      <c r="M1209" s="1"/>
      <c r="N1209" s="1"/>
      <c r="O1209" s="1"/>
      <c r="P1209" s="1"/>
      <c r="Q1209" s="1"/>
      <c r="R1209" s="1"/>
    </row>
    <row r="1210" spans="1:18" ht="9.75" customHeight="1">
      <c r="A1210" s="1"/>
      <c r="B1210" s="1"/>
      <c r="C1210" s="1"/>
      <c r="D1210" s="1"/>
      <c r="E1210" s="1"/>
      <c r="F1210" s="1"/>
      <c r="G1210" s="1"/>
      <c r="H1210" s="1"/>
      <c r="I1210" s="1"/>
      <c r="J1210" s="1"/>
      <c r="K1210" s="1"/>
      <c r="L1210" s="1"/>
      <c r="M1210" s="1"/>
      <c r="N1210" s="1"/>
      <c r="O1210" s="1"/>
      <c r="P1210" s="1"/>
      <c r="Q1210" s="1"/>
      <c r="R1210" s="1"/>
    </row>
    <row r="1211" spans="1:18" ht="9.75" customHeight="1">
      <c r="A1211" s="1"/>
      <c r="B1211" s="1"/>
      <c r="C1211" s="1"/>
      <c r="D1211" s="1"/>
      <c r="E1211" s="1"/>
      <c r="F1211" s="1"/>
      <c r="G1211" s="1"/>
      <c r="H1211" s="1"/>
      <c r="I1211" s="1"/>
      <c r="J1211" s="1"/>
      <c r="K1211" s="1"/>
      <c r="L1211" s="1"/>
      <c r="M1211" s="1"/>
      <c r="N1211" s="1"/>
      <c r="O1211" s="1"/>
      <c r="P1211" s="1"/>
      <c r="Q1211" s="1"/>
      <c r="R1211" s="1"/>
    </row>
    <row r="1212" spans="1:18" ht="9.75" customHeight="1">
      <c r="A1212" s="1"/>
      <c r="B1212" s="1"/>
      <c r="C1212" s="1"/>
      <c r="D1212" s="1"/>
      <c r="E1212" s="1"/>
      <c r="F1212" s="1"/>
      <c r="G1212" s="1"/>
      <c r="H1212" s="1"/>
      <c r="I1212" s="1"/>
      <c r="J1212" s="1"/>
      <c r="K1212" s="1"/>
      <c r="L1212" s="1"/>
      <c r="M1212" s="1"/>
      <c r="N1212" s="1"/>
      <c r="O1212" s="1"/>
      <c r="P1212" s="1"/>
      <c r="Q1212" s="1"/>
      <c r="R1212" s="1"/>
    </row>
    <row r="1213" spans="1:18" ht="9.75" customHeight="1">
      <c r="A1213" s="1"/>
      <c r="B1213" s="1"/>
      <c r="C1213" s="1"/>
      <c r="D1213" s="1"/>
      <c r="E1213" s="1"/>
      <c r="F1213" s="1"/>
      <c r="G1213" s="1"/>
      <c r="H1213" s="1"/>
      <c r="I1213" s="1"/>
      <c r="J1213" s="1"/>
      <c r="K1213" s="1"/>
      <c r="L1213" s="1"/>
      <c r="M1213" s="1"/>
      <c r="N1213" s="1"/>
      <c r="O1213" s="1"/>
      <c r="P1213" s="1"/>
      <c r="Q1213" s="1"/>
      <c r="R1213" s="1"/>
    </row>
    <row r="1214" spans="1:18" ht="9.75" customHeight="1">
      <c r="A1214" s="1"/>
      <c r="B1214" s="1"/>
      <c r="C1214" s="1"/>
      <c r="D1214" s="1"/>
      <c r="E1214" s="1"/>
      <c r="F1214" s="1"/>
      <c r="G1214" s="1"/>
      <c r="H1214" s="1"/>
      <c r="I1214" s="1"/>
      <c r="J1214" s="1"/>
      <c r="K1214" s="1"/>
      <c r="L1214" s="1"/>
      <c r="M1214" s="1"/>
      <c r="N1214" s="1"/>
      <c r="O1214" s="1"/>
      <c r="P1214" s="1"/>
      <c r="Q1214" s="1"/>
      <c r="R1214" s="1"/>
    </row>
    <row r="1215" spans="1:18" ht="9.75" customHeight="1">
      <c r="A1215" s="1"/>
      <c r="B1215" s="1"/>
      <c r="C1215" s="1"/>
      <c r="D1215" s="1"/>
      <c r="E1215" s="1"/>
      <c r="F1215" s="1"/>
      <c r="G1215" s="1"/>
      <c r="H1215" s="1"/>
      <c r="I1215" s="1"/>
      <c r="J1215" s="1"/>
      <c r="K1215" s="1"/>
      <c r="L1215" s="1"/>
      <c r="M1215" s="1"/>
      <c r="N1215" s="1"/>
      <c r="O1215" s="1"/>
      <c r="P1215" s="1"/>
      <c r="Q1215" s="1"/>
      <c r="R1215" s="1"/>
    </row>
    <row r="1216" spans="1:18" ht="9.75" customHeight="1">
      <c r="A1216" s="1"/>
      <c r="B1216" s="1"/>
      <c r="C1216" s="1"/>
      <c r="D1216" s="1"/>
      <c r="E1216" s="1"/>
      <c r="F1216" s="1"/>
      <c r="G1216" s="1"/>
      <c r="H1216" s="1"/>
      <c r="I1216" s="1"/>
      <c r="J1216" s="1"/>
      <c r="K1216" s="1"/>
      <c r="L1216" s="1"/>
      <c r="M1216" s="1"/>
      <c r="N1216" s="1"/>
      <c r="O1216" s="1"/>
      <c r="P1216" s="1"/>
      <c r="Q1216" s="1"/>
      <c r="R1216" s="1"/>
    </row>
    <row r="1217" spans="1:18" ht="9.75" customHeight="1">
      <c r="A1217" s="1"/>
      <c r="B1217" s="1"/>
      <c r="C1217" s="1"/>
      <c r="D1217" s="1"/>
      <c r="E1217" s="1"/>
      <c r="F1217" s="1"/>
      <c r="G1217" s="1"/>
      <c r="H1217" s="1"/>
      <c r="I1217" s="1"/>
      <c r="J1217" s="1"/>
      <c r="K1217" s="1"/>
      <c r="L1217" s="1"/>
      <c r="M1217" s="1"/>
      <c r="N1217" s="1"/>
      <c r="O1217" s="1"/>
      <c r="P1217" s="1"/>
      <c r="Q1217" s="1"/>
      <c r="R1217" s="1"/>
    </row>
    <row r="1218" spans="1:18" ht="9.75" customHeight="1">
      <c r="A1218" s="1"/>
      <c r="B1218" s="1"/>
      <c r="C1218" s="1"/>
      <c r="D1218" s="1"/>
      <c r="E1218" s="1"/>
      <c r="F1218" s="1"/>
      <c r="G1218" s="1"/>
      <c r="H1218" s="1"/>
      <c r="I1218" s="1"/>
      <c r="J1218" s="1"/>
      <c r="K1218" s="1"/>
      <c r="L1218" s="1"/>
      <c r="M1218" s="1"/>
      <c r="N1218" s="1"/>
      <c r="O1218" s="1"/>
      <c r="P1218" s="1"/>
      <c r="Q1218" s="1"/>
      <c r="R1218" s="1"/>
    </row>
    <row r="1219" spans="1:18" ht="9.75" customHeight="1">
      <c r="A1219" s="1"/>
      <c r="B1219" s="1"/>
      <c r="C1219" s="1"/>
      <c r="D1219" s="1"/>
      <c r="E1219" s="1"/>
      <c r="F1219" s="1"/>
      <c r="G1219" s="1"/>
      <c r="H1219" s="1"/>
      <c r="I1219" s="1"/>
      <c r="J1219" s="1"/>
      <c r="K1219" s="1"/>
      <c r="L1219" s="1"/>
      <c r="M1219" s="1"/>
      <c r="N1219" s="1"/>
      <c r="O1219" s="1"/>
      <c r="P1219" s="1"/>
      <c r="Q1219" s="1"/>
      <c r="R1219" s="1"/>
    </row>
    <row r="1220" spans="1:18" ht="9.75" customHeight="1">
      <c r="A1220" s="1"/>
      <c r="B1220" s="1"/>
      <c r="C1220" s="1"/>
      <c r="D1220" s="1"/>
      <c r="E1220" s="1"/>
      <c r="F1220" s="1"/>
      <c r="G1220" s="1"/>
      <c r="H1220" s="1"/>
      <c r="I1220" s="1"/>
      <c r="J1220" s="1"/>
      <c r="K1220" s="1"/>
      <c r="L1220" s="1"/>
      <c r="M1220" s="1"/>
      <c r="N1220" s="1"/>
      <c r="O1220" s="1"/>
      <c r="P1220" s="1"/>
      <c r="Q1220" s="1"/>
      <c r="R1220" s="1"/>
    </row>
    <row r="1221" spans="1:18" ht="9.75" customHeight="1">
      <c r="A1221" s="1"/>
      <c r="B1221" s="1"/>
      <c r="C1221" s="1"/>
      <c r="D1221" s="1"/>
      <c r="E1221" s="1"/>
      <c r="F1221" s="1"/>
      <c r="G1221" s="1"/>
      <c r="H1221" s="1"/>
      <c r="I1221" s="1"/>
      <c r="J1221" s="1"/>
      <c r="K1221" s="1"/>
      <c r="L1221" s="1"/>
      <c r="M1221" s="1"/>
      <c r="N1221" s="1"/>
      <c r="O1221" s="1"/>
      <c r="P1221" s="1"/>
      <c r="Q1221" s="1"/>
      <c r="R1221" s="1"/>
    </row>
    <row r="1222" spans="1:18" ht="9.75" customHeight="1">
      <c r="A1222" s="1"/>
      <c r="B1222" s="1"/>
      <c r="C1222" s="1"/>
      <c r="D1222" s="1"/>
      <c r="E1222" s="1"/>
      <c r="F1222" s="1"/>
      <c r="G1222" s="1"/>
      <c r="H1222" s="1"/>
      <c r="I1222" s="1"/>
      <c r="J1222" s="1"/>
      <c r="K1222" s="1"/>
      <c r="L1222" s="1"/>
      <c r="M1222" s="1"/>
      <c r="N1222" s="1"/>
      <c r="O1222" s="1"/>
      <c r="P1222" s="1"/>
      <c r="Q1222" s="1"/>
      <c r="R1222" s="1"/>
    </row>
    <row r="1223" spans="1:18" ht="9.75" customHeight="1">
      <c r="A1223" s="1"/>
      <c r="B1223" s="1"/>
      <c r="C1223" s="1"/>
      <c r="D1223" s="1"/>
      <c r="E1223" s="1"/>
      <c r="F1223" s="1"/>
      <c r="G1223" s="1"/>
      <c r="H1223" s="1"/>
      <c r="I1223" s="1"/>
      <c r="J1223" s="1"/>
      <c r="K1223" s="1"/>
      <c r="L1223" s="1"/>
      <c r="M1223" s="1"/>
      <c r="N1223" s="1"/>
      <c r="O1223" s="1"/>
      <c r="P1223" s="1"/>
      <c r="Q1223" s="1"/>
      <c r="R1223" s="1"/>
    </row>
    <row r="1224" spans="1:18" ht="9.75" customHeight="1">
      <c r="A1224" s="1"/>
      <c r="B1224" s="1"/>
      <c r="C1224" s="1"/>
      <c r="D1224" s="1"/>
      <c r="E1224" s="1"/>
      <c r="F1224" s="1"/>
      <c r="G1224" s="1"/>
      <c r="H1224" s="1"/>
      <c r="I1224" s="1"/>
      <c r="J1224" s="1"/>
      <c r="K1224" s="1"/>
      <c r="L1224" s="1"/>
      <c r="M1224" s="1"/>
      <c r="N1224" s="1"/>
      <c r="O1224" s="1"/>
      <c r="P1224" s="1"/>
      <c r="Q1224" s="1"/>
      <c r="R1224" s="1"/>
    </row>
    <row r="1225" spans="1:18" ht="9.75" customHeight="1">
      <c r="A1225" s="1"/>
      <c r="B1225" s="1"/>
      <c r="C1225" s="1"/>
      <c r="D1225" s="1"/>
      <c r="E1225" s="1"/>
      <c r="F1225" s="1"/>
      <c r="G1225" s="1"/>
      <c r="H1225" s="1"/>
      <c r="I1225" s="1"/>
      <c r="J1225" s="1"/>
      <c r="K1225" s="1"/>
      <c r="L1225" s="1"/>
      <c r="M1225" s="1"/>
      <c r="N1225" s="1"/>
      <c r="O1225" s="1"/>
      <c r="P1225" s="1"/>
      <c r="Q1225" s="1"/>
      <c r="R1225" s="1"/>
    </row>
    <row r="1226" spans="1:18" ht="9.75" customHeight="1">
      <c r="A1226" s="1"/>
      <c r="B1226" s="1"/>
      <c r="C1226" s="1"/>
      <c r="D1226" s="1"/>
      <c r="E1226" s="1"/>
      <c r="F1226" s="1"/>
      <c r="G1226" s="1"/>
      <c r="H1226" s="1"/>
      <c r="I1226" s="1"/>
      <c r="J1226" s="1"/>
      <c r="K1226" s="1"/>
      <c r="L1226" s="1"/>
      <c r="M1226" s="1"/>
      <c r="N1226" s="1"/>
      <c r="O1226" s="1"/>
      <c r="P1226" s="1"/>
      <c r="Q1226" s="1"/>
      <c r="R1226" s="1"/>
    </row>
    <row r="1227" spans="1:18" ht="9.75" customHeight="1">
      <c r="A1227" s="1"/>
      <c r="B1227" s="1"/>
      <c r="C1227" s="1"/>
      <c r="D1227" s="1"/>
      <c r="E1227" s="1"/>
      <c r="F1227" s="1"/>
      <c r="G1227" s="1"/>
      <c r="H1227" s="1"/>
      <c r="I1227" s="1"/>
      <c r="J1227" s="1"/>
      <c r="K1227" s="1"/>
      <c r="L1227" s="1"/>
      <c r="M1227" s="1"/>
      <c r="N1227" s="1"/>
      <c r="O1227" s="1"/>
      <c r="P1227" s="1"/>
      <c r="Q1227" s="1"/>
      <c r="R1227" s="1"/>
    </row>
    <row r="1228" spans="1:18" ht="9.75" customHeight="1">
      <c r="A1228" s="1"/>
      <c r="B1228" s="1"/>
      <c r="C1228" s="1"/>
      <c r="D1228" s="1"/>
      <c r="E1228" s="1"/>
      <c r="F1228" s="1"/>
      <c r="G1228" s="1"/>
      <c r="H1228" s="1"/>
      <c r="I1228" s="1"/>
      <c r="J1228" s="1"/>
      <c r="K1228" s="1"/>
      <c r="L1228" s="1"/>
      <c r="M1228" s="1"/>
      <c r="N1228" s="1"/>
      <c r="O1228" s="1"/>
      <c r="P1228" s="1"/>
      <c r="Q1228" s="1"/>
      <c r="R1228" s="1"/>
    </row>
    <row r="1229" spans="1:18" ht="9.75" customHeight="1">
      <c r="A1229" s="1"/>
      <c r="B1229" s="1"/>
      <c r="C1229" s="1"/>
      <c r="D1229" s="1"/>
      <c r="E1229" s="1"/>
      <c r="F1229" s="1"/>
      <c r="G1229" s="1"/>
      <c r="H1229" s="1"/>
      <c r="I1229" s="1"/>
      <c r="J1229" s="1"/>
      <c r="K1229" s="1"/>
      <c r="L1229" s="1"/>
      <c r="M1229" s="1"/>
      <c r="N1229" s="1"/>
      <c r="O1229" s="1"/>
      <c r="P1229" s="1"/>
      <c r="Q1229" s="1"/>
      <c r="R1229" s="1"/>
    </row>
    <row r="1230" spans="1:18" ht="9.75" customHeight="1">
      <c r="A1230" s="1"/>
      <c r="B1230" s="1"/>
      <c r="C1230" s="1"/>
      <c r="D1230" s="1"/>
      <c r="E1230" s="1"/>
      <c r="F1230" s="1"/>
      <c r="G1230" s="1"/>
      <c r="H1230" s="1"/>
      <c r="I1230" s="1"/>
      <c r="J1230" s="1"/>
      <c r="K1230" s="1"/>
      <c r="L1230" s="1"/>
      <c r="M1230" s="1"/>
      <c r="N1230" s="1"/>
      <c r="O1230" s="1"/>
      <c r="P1230" s="1"/>
      <c r="Q1230" s="1"/>
      <c r="R1230" s="1"/>
    </row>
    <row r="1231" spans="1:18" ht="9.75" customHeight="1">
      <c r="A1231" s="1"/>
      <c r="B1231" s="1"/>
      <c r="C1231" s="1"/>
      <c r="D1231" s="1"/>
      <c r="E1231" s="1"/>
      <c r="F1231" s="1"/>
      <c r="G1231" s="1"/>
      <c r="H1231" s="1"/>
      <c r="I1231" s="1"/>
      <c r="J1231" s="1"/>
      <c r="K1231" s="1"/>
      <c r="L1231" s="1"/>
      <c r="M1231" s="1"/>
      <c r="N1231" s="1"/>
      <c r="O1231" s="1"/>
      <c r="P1231" s="1"/>
      <c r="Q1231" s="1"/>
      <c r="R1231" s="1"/>
    </row>
    <row r="1232" spans="1:18" ht="9.75" customHeight="1">
      <c r="A1232" s="1"/>
      <c r="B1232" s="1"/>
      <c r="C1232" s="1"/>
      <c r="D1232" s="1"/>
      <c r="E1232" s="1"/>
      <c r="F1232" s="1"/>
      <c r="G1232" s="1"/>
      <c r="H1232" s="1"/>
      <c r="I1232" s="1"/>
      <c r="J1232" s="1"/>
      <c r="K1232" s="1"/>
      <c r="L1232" s="1"/>
      <c r="M1232" s="1"/>
      <c r="N1232" s="1"/>
      <c r="O1232" s="1"/>
      <c r="P1232" s="1"/>
      <c r="Q1232" s="1"/>
      <c r="R1232" s="1"/>
    </row>
    <row r="1233" spans="1:18" ht="9.75" customHeight="1">
      <c r="A1233" s="1"/>
      <c r="B1233" s="1"/>
      <c r="C1233" s="1"/>
      <c r="D1233" s="1"/>
      <c r="E1233" s="1"/>
      <c r="F1233" s="1"/>
      <c r="G1233" s="1"/>
      <c r="H1233" s="1"/>
      <c r="I1233" s="1"/>
      <c r="J1233" s="1"/>
      <c r="K1233" s="1"/>
      <c r="L1233" s="1"/>
      <c r="M1233" s="1"/>
      <c r="N1233" s="1"/>
      <c r="O1233" s="1"/>
      <c r="P1233" s="1"/>
      <c r="Q1233" s="1"/>
      <c r="R1233" s="1"/>
    </row>
    <row r="1234" spans="1:18" ht="9.75" customHeight="1">
      <c r="A1234" s="1"/>
      <c r="B1234" s="1"/>
      <c r="C1234" s="1"/>
      <c r="D1234" s="1"/>
      <c r="E1234" s="1"/>
      <c r="F1234" s="1"/>
      <c r="G1234" s="1"/>
      <c r="H1234" s="1"/>
      <c r="I1234" s="1"/>
      <c r="J1234" s="1"/>
      <c r="K1234" s="1"/>
      <c r="L1234" s="1"/>
      <c r="M1234" s="1"/>
      <c r="N1234" s="1"/>
      <c r="O1234" s="1"/>
      <c r="P1234" s="1"/>
      <c r="Q1234" s="1"/>
      <c r="R1234" s="1"/>
    </row>
    <row r="1235" spans="1:18" ht="9.75" customHeight="1">
      <c r="A1235" s="1"/>
      <c r="B1235" s="1"/>
      <c r="C1235" s="1"/>
      <c r="D1235" s="1"/>
      <c r="E1235" s="1"/>
      <c r="F1235" s="1"/>
      <c r="G1235" s="1"/>
      <c r="H1235" s="1"/>
      <c r="I1235" s="1"/>
      <c r="J1235" s="1"/>
      <c r="K1235" s="1"/>
      <c r="L1235" s="1"/>
      <c r="M1235" s="1"/>
      <c r="N1235" s="1"/>
      <c r="O1235" s="1"/>
      <c r="P1235" s="1"/>
      <c r="Q1235" s="1"/>
      <c r="R1235" s="1"/>
    </row>
    <row r="1236" spans="1:18" ht="9.75" customHeight="1">
      <c r="A1236" s="1"/>
      <c r="B1236" s="1"/>
      <c r="C1236" s="1"/>
      <c r="D1236" s="1"/>
      <c r="E1236" s="1"/>
      <c r="F1236" s="1"/>
      <c r="G1236" s="1"/>
      <c r="H1236" s="1"/>
      <c r="I1236" s="1"/>
      <c r="J1236" s="1"/>
      <c r="K1236" s="1"/>
      <c r="L1236" s="1"/>
      <c r="M1236" s="1"/>
      <c r="N1236" s="1"/>
      <c r="O1236" s="1"/>
      <c r="P1236" s="1"/>
      <c r="Q1236" s="1"/>
      <c r="R1236" s="1"/>
    </row>
    <row r="1237" spans="1:18" ht="9.75" customHeight="1">
      <c r="A1237" s="1"/>
      <c r="B1237" s="1"/>
      <c r="C1237" s="1"/>
      <c r="D1237" s="1"/>
      <c r="E1237" s="1"/>
      <c r="F1237" s="1"/>
      <c r="G1237" s="1"/>
      <c r="H1237" s="1"/>
      <c r="I1237" s="1"/>
      <c r="J1237" s="1"/>
      <c r="K1237" s="1"/>
      <c r="L1237" s="1"/>
      <c r="M1237" s="1"/>
      <c r="N1237" s="1"/>
      <c r="O1237" s="1"/>
      <c r="P1237" s="1"/>
      <c r="Q1237" s="1"/>
      <c r="R1237" s="1"/>
    </row>
    <row r="1238" spans="1:18" ht="9.75" customHeight="1">
      <c r="A1238" s="1"/>
      <c r="B1238" s="1"/>
      <c r="C1238" s="1"/>
      <c r="D1238" s="1"/>
      <c r="E1238" s="1"/>
      <c r="F1238" s="1"/>
      <c r="G1238" s="1"/>
      <c r="H1238" s="1"/>
      <c r="I1238" s="1"/>
      <c r="J1238" s="1"/>
      <c r="K1238" s="1"/>
      <c r="L1238" s="1"/>
      <c r="M1238" s="1"/>
      <c r="N1238" s="1"/>
      <c r="O1238" s="1"/>
      <c r="P1238" s="1"/>
      <c r="Q1238" s="1"/>
      <c r="R1238" s="1"/>
    </row>
    <row r="1239" spans="1:18" ht="9.75" customHeight="1">
      <c r="A1239" s="1"/>
      <c r="B1239" s="1"/>
      <c r="C1239" s="1"/>
      <c r="D1239" s="1"/>
      <c r="E1239" s="1"/>
      <c r="F1239" s="1"/>
      <c r="G1239" s="1"/>
      <c r="H1239" s="1"/>
      <c r="I1239" s="1"/>
      <c r="J1239" s="1"/>
      <c r="K1239" s="1"/>
      <c r="L1239" s="1"/>
      <c r="M1239" s="1"/>
      <c r="N1239" s="1"/>
      <c r="O1239" s="1"/>
      <c r="P1239" s="1"/>
      <c r="Q1239" s="1"/>
      <c r="R1239" s="1"/>
    </row>
    <row r="1240" spans="1:18" ht="9.75" customHeight="1">
      <c r="A1240" s="1"/>
      <c r="B1240" s="1"/>
      <c r="C1240" s="1"/>
      <c r="D1240" s="1"/>
      <c r="E1240" s="1"/>
      <c r="F1240" s="1"/>
      <c r="G1240" s="1"/>
      <c r="H1240" s="1"/>
      <c r="I1240" s="1"/>
      <c r="J1240" s="1"/>
      <c r="K1240" s="1"/>
      <c r="L1240" s="1"/>
      <c r="M1240" s="1"/>
      <c r="N1240" s="1"/>
      <c r="O1240" s="1"/>
      <c r="P1240" s="1"/>
      <c r="Q1240" s="1"/>
      <c r="R1240" s="1"/>
    </row>
    <row r="1241" spans="1:18" ht="9.75" customHeight="1">
      <c r="A1241" s="1"/>
      <c r="B1241" s="1"/>
      <c r="C1241" s="1"/>
      <c r="D1241" s="1"/>
      <c r="E1241" s="1"/>
      <c r="F1241" s="1"/>
      <c r="G1241" s="1"/>
      <c r="H1241" s="1"/>
      <c r="I1241" s="1"/>
      <c r="J1241" s="1"/>
      <c r="K1241" s="1"/>
      <c r="L1241" s="1"/>
      <c r="M1241" s="1"/>
      <c r="N1241" s="1"/>
      <c r="O1241" s="1"/>
      <c r="P1241" s="1"/>
      <c r="Q1241" s="1"/>
      <c r="R1241" s="1"/>
    </row>
    <row r="1242" spans="1:18" ht="9.75" customHeight="1">
      <c r="A1242" s="1"/>
      <c r="B1242" s="1"/>
      <c r="C1242" s="1"/>
      <c r="D1242" s="1"/>
      <c r="E1242" s="1"/>
      <c r="F1242" s="1"/>
      <c r="G1242" s="1"/>
      <c r="H1242" s="1"/>
      <c r="I1242" s="1"/>
      <c r="J1242" s="1"/>
      <c r="K1242" s="1"/>
      <c r="L1242" s="1"/>
      <c r="M1242" s="1"/>
      <c r="N1242" s="1"/>
      <c r="O1242" s="1"/>
      <c r="P1242" s="1"/>
      <c r="Q1242" s="1"/>
      <c r="R1242" s="1"/>
    </row>
    <row r="1243" spans="1:18" ht="9.75" customHeight="1">
      <c r="A1243" s="1"/>
      <c r="B1243" s="1"/>
      <c r="C1243" s="1"/>
      <c r="D1243" s="1"/>
      <c r="E1243" s="1"/>
      <c r="F1243" s="1"/>
      <c r="G1243" s="1"/>
      <c r="H1243" s="1"/>
      <c r="I1243" s="1"/>
      <c r="J1243" s="1"/>
      <c r="K1243" s="1"/>
      <c r="L1243" s="1"/>
      <c r="M1243" s="1"/>
      <c r="N1243" s="1"/>
      <c r="O1243" s="1"/>
      <c r="P1243" s="1"/>
      <c r="Q1243" s="1"/>
      <c r="R1243" s="1"/>
    </row>
    <row r="1244" spans="1:18" ht="9.75" customHeight="1">
      <c r="A1244" s="1"/>
      <c r="B1244" s="1"/>
      <c r="C1244" s="1"/>
      <c r="D1244" s="1"/>
      <c r="E1244" s="1"/>
      <c r="F1244" s="1"/>
      <c r="G1244" s="1"/>
      <c r="H1244" s="1"/>
      <c r="I1244" s="1"/>
      <c r="J1244" s="1"/>
      <c r="K1244" s="1"/>
      <c r="L1244" s="1"/>
      <c r="M1244" s="1"/>
      <c r="N1244" s="1"/>
      <c r="O1244" s="1"/>
      <c r="P1244" s="1"/>
      <c r="Q1244" s="1"/>
      <c r="R1244" s="1"/>
    </row>
    <row r="1245" spans="1:18" ht="9.75" customHeight="1">
      <c r="A1245" s="1"/>
      <c r="B1245" s="1"/>
      <c r="C1245" s="1"/>
      <c r="D1245" s="1"/>
      <c r="E1245" s="1"/>
      <c r="F1245" s="1"/>
      <c r="G1245" s="1"/>
      <c r="H1245" s="1"/>
      <c r="I1245" s="1"/>
      <c r="J1245" s="1"/>
      <c r="K1245" s="1"/>
      <c r="L1245" s="1"/>
      <c r="M1245" s="1"/>
      <c r="N1245" s="1"/>
      <c r="O1245" s="1"/>
      <c r="P1245" s="1"/>
      <c r="Q1245" s="1"/>
      <c r="R1245" s="1"/>
    </row>
    <row r="1246" spans="1:18" ht="9.75" customHeight="1">
      <c r="A1246" s="1"/>
      <c r="B1246" s="1"/>
      <c r="C1246" s="1"/>
      <c r="D1246" s="1"/>
      <c r="E1246" s="1"/>
      <c r="F1246" s="1"/>
      <c r="G1246" s="1"/>
      <c r="H1246" s="1"/>
      <c r="I1246" s="1"/>
      <c r="J1246" s="1"/>
      <c r="K1246" s="1"/>
      <c r="L1246" s="1"/>
      <c r="M1246" s="1"/>
      <c r="N1246" s="1"/>
      <c r="O1246" s="1"/>
      <c r="P1246" s="1"/>
      <c r="Q1246" s="1"/>
      <c r="R1246" s="1"/>
    </row>
    <row r="1247" spans="1:18" ht="9.75" customHeight="1">
      <c r="A1247" s="1"/>
      <c r="B1247" s="1"/>
      <c r="C1247" s="1"/>
      <c r="D1247" s="1"/>
      <c r="E1247" s="1"/>
      <c r="F1247" s="1"/>
      <c r="G1247" s="1"/>
      <c r="H1247" s="1"/>
      <c r="I1247" s="1"/>
      <c r="J1247" s="1"/>
      <c r="K1247" s="1"/>
      <c r="L1247" s="1"/>
      <c r="M1247" s="1"/>
      <c r="N1247" s="1"/>
      <c r="O1247" s="1"/>
      <c r="P1247" s="1"/>
      <c r="Q1247" s="1"/>
      <c r="R1247" s="1"/>
    </row>
    <row r="1248" spans="1:18" ht="9.75" customHeight="1">
      <c r="A1248" s="1"/>
      <c r="B1248" s="1"/>
      <c r="C1248" s="1"/>
      <c r="D1248" s="1"/>
      <c r="E1248" s="1"/>
      <c r="F1248" s="1"/>
      <c r="G1248" s="1"/>
      <c r="H1248" s="1"/>
      <c r="I1248" s="1"/>
      <c r="J1248" s="1"/>
      <c r="K1248" s="1"/>
      <c r="L1248" s="1"/>
      <c r="M1248" s="1"/>
      <c r="N1248" s="1"/>
      <c r="O1248" s="1"/>
      <c r="P1248" s="1"/>
      <c r="Q1248" s="1"/>
      <c r="R1248" s="1"/>
    </row>
    <row r="1249" spans="1:18" ht="9.75" customHeight="1">
      <c r="A1249" s="1"/>
      <c r="B1249" s="1"/>
      <c r="C1249" s="1"/>
      <c r="D1249" s="1"/>
      <c r="E1249" s="1"/>
      <c r="F1249" s="1"/>
      <c r="G1249" s="1"/>
      <c r="H1249" s="1"/>
      <c r="I1249" s="1"/>
      <c r="J1249" s="1"/>
      <c r="K1249" s="1"/>
      <c r="L1249" s="1"/>
      <c r="M1249" s="1"/>
      <c r="N1249" s="1"/>
      <c r="O1249" s="1"/>
      <c r="P1249" s="1"/>
      <c r="Q1249" s="1"/>
      <c r="R1249" s="1"/>
    </row>
    <row r="1250" spans="1:18" ht="9.75" customHeight="1">
      <c r="A1250" s="1"/>
      <c r="B1250" s="1"/>
      <c r="C1250" s="1"/>
      <c r="D1250" s="1"/>
      <c r="E1250" s="1"/>
      <c r="F1250" s="1"/>
      <c r="G1250" s="1"/>
      <c r="H1250" s="1"/>
      <c r="I1250" s="1"/>
      <c r="J1250" s="1"/>
      <c r="K1250" s="1"/>
      <c r="L1250" s="1"/>
      <c r="M1250" s="1"/>
      <c r="N1250" s="1"/>
      <c r="O1250" s="1"/>
      <c r="P1250" s="1"/>
      <c r="Q1250" s="1"/>
      <c r="R1250" s="1"/>
    </row>
    <row r="1251" spans="1:18" ht="9.75" customHeight="1">
      <c r="A1251" s="1"/>
      <c r="B1251" s="1"/>
      <c r="C1251" s="1"/>
      <c r="D1251" s="1"/>
      <c r="E1251" s="1"/>
      <c r="F1251" s="1"/>
      <c r="G1251" s="1"/>
      <c r="H1251" s="1"/>
      <c r="I1251" s="1"/>
      <c r="J1251" s="1"/>
      <c r="K1251" s="1"/>
      <c r="L1251" s="1"/>
      <c r="M1251" s="1"/>
      <c r="N1251" s="1"/>
      <c r="O1251" s="1"/>
      <c r="P1251" s="1"/>
      <c r="Q1251" s="1"/>
      <c r="R1251" s="1"/>
    </row>
    <row r="1252" spans="1:18" ht="9.75" customHeight="1">
      <c r="A1252" s="1"/>
      <c r="B1252" s="1"/>
      <c r="C1252" s="1"/>
      <c r="D1252" s="1"/>
      <c r="E1252" s="1"/>
      <c r="F1252" s="1"/>
      <c r="G1252" s="1"/>
      <c r="H1252" s="1"/>
      <c r="I1252" s="1"/>
      <c r="J1252" s="1"/>
      <c r="K1252" s="1"/>
      <c r="L1252" s="1"/>
      <c r="M1252" s="1"/>
      <c r="N1252" s="1"/>
      <c r="O1252" s="1"/>
      <c r="P1252" s="1"/>
      <c r="Q1252" s="1"/>
      <c r="R1252" s="1"/>
    </row>
    <row r="1253" spans="1:18" ht="9.75" customHeight="1">
      <c r="A1253" s="1"/>
      <c r="B1253" s="1"/>
      <c r="C1253" s="1"/>
      <c r="D1253" s="1"/>
      <c r="E1253" s="1"/>
      <c r="F1253" s="1"/>
      <c r="G1253" s="1"/>
      <c r="H1253" s="1"/>
      <c r="I1253" s="1"/>
      <c r="J1253" s="1"/>
      <c r="K1253" s="1"/>
      <c r="L1253" s="1"/>
      <c r="M1253" s="1"/>
      <c r="N1253" s="1"/>
      <c r="O1253" s="1"/>
      <c r="P1253" s="1"/>
      <c r="Q1253" s="1"/>
      <c r="R1253" s="1"/>
    </row>
    <row r="1254" spans="1:18" ht="9.75" customHeight="1">
      <c r="A1254" s="1"/>
      <c r="B1254" s="1"/>
      <c r="C1254" s="1"/>
      <c r="D1254" s="1"/>
      <c r="E1254" s="1"/>
      <c r="F1254" s="1"/>
      <c r="G1254" s="1"/>
      <c r="H1254" s="1"/>
      <c r="I1254" s="1"/>
      <c r="J1254" s="1"/>
      <c r="K1254" s="1"/>
      <c r="L1254" s="1"/>
      <c r="M1254" s="1"/>
      <c r="N1254" s="1"/>
      <c r="O1254" s="1"/>
      <c r="P1254" s="1"/>
      <c r="Q1254" s="1"/>
      <c r="R1254" s="1"/>
    </row>
    <row r="1255" spans="1:18" ht="9.75" customHeight="1">
      <c r="A1255" s="1"/>
      <c r="B1255" s="1"/>
      <c r="C1255" s="1"/>
      <c r="D1255" s="1"/>
      <c r="E1255" s="1"/>
      <c r="F1255" s="1"/>
      <c r="G1255" s="1"/>
      <c r="H1255" s="1"/>
      <c r="I1255" s="1"/>
      <c r="J1255" s="1"/>
      <c r="K1255" s="1"/>
      <c r="L1255" s="1"/>
      <c r="M1255" s="1"/>
      <c r="N1255" s="1"/>
      <c r="O1255" s="1"/>
      <c r="P1255" s="1"/>
      <c r="Q1255" s="1"/>
      <c r="R1255" s="1"/>
    </row>
    <row r="1256" spans="1:18" ht="9.75" customHeight="1">
      <c r="A1256" s="1"/>
      <c r="B1256" s="1"/>
      <c r="C1256" s="1"/>
      <c r="D1256" s="1"/>
      <c r="E1256" s="1"/>
      <c r="F1256" s="1"/>
      <c r="G1256" s="1"/>
      <c r="H1256" s="1"/>
      <c r="I1256" s="1"/>
      <c r="J1256" s="1"/>
      <c r="K1256" s="1"/>
      <c r="L1256" s="1"/>
      <c r="M1256" s="1"/>
      <c r="N1256" s="1"/>
      <c r="O1256" s="1"/>
      <c r="P1256" s="1"/>
      <c r="Q1256" s="1"/>
      <c r="R1256" s="1"/>
    </row>
    <row r="1257" spans="1:18" ht="9.75" customHeight="1">
      <c r="A1257" s="1"/>
      <c r="B1257" s="1"/>
      <c r="C1257" s="1"/>
      <c r="D1257" s="1"/>
      <c r="E1257" s="1"/>
      <c r="F1257" s="1"/>
      <c r="G1257" s="1"/>
      <c r="H1257" s="1"/>
      <c r="I1257" s="1"/>
      <c r="J1257" s="1"/>
      <c r="K1257" s="1"/>
      <c r="L1257" s="1"/>
      <c r="M1257" s="1"/>
      <c r="N1257" s="1"/>
      <c r="O1257" s="1"/>
      <c r="P1257" s="1"/>
      <c r="Q1257" s="1"/>
      <c r="R1257" s="1"/>
    </row>
    <row r="1258" spans="1:18" ht="9.75" customHeight="1">
      <c r="A1258" s="1"/>
      <c r="B1258" s="1"/>
      <c r="C1258" s="1"/>
      <c r="D1258" s="1"/>
      <c r="E1258" s="1"/>
      <c r="F1258" s="1"/>
      <c r="G1258" s="1"/>
      <c r="H1258" s="1"/>
      <c r="I1258" s="1"/>
      <c r="J1258" s="1"/>
      <c r="K1258" s="1"/>
      <c r="L1258" s="1"/>
      <c r="M1258" s="1"/>
      <c r="N1258" s="1"/>
      <c r="O1258" s="1"/>
      <c r="P1258" s="1"/>
      <c r="Q1258" s="1"/>
      <c r="R1258" s="1"/>
    </row>
    <row r="1259" spans="1:18" ht="9.75" customHeight="1">
      <c r="A1259" s="1"/>
      <c r="B1259" s="1"/>
      <c r="C1259" s="1"/>
      <c r="D1259" s="1"/>
      <c r="E1259" s="1"/>
      <c r="F1259" s="1"/>
      <c r="G1259" s="1"/>
      <c r="H1259" s="1"/>
      <c r="I1259" s="1"/>
      <c r="J1259" s="1"/>
      <c r="K1259" s="1"/>
      <c r="L1259" s="1"/>
      <c r="M1259" s="1"/>
      <c r="N1259" s="1"/>
      <c r="O1259" s="1"/>
      <c r="P1259" s="1"/>
      <c r="Q1259" s="1"/>
      <c r="R1259" s="1"/>
    </row>
    <row r="1260" spans="1:18" ht="9.75" customHeight="1">
      <c r="A1260" s="1"/>
      <c r="B1260" s="1"/>
      <c r="C1260" s="1"/>
      <c r="D1260" s="1"/>
      <c r="E1260" s="1"/>
      <c r="F1260" s="1"/>
      <c r="G1260" s="1"/>
      <c r="H1260" s="1"/>
      <c r="I1260" s="1"/>
      <c r="J1260" s="1"/>
      <c r="K1260" s="1"/>
      <c r="L1260" s="1"/>
      <c r="M1260" s="1"/>
      <c r="N1260" s="1"/>
      <c r="O1260" s="1"/>
      <c r="P1260" s="1"/>
      <c r="Q1260" s="1"/>
      <c r="R1260" s="1"/>
    </row>
    <row r="1261" spans="1:18" ht="9.75" customHeight="1">
      <c r="A1261" s="1"/>
      <c r="B1261" s="1"/>
      <c r="C1261" s="1"/>
      <c r="D1261" s="1"/>
      <c r="E1261" s="1"/>
      <c r="F1261" s="1"/>
      <c r="G1261" s="1"/>
      <c r="H1261" s="1"/>
      <c r="I1261" s="1"/>
      <c r="J1261" s="1"/>
      <c r="K1261" s="1"/>
      <c r="L1261" s="1"/>
      <c r="M1261" s="1"/>
      <c r="N1261" s="1"/>
      <c r="O1261" s="1"/>
      <c r="P1261" s="1"/>
      <c r="Q1261" s="1"/>
      <c r="R1261" s="1"/>
    </row>
    <row r="1262" spans="1:18" ht="9.75" customHeight="1">
      <c r="A1262" s="1"/>
      <c r="B1262" s="1"/>
      <c r="C1262" s="1"/>
      <c r="D1262" s="1"/>
      <c r="E1262" s="1"/>
      <c r="F1262" s="1"/>
      <c r="G1262" s="1"/>
      <c r="H1262" s="1"/>
      <c r="I1262" s="1"/>
      <c r="J1262" s="1"/>
      <c r="K1262" s="1"/>
      <c r="L1262" s="1"/>
      <c r="M1262" s="1"/>
      <c r="N1262" s="1"/>
      <c r="O1262" s="1"/>
      <c r="P1262" s="1"/>
      <c r="Q1262" s="1"/>
      <c r="R1262" s="1"/>
    </row>
    <row r="1263" spans="1:18" ht="9.75" customHeight="1">
      <c r="A1263" s="1"/>
      <c r="B1263" s="1"/>
      <c r="C1263" s="1"/>
      <c r="D1263" s="1"/>
      <c r="E1263" s="1"/>
      <c r="F1263" s="1"/>
      <c r="G1263" s="1"/>
      <c r="H1263" s="1"/>
      <c r="I1263" s="1"/>
      <c r="J1263" s="1"/>
      <c r="K1263" s="1"/>
      <c r="L1263" s="1"/>
      <c r="M1263" s="1"/>
      <c r="N1263" s="1"/>
      <c r="O1263" s="1"/>
      <c r="P1263" s="1"/>
      <c r="Q1263" s="1"/>
      <c r="R1263" s="1"/>
    </row>
    <row r="1264" spans="1:18" ht="9.75" customHeight="1">
      <c r="A1264" s="1"/>
      <c r="B1264" s="1"/>
      <c r="C1264" s="1"/>
      <c r="D1264" s="1"/>
      <c r="E1264" s="1"/>
      <c r="F1264" s="1"/>
      <c r="G1264" s="1"/>
      <c r="H1264" s="1"/>
      <c r="I1264" s="1"/>
      <c r="J1264" s="1"/>
      <c r="K1264" s="1"/>
      <c r="L1264" s="1"/>
      <c r="M1264" s="1"/>
      <c r="N1264" s="1"/>
      <c r="O1264" s="1"/>
      <c r="P1264" s="1"/>
      <c r="Q1264" s="1"/>
      <c r="R1264" s="1"/>
    </row>
    <row r="1265" spans="1:18" ht="9.75" customHeight="1">
      <c r="A1265" s="1"/>
      <c r="B1265" s="1"/>
      <c r="C1265" s="1"/>
      <c r="D1265" s="1"/>
      <c r="E1265" s="1"/>
      <c r="F1265" s="1"/>
      <c r="G1265" s="1"/>
      <c r="H1265" s="1"/>
      <c r="I1265" s="1"/>
      <c r="J1265" s="1"/>
      <c r="K1265" s="1"/>
      <c r="L1265" s="1"/>
      <c r="M1265" s="1"/>
      <c r="N1265" s="1"/>
      <c r="O1265" s="1"/>
      <c r="P1265" s="1"/>
      <c r="Q1265" s="1"/>
      <c r="R1265" s="1"/>
    </row>
    <row r="1266" spans="1:18" ht="9.75" customHeight="1">
      <c r="A1266" s="1"/>
      <c r="B1266" s="1"/>
      <c r="C1266" s="1"/>
      <c r="D1266" s="1"/>
      <c r="E1266" s="1"/>
      <c r="F1266" s="1"/>
      <c r="G1266" s="1"/>
      <c r="H1266" s="1"/>
      <c r="I1266" s="1"/>
      <c r="J1266" s="1"/>
      <c r="K1266" s="1"/>
      <c r="L1266" s="1"/>
      <c r="M1266" s="1"/>
      <c r="N1266" s="1"/>
      <c r="O1266" s="1"/>
      <c r="P1266" s="1"/>
      <c r="Q1266" s="1"/>
      <c r="R1266" s="1"/>
    </row>
    <row r="1267" spans="1:18" ht="9.75" customHeight="1">
      <c r="A1267" s="1"/>
      <c r="B1267" s="1"/>
      <c r="C1267" s="1"/>
      <c r="D1267" s="1"/>
      <c r="E1267" s="1"/>
      <c r="F1267" s="1"/>
      <c r="G1267" s="1"/>
      <c r="H1267" s="1"/>
      <c r="I1267" s="1"/>
      <c r="J1267" s="1"/>
      <c r="K1267" s="1"/>
      <c r="L1267" s="1"/>
      <c r="M1267" s="1"/>
      <c r="N1267" s="1"/>
      <c r="O1267" s="1"/>
      <c r="P1267" s="1"/>
      <c r="Q1267" s="1"/>
      <c r="R1267" s="1"/>
    </row>
    <row r="1268" spans="1:18" ht="9.75" customHeight="1">
      <c r="A1268" s="1"/>
      <c r="B1268" s="1"/>
      <c r="C1268" s="1"/>
      <c r="D1268" s="1"/>
      <c r="E1268" s="1"/>
      <c r="F1268" s="1"/>
      <c r="G1268" s="1"/>
      <c r="H1268" s="1"/>
      <c r="I1268" s="1"/>
      <c r="J1268" s="1"/>
      <c r="K1268" s="1"/>
      <c r="L1268" s="1"/>
      <c r="M1268" s="1"/>
      <c r="N1268" s="1"/>
      <c r="O1268" s="1"/>
      <c r="P1268" s="1"/>
      <c r="Q1268" s="1"/>
      <c r="R1268" s="1"/>
    </row>
    <row r="1269" spans="1:18" ht="9.75" customHeight="1">
      <c r="A1269" s="1"/>
      <c r="B1269" s="1"/>
      <c r="C1269" s="1"/>
      <c r="D1269" s="1"/>
      <c r="E1269" s="1"/>
      <c r="F1269" s="1"/>
      <c r="G1269" s="1"/>
      <c r="H1269" s="1"/>
      <c r="I1269" s="1"/>
      <c r="J1269" s="1"/>
      <c r="K1269" s="1"/>
      <c r="L1269" s="1"/>
      <c r="M1269" s="1"/>
      <c r="N1269" s="1"/>
      <c r="O1269" s="1"/>
      <c r="P1269" s="1"/>
      <c r="Q1269" s="1"/>
      <c r="R1269" s="1"/>
    </row>
    <row r="1270" spans="1:18" ht="9.75" customHeight="1">
      <c r="A1270" s="1"/>
      <c r="B1270" s="1"/>
      <c r="C1270" s="1"/>
      <c r="D1270" s="1"/>
      <c r="E1270" s="1"/>
      <c r="F1270" s="1"/>
      <c r="G1270" s="1"/>
      <c r="H1270" s="1"/>
      <c r="I1270" s="1"/>
      <c r="J1270" s="1"/>
      <c r="K1270" s="1"/>
      <c r="L1270" s="1"/>
      <c r="M1270" s="1"/>
      <c r="N1270" s="1"/>
      <c r="O1270" s="1"/>
      <c r="P1270" s="1"/>
      <c r="Q1270" s="1"/>
      <c r="R1270" s="1"/>
    </row>
    <row r="1271" spans="1:18" ht="9.75" customHeight="1">
      <c r="A1271" s="1"/>
      <c r="B1271" s="1"/>
      <c r="C1271" s="1"/>
      <c r="D1271" s="1"/>
      <c r="E1271" s="1"/>
      <c r="F1271" s="1"/>
      <c r="G1271" s="1"/>
      <c r="H1271" s="1"/>
      <c r="I1271" s="1"/>
      <c r="J1271" s="1"/>
      <c r="K1271" s="1"/>
      <c r="L1271" s="1"/>
      <c r="M1271" s="1"/>
      <c r="N1271" s="1"/>
      <c r="O1271" s="1"/>
      <c r="P1271" s="1"/>
      <c r="Q1271" s="1"/>
      <c r="R1271" s="1"/>
    </row>
    <row r="1272" spans="1:18" ht="9.75" customHeight="1">
      <c r="A1272" s="1"/>
      <c r="B1272" s="1"/>
      <c r="C1272" s="1"/>
      <c r="D1272" s="1"/>
      <c r="E1272" s="1"/>
      <c r="F1272" s="1"/>
      <c r="G1272" s="1"/>
      <c r="H1272" s="1"/>
      <c r="I1272" s="1"/>
      <c r="J1272" s="1"/>
      <c r="K1272" s="1"/>
      <c r="L1272" s="1"/>
      <c r="M1272" s="1"/>
      <c r="N1272" s="1"/>
      <c r="O1272" s="1"/>
      <c r="P1272" s="1"/>
      <c r="Q1272" s="1"/>
      <c r="R1272" s="1"/>
    </row>
    <row r="1273" spans="1:18" ht="9.75" customHeight="1">
      <c r="A1273" s="1"/>
      <c r="B1273" s="1"/>
      <c r="C1273" s="1"/>
      <c r="D1273" s="1"/>
      <c r="E1273" s="1"/>
      <c r="F1273" s="1"/>
      <c r="G1273" s="1"/>
      <c r="H1273" s="1"/>
      <c r="I1273" s="1"/>
      <c r="J1273" s="1"/>
      <c r="K1273" s="1"/>
      <c r="L1273" s="1"/>
      <c r="M1273" s="1"/>
      <c r="N1273" s="1"/>
      <c r="O1273" s="1"/>
      <c r="P1273" s="1"/>
      <c r="Q1273" s="1"/>
      <c r="R1273" s="1"/>
    </row>
    <row r="1274" spans="1:18" ht="9.75" customHeight="1">
      <c r="A1274" s="1"/>
      <c r="B1274" s="1"/>
      <c r="C1274" s="1"/>
      <c r="D1274" s="1"/>
      <c r="E1274" s="1"/>
      <c r="F1274" s="1"/>
      <c r="G1274" s="1"/>
      <c r="H1274" s="1"/>
      <c r="I1274" s="1"/>
      <c r="J1274" s="1"/>
      <c r="K1274" s="1"/>
      <c r="L1274" s="1"/>
      <c r="M1274" s="1"/>
      <c r="N1274" s="1"/>
      <c r="O1274" s="1"/>
      <c r="P1274" s="1"/>
      <c r="Q1274" s="1"/>
      <c r="R1274" s="1"/>
    </row>
    <row r="1275" spans="1:18" ht="9.75" customHeight="1">
      <c r="A1275" s="1"/>
      <c r="B1275" s="1"/>
      <c r="C1275" s="1"/>
      <c r="D1275" s="1"/>
      <c r="E1275" s="1"/>
      <c r="F1275" s="1"/>
      <c r="G1275" s="1"/>
      <c r="H1275" s="1"/>
      <c r="I1275" s="1"/>
      <c r="J1275" s="1"/>
      <c r="K1275" s="1"/>
      <c r="L1275" s="1"/>
      <c r="M1275" s="1"/>
      <c r="N1275" s="1"/>
      <c r="O1275" s="1"/>
      <c r="P1275" s="1"/>
      <c r="Q1275" s="1"/>
      <c r="R1275" s="1"/>
    </row>
    <row r="1276" spans="1:18" ht="9.75" customHeight="1">
      <c r="A1276" s="1"/>
      <c r="B1276" s="1"/>
      <c r="C1276" s="1"/>
      <c r="D1276" s="1"/>
      <c r="E1276" s="1"/>
      <c r="F1276" s="1"/>
      <c r="G1276" s="1"/>
      <c r="H1276" s="1"/>
      <c r="I1276" s="1"/>
      <c r="J1276" s="1"/>
      <c r="K1276" s="1"/>
      <c r="L1276" s="1"/>
      <c r="M1276" s="1"/>
      <c r="N1276" s="1"/>
      <c r="O1276" s="1"/>
      <c r="P1276" s="1"/>
      <c r="Q1276" s="1"/>
      <c r="R1276" s="1"/>
    </row>
    <row r="1277" spans="1:18" ht="9.75" customHeight="1">
      <c r="A1277" s="1"/>
      <c r="B1277" s="1"/>
      <c r="C1277" s="1"/>
      <c r="D1277" s="1"/>
      <c r="E1277" s="1"/>
      <c r="F1277" s="1"/>
      <c r="G1277" s="1"/>
      <c r="H1277" s="1"/>
      <c r="I1277" s="1"/>
      <c r="J1277" s="1"/>
      <c r="K1277" s="1"/>
      <c r="L1277" s="1"/>
      <c r="M1277" s="1"/>
      <c r="N1277" s="1"/>
      <c r="O1277" s="1"/>
      <c r="P1277" s="1"/>
      <c r="Q1277" s="1"/>
      <c r="R1277" s="1"/>
    </row>
    <row r="1278" spans="1:18" ht="9.75" customHeight="1">
      <c r="A1278" s="1"/>
      <c r="B1278" s="1"/>
      <c r="C1278" s="1"/>
      <c r="D1278" s="1"/>
      <c r="E1278" s="1"/>
      <c r="F1278" s="1"/>
      <c r="G1278" s="1"/>
      <c r="H1278" s="1"/>
      <c r="I1278" s="1"/>
      <c r="J1278" s="1"/>
      <c r="K1278" s="1"/>
      <c r="L1278" s="1"/>
      <c r="M1278" s="1"/>
      <c r="N1278" s="1"/>
      <c r="O1278" s="1"/>
      <c r="P1278" s="1"/>
      <c r="Q1278" s="1"/>
      <c r="R1278" s="1"/>
    </row>
    <row r="1279" spans="1:18" ht="9.75" customHeight="1">
      <c r="A1279" s="1"/>
      <c r="B1279" s="1"/>
      <c r="C1279" s="1"/>
      <c r="D1279" s="1"/>
      <c r="E1279" s="1"/>
      <c r="F1279" s="1"/>
      <c r="G1279" s="1"/>
      <c r="H1279" s="1"/>
      <c r="I1279" s="1"/>
      <c r="J1279" s="1"/>
      <c r="K1279" s="1"/>
      <c r="L1279" s="1"/>
      <c r="M1279" s="1"/>
      <c r="N1279" s="1"/>
      <c r="O1279" s="1"/>
      <c r="P1279" s="1"/>
      <c r="Q1279" s="1"/>
      <c r="R1279" s="1"/>
    </row>
    <row r="1280" spans="1:18" ht="9.75" customHeight="1">
      <c r="A1280" s="1"/>
      <c r="B1280" s="1"/>
      <c r="C1280" s="1"/>
      <c r="D1280" s="1"/>
      <c r="E1280" s="1"/>
      <c r="F1280" s="1"/>
      <c r="G1280" s="1"/>
      <c r="H1280" s="1"/>
      <c r="I1280" s="1"/>
      <c r="J1280" s="1"/>
      <c r="K1280" s="1"/>
      <c r="L1280" s="1"/>
      <c r="M1280" s="1"/>
      <c r="N1280" s="1"/>
      <c r="O1280" s="1"/>
      <c r="P1280" s="1"/>
      <c r="Q1280" s="1"/>
      <c r="R1280" s="1"/>
    </row>
    <row r="1281" spans="1:18" ht="9.75" customHeight="1">
      <c r="A1281" s="1"/>
      <c r="B1281" s="1"/>
      <c r="C1281" s="1"/>
      <c r="D1281" s="1"/>
      <c r="E1281" s="1"/>
      <c r="F1281" s="1"/>
      <c r="G1281" s="1"/>
      <c r="H1281" s="1"/>
      <c r="I1281" s="1"/>
      <c r="J1281" s="1"/>
      <c r="K1281" s="1"/>
      <c r="L1281" s="1"/>
      <c r="M1281" s="1"/>
      <c r="N1281" s="1"/>
      <c r="O1281" s="1"/>
      <c r="P1281" s="1"/>
      <c r="Q1281" s="1"/>
      <c r="R1281" s="1"/>
    </row>
    <row r="1282" spans="1:18" ht="9.75" customHeight="1">
      <c r="A1282" s="1"/>
      <c r="B1282" s="1"/>
      <c r="C1282" s="1"/>
      <c r="D1282" s="1"/>
      <c r="E1282" s="1"/>
      <c r="F1282" s="1"/>
      <c r="G1282" s="1"/>
      <c r="H1282" s="1"/>
      <c r="I1282" s="1"/>
      <c r="J1282" s="1"/>
      <c r="K1282" s="1"/>
      <c r="L1282" s="1"/>
      <c r="M1282" s="1"/>
      <c r="N1282" s="1"/>
      <c r="O1282" s="1"/>
      <c r="P1282" s="1"/>
      <c r="Q1282" s="1"/>
      <c r="R1282" s="1"/>
    </row>
    <row r="1283" spans="1:18" ht="9.75" customHeight="1">
      <c r="A1283" s="1"/>
      <c r="B1283" s="1"/>
      <c r="C1283" s="1"/>
      <c r="D1283" s="1"/>
      <c r="E1283" s="1"/>
      <c r="F1283" s="1"/>
      <c r="G1283" s="1"/>
      <c r="H1283" s="1"/>
      <c r="I1283" s="1"/>
      <c r="J1283" s="1"/>
      <c r="K1283" s="1"/>
      <c r="L1283" s="1"/>
      <c r="M1283" s="1"/>
      <c r="N1283" s="1"/>
      <c r="O1283" s="1"/>
      <c r="P1283" s="1"/>
      <c r="Q1283" s="1"/>
      <c r="R1283" s="1"/>
    </row>
    <row r="1284" spans="1:18" ht="9.75" customHeight="1">
      <c r="A1284" s="1"/>
      <c r="B1284" s="1"/>
      <c r="C1284" s="1"/>
      <c r="D1284" s="1"/>
      <c r="E1284" s="1"/>
      <c r="F1284" s="1"/>
      <c r="G1284" s="1"/>
      <c r="H1284" s="1"/>
      <c r="I1284" s="1"/>
      <c r="J1284" s="1"/>
      <c r="K1284" s="1"/>
      <c r="L1284" s="1"/>
      <c r="M1284" s="1"/>
      <c r="N1284" s="1"/>
      <c r="O1284" s="1"/>
      <c r="P1284" s="1"/>
      <c r="Q1284" s="1"/>
      <c r="R1284" s="1"/>
    </row>
    <row r="1285" spans="1:18" ht="9.75" customHeight="1">
      <c r="A1285" s="1"/>
      <c r="B1285" s="1"/>
      <c r="C1285" s="1"/>
      <c r="D1285" s="1"/>
      <c r="E1285" s="1"/>
      <c r="F1285" s="1"/>
      <c r="G1285" s="1"/>
      <c r="H1285" s="1"/>
      <c r="I1285" s="1"/>
      <c r="J1285" s="1"/>
      <c r="K1285" s="1"/>
      <c r="L1285" s="1"/>
      <c r="M1285" s="1"/>
      <c r="N1285" s="1"/>
      <c r="O1285" s="1"/>
      <c r="P1285" s="1"/>
      <c r="Q1285" s="1"/>
      <c r="R1285" s="1"/>
    </row>
    <row r="1286" spans="1:18" ht="9.75" customHeight="1">
      <c r="A1286" s="1"/>
      <c r="B1286" s="1"/>
      <c r="C1286" s="1"/>
      <c r="D1286" s="1"/>
      <c r="E1286" s="1"/>
      <c r="F1286" s="1"/>
      <c r="G1286" s="1"/>
      <c r="H1286" s="1"/>
      <c r="I1286" s="1"/>
      <c r="J1286" s="1"/>
      <c r="K1286" s="1"/>
      <c r="L1286" s="1"/>
      <c r="M1286" s="1"/>
      <c r="N1286" s="1"/>
      <c r="O1286" s="1"/>
      <c r="P1286" s="1"/>
      <c r="Q1286" s="1"/>
      <c r="R1286" s="1"/>
    </row>
    <row r="1287" spans="1:18" ht="9.75" customHeight="1">
      <c r="A1287" s="1"/>
      <c r="B1287" s="1"/>
      <c r="C1287" s="1"/>
      <c r="D1287" s="1"/>
      <c r="E1287" s="1"/>
      <c r="F1287" s="1"/>
      <c r="G1287" s="1"/>
      <c r="H1287" s="1"/>
      <c r="I1287" s="1"/>
      <c r="J1287" s="1"/>
      <c r="K1287" s="1"/>
      <c r="L1287" s="1"/>
      <c r="M1287" s="1"/>
      <c r="N1287" s="1"/>
      <c r="O1287" s="1"/>
      <c r="P1287" s="1"/>
      <c r="Q1287" s="1"/>
      <c r="R1287" s="1"/>
    </row>
    <row r="1288" spans="1:18" ht="9.75" customHeight="1">
      <c r="A1288" s="1"/>
      <c r="B1288" s="1"/>
      <c r="C1288" s="1"/>
      <c r="D1288" s="1"/>
      <c r="E1288" s="1"/>
      <c r="F1288" s="1"/>
      <c r="G1288" s="1"/>
      <c r="H1288" s="1"/>
      <c r="I1288" s="1"/>
      <c r="J1288" s="1"/>
      <c r="K1288" s="1"/>
      <c r="L1288" s="1"/>
      <c r="M1288" s="1"/>
      <c r="N1288" s="1"/>
      <c r="O1288" s="1"/>
      <c r="P1288" s="1"/>
      <c r="Q1288" s="1"/>
      <c r="R1288" s="1"/>
    </row>
    <row r="1289" spans="1:18" ht="9.75" customHeight="1">
      <c r="A1289" s="1"/>
      <c r="B1289" s="1"/>
      <c r="C1289" s="1"/>
      <c r="D1289" s="1"/>
      <c r="E1289" s="1"/>
      <c r="F1289" s="1"/>
      <c r="G1289" s="1"/>
      <c r="H1289" s="1"/>
      <c r="I1289" s="1"/>
      <c r="J1289" s="1"/>
      <c r="K1289" s="1"/>
      <c r="L1289" s="1"/>
      <c r="M1289" s="1"/>
      <c r="N1289" s="1"/>
      <c r="O1289" s="1"/>
      <c r="P1289" s="1"/>
      <c r="Q1289" s="1"/>
      <c r="R1289" s="1"/>
    </row>
    <row r="1290" spans="1:18" ht="9.75" customHeight="1">
      <c r="A1290" s="1"/>
      <c r="B1290" s="1"/>
      <c r="C1290" s="1"/>
      <c r="D1290" s="1"/>
      <c r="E1290" s="1"/>
      <c r="F1290" s="1"/>
      <c r="G1290" s="1"/>
      <c r="H1290" s="1"/>
      <c r="I1290" s="1"/>
      <c r="J1290" s="1"/>
      <c r="K1290" s="1"/>
      <c r="L1290" s="1"/>
      <c r="M1290" s="1"/>
      <c r="N1290" s="1"/>
      <c r="O1290" s="1"/>
      <c r="P1290" s="1"/>
      <c r="Q1290" s="1"/>
      <c r="R1290" s="1"/>
    </row>
    <row r="1291" spans="1:18" ht="9.75" customHeight="1">
      <c r="A1291" s="1"/>
      <c r="B1291" s="1"/>
      <c r="C1291" s="1"/>
      <c r="D1291" s="1"/>
      <c r="E1291" s="1"/>
      <c r="F1291" s="1"/>
      <c r="G1291" s="1"/>
      <c r="H1291" s="1"/>
      <c r="I1291" s="1"/>
      <c r="J1291" s="1"/>
      <c r="K1291" s="1"/>
      <c r="L1291" s="1"/>
      <c r="M1291" s="1"/>
      <c r="N1291" s="1"/>
      <c r="O1291" s="1"/>
      <c r="P1291" s="1"/>
      <c r="Q1291" s="1"/>
      <c r="R1291" s="1"/>
    </row>
    <row r="1292" spans="1:18" ht="9.75" customHeight="1">
      <c r="A1292" s="1"/>
      <c r="B1292" s="1"/>
      <c r="C1292" s="1"/>
      <c r="D1292" s="1"/>
      <c r="E1292" s="1"/>
      <c r="F1292" s="1"/>
      <c r="G1292" s="1"/>
      <c r="H1292" s="1"/>
      <c r="I1292" s="1"/>
      <c r="J1292" s="1"/>
      <c r="K1292" s="1"/>
      <c r="L1292" s="1"/>
      <c r="M1292" s="1"/>
      <c r="N1292" s="1"/>
      <c r="O1292" s="1"/>
      <c r="P1292" s="1"/>
      <c r="Q1292" s="1"/>
      <c r="R1292" s="1"/>
    </row>
    <row r="1293" spans="1:18" ht="9.75" customHeight="1">
      <c r="A1293" s="1"/>
      <c r="B1293" s="1"/>
      <c r="C1293" s="1"/>
      <c r="D1293" s="1"/>
      <c r="E1293" s="1"/>
      <c r="F1293" s="1"/>
      <c r="G1293" s="1"/>
      <c r="H1293" s="1"/>
      <c r="I1293" s="1"/>
      <c r="J1293" s="1"/>
      <c r="K1293" s="1"/>
      <c r="L1293" s="1"/>
      <c r="M1293" s="1"/>
      <c r="N1293" s="1"/>
      <c r="O1293" s="1"/>
      <c r="P1293" s="1"/>
      <c r="Q1293" s="1"/>
      <c r="R1293" s="1"/>
    </row>
    <row r="1294" spans="1:18" ht="9.75" customHeight="1">
      <c r="A1294" s="1"/>
      <c r="B1294" s="1"/>
      <c r="C1294" s="1"/>
      <c r="D1294" s="1"/>
      <c r="E1294" s="1"/>
      <c r="F1294" s="1"/>
      <c r="G1294" s="1"/>
      <c r="H1294" s="1"/>
      <c r="I1294" s="1"/>
      <c r="J1294" s="1"/>
      <c r="K1294" s="1"/>
      <c r="L1294" s="1"/>
      <c r="M1294" s="1"/>
      <c r="N1294" s="1"/>
      <c r="O1294" s="1"/>
      <c r="P1294" s="1"/>
      <c r="Q1294" s="1"/>
      <c r="R1294" s="1"/>
    </row>
    <row r="1295" spans="1:18" ht="9.75" customHeight="1">
      <c r="A1295" s="1"/>
      <c r="B1295" s="1"/>
      <c r="C1295" s="1"/>
      <c r="D1295" s="1"/>
      <c r="E1295" s="1"/>
      <c r="F1295" s="1"/>
      <c r="G1295" s="1"/>
      <c r="H1295" s="1"/>
      <c r="I1295" s="1"/>
      <c r="J1295" s="1"/>
      <c r="K1295" s="1"/>
      <c r="L1295" s="1"/>
      <c r="M1295" s="1"/>
      <c r="N1295" s="1"/>
      <c r="O1295" s="1"/>
      <c r="P1295" s="1"/>
      <c r="Q1295" s="1"/>
      <c r="R1295" s="1"/>
    </row>
    <row r="1296" spans="1:18" ht="9.75" customHeight="1">
      <c r="A1296" s="1"/>
      <c r="B1296" s="1"/>
      <c r="C1296" s="1"/>
      <c r="D1296" s="1"/>
      <c r="E1296" s="1"/>
      <c r="F1296" s="1"/>
      <c r="G1296" s="1"/>
      <c r="H1296" s="1"/>
      <c r="I1296" s="1"/>
      <c r="J1296" s="1"/>
      <c r="K1296" s="1"/>
      <c r="L1296" s="1"/>
      <c r="M1296" s="1"/>
      <c r="N1296" s="1"/>
      <c r="O1296" s="1"/>
      <c r="P1296" s="1"/>
      <c r="Q1296" s="1"/>
      <c r="R1296" s="1"/>
    </row>
    <row r="1297" spans="1:18" ht="9.75" customHeight="1">
      <c r="A1297" s="1"/>
      <c r="B1297" s="1"/>
      <c r="C1297" s="1"/>
      <c r="D1297" s="1"/>
      <c r="E1297" s="1"/>
      <c r="F1297" s="1"/>
      <c r="G1297" s="1"/>
      <c r="H1297" s="1"/>
      <c r="I1297" s="1"/>
      <c r="J1297" s="1"/>
      <c r="K1297" s="1"/>
      <c r="L1297" s="1"/>
      <c r="M1297" s="1"/>
      <c r="N1297" s="1"/>
      <c r="O1297" s="1"/>
      <c r="P1297" s="1"/>
      <c r="Q1297" s="1"/>
      <c r="R1297" s="1"/>
    </row>
    <row r="1298" spans="1:18" ht="9.75" customHeight="1">
      <c r="A1298" s="1"/>
      <c r="B1298" s="1"/>
      <c r="C1298" s="1"/>
      <c r="D1298" s="1"/>
      <c r="E1298" s="1"/>
      <c r="F1298" s="1"/>
      <c r="G1298" s="1"/>
      <c r="H1298" s="1"/>
      <c r="I1298" s="1"/>
      <c r="J1298" s="1"/>
      <c r="K1298" s="1"/>
      <c r="L1298" s="1"/>
      <c r="M1298" s="1"/>
      <c r="N1298" s="1"/>
      <c r="O1298" s="1"/>
      <c r="P1298" s="1"/>
      <c r="Q1298" s="1"/>
      <c r="R1298" s="1"/>
    </row>
    <row r="1299" spans="1:18" ht="9.75" customHeight="1">
      <c r="A1299" s="1"/>
      <c r="B1299" s="1"/>
      <c r="C1299" s="1"/>
      <c r="D1299" s="1"/>
      <c r="E1299" s="1"/>
      <c r="F1299" s="1"/>
      <c r="G1299" s="1"/>
      <c r="H1299" s="1"/>
      <c r="I1299" s="1"/>
      <c r="J1299" s="1"/>
      <c r="K1299" s="1"/>
      <c r="L1299" s="1"/>
      <c r="M1299" s="1"/>
      <c r="N1299" s="1"/>
      <c r="O1299" s="1"/>
      <c r="P1299" s="1"/>
      <c r="Q1299" s="1"/>
      <c r="R1299" s="1"/>
    </row>
    <row r="1300" spans="1:18" ht="9.75" customHeight="1">
      <c r="A1300" s="1"/>
      <c r="B1300" s="1"/>
      <c r="C1300" s="1"/>
      <c r="D1300" s="1"/>
      <c r="E1300" s="1"/>
      <c r="F1300" s="1"/>
      <c r="G1300" s="1"/>
      <c r="H1300" s="1"/>
      <c r="I1300" s="1"/>
      <c r="J1300" s="1"/>
      <c r="K1300" s="1"/>
      <c r="L1300" s="1"/>
      <c r="M1300" s="1"/>
      <c r="N1300" s="1"/>
      <c r="O1300" s="1"/>
      <c r="P1300" s="1"/>
      <c r="Q1300" s="1"/>
      <c r="R1300" s="1"/>
    </row>
    <row r="1301" spans="1:18" ht="9.75" customHeight="1">
      <c r="A1301" s="1"/>
      <c r="B1301" s="1"/>
      <c r="C1301" s="1"/>
      <c r="D1301" s="1"/>
      <c r="E1301" s="1"/>
      <c r="F1301" s="1"/>
      <c r="G1301" s="1"/>
      <c r="H1301" s="1"/>
      <c r="I1301" s="1"/>
      <c r="J1301" s="1"/>
      <c r="K1301" s="1"/>
      <c r="L1301" s="1"/>
      <c r="M1301" s="1"/>
      <c r="N1301" s="1"/>
      <c r="O1301" s="1"/>
      <c r="P1301" s="1"/>
      <c r="Q1301" s="1"/>
      <c r="R1301" s="1"/>
    </row>
    <row r="1302" spans="1:18" ht="9.75" customHeight="1">
      <c r="A1302" s="1"/>
      <c r="B1302" s="1"/>
      <c r="C1302" s="1"/>
      <c r="D1302" s="1"/>
      <c r="E1302" s="1"/>
      <c r="F1302" s="1"/>
      <c r="G1302" s="1"/>
      <c r="H1302" s="1"/>
      <c r="I1302" s="1"/>
      <c r="J1302" s="1"/>
      <c r="K1302" s="1"/>
      <c r="L1302" s="1"/>
      <c r="M1302" s="1"/>
      <c r="N1302" s="1"/>
      <c r="O1302" s="1"/>
      <c r="P1302" s="1"/>
      <c r="Q1302" s="1"/>
      <c r="R1302" s="1"/>
    </row>
    <row r="1303" spans="1:18" ht="9.75" customHeight="1">
      <c r="A1303" s="1"/>
      <c r="B1303" s="1"/>
      <c r="C1303" s="1"/>
      <c r="D1303" s="1"/>
      <c r="E1303" s="1"/>
      <c r="F1303" s="1"/>
      <c r="G1303" s="1"/>
      <c r="H1303" s="1"/>
      <c r="I1303" s="1"/>
      <c r="J1303" s="1"/>
      <c r="K1303" s="1"/>
      <c r="L1303" s="1"/>
      <c r="M1303" s="1"/>
      <c r="N1303" s="1"/>
      <c r="O1303" s="1"/>
      <c r="P1303" s="1"/>
      <c r="Q1303" s="1"/>
      <c r="R1303" s="1"/>
    </row>
    <row r="1304" spans="1:18" ht="9.75" customHeight="1">
      <c r="A1304" s="1"/>
      <c r="B1304" s="1"/>
      <c r="C1304" s="1"/>
      <c r="D1304" s="1"/>
      <c r="E1304" s="1"/>
      <c r="F1304" s="1"/>
      <c r="G1304" s="1"/>
      <c r="H1304" s="1"/>
      <c r="I1304" s="1"/>
      <c r="J1304" s="1"/>
      <c r="K1304" s="1"/>
      <c r="L1304" s="1"/>
      <c r="M1304" s="1"/>
      <c r="N1304" s="1"/>
      <c r="O1304" s="1"/>
      <c r="P1304" s="1"/>
      <c r="Q1304" s="1"/>
      <c r="R1304" s="1"/>
    </row>
    <row r="1305" spans="1:18" ht="9.75" customHeight="1">
      <c r="A1305" s="1"/>
      <c r="B1305" s="1"/>
      <c r="C1305" s="1"/>
      <c r="D1305" s="1"/>
      <c r="E1305" s="1"/>
      <c r="F1305" s="1"/>
      <c r="G1305" s="1"/>
      <c r="H1305" s="1"/>
      <c r="I1305" s="1"/>
      <c r="J1305" s="1"/>
      <c r="K1305" s="1"/>
      <c r="L1305" s="1"/>
      <c r="M1305" s="1"/>
      <c r="N1305" s="1"/>
      <c r="O1305" s="1"/>
      <c r="P1305" s="1"/>
      <c r="Q1305" s="1"/>
      <c r="R1305" s="1"/>
    </row>
    <row r="1306" spans="1:18" ht="9.75" customHeight="1">
      <c r="A1306" s="1"/>
      <c r="B1306" s="1"/>
      <c r="C1306" s="1"/>
      <c r="D1306" s="1"/>
      <c r="E1306" s="1"/>
      <c r="F1306" s="1"/>
      <c r="G1306" s="1"/>
      <c r="H1306" s="1"/>
      <c r="I1306" s="1"/>
      <c r="J1306" s="1"/>
      <c r="K1306" s="1"/>
      <c r="L1306" s="1"/>
      <c r="M1306" s="1"/>
      <c r="N1306" s="1"/>
      <c r="O1306" s="1"/>
      <c r="P1306" s="1"/>
      <c r="Q1306" s="1"/>
      <c r="R1306" s="1"/>
    </row>
    <row r="1307" spans="1:18" ht="9.75" customHeight="1">
      <c r="A1307" s="1"/>
      <c r="B1307" s="1"/>
      <c r="C1307" s="1"/>
      <c r="D1307" s="1"/>
      <c r="E1307" s="1"/>
      <c r="F1307" s="1"/>
      <c r="G1307" s="1"/>
      <c r="H1307" s="1"/>
      <c r="I1307" s="1"/>
      <c r="J1307" s="1"/>
      <c r="K1307" s="1"/>
      <c r="L1307" s="1"/>
      <c r="M1307" s="1"/>
      <c r="N1307" s="1"/>
      <c r="O1307" s="1"/>
      <c r="P1307" s="1"/>
      <c r="Q1307" s="1"/>
      <c r="R1307" s="1"/>
    </row>
    <row r="1308" spans="1:18" ht="9.75" customHeight="1">
      <c r="A1308" s="1"/>
      <c r="B1308" s="1"/>
      <c r="C1308" s="1"/>
      <c r="D1308" s="1"/>
      <c r="E1308" s="1"/>
      <c r="F1308" s="1"/>
      <c r="G1308" s="1"/>
      <c r="H1308" s="1"/>
      <c r="I1308" s="1"/>
      <c r="J1308" s="1"/>
      <c r="K1308" s="1"/>
      <c r="L1308" s="1"/>
      <c r="M1308" s="1"/>
      <c r="N1308" s="1"/>
      <c r="O1308" s="1"/>
      <c r="P1308" s="1"/>
      <c r="Q1308" s="1"/>
      <c r="R1308" s="1"/>
    </row>
    <row r="1309" spans="1:18" ht="9.75" customHeight="1">
      <c r="A1309" s="1"/>
      <c r="B1309" s="1"/>
      <c r="C1309" s="1"/>
      <c r="D1309" s="1"/>
      <c r="E1309" s="1"/>
      <c r="F1309" s="1"/>
      <c r="G1309" s="1"/>
      <c r="H1309" s="1"/>
      <c r="I1309" s="1"/>
      <c r="J1309" s="1"/>
      <c r="K1309" s="1"/>
      <c r="L1309" s="1"/>
      <c r="M1309" s="1"/>
      <c r="N1309" s="1"/>
      <c r="O1309" s="1"/>
      <c r="P1309" s="1"/>
      <c r="Q1309" s="1"/>
      <c r="R1309" s="1"/>
    </row>
    <row r="1310" spans="1:18" ht="9.75" customHeight="1">
      <c r="A1310" s="1"/>
      <c r="B1310" s="1"/>
      <c r="C1310" s="1"/>
      <c r="D1310" s="1"/>
      <c r="E1310" s="1"/>
      <c r="F1310" s="1"/>
      <c r="G1310" s="1"/>
      <c r="H1310" s="1"/>
      <c r="I1310" s="1"/>
      <c r="J1310" s="1"/>
      <c r="K1310" s="1"/>
      <c r="L1310" s="1"/>
      <c r="M1310" s="1"/>
      <c r="N1310" s="1"/>
      <c r="O1310" s="1"/>
      <c r="P1310" s="1"/>
      <c r="Q1310" s="1"/>
      <c r="R1310" s="1"/>
    </row>
    <row r="1311" spans="1:18" ht="9.75" customHeight="1">
      <c r="A1311" s="1"/>
      <c r="B1311" s="1"/>
      <c r="C1311" s="1"/>
      <c r="D1311" s="1"/>
      <c r="E1311" s="1"/>
      <c r="F1311" s="1"/>
      <c r="G1311" s="1"/>
      <c r="H1311" s="1"/>
      <c r="I1311" s="1"/>
      <c r="J1311" s="1"/>
      <c r="K1311" s="1"/>
      <c r="L1311" s="1"/>
      <c r="M1311" s="1"/>
      <c r="N1311" s="1"/>
      <c r="O1311" s="1"/>
      <c r="P1311" s="1"/>
      <c r="Q1311" s="1"/>
      <c r="R1311" s="1"/>
    </row>
    <row r="1312" spans="1:18" ht="9.75" customHeight="1">
      <c r="A1312" s="1"/>
      <c r="B1312" s="1"/>
      <c r="C1312" s="1"/>
      <c r="D1312" s="1"/>
      <c r="E1312" s="1"/>
      <c r="F1312" s="1"/>
      <c r="G1312" s="1"/>
      <c r="H1312" s="1"/>
      <c r="I1312" s="1"/>
      <c r="J1312" s="1"/>
      <c r="K1312" s="1"/>
      <c r="L1312" s="1"/>
      <c r="M1312" s="1"/>
      <c r="N1312" s="1"/>
      <c r="O1312" s="1"/>
      <c r="P1312" s="1"/>
      <c r="Q1312" s="1"/>
      <c r="R1312" s="1"/>
    </row>
    <row r="1313" spans="1:18" ht="9.75" customHeight="1">
      <c r="A1313" s="1"/>
      <c r="B1313" s="1"/>
      <c r="C1313" s="1"/>
      <c r="D1313" s="1"/>
      <c r="E1313" s="1"/>
      <c r="F1313" s="1"/>
      <c r="G1313" s="1"/>
      <c r="H1313" s="1"/>
      <c r="I1313" s="1"/>
      <c r="J1313" s="1"/>
      <c r="K1313" s="1"/>
      <c r="L1313" s="1"/>
      <c r="M1313" s="1"/>
      <c r="N1313" s="1"/>
      <c r="O1313" s="1"/>
      <c r="P1313" s="1"/>
      <c r="Q1313" s="1"/>
      <c r="R1313" s="1"/>
    </row>
    <row r="1314" spans="1:18" ht="9.75" customHeight="1">
      <c r="A1314" s="1"/>
      <c r="B1314" s="1"/>
      <c r="C1314" s="1"/>
      <c r="D1314" s="1"/>
      <c r="E1314" s="1"/>
      <c r="F1314" s="1"/>
      <c r="G1314" s="1"/>
      <c r="H1314" s="1"/>
      <c r="I1314" s="1"/>
      <c r="J1314" s="1"/>
      <c r="K1314" s="1"/>
      <c r="L1314" s="1"/>
      <c r="M1314" s="1"/>
      <c r="N1314" s="1"/>
      <c r="O1314" s="1"/>
      <c r="P1314" s="1"/>
      <c r="Q1314" s="1"/>
      <c r="R1314" s="1"/>
    </row>
    <row r="1315" spans="1:18" ht="9.75" customHeight="1">
      <c r="A1315" s="1"/>
      <c r="B1315" s="1"/>
      <c r="C1315" s="1"/>
      <c r="D1315" s="1"/>
      <c r="E1315" s="1"/>
      <c r="F1315" s="1"/>
      <c r="G1315" s="1"/>
      <c r="H1315" s="1"/>
      <c r="I1315" s="1"/>
      <c r="J1315" s="1"/>
      <c r="K1315" s="1"/>
      <c r="L1315" s="1"/>
      <c r="M1315" s="1"/>
      <c r="N1315" s="1"/>
      <c r="O1315" s="1"/>
      <c r="P1315" s="1"/>
      <c r="Q1315" s="1"/>
      <c r="R1315" s="1"/>
    </row>
    <row r="1316" spans="1:18" ht="9.75" customHeight="1">
      <c r="A1316" s="1"/>
      <c r="B1316" s="1"/>
      <c r="C1316" s="1"/>
      <c r="D1316" s="1"/>
      <c r="E1316" s="1"/>
      <c r="F1316" s="1"/>
      <c r="G1316" s="1"/>
      <c r="H1316" s="1"/>
      <c r="I1316" s="1"/>
      <c r="J1316" s="1"/>
      <c r="K1316" s="1"/>
      <c r="L1316" s="1"/>
      <c r="M1316" s="1"/>
      <c r="N1316" s="1"/>
      <c r="O1316" s="1"/>
      <c r="P1316" s="1"/>
      <c r="Q1316" s="1"/>
      <c r="R1316" s="1"/>
    </row>
    <row r="1317" spans="1:18" ht="9.75" customHeight="1">
      <c r="A1317" s="1"/>
      <c r="B1317" s="1"/>
      <c r="C1317" s="1"/>
      <c r="D1317" s="1"/>
      <c r="E1317" s="1"/>
      <c r="F1317" s="1"/>
      <c r="G1317" s="1"/>
      <c r="H1317" s="1"/>
      <c r="I1317" s="1"/>
      <c r="J1317" s="1"/>
      <c r="K1317" s="1"/>
      <c r="L1317" s="1"/>
      <c r="M1317" s="1"/>
      <c r="N1317" s="1"/>
      <c r="O1317" s="1"/>
      <c r="P1317" s="1"/>
      <c r="Q1317" s="1"/>
      <c r="R1317" s="1"/>
    </row>
    <row r="1318" spans="1:18" ht="9.75" customHeight="1">
      <c r="A1318" s="1"/>
      <c r="B1318" s="1"/>
      <c r="C1318" s="1"/>
      <c r="D1318" s="1"/>
      <c r="E1318" s="1"/>
      <c r="F1318" s="1"/>
      <c r="G1318" s="1"/>
      <c r="H1318" s="1"/>
      <c r="I1318" s="1"/>
      <c r="J1318" s="1"/>
      <c r="K1318" s="1"/>
      <c r="L1318" s="1"/>
      <c r="M1318" s="1"/>
      <c r="N1318" s="1"/>
      <c r="O1318" s="1"/>
      <c r="P1318" s="1"/>
      <c r="Q1318" s="1"/>
      <c r="R1318" s="1"/>
    </row>
    <row r="1319" spans="1:18" ht="9.75" customHeight="1">
      <c r="A1319" s="1"/>
      <c r="B1319" s="1"/>
      <c r="C1319" s="1"/>
      <c r="D1319" s="1"/>
      <c r="E1319" s="1"/>
      <c r="F1319" s="1"/>
      <c r="G1319" s="1"/>
      <c r="H1319" s="1"/>
      <c r="I1319" s="1"/>
      <c r="J1319" s="1"/>
      <c r="K1319" s="1"/>
      <c r="L1319" s="1"/>
      <c r="M1319" s="1"/>
      <c r="N1319" s="1"/>
      <c r="O1319" s="1"/>
      <c r="P1319" s="1"/>
      <c r="Q1319" s="1"/>
      <c r="R1319" s="1"/>
    </row>
    <row r="1320" spans="1:18" ht="9.75" customHeight="1">
      <c r="A1320" s="1"/>
      <c r="B1320" s="1"/>
      <c r="C1320" s="1"/>
      <c r="D1320" s="1"/>
      <c r="E1320" s="1"/>
      <c r="F1320" s="1"/>
      <c r="G1320" s="1"/>
      <c r="H1320" s="1"/>
      <c r="I1320" s="1"/>
      <c r="J1320" s="1"/>
      <c r="K1320" s="1"/>
      <c r="L1320" s="1"/>
      <c r="M1320" s="1"/>
      <c r="N1320" s="1"/>
      <c r="O1320" s="1"/>
      <c r="P1320" s="1"/>
      <c r="Q1320" s="1"/>
      <c r="R1320" s="1"/>
    </row>
    <row r="1321" spans="1:18" ht="9.75" customHeight="1">
      <c r="A1321" s="1"/>
      <c r="B1321" s="1"/>
      <c r="C1321" s="1"/>
      <c r="D1321" s="1"/>
      <c r="E1321" s="1"/>
      <c r="F1321" s="1"/>
      <c r="G1321" s="1"/>
      <c r="H1321" s="1"/>
      <c r="I1321" s="1"/>
      <c r="J1321" s="1"/>
      <c r="K1321" s="1"/>
      <c r="L1321" s="1"/>
      <c r="M1321" s="1"/>
      <c r="N1321" s="1"/>
      <c r="O1321" s="1"/>
      <c r="P1321" s="1"/>
      <c r="Q1321" s="1"/>
      <c r="R1321" s="1"/>
    </row>
    <row r="1322" spans="1:18" ht="9.75" customHeight="1">
      <c r="A1322" s="1"/>
      <c r="B1322" s="1"/>
      <c r="C1322" s="1"/>
      <c r="D1322" s="1"/>
      <c r="E1322" s="1"/>
      <c r="F1322" s="1"/>
      <c r="G1322" s="1"/>
      <c r="H1322" s="1"/>
      <c r="I1322" s="1"/>
      <c r="J1322" s="1"/>
      <c r="K1322" s="1"/>
      <c r="L1322" s="1"/>
      <c r="M1322" s="1"/>
      <c r="N1322" s="1"/>
      <c r="O1322" s="1"/>
      <c r="P1322" s="1"/>
      <c r="Q1322" s="1"/>
      <c r="R1322" s="1"/>
    </row>
    <row r="1323" spans="1:18" ht="9.75" customHeight="1">
      <c r="A1323" s="1"/>
      <c r="B1323" s="1"/>
      <c r="C1323" s="1"/>
      <c r="D1323" s="1"/>
      <c r="E1323" s="1"/>
      <c r="F1323" s="1"/>
      <c r="G1323" s="1"/>
      <c r="H1323" s="1"/>
      <c r="I1323" s="1"/>
      <c r="J1323" s="1"/>
      <c r="K1323" s="1"/>
      <c r="L1323" s="1"/>
      <c r="M1323" s="1"/>
      <c r="N1323" s="1"/>
      <c r="O1323" s="1"/>
      <c r="P1323" s="1"/>
      <c r="Q1323" s="1"/>
      <c r="R1323" s="1"/>
    </row>
    <row r="1324" spans="1:18" ht="9.75" customHeight="1">
      <c r="A1324" s="1"/>
      <c r="B1324" s="1"/>
      <c r="C1324" s="1"/>
      <c r="D1324" s="1"/>
      <c r="E1324" s="1"/>
      <c r="F1324" s="1"/>
      <c r="G1324" s="1"/>
      <c r="H1324" s="1"/>
      <c r="I1324" s="1"/>
      <c r="J1324" s="1"/>
      <c r="K1324" s="1"/>
      <c r="L1324" s="1"/>
      <c r="M1324" s="1"/>
      <c r="N1324" s="1"/>
      <c r="O1324" s="1"/>
      <c r="P1324" s="1"/>
      <c r="Q1324" s="1"/>
      <c r="R1324" s="1"/>
    </row>
    <row r="1325" spans="1:18" ht="9.75" customHeight="1">
      <c r="A1325" s="1"/>
      <c r="B1325" s="1"/>
      <c r="C1325" s="1"/>
      <c r="D1325" s="1"/>
      <c r="E1325" s="1"/>
      <c r="F1325" s="1"/>
      <c r="G1325" s="1"/>
      <c r="H1325" s="1"/>
      <c r="I1325" s="1"/>
      <c r="J1325" s="1"/>
      <c r="K1325" s="1"/>
      <c r="L1325" s="1"/>
      <c r="M1325" s="1"/>
      <c r="N1325" s="1"/>
      <c r="O1325" s="1"/>
      <c r="P1325" s="1"/>
      <c r="Q1325" s="1"/>
      <c r="R1325" s="1"/>
    </row>
    <row r="1326" spans="1:18" ht="9.75" customHeight="1">
      <c r="A1326" s="1"/>
      <c r="B1326" s="1"/>
      <c r="C1326" s="1"/>
      <c r="D1326" s="1"/>
      <c r="E1326" s="1"/>
      <c r="F1326" s="1"/>
      <c r="G1326" s="1"/>
      <c r="H1326" s="1"/>
      <c r="I1326" s="1"/>
      <c r="J1326" s="1"/>
      <c r="K1326" s="1"/>
      <c r="L1326" s="1"/>
      <c r="M1326" s="1"/>
      <c r="N1326" s="1"/>
      <c r="O1326" s="1"/>
      <c r="P1326" s="1"/>
      <c r="Q1326" s="1"/>
      <c r="R1326" s="1"/>
    </row>
    <row r="1327" spans="1:18" ht="9.75" customHeight="1">
      <c r="A1327" s="1"/>
      <c r="B1327" s="1"/>
      <c r="C1327" s="1"/>
      <c r="D1327" s="1"/>
      <c r="E1327" s="1"/>
      <c r="F1327" s="1"/>
      <c r="G1327" s="1"/>
      <c r="H1327" s="1"/>
      <c r="I1327" s="1"/>
      <c r="J1327" s="1"/>
      <c r="K1327" s="1"/>
      <c r="L1327" s="1"/>
      <c r="M1327" s="1"/>
      <c r="N1327" s="1"/>
      <c r="O1327" s="1"/>
      <c r="P1327" s="1"/>
      <c r="Q1327" s="1"/>
      <c r="R1327" s="1"/>
    </row>
    <row r="1328" spans="1:18" ht="9.75" customHeight="1">
      <c r="A1328" s="1"/>
      <c r="B1328" s="1"/>
      <c r="C1328" s="1"/>
      <c r="D1328" s="1"/>
      <c r="E1328" s="1"/>
      <c r="F1328" s="1"/>
      <c r="G1328" s="1"/>
      <c r="H1328" s="1"/>
      <c r="I1328" s="1"/>
      <c r="J1328" s="1"/>
      <c r="K1328" s="1"/>
      <c r="L1328" s="1"/>
      <c r="M1328" s="1"/>
      <c r="N1328" s="1"/>
      <c r="O1328" s="1"/>
      <c r="P1328" s="1"/>
      <c r="Q1328" s="1"/>
      <c r="R1328" s="1"/>
    </row>
    <row r="1329" spans="1:18" ht="9.75" customHeight="1">
      <c r="A1329" s="1"/>
      <c r="B1329" s="1"/>
      <c r="C1329" s="1"/>
      <c r="D1329" s="1"/>
      <c r="E1329" s="1"/>
      <c r="F1329" s="1"/>
      <c r="G1329" s="1"/>
      <c r="H1329" s="1"/>
      <c r="I1329" s="1"/>
      <c r="J1329" s="1"/>
      <c r="K1329" s="1"/>
      <c r="L1329" s="1"/>
      <c r="M1329" s="1"/>
      <c r="N1329" s="1"/>
      <c r="O1329" s="1"/>
      <c r="P1329" s="1"/>
      <c r="Q1329" s="1"/>
      <c r="R1329" s="1"/>
    </row>
    <row r="1330" spans="1:18" ht="9.75" customHeight="1">
      <c r="A1330" s="1"/>
      <c r="B1330" s="1"/>
      <c r="C1330" s="1"/>
      <c r="D1330" s="1"/>
      <c r="E1330" s="1"/>
      <c r="F1330" s="1"/>
      <c r="G1330" s="1"/>
      <c r="H1330" s="1"/>
      <c r="I1330" s="1"/>
      <c r="J1330" s="1"/>
      <c r="K1330" s="1"/>
      <c r="L1330" s="1"/>
      <c r="M1330" s="1"/>
      <c r="N1330" s="1"/>
      <c r="O1330" s="1"/>
      <c r="P1330" s="1"/>
      <c r="Q1330" s="1"/>
      <c r="R1330" s="1"/>
    </row>
    <row r="1331" spans="1:18" ht="9.75" customHeight="1">
      <c r="A1331" s="1"/>
      <c r="B1331" s="1"/>
      <c r="C1331" s="1"/>
      <c r="D1331" s="1"/>
      <c r="E1331" s="1"/>
      <c r="F1331" s="1"/>
      <c r="G1331" s="1"/>
      <c r="H1331" s="1"/>
      <c r="I1331" s="1"/>
      <c r="J1331" s="1"/>
      <c r="K1331" s="1"/>
      <c r="L1331" s="1"/>
      <c r="M1331" s="1"/>
      <c r="N1331" s="1"/>
      <c r="O1331" s="1"/>
      <c r="P1331" s="1"/>
      <c r="Q1331" s="1"/>
      <c r="R1331" s="1"/>
    </row>
    <row r="1332" spans="1:18" ht="9.75" customHeight="1">
      <c r="A1332" s="1"/>
      <c r="B1332" s="1"/>
      <c r="C1332" s="1"/>
      <c r="D1332" s="1"/>
      <c r="E1332" s="1"/>
      <c r="F1332" s="1"/>
      <c r="G1332" s="1"/>
      <c r="H1332" s="1"/>
      <c r="I1332" s="1"/>
      <c r="J1332" s="1"/>
      <c r="K1332" s="1"/>
      <c r="L1332" s="1"/>
      <c r="M1332" s="1"/>
      <c r="N1332" s="1"/>
      <c r="O1332" s="1"/>
      <c r="P1332" s="1"/>
      <c r="Q1332" s="1"/>
      <c r="R1332" s="1"/>
    </row>
    <row r="1333" spans="1:18" ht="9.75" customHeight="1">
      <c r="A1333" s="1"/>
      <c r="B1333" s="1"/>
      <c r="C1333" s="1"/>
      <c r="D1333" s="1"/>
      <c r="E1333" s="1"/>
      <c r="F1333" s="1"/>
      <c r="G1333" s="1"/>
      <c r="H1333" s="1"/>
      <c r="I1333" s="1"/>
      <c r="J1333" s="1"/>
      <c r="K1333" s="1"/>
      <c r="L1333" s="1"/>
      <c r="M1333" s="1"/>
      <c r="N1333" s="1"/>
      <c r="O1333" s="1"/>
      <c r="P1333" s="1"/>
      <c r="Q1333" s="1"/>
      <c r="R1333" s="1"/>
    </row>
    <row r="1334" spans="1:18" ht="9.75" customHeight="1">
      <c r="A1334" s="1"/>
      <c r="B1334" s="1"/>
      <c r="C1334" s="1"/>
      <c r="D1334" s="1"/>
      <c r="E1334" s="1"/>
      <c r="F1334" s="1"/>
      <c r="G1334" s="1"/>
      <c r="H1334" s="1"/>
      <c r="I1334" s="1"/>
      <c r="J1334" s="1"/>
      <c r="K1334" s="1"/>
      <c r="L1334" s="1"/>
      <c r="M1334" s="1"/>
      <c r="N1334" s="1"/>
      <c r="O1334" s="1"/>
      <c r="P1334" s="1"/>
      <c r="Q1334" s="1"/>
      <c r="R1334" s="1"/>
    </row>
    <row r="1335" spans="1:18" ht="9.75" customHeight="1">
      <c r="A1335" s="1"/>
      <c r="B1335" s="1"/>
      <c r="C1335" s="1"/>
      <c r="D1335" s="1"/>
      <c r="E1335" s="1"/>
      <c r="F1335" s="1"/>
      <c r="G1335" s="1"/>
      <c r="H1335" s="1"/>
      <c r="I1335" s="1"/>
      <c r="J1335" s="1"/>
      <c r="K1335" s="1"/>
      <c r="L1335" s="1"/>
      <c r="M1335" s="1"/>
      <c r="N1335" s="1"/>
      <c r="O1335" s="1"/>
      <c r="P1335" s="1"/>
      <c r="Q1335" s="1"/>
      <c r="R1335" s="1"/>
    </row>
    <row r="1336" spans="1:18" ht="9.75" customHeight="1">
      <c r="A1336" s="1"/>
      <c r="B1336" s="1"/>
      <c r="C1336" s="1"/>
      <c r="D1336" s="1"/>
      <c r="E1336" s="1"/>
      <c r="F1336" s="1"/>
      <c r="G1336" s="1"/>
      <c r="H1336" s="1"/>
      <c r="I1336" s="1"/>
      <c r="J1336" s="1"/>
      <c r="K1336" s="1"/>
      <c r="L1336" s="1"/>
      <c r="M1336" s="1"/>
      <c r="N1336" s="1"/>
      <c r="O1336" s="1"/>
      <c r="P1336" s="1"/>
      <c r="Q1336" s="1"/>
      <c r="R1336" s="1"/>
    </row>
    <row r="1337" spans="1:18" ht="9.75" customHeight="1">
      <c r="A1337" s="1"/>
      <c r="B1337" s="1"/>
      <c r="C1337" s="1"/>
      <c r="D1337" s="1"/>
      <c r="E1337" s="1"/>
      <c r="F1337" s="1"/>
      <c r="G1337" s="1"/>
      <c r="H1337" s="1"/>
      <c r="I1337" s="1"/>
      <c r="J1337" s="1"/>
      <c r="K1337" s="1"/>
      <c r="L1337" s="1"/>
      <c r="M1337" s="1"/>
      <c r="N1337" s="1"/>
      <c r="O1337" s="1"/>
      <c r="P1337" s="1"/>
      <c r="Q1337" s="1"/>
      <c r="R1337" s="1"/>
    </row>
    <row r="1338" spans="1:18" ht="9.75" customHeight="1">
      <c r="A1338" s="1"/>
      <c r="B1338" s="1"/>
      <c r="C1338" s="1"/>
      <c r="D1338" s="1"/>
      <c r="E1338" s="1"/>
      <c r="F1338" s="1"/>
      <c r="G1338" s="1"/>
      <c r="H1338" s="1"/>
      <c r="I1338" s="1"/>
      <c r="J1338" s="1"/>
      <c r="K1338" s="1"/>
      <c r="L1338" s="1"/>
      <c r="M1338" s="1"/>
      <c r="N1338" s="1"/>
      <c r="O1338" s="1"/>
      <c r="P1338" s="1"/>
      <c r="Q1338" s="1"/>
      <c r="R1338" s="1"/>
    </row>
    <row r="1339" spans="1:18" ht="9.75" customHeight="1">
      <c r="A1339" s="1"/>
      <c r="B1339" s="1"/>
      <c r="C1339" s="1"/>
      <c r="D1339" s="1"/>
      <c r="E1339" s="1"/>
      <c r="F1339" s="1"/>
      <c r="G1339" s="1"/>
      <c r="H1339" s="1"/>
      <c r="I1339" s="1"/>
      <c r="J1339" s="1"/>
      <c r="K1339" s="1"/>
      <c r="L1339" s="1"/>
      <c r="M1339" s="1"/>
      <c r="N1339" s="1"/>
      <c r="O1339" s="1"/>
      <c r="P1339" s="1"/>
      <c r="Q1339" s="1"/>
      <c r="R1339" s="1"/>
    </row>
    <row r="1340" spans="1:18" ht="9.75" customHeight="1">
      <c r="A1340" s="1"/>
      <c r="B1340" s="1"/>
      <c r="C1340" s="1"/>
      <c r="D1340" s="1"/>
      <c r="E1340" s="1"/>
      <c r="F1340" s="1"/>
      <c r="G1340" s="1"/>
      <c r="H1340" s="1"/>
      <c r="I1340" s="1"/>
      <c r="J1340" s="1"/>
      <c r="K1340" s="1"/>
      <c r="L1340" s="1"/>
      <c r="M1340" s="1"/>
      <c r="N1340" s="1"/>
      <c r="O1340" s="1"/>
      <c r="P1340" s="1"/>
      <c r="Q1340" s="1"/>
      <c r="R1340" s="1"/>
    </row>
    <row r="1341" spans="1:18" ht="9.75" customHeight="1">
      <c r="A1341" s="1"/>
      <c r="B1341" s="1"/>
      <c r="C1341" s="1"/>
      <c r="D1341" s="1"/>
      <c r="E1341" s="1"/>
      <c r="F1341" s="1"/>
      <c r="G1341" s="1"/>
      <c r="H1341" s="1"/>
      <c r="I1341" s="1"/>
      <c r="J1341" s="1"/>
      <c r="K1341" s="1"/>
      <c r="L1341" s="1"/>
      <c r="M1341" s="1"/>
      <c r="N1341" s="1"/>
      <c r="O1341" s="1"/>
      <c r="P1341" s="1"/>
      <c r="Q1341" s="1"/>
      <c r="R1341" s="1"/>
    </row>
    <row r="1342" spans="1:18" ht="9.75" customHeight="1">
      <c r="A1342" s="1"/>
      <c r="B1342" s="1"/>
      <c r="C1342" s="1"/>
      <c r="D1342" s="1"/>
      <c r="E1342" s="1"/>
      <c r="F1342" s="1"/>
      <c r="G1342" s="1"/>
      <c r="H1342" s="1"/>
      <c r="I1342" s="1"/>
      <c r="J1342" s="1"/>
      <c r="K1342" s="1"/>
      <c r="L1342" s="1"/>
      <c r="M1342" s="1"/>
      <c r="N1342" s="1"/>
      <c r="O1342" s="1"/>
      <c r="P1342" s="1"/>
      <c r="Q1342" s="1"/>
      <c r="R1342" s="1"/>
    </row>
    <row r="1343" spans="1:18" ht="9.75" customHeight="1">
      <c r="A1343" s="1"/>
      <c r="B1343" s="1"/>
      <c r="C1343" s="1"/>
      <c r="D1343" s="1"/>
      <c r="E1343" s="1"/>
      <c r="F1343" s="1"/>
      <c r="G1343" s="1"/>
      <c r="H1343" s="1"/>
      <c r="I1343" s="1"/>
      <c r="J1343" s="1"/>
      <c r="K1343" s="1"/>
      <c r="L1343" s="1"/>
      <c r="M1343" s="1"/>
      <c r="N1343" s="1"/>
      <c r="O1343" s="1"/>
      <c r="P1343" s="1"/>
      <c r="Q1343" s="1"/>
      <c r="R1343" s="1"/>
    </row>
    <row r="1344" spans="1:18" ht="9.75" customHeight="1">
      <c r="A1344" s="1"/>
      <c r="B1344" s="1"/>
      <c r="C1344" s="1"/>
      <c r="D1344" s="1"/>
      <c r="E1344" s="1"/>
      <c r="F1344" s="1"/>
      <c r="G1344" s="1"/>
      <c r="H1344" s="1"/>
      <c r="I1344" s="1"/>
      <c r="J1344" s="1"/>
      <c r="K1344" s="1"/>
      <c r="L1344" s="1"/>
      <c r="M1344" s="1"/>
      <c r="N1344" s="1"/>
      <c r="O1344" s="1"/>
      <c r="P1344" s="1"/>
      <c r="Q1344" s="1"/>
      <c r="R1344" s="1"/>
    </row>
    <row r="1345" spans="1:18" ht="9.75" customHeight="1">
      <c r="A1345" s="1"/>
      <c r="B1345" s="1"/>
      <c r="C1345" s="1"/>
      <c r="D1345" s="1"/>
      <c r="E1345" s="1"/>
      <c r="F1345" s="1"/>
      <c r="G1345" s="1"/>
      <c r="H1345" s="1"/>
      <c r="I1345" s="1"/>
      <c r="J1345" s="1"/>
      <c r="K1345" s="1"/>
      <c r="L1345" s="1"/>
      <c r="M1345" s="1"/>
      <c r="N1345" s="1"/>
      <c r="O1345" s="1"/>
      <c r="P1345" s="1"/>
      <c r="Q1345" s="1"/>
      <c r="R1345" s="1"/>
    </row>
    <row r="1346" spans="1:18" ht="9.75" customHeight="1">
      <c r="A1346" s="1"/>
      <c r="B1346" s="1"/>
      <c r="C1346" s="1"/>
      <c r="D1346" s="1"/>
      <c r="E1346" s="1"/>
      <c r="F1346" s="1"/>
      <c r="G1346" s="1"/>
      <c r="H1346" s="1"/>
      <c r="I1346" s="1"/>
      <c r="J1346" s="1"/>
      <c r="K1346" s="1"/>
      <c r="L1346" s="1"/>
      <c r="M1346" s="1"/>
      <c r="N1346" s="1"/>
      <c r="O1346" s="1"/>
      <c r="P1346" s="1"/>
      <c r="Q1346" s="1"/>
      <c r="R1346" s="1"/>
    </row>
    <row r="1347" spans="1:18" ht="9.75" customHeight="1">
      <c r="A1347" s="1"/>
      <c r="B1347" s="1"/>
      <c r="C1347" s="1"/>
      <c r="D1347" s="1"/>
      <c r="E1347" s="1"/>
      <c r="F1347" s="1"/>
      <c r="G1347" s="1"/>
      <c r="H1347" s="1"/>
      <c r="I1347" s="1"/>
      <c r="J1347" s="1"/>
      <c r="K1347" s="1"/>
      <c r="L1347" s="1"/>
      <c r="M1347" s="1"/>
      <c r="N1347" s="1"/>
      <c r="O1347" s="1"/>
      <c r="P1347" s="1"/>
      <c r="Q1347" s="1"/>
      <c r="R1347" s="1"/>
    </row>
    <row r="1348" spans="1:18" ht="9.75" customHeight="1">
      <c r="A1348" s="1"/>
      <c r="B1348" s="1"/>
      <c r="C1348" s="1"/>
      <c r="D1348" s="1"/>
      <c r="E1348" s="1"/>
      <c r="F1348" s="1"/>
      <c r="G1348" s="1"/>
      <c r="H1348" s="1"/>
      <c r="I1348" s="1"/>
      <c r="J1348" s="1"/>
      <c r="K1348" s="1"/>
      <c r="L1348" s="1"/>
      <c r="M1348" s="1"/>
      <c r="N1348" s="1"/>
      <c r="O1348" s="1"/>
      <c r="P1348" s="1"/>
      <c r="Q1348" s="1"/>
      <c r="R1348" s="1"/>
    </row>
    <row r="1349" spans="1:18" ht="9.75" customHeight="1">
      <c r="A1349" s="1"/>
      <c r="B1349" s="1"/>
      <c r="C1349" s="1"/>
      <c r="D1349" s="1"/>
      <c r="E1349" s="1"/>
      <c r="F1349" s="1"/>
      <c r="G1349" s="1"/>
      <c r="H1349" s="1"/>
      <c r="I1349" s="1"/>
      <c r="J1349" s="1"/>
      <c r="K1349" s="1"/>
      <c r="L1349" s="1"/>
      <c r="M1349" s="1"/>
      <c r="N1349" s="1"/>
      <c r="O1349" s="1"/>
      <c r="P1349" s="1"/>
      <c r="Q1349" s="1"/>
      <c r="R1349" s="1"/>
    </row>
    <row r="1350" spans="1:18" ht="9.75" customHeight="1">
      <c r="A1350" s="1"/>
      <c r="B1350" s="1"/>
      <c r="C1350" s="1"/>
      <c r="D1350" s="1"/>
      <c r="E1350" s="1"/>
      <c r="F1350" s="1"/>
      <c r="G1350" s="1"/>
      <c r="H1350" s="1"/>
      <c r="I1350" s="1"/>
      <c r="J1350" s="1"/>
      <c r="K1350" s="1"/>
      <c r="L1350" s="1"/>
      <c r="M1350" s="1"/>
      <c r="N1350" s="1"/>
      <c r="O1350" s="1"/>
      <c r="P1350" s="1"/>
      <c r="Q1350" s="1"/>
      <c r="R1350" s="1"/>
    </row>
    <row r="1351" spans="1:18" ht="9.75" customHeight="1">
      <c r="A1351" s="1"/>
      <c r="B1351" s="1"/>
      <c r="C1351" s="1"/>
      <c r="D1351" s="1"/>
      <c r="E1351" s="1"/>
      <c r="F1351" s="1"/>
      <c r="G1351" s="1"/>
      <c r="H1351" s="1"/>
      <c r="I1351" s="1"/>
      <c r="J1351" s="1"/>
      <c r="K1351" s="1"/>
      <c r="L1351" s="1"/>
      <c r="M1351" s="1"/>
      <c r="N1351" s="1"/>
      <c r="O1351" s="1"/>
      <c r="P1351" s="1"/>
      <c r="Q1351" s="1"/>
      <c r="R1351" s="1"/>
    </row>
    <row r="1352" spans="1:18" ht="9.75" customHeight="1">
      <c r="A1352" s="1"/>
      <c r="B1352" s="1"/>
      <c r="C1352" s="1"/>
      <c r="D1352" s="1"/>
      <c r="E1352" s="1"/>
      <c r="F1352" s="1"/>
      <c r="G1352" s="1"/>
      <c r="H1352" s="1"/>
      <c r="I1352" s="1"/>
      <c r="J1352" s="1"/>
      <c r="K1352" s="1"/>
      <c r="L1352" s="1"/>
      <c r="M1352" s="1"/>
      <c r="N1352" s="1"/>
      <c r="O1352" s="1"/>
      <c r="P1352" s="1"/>
      <c r="Q1352" s="1"/>
      <c r="R1352" s="1"/>
    </row>
    <row r="1353" spans="1:18" ht="9.75" customHeight="1">
      <c r="A1353" s="1"/>
      <c r="B1353" s="1"/>
      <c r="C1353" s="1"/>
      <c r="D1353" s="1"/>
      <c r="E1353" s="1"/>
      <c r="F1353" s="1"/>
      <c r="G1353" s="1"/>
      <c r="H1353" s="1"/>
      <c r="I1353" s="1"/>
      <c r="J1353" s="1"/>
      <c r="K1353" s="1"/>
      <c r="L1353" s="1"/>
      <c r="M1353" s="1"/>
      <c r="N1353" s="1"/>
      <c r="O1353" s="1"/>
      <c r="P1353" s="1"/>
      <c r="Q1353" s="1"/>
      <c r="R1353" s="1"/>
    </row>
    <row r="1354" spans="1:18" ht="9.75" customHeight="1">
      <c r="A1354" s="1"/>
      <c r="B1354" s="1"/>
      <c r="C1354" s="1"/>
      <c r="D1354" s="1"/>
      <c r="E1354" s="1"/>
      <c r="F1354" s="1"/>
      <c r="G1354" s="1"/>
      <c r="H1354" s="1"/>
      <c r="I1354" s="1"/>
      <c r="J1354" s="1"/>
      <c r="K1354" s="1"/>
      <c r="L1354" s="1"/>
      <c r="M1354" s="1"/>
      <c r="N1354" s="1"/>
      <c r="O1354" s="1"/>
      <c r="P1354" s="1"/>
      <c r="Q1354" s="1"/>
      <c r="R1354" s="1"/>
    </row>
    <row r="1355" spans="1:18" ht="9.75" customHeight="1">
      <c r="A1355" s="1"/>
      <c r="B1355" s="1"/>
      <c r="C1355" s="1"/>
      <c r="D1355" s="1"/>
      <c r="E1355" s="1"/>
      <c r="F1355" s="1"/>
      <c r="G1355" s="1"/>
      <c r="H1355" s="1"/>
      <c r="I1355" s="1"/>
      <c r="J1355" s="1"/>
      <c r="K1355" s="1"/>
      <c r="L1355" s="1"/>
      <c r="M1355" s="1"/>
      <c r="N1355" s="1"/>
      <c r="O1355" s="1"/>
      <c r="P1355" s="1"/>
      <c r="Q1355" s="1"/>
      <c r="R1355" s="1"/>
    </row>
    <row r="1356" spans="1:18" ht="9.75" customHeight="1">
      <c r="A1356" s="1"/>
      <c r="B1356" s="1"/>
      <c r="C1356" s="1"/>
      <c r="D1356" s="1"/>
      <c r="E1356" s="1"/>
      <c r="F1356" s="1"/>
      <c r="G1356" s="1"/>
      <c r="H1356" s="1"/>
      <c r="I1356" s="1"/>
      <c r="J1356" s="1"/>
      <c r="K1356" s="1"/>
      <c r="L1356" s="1"/>
      <c r="M1356" s="1"/>
      <c r="N1356" s="1"/>
      <c r="O1356" s="1"/>
      <c r="P1356" s="1"/>
      <c r="Q1356" s="1"/>
      <c r="R1356" s="1"/>
    </row>
    <row r="1357" spans="1:18" ht="9.75" customHeight="1">
      <c r="A1357" s="1"/>
      <c r="B1357" s="1"/>
      <c r="C1357" s="1"/>
      <c r="D1357" s="1"/>
      <c r="E1357" s="1"/>
      <c r="F1357" s="1"/>
      <c r="G1357" s="1"/>
      <c r="H1357" s="1"/>
      <c r="I1357" s="1"/>
      <c r="J1357" s="1"/>
      <c r="K1357" s="1"/>
      <c r="L1357" s="1"/>
      <c r="M1357" s="1"/>
      <c r="N1357" s="1"/>
      <c r="O1357" s="1"/>
      <c r="P1357" s="1"/>
      <c r="Q1357" s="1"/>
      <c r="R1357" s="1"/>
    </row>
    <row r="1358" spans="1:18" ht="9.75" customHeight="1">
      <c r="A1358" s="1"/>
      <c r="B1358" s="1"/>
      <c r="C1358" s="1"/>
      <c r="D1358" s="1"/>
      <c r="E1358" s="1"/>
      <c r="F1358" s="1"/>
      <c r="G1358" s="1"/>
      <c r="H1358" s="1"/>
      <c r="I1358" s="1"/>
      <c r="J1358" s="1"/>
      <c r="K1358" s="1"/>
      <c r="L1358" s="1"/>
      <c r="M1358" s="1"/>
      <c r="N1358" s="1"/>
      <c r="O1358" s="1"/>
      <c r="P1358" s="1"/>
      <c r="Q1358" s="1"/>
      <c r="R1358" s="1"/>
    </row>
    <row r="1359" spans="1:18" ht="9.75" customHeight="1">
      <c r="A1359" s="1"/>
      <c r="B1359" s="1"/>
      <c r="C1359" s="1"/>
      <c r="D1359" s="1"/>
      <c r="E1359" s="1"/>
      <c r="F1359" s="1"/>
      <c r="G1359" s="1"/>
      <c r="H1359" s="1"/>
      <c r="I1359" s="1"/>
      <c r="J1359" s="1"/>
      <c r="K1359" s="1"/>
      <c r="L1359" s="1"/>
      <c r="M1359" s="1"/>
      <c r="N1359" s="1"/>
      <c r="O1359" s="1"/>
      <c r="P1359" s="1"/>
      <c r="Q1359" s="1"/>
      <c r="R1359" s="1"/>
    </row>
    <row r="1360" spans="1:18" ht="9.75" customHeight="1">
      <c r="A1360" s="1"/>
      <c r="B1360" s="1"/>
      <c r="C1360" s="1"/>
      <c r="D1360" s="1"/>
      <c r="E1360" s="1"/>
      <c r="F1360" s="1"/>
      <c r="G1360" s="1"/>
      <c r="H1360" s="1"/>
      <c r="I1360" s="1"/>
      <c r="J1360" s="1"/>
      <c r="K1360" s="1"/>
      <c r="L1360" s="1"/>
      <c r="M1360" s="1"/>
      <c r="N1360" s="1"/>
      <c r="O1360" s="1"/>
      <c r="P1360" s="1"/>
      <c r="Q1360" s="1"/>
      <c r="R1360" s="1"/>
    </row>
    <row r="1361" spans="1:18" ht="9.75" customHeight="1">
      <c r="A1361" s="1"/>
      <c r="B1361" s="1"/>
      <c r="C1361" s="1"/>
      <c r="D1361" s="1"/>
      <c r="E1361" s="1"/>
      <c r="F1361" s="1"/>
      <c r="G1361" s="1"/>
      <c r="H1361" s="1"/>
      <c r="I1361" s="1"/>
      <c r="J1361" s="1"/>
      <c r="K1361" s="1"/>
      <c r="L1361" s="1"/>
      <c r="M1361" s="1"/>
      <c r="N1361" s="1"/>
      <c r="O1361" s="1"/>
      <c r="P1361" s="1"/>
      <c r="Q1361" s="1"/>
      <c r="R1361" s="1"/>
    </row>
    <row r="1362" spans="1:18" ht="9.75" customHeight="1">
      <c r="A1362" s="1"/>
      <c r="B1362" s="1"/>
      <c r="C1362" s="1"/>
      <c r="D1362" s="1"/>
      <c r="E1362" s="1"/>
      <c r="F1362" s="1"/>
      <c r="G1362" s="1"/>
      <c r="H1362" s="1"/>
      <c r="I1362" s="1"/>
      <c r="J1362" s="1"/>
      <c r="K1362" s="1"/>
      <c r="L1362" s="1"/>
      <c r="M1362" s="1"/>
      <c r="N1362" s="1"/>
      <c r="O1362" s="1"/>
      <c r="P1362" s="1"/>
      <c r="Q1362" s="1"/>
      <c r="R1362" s="1"/>
    </row>
    <row r="1363" spans="1:18" ht="9.75" customHeight="1">
      <c r="A1363" s="1"/>
      <c r="B1363" s="1"/>
      <c r="C1363" s="1"/>
      <c r="D1363" s="1"/>
      <c r="E1363" s="1"/>
      <c r="F1363" s="1"/>
      <c r="G1363" s="1"/>
      <c r="H1363" s="1"/>
      <c r="I1363" s="1"/>
      <c r="J1363" s="1"/>
      <c r="K1363" s="1"/>
      <c r="L1363" s="1"/>
      <c r="M1363" s="1"/>
      <c r="N1363" s="1"/>
      <c r="O1363" s="1"/>
      <c r="P1363" s="1"/>
      <c r="Q1363" s="1"/>
      <c r="R1363" s="1"/>
    </row>
    <row r="1364" spans="1:18" ht="9.75" customHeight="1">
      <c r="A1364" s="1"/>
      <c r="B1364" s="1"/>
      <c r="C1364" s="1"/>
      <c r="D1364" s="1"/>
      <c r="E1364" s="1"/>
      <c r="F1364" s="1"/>
      <c r="G1364" s="1"/>
      <c r="H1364" s="1"/>
      <c r="I1364" s="1"/>
      <c r="J1364" s="1"/>
      <c r="K1364" s="1"/>
      <c r="L1364" s="1"/>
      <c r="M1364" s="1"/>
      <c r="N1364" s="1"/>
      <c r="O1364" s="1"/>
      <c r="P1364" s="1"/>
      <c r="Q1364" s="1"/>
      <c r="R1364" s="1"/>
    </row>
    <row r="1365" spans="1:18" ht="9.75" customHeight="1">
      <c r="A1365" s="1"/>
      <c r="B1365" s="1"/>
      <c r="C1365" s="1"/>
      <c r="D1365" s="1"/>
      <c r="E1365" s="1"/>
      <c r="F1365" s="1"/>
      <c r="G1365" s="1"/>
      <c r="H1365" s="1"/>
      <c r="I1365" s="1"/>
      <c r="J1365" s="1"/>
      <c r="K1365" s="1"/>
      <c r="L1365" s="1"/>
      <c r="M1365" s="1"/>
      <c r="N1365" s="1"/>
      <c r="O1365" s="1"/>
      <c r="P1365" s="1"/>
      <c r="Q1365" s="1"/>
      <c r="R1365" s="1"/>
    </row>
    <row r="1366" spans="1:18" ht="9.75" customHeight="1">
      <c r="A1366" s="1"/>
      <c r="B1366" s="1"/>
      <c r="C1366" s="1"/>
      <c r="D1366" s="1"/>
      <c r="E1366" s="1"/>
      <c r="F1366" s="1"/>
      <c r="G1366" s="1"/>
      <c r="H1366" s="1"/>
      <c r="I1366" s="1"/>
      <c r="J1366" s="1"/>
      <c r="K1366" s="1"/>
      <c r="L1366" s="1"/>
      <c r="M1366" s="1"/>
      <c r="N1366" s="1"/>
      <c r="O1366" s="1"/>
      <c r="P1366" s="1"/>
      <c r="Q1366" s="1"/>
      <c r="R1366" s="1"/>
    </row>
    <row r="1367" spans="1:18" ht="9.75" customHeight="1">
      <c r="A1367" s="1"/>
      <c r="B1367" s="1"/>
      <c r="C1367" s="1"/>
      <c r="D1367" s="1"/>
      <c r="E1367" s="1"/>
      <c r="F1367" s="1"/>
      <c r="G1367" s="1"/>
      <c r="H1367" s="1"/>
      <c r="I1367" s="1"/>
      <c r="J1367" s="1"/>
      <c r="K1367" s="1"/>
      <c r="L1367" s="1"/>
      <c r="M1367" s="1"/>
      <c r="N1367" s="1"/>
      <c r="O1367" s="1"/>
      <c r="P1367" s="1"/>
      <c r="Q1367" s="1"/>
      <c r="R1367" s="1"/>
    </row>
    <row r="1368" spans="1:18" ht="9.75" customHeight="1">
      <c r="A1368" s="1"/>
      <c r="B1368" s="1"/>
      <c r="C1368" s="1"/>
      <c r="D1368" s="1"/>
      <c r="E1368" s="1"/>
      <c r="F1368" s="1"/>
      <c r="G1368" s="1"/>
      <c r="H1368" s="1"/>
      <c r="I1368" s="1"/>
      <c r="J1368" s="1"/>
      <c r="K1368" s="1"/>
      <c r="L1368" s="1"/>
      <c r="M1368" s="1"/>
      <c r="N1368" s="1"/>
      <c r="O1368" s="1"/>
      <c r="P1368" s="1"/>
      <c r="Q1368" s="1"/>
      <c r="R1368" s="1"/>
    </row>
    <row r="1369" spans="1:18" ht="9.75" customHeight="1">
      <c r="A1369" s="1"/>
      <c r="B1369" s="1"/>
      <c r="C1369" s="1"/>
      <c r="D1369" s="1"/>
      <c r="E1369" s="1"/>
      <c r="F1369" s="1"/>
      <c r="G1369" s="1"/>
      <c r="H1369" s="1"/>
      <c r="I1369" s="1"/>
      <c r="J1369" s="1"/>
      <c r="K1369" s="1"/>
      <c r="L1369" s="1"/>
      <c r="M1369" s="1"/>
      <c r="N1369" s="1"/>
      <c r="O1369" s="1"/>
      <c r="P1369" s="1"/>
      <c r="Q1369" s="1"/>
      <c r="R1369" s="1"/>
    </row>
    <row r="1370" spans="1:18" ht="9.75" customHeight="1">
      <c r="A1370" s="1"/>
      <c r="B1370" s="1"/>
      <c r="C1370" s="1"/>
      <c r="D1370" s="1"/>
      <c r="E1370" s="1"/>
      <c r="F1370" s="1"/>
      <c r="G1370" s="1"/>
      <c r="H1370" s="1"/>
      <c r="I1370" s="1"/>
      <c r="J1370" s="1"/>
      <c r="K1370" s="1"/>
      <c r="L1370" s="1"/>
      <c r="M1370" s="1"/>
      <c r="N1370" s="1"/>
      <c r="O1370" s="1"/>
      <c r="P1370" s="1"/>
      <c r="Q1370" s="1"/>
      <c r="R1370" s="1"/>
    </row>
    <row r="1371" spans="1:18" ht="9.75" customHeight="1">
      <c r="A1371" s="1"/>
      <c r="B1371" s="1"/>
      <c r="C1371" s="1"/>
      <c r="D1371" s="1"/>
      <c r="E1371" s="1"/>
      <c r="F1371" s="1"/>
      <c r="G1371" s="1"/>
      <c r="H1371" s="1"/>
      <c r="I1371" s="1"/>
      <c r="J1371" s="1"/>
      <c r="K1371" s="1"/>
      <c r="L1371" s="1"/>
      <c r="M1371" s="1"/>
      <c r="N1371" s="1"/>
      <c r="O1371" s="1"/>
      <c r="P1371" s="1"/>
      <c r="Q1371" s="1"/>
      <c r="R1371" s="1"/>
    </row>
    <row r="1372" spans="1:18" ht="9.75" customHeight="1">
      <c r="A1372" s="1"/>
      <c r="B1372" s="1"/>
      <c r="C1372" s="1"/>
      <c r="D1372" s="1"/>
      <c r="E1372" s="1"/>
      <c r="F1372" s="1"/>
      <c r="G1372" s="1"/>
      <c r="H1372" s="1"/>
      <c r="I1372" s="1"/>
      <c r="J1372" s="1"/>
      <c r="K1372" s="1"/>
      <c r="L1372" s="1"/>
      <c r="M1372" s="1"/>
      <c r="N1372" s="1"/>
      <c r="O1372" s="1"/>
      <c r="P1372" s="1"/>
      <c r="Q1372" s="1"/>
      <c r="R1372" s="1"/>
    </row>
    <row r="1373" spans="1:18" ht="9.75" customHeight="1">
      <c r="A1373" s="1"/>
      <c r="B1373" s="1"/>
      <c r="C1373" s="1"/>
      <c r="D1373" s="1"/>
      <c r="E1373" s="1"/>
      <c r="F1373" s="1"/>
      <c r="G1373" s="1"/>
      <c r="H1373" s="1"/>
      <c r="I1373" s="1"/>
      <c r="J1373" s="1"/>
      <c r="K1373" s="1"/>
      <c r="L1373" s="1"/>
      <c r="M1373" s="1"/>
      <c r="N1373" s="1"/>
      <c r="O1373" s="1"/>
      <c r="P1373" s="1"/>
      <c r="Q1373" s="1"/>
      <c r="R1373" s="1"/>
    </row>
    <row r="1374" spans="1:18" ht="9.75" customHeight="1">
      <c r="A1374" s="1"/>
      <c r="B1374" s="1"/>
      <c r="C1374" s="1"/>
      <c r="D1374" s="1"/>
      <c r="E1374" s="1"/>
      <c r="F1374" s="1"/>
      <c r="G1374" s="1"/>
      <c r="H1374" s="1"/>
      <c r="I1374" s="1"/>
      <c r="J1374" s="1"/>
      <c r="K1374" s="1"/>
      <c r="L1374" s="1"/>
      <c r="M1374" s="1"/>
      <c r="N1374" s="1"/>
      <c r="O1374" s="1"/>
      <c r="P1374" s="1"/>
      <c r="Q1374" s="1"/>
      <c r="R1374" s="1"/>
    </row>
    <row r="1375" spans="1:18" ht="9.75" customHeight="1">
      <c r="A1375" s="1"/>
      <c r="B1375" s="1"/>
      <c r="C1375" s="1"/>
      <c r="D1375" s="1"/>
      <c r="E1375" s="1"/>
      <c r="F1375" s="1"/>
      <c r="G1375" s="1"/>
      <c r="H1375" s="1"/>
      <c r="I1375" s="1"/>
      <c r="J1375" s="1"/>
      <c r="K1375" s="1"/>
      <c r="L1375" s="1"/>
      <c r="M1375" s="1"/>
      <c r="N1375" s="1"/>
      <c r="O1375" s="1"/>
      <c r="P1375" s="1"/>
      <c r="Q1375" s="1"/>
      <c r="R1375" s="1"/>
    </row>
    <row r="1376" spans="1:18" ht="9.75" customHeight="1">
      <c r="A1376" s="1"/>
      <c r="B1376" s="1"/>
      <c r="C1376" s="1"/>
      <c r="D1376" s="1"/>
      <c r="E1376" s="1"/>
      <c r="F1376" s="1"/>
      <c r="G1376" s="1"/>
      <c r="H1376" s="1"/>
      <c r="I1376" s="1"/>
      <c r="J1376" s="1"/>
      <c r="K1376" s="1"/>
      <c r="L1376" s="1"/>
      <c r="M1376" s="1"/>
      <c r="N1376" s="1"/>
      <c r="O1376" s="1"/>
      <c r="P1376" s="1"/>
      <c r="Q1376" s="1"/>
      <c r="R1376" s="1"/>
    </row>
    <row r="1377" spans="1:18" ht="9.75" customHeight="1">
      <c r="A1377" s="1"/>
      <c r="B1377" s="1"/>
      <c r="C1377" s="1"/>
      <c r="D1377" s="1"/>
      <c r="E1377" s="1"/>
      <c r="F1377" s="1"/>
      <c r="G1377" s="1"/>
      <c r="H1377" s="1"/>
      <c r="I1377" s="1"/>
      <c r="J1377" s="1"/>
      <c r="K1377" s="1"/>
      <c r="L1377" s="1"/>
      <c r="M1377" s="1"/>
      <c r="N1377" s="1"/>
      <c r="O1377" s="1"/>
      <c r="P1377" s="1"/>
      <c r="Q1377" s="1"/>
      <c r="R1377" s="1"/>
    </row>
    <row r="1378" spans="1:18" ht="9.75" customHeight="1">
      <c r="A1378" s="1"/>
      <c r="B1378" s="1"/>
      <c r="C1378" s="1"/>
      <c r="D1378" s="1"/>
      <c r="E1378" s="1"/>
      <c r="F1378" s="1"/>
      <c r="G1378" s="1"/>
      <c r="H1378" s="1"/>
      <c r="I1378" s="1"/>
      <c r="J1378" s="1"/>
      <c r="K1378" s="1"/>
      <c r="L1378" s="1"/>
      <c r="M1378" s="1"/>
      <c r="N1378" s="1"/>
      <c r="O1378" s="1"/>
      <c r="P1378" s="1"/>
      <c r="Q1378" s="1"/>
      <c r="R1378" s="1"/>
    </row>
    <row r="1379" spans="1:18" ht="9.75" customHeight="1">
      <c r="A1379" s="1"/>
      <c r="B1379" s="1"/>
      <c r="C1379" s="1"/>
      <c r="D1379" s="1"/>
      <c r="E1379" s="1"/>
      <c r="F1379" s="1"/>
      <c r="G1379" s="1"/>
      <c r="H1379" s="1"/>
      <c r="I1379" s="1"/>
      <c r="J1379" s="1"/>
      <c r="K1379" s="1"/>
      <c r="L1379" s="1"/>
      <c r="M1379" s="1"/>
      <c r="N1379" s="1"/>
      <c r="O1379" s="1"/>
      <c r="P1379" s="1"/>
      <c r="Q1379" s="1"/>
      <c r="R1379" s="1"/>
    </row>
    <row r="1380" spans="1:18" ht="9.75" customHeight="1">
      <c r="A1380" s="1"/>
      <c r="B1380" s="1"/>
      <c r="C1380" s="1"/>
      <c r="D1380" s="1"/>
      <c r="E1380" s="1"/>
      <c r="F1380" s="1"/>
      <c r="G1380" s="1"/>
      <c r="H1380" s="1"/>
      <c r="I1380" s="1"/>
      <c r="J1380" s="1"/>
      <c r="K1380" s="1"/>
      <c r="L1380" s="1"/>
      <c r="M1380" s="1"/>
      <c r="N1380" s="1"/>
      <c r="O1380" s="1"/>
      <c r="P1380" s="1"/>
      <c r="Q1380" s="1"/>
      <c r="R1380" s="1"/>
    </row>
    <row r="1381" spans="1:18" ht="9.75" customHeight="1">
      <c r="A1381" s="1"/>
      <c r="B1381" s="1"/>
      <c r="C1381" s="1"/>
      <c r="D1381" s="1"/>
      <c r="E1381" s="1"/>
      <c r="F1381" s="1"/>
      <c r="G1381" s="1"/>
      <c r="H1381" s="1"/>
      <c r="I1381" s="1"/>
      <c r="J1381" s="1"/>
      <c r="K1381" s="1"/>
      <c r="L1381" s="1"/>
      <c r="M1381" s="1"/>
      <c r="N1381" s="1"/>
      <c r="O1381" s="1"/>
      <c r="P1381" s="1"/>
      <c r="Q1381" s="1"/>
      <c r="R1381" s="1"/>
    </row>
    <row r="1382" spans="1:18" ht="9.75" customHeight="1">
      <c r="A1382" s="1"/>
      <c r="B1382" s="1"/>
      <c r="C1382" s="1"/>
      <c r="D1382" s="1"/>
      <c r="E1382" s="1"/>
      <c r="F1382" s="1"/>
      <c r="G1382" s="1"/>
      <c r="H1382" s="1"/>
      <c r="I1382" s="1"/>
      <c r="J1382" s="1"/>
      <c r="K1382" s="1"/>
      <c r="L1382" s="1"/>
      <c r="M1382" s="1"/>
      <c r="N1382" s="1"/>
      <c r="O1382" s="1"/>
      <c r="P1382" s="1"/>
      <c r="Q1382" s="1"/>
      <c r="R1382" s="1"/>
    </row>
    <row r="1383" spans="1:18" ht="9.75" customHeight="1">
      <c r="A1383" s="1"/>
      <c r="B1383" s="1"/>
      <c r="C1383" s="1"/>
      <c r="D1383" s="1"/>
      <c r="E1383" s="1"/>
      <c r="F1383" s="1"/>
      <c r="G1383" s="1"/>
      <c r="H1383" s="1"/>
      <c r="I1383" s="1"/>
      <c r="J1383" s="1"/>
      <c r="K1383" s="1"/>
      <c r="L1383" s="1"/>
      <c r="M1383" s="1"/>
      <c r="N1383" s="1"/>
      <c r="O1383" s="1"/>
      <c r="P1383" s="1"/>
      <c r="Q1383" s="1"/>
      <c r="R1383" s="1"/>
    </row>
    <row r="1384" spans="1:18" ht="9.75" customHeight="1">
      <c r="A1384" s="1"/>
      <c r="B1384" s="1"/>
      <c r="C1384" s="1"/>
      <c r="D1384" s="1"/>
      <c r="E1384" s="1"/>
      <c r="F1384" s="1"/>
      <c r="G1384" s="1"/>
      <c r="H1384" s="1"/>
      <c r="I1384" s="1"/>
      <c r="J1384" s="1"/>
      <c r="K1384" s="1"/>
      <c r="L1384" s="1"/>
      <c r="M1384" s="1"/>
      <c r="N1384" s="1"/>
      <c r="O1384" s="1"/>
      <c r="P1384" s="1"/>
      <c r="Q1384" s="1"/>
      <c r="R1384" s="1"/>
    </row>
    <row r="1385" spans="1:18" ht="9.75" customHeight="1">
      <c r="A1385" s="1"/>
      <c r="B1385" s="1"/>
      <c r="C1385" s="1"/>
      <c r="D1385" s="1"/>
      <c r="E1385" s="1"/>
      <c r="F1385" s="1"/>
      <c r="G1385" s="1"/>
      <c r="H1385" s="1"/>
      <c r="I1385" s="1"/>
      <c r="J1385" s="1"/>
      <c r="K1385" s="1"/>
      <c r="L1385" s="1"/>
      <c r="M1385" s="1"/>
      <c r="N1385" s="1"/>
      <c r="O1385" s="1"/>
      <c r="P1385" s="1"/>
      <c r="Q1385" s="1"/>
      <c r="R1385" s="1"/>
    </row>
    <row r="1386" spans="1:18" ht="9.75" customHeight="1">
      <c r="A1386" s="1"/>
      <c r="B1386" s="1"/>
      <c r="C1386" s="1"/>
      <c r="D1386" s="1"/>
      <c r="E1386" s="1"/>
      <c r="F1386" s="1"/>
      <c r="G1386" s="1"/>
      <c r="H1386" s="1"/>
      <c r="I1386" s="1"/>
      <c r="J1386" s="1"/>
      <c r="K1386" s="1"/>
      <c r="L1386" s="1"/>
      <c r="M1386" s="1"/>
      <c r="N1386" s="1"/>
      <c r="O1386" s="1"/>
      <c r="P1386" s="1"/>
      <c r="Q1386" s="1"/>
      <c r="R1386" s="1"/>
    </row>
    <row r="1387" spans="1:18" ht="9.75" customHeight="1">
      <c r="A1387" s="1"/>
      <c r="B1387" s="1"/>
      <c r="C1387" s="1"/>
      <c r="D1387" s="1"/>
      <c r="E1387" s="1"/>
      <c r="F1387" s="1"/>
      <c r="G1387" s="1"/>
      <c r="H1387" s="1"/>
      <c r="I1387" s="1"/>
      <c r="J1387" s="1"/>
      <c r="K1387" s="1"/>
      <c r="L1387" s="1"/>
      <c r="M1387" s="1"/>
      <c r="N1387" s="1"/>
      <c r="O1387" s="1"/>
      <c r="P1387" s="1"/>
      <c r="Q1387" s="1"/>
      <c r="R1387" s="1"/>
    </row>
    <row r="1388" spans="1:18" ht="9.75" customHeight="1">
      <c r="A1388" s="1"/>
      <c r="B1388" s="1"/>
      <c r="C1388" s="1"/>
      <c r="D1388" s="1"/>
      <c r="E1388" s="1"/>
      <c r="F1388" s="1"/>
      <c r="G1388" s="1"/>
      <c r="H1388" s="1"/>
      <c r="I1388" s="1"/>
      <c r="J1388" s="1"/>
      <c r="K1388" s="1"/>
      <c r="L1388" s="1"/>
      <c r="M1388" s="1"/>
      <c r="N1388" s="1"/>
      <c r="O1388" s="1"/>
      <c r="P1388" s="1"/>
      <c r="Q1388" s="1"/>
      <c r="R1388" s="1"/>
    </row>
    <row r="1389" spans="1:18" ht="9.75" customHeight="1">
      <c r="A1389" s="1"/>
      <c r="B1389" s="1"/>
      <c r="C1389" s="1"/>
      <c r="D1389" s="1"/>
      <c r="E1389" s="1"/>
      <c r="F1389" s="1"/>
      <c r="G1389" s="1"/>
      <c r="H1389" s="1"/>
      <c r="I1389" s="1"/>
      <c r="J1389" s="1"/>
      <c r="K1389" s="1"/>
      <c r="L1389" s="1"/>
      <c r="M1389" s="1"/>
      <c r="N1389" s="1"/>
      <c r="O1389" s="1"/>
      <c r="P1389" s="1"/>
      <c r="Q1389" s="1"/>
      <c r="R1389" s="1"/>
    </row>
    <row r="1390" spans="1:18" ht="9.75" customHeight="1">
      <c r="A1390" s="1"/>
      <c r="B1390" s="1"/>
      <c r="C1390" s="1"/>
      <c r="D1390" s="1"/>
      <c r="E1390" s="1"/>
      <c r="F1390" s="1"/>
      <c r="G1390" s="1"/>
      <c r="H1390" s="1"/>
      <c r="I1390" s="1"/>
      <c r="J1390" s="1"/>
      <c r="K1390" s="1"/>
      <c r="L1390" s="1"/>
      <c r="M1390" s="1"/>
      <c r="N1390" s="1"/>
      <c r="O1390" s="1"/>
      <c r="P1390" s="1"/>
      <c r="Q1390" s="1"/>
      <c r="R1390" s="1"/>
    </row>
    <row r="1391" spans="1:18" ht="9.75" customHeight="1">
      <c r="A1391" s="1"/>
      <c r="B1391" s="1"/>
      <c r="C1391" s="1"/>
      <c r="D1391" s="1"/>
      <c r="E1391" s="1"/>
      <c r="F1391" s="1"/>
      <c r="G1391" s="1"/>
      <c r="H1391" s="1"/>
      <c r="I1391" s="1"/>
      <c r="J1391" s="1"/>
      <c r="K1391" s="1"/>
      <c r="L1391" s="1"/>
      <c r="M1391" s="1"/>
      <c r="N1391" s="1"/>
      <c r="O1391" s="1"/>
      <c r="P1391" s="1"/>
      <c r="Q1391" s="1"/>
      <c r="R1391" s="1"/>
    </row>
    <row r="1392" spans="1:18" ht="9.75" customHeight="1">
      <c r="A1392" s="1"/>
      <c r="B1392" s="1"/>
      <c r="C1392" s="1"/>
      <c r="D1392" s="1"/>
      <c r="E1392" s="1"/>
      <c r="F1392" s="1"/>
      <c r="G1392" s="1"/>
      <c r="H1392" s="1"/>
      <c r="I1392" s="1"/>
      <c r="J1392" s="1"/>
      <c r="K1392" s="1"/>
      <c r="L1392" s="1"/>
      <c r="M1392" s="1"/>
      <c r="N1392" s="1"/>
      <c r="O1392" s="1"/>
      <c r="P1392" s="1"/>
      <c r="Q1392" s="1"/>
      <c r="R1392" s="1"/>
    </row>
    <row r="1393" spans="1:18" ht="9.75" customHeight="1">
      <c r="A1393" s="1"/>
      <c r="B1393" s="1"/>
      <c r="C1393" s="1"/>
      <c r="D1393" s="1"/>
      <c r="E1393" s="1"/>
      <c r="F1393" s="1"/>
      <c r="G1393" s="1"/>
      <c r="H1393" s="1"/>
      <c r="I1393" s="1"/>
      <c r="J1393" s="1"/>
      <c r="K1393" s="1"/>
      <c r="L1393" s="1"/>
      <c r="M1393" s="1"/>
      <c r="N1393" s="1"/>
      <c r="O1393" s="1"/>
      <c r="P1393" s="1"/>
      <c r="Q1393" s="1"/>
      <c r="R1393" s="1"/>
    </row>
    <row r="1394" spans="1:18" ht="9.75" customHeight="1">
      <c r="A1394" s="1"/>
      <c r="B1394" s="1"/>
      <c r="C1394" s="1"/>
      <c r="D1394" s="1"/>
      <c r="E1394" s="1"/>
      <c r="F1394" s="1"/>
      <c r="G1394" s="1"/>
      <c r="H1394" s="1"/>
      <c r="I1394" s="1"/>
      <c r="J1394" s="1"/>
      <c r="K1394" s="1"/>
      <c r="L1394" s="1"/>
      <c r="M1394" s="1"/>
      <c r="N1394" s="1"/>
      <c r="O1394" s="1"/>
      <c r="P1394" s="1"/>
      <c r="Q1394" s="1"/>
      <c r="R1394" s="1"/>
    </row>
    <row r="1395" spans="1:18" ht="9.75" customHeight="1">
      <c r="A1395" s="1"/>
      <c r="B1395" s="1"/>
      <c r="C1395" s="1"/>
      <c r="D1395" s="1"/>
      <c r="E1395" s="1"/>
      <c r="F1395" s="1"/>
      <c r="G1395" s="1"/>
      <c r="H1395" s="1"/>
      <c r="I1395" s="1"/>
      <c r="J1395" s="1"/>
      <c r="K1395" s="1"/>
      <c r="L1395" s="1"/>
      <c r="M1395" s="1"/>
      <c r="N1395" s="1"/>
      <c r="O1395" s="1"/>
      <c r="P1395" s="1"/>
      <c r="Q1395" s="1"/>
      <c r="R1395" s="1"/>
    </row>
    <row r="1396" spans="1:18" ht="9.75" customHeight="1">
      <c r="A1396" s="1"/>
      <c r="B1396" s="1"/>
      <c r="C1396" s="1"/>
      <c r="D1396" s="1"/>
      <c r="E1396" s="1"/>
      <c r="F1396" s="1"/>
      <c r="G1396" s="1"/>
      <c r="H1396" s="1"/>
      <c r="I1396" s="1"/>
      <c r="J1396" s="1"/>
      <c r="K1396" s="1"/>
      <c r="L1396" s="1"/>
      <c r="M1396" s="1"/>
      <c r="N1396" s="1"/>
      <c r="O1396" s="1"/>
      <c r="P1396" s="1"/>
      <c r="Q1396" s="1"/>
      <c r="R1396" s="1"/>
    </row>
    <row r="1397" spans="1:18" ht="9.75" customHeight="1">
      <c r="A1397" s="1"/>
      <c r="B1397" s="1"/>
      <c r="C1397" s="1"/>
      <c r="D1397" s="1"/>
      <c r="E1397" s="1"/>
      <c r="F1397" s="1"/>
      <c r="G1397" s="1"/>
      <c r="H1397" s="1"/>
      <c r="I1397" s="1"/>
      <c r="J1397" s="1"/>
      <c r="K1397" s="1"/>
      <c r="L1397" s="1"/>
      <c r="M1397" s="1"/>
      <c r="N1397" s="1"/>
      <c r="O1397" s="1"/>
      <c r="P1397" s="1"/>
      <c r="Q1397" s="1"/>
      <c r="R1397" s="1"/>
    </row>
    <row r="1398" spans="1:18">
      <c r="A1398" s="1"/>
      <c r="B1398" s="1"/>
      <c r="C1398" s="1"/>
      <c r="D1398" s="1"/>
      <c r="E1398" s="1"/>
      <c r="F1398" s="1"/>
      <c r="G1398" s="1"/>
      <c r="H1398" s="1"/>
      <c r="I1398" s="1"/>
      <c r="J1398" s="1"/>
      <c r="K1398" s="1"/>
      <c r="L1398" s="1"/>
      <c r="M1398" s="1"/>
      <c r="N1398" s="1"/>
      <c r="O1398" s="1"/>
      <c r="P1398" s="1"/>
      <c r="Q1398" s="1"/>
      <c r="R1398" s="1"/>
    </row>
    <row r="1399" spans="1:18">
      <c r="A1399" s="1"/>
      <c r="B1399" s="1"/>
      <c r="C1399" s="1"/>
      <c r="D1399" s="1"/>
      <c r="E1399" s="1"/>
      <c r="F1399" s="1"/>
      <c r="G1399" s="1"/>
      <c r="H1399" s="1"/>
      <c r="I1399" s="1"/>
      <c r="J1399" s="1"/>
      <c r="K1399" s="1"/>
      <c r="L1399" s="1"/>
      <c r="M1399" s="1"/>
      <c r="N1399" s="1"/>
      <c r="O1399" s="1"/>
      <c r="P1399" s="1"/>
      <c r="Q1399" s="1"/>
      <c r="R1399" s="1"/>
    </row>
    <row r="1400" spans="1:18">
      <c r="A1400" s="1"/>
      <c r="B1400" s="1"/>
      <c r="C1400" s="1"/>
      <c r="D1400" s="1"/>
      <c r="E1400" s="1"/>
      <c r="F1400" s="1"/>
      <c r="G1400" s="1"/>
      <c r="H1400" s="1"/>
      <c r="I1400" s="1"/>
      <c r="J1400" s="1"/>
      <c r="K1400" s="1"/>
      <c r="L1400" s="1"/>
      <c r="M1400" s="1"/>
      <c r="N1400" s="1"/>
      <c r="O1400" s="1"/>
      <c r="P1400" s="1"/>
      <c r="Q1400" s="1"/>
      <c r="R1400" s="1"/>
    </row>
    <row r="1401" spans="1:18">
      <c r="A1401" s="1"/>
      <c r="B1401" s="1"/>
      <c r="C1401" s="1"/>
      <c r="D1401" s="1"/>
      <c r="E1401" s="1"/>
      <c r="F1401" s="1"/>
      <c r="G1401" s="1"/>
      <c r="H1401" s="1"/>
      <c r="I1401" s="1"/>
      <c r="J1401" s="1"/>
      <c r="K1401" s="1"/>
      <c r="L1401" s="1"/>
      <c r="M1401" s="1"/>
      <c r="N1401" s="1"/>
      <c r="O1401" s="1"/>
      <c r="P1401" s="1"/>
      <c r="Q1401" s="1"/>
      <c r="R1401" s="1"/>
    </row>
    <row r="1402" spans="1:18">
      <c r="A1402" s="1"/>
      <c r="B1402" s="1"/>
      <c r="C1402" s="1"/>
      <c r="D1402" s="1"/>
      <c r="E1402" s="1"/>
      <c r="F1402" s="1"/>
      <c r="G1402" s="1"/>
      <c r="H1402" s="1"/>
      <c r="I1402" s="1"/>
      <c r="J1402" s="1"/>
      <c r="K1402" s="1"/>
      <c r="L1402" s="1"/>
      <c r="M1402" s="1"/>
      <c r="N1402" s="1"/>
      <c r="O1402" s="1"/>
      <c r="P1402" s="1"/>
      <c r="Q1402" s="1"/>
      <c r="R1402" s="1"/>
    </row>
    <row r="1403" spans="1:18">
      <c r="A1403" s="1"/>
      <c r="B1403" s="1"/>
      <c r="C1403" s="1"/>
      <c r="D1403" s="1"/>
      <c r="E1403" s="1"/>
      <c r="F1403" s="1"/>
      <c r="G1403" s="1"/>
      <c r="H1403" s="1"/>
      <c r="I1403" s="1"/>
      <c r="J1403" s="1"/>
      <c r="K1403" s="1"/>
      <c r="L1403" s="1"/>
      <c r="M1403" s="1"/>
      <c r="N1403" s="1"/>
      <c r="O1403" s="1"/>
      <c r="P1403" s="1"/>
      <c r="Q1403" s="1"/>
      <c r="R1403" s="1"/>
    </row>
    <row r="1404" spans="1:18">
      <c r="A1404" s="1"/>
      <c r="B1404" s="1"/>
      <c r="C1404" s="1"/>
      <c r="D1404" s="1"/>
      <c r="E1404" s="1"/>
      <c r="F1404" s="1"/>
      <c r="G1404" s="1"/>
      <c r="H1404" s="1"/>
      <c r="I1404" s="1"/>
      <c r="J1404" s="1"/>
      <c r="K1404" s="1"/>
      <c r="L1404" s="1"/>
      <c r="M1404" s="1"/>
      <c r="N1404" s="1"/>
      <c r="O1404" s="1"/>
      <c r="P1404" s="1"/>
      <c r="Q1404" s="1"/>
      <c r="R1404" s="1"/>
    </row>
    <row r="1405" spans="1:18">
      <c r="A1405" s="1"/>
      <c r="B1405" s="1"/>
      <c r="C1405" s="1"/>
      <c r="D1405" s="1"/>
      <c r="E1405" s="1"/>
      <c r="F1405" s="1"/>
      <c r="G1405" s="1"/>
      <c r="H1405" s="1"/>
      <c r="I1405" s="1"/>
      <c r="J1405" s="1"/>
      <c r="K1405" s="1"/>
      <c r="L1405" s="1"/>
      <c r="M1405" s="1"/>
      <c r="N1405" s="1"/>
      <c r="O1405" s="1"/>
      <c r="P1405" s="1"/>
      <c r="Q1405" s="1"/>
      <c r="R1405" s="1"/>
    </row>
    <row r="1406" spans="1:18">
      <c r="A1406" s="1"/>
      <c r="B1406" s="1"/>
      <c r="C1406" s="1"/>
      <c r="D1406" s="1"/>
      <c r="E1406" s="1"/>
      <c r="F1406" s="1"/>
      <c r="G1406" s="1"/>
      <c r="H1406" s="1"/>
      <c r="I1406" s="1"/>
      <c r="J1406" s="1"/>
      <c r="K1406" s="1"/>
      <c r="L1406" s="1"/>
      <c r="M1406" s="1"/>
      <c r="N1406" s="1"/>
      <c r="O1406" s="1"/>
      <c r="P1406" s="1"/>
      <c r="Q1406" s="1"/>
      <c r="R1406" s="1"/>
    </row>
    <row r="1407" spans="1:18">
      <c r="A1407" s="1"/>
      <c r="B1407" s="1"/>
      <c r="C1407" s="1"/>
      <c r="D1407" s="1"/>
      <c r="E1407" s="1"/>
      <c r="F1407" s="1"/>
      <c r="G1407" s="1"/>
      <c r="H1407" s="1"/>
      <c r="I1407" s="1"/>
      <c r="J1407" s="1"/>
      <c r="K1407" s="1"/>
      <c r="L1407" s="1"/>
      <c r="M1407" s="1"/>
      <c r="N1407" s="1"/>
      <c r="O1407" s="1"/>
      <c r="P1407" s="1"/>
      <c r="Q1407" s="1"/>
      <c r="R1407" s="1"/>
    </row>
    <row r="1408" spans="1:18">
      <c r="A1408" s="1"/>
      <c r="B1408" s="1"/>
      <c r="C1408" s="1"/>
      <c r="D1408" s="1"/>
      <c r="E1408" s="1"/>
      <c r="F1408" s="1"/>
      <c r="G1408" s="1"/>
      <c r="H1408" s="1"/>
      <c r="I1408" s="1"/>
      <c r="J1408" s="1"/>
      <c r="K1408" s="1"/>
      <c r="L1408" s="1"/>
      <c r="M1408" s="1"/>
      <c r="N1408" s="1"/>
      <c r="O1408" s="1"/>
      <c r="P1408" s="1"/>
      <c r="Q1408" s="1"/>
      <c r="R1408" s="1"/>
    </row>
    <row r="1409" spans="1:18">
      <c r="A1409" s="1"/>
      <c r="B1409" s="1"/>
      <c r="C1409" s="1"/>
      <c r="D1409" s="1"/>
      <c r="E1409" s="1"/>
      <c r="F1409" s="1"/>
      <c r="G1409" s="1"/>
      <c r="H1409" s="1"/>
      <c r="I1409" s="1"/>
      <c r="J1409" s="1"/>
      <c r="K1409" s="1"/>
      <c r="L1409" s="1"/>
      <c r="M1409" s="1"/>
      <c r="N1409" s="1"/>
      <c r="O1409" s="1"/>
      <c r="P1409" s="1"/>
      <c r="Q1409" s="1"/>
      <c r="R1409" s="1"/>
    </row>
    <row r="1410" spans="1:18">
      <c r="A1410" s="1"/>
      <c r="B1410" s="1"/>
      <c r="C1410" s="1"/>
      <c r="D1410" s="1"/>
      <c r="E1410" s="1"/>
      <c r="F1410" s="1"/>
      <c r="G1410" s="1"/>
      <c r="H1410" s="1"/>
      <c r="I1410" s="1"/>
      <c r="J1410" s="1"/>
      <c r="K1410" s="1"/>
      <c r="L1410" s="1"/>
      <c r="M1410" s="1"/>
      <c r="N1410" s="1"/>
      <c r="O1410" s="1"/>
      <c r="P1410" s="1"/>
      <c r="Q1410" s="1"/>
      <c r="R1410" s="1"/>
    </row>
    <row r="1411" spans="1:18">
      <c r="A1411" s="1"/>
      <c r="B1411" s="1"/>
      <c r="C1411" s="1"/>
      <c r="D1411" s="1"/>
      <c r="E1411" s="1"/>
      <c r="F1411" s="1"/>
      <c r="G1411" s="1"/>
      <c r="H1411" s="1"/>
      <c r="I1411" s="1"/>
      <c r="J1411" s="1"/>
      <c r="K1411" s="1"/>
      <c r="L1411" s="1"/>
      <c r="M1411" s="1"/>
      <c r="N1411" s="1"/>
      <c r="O1411" s="1"/>
      <c r="P1411" s="1"/>
      <c r="Q1411" s="1"/>
      <c r="R1411" s="1"/>
    </row>
    <row r="1412" spans="1:18">
      <c r="A1412" s="1"/>
      <c r="B1412" s="1"/>
      <c r="C1412" s="1"/>
      <c r="D1412" s="1"/>
      <c r="E1412" s="1"/>
      <c r="F1412" s="1"/>
      <c r="G1412" s="1"/>
      <c r="H1412" s="1"/>
      <c r="I1412" s="1"/>
      <c r="J1412" s="1"/>
      <c r="K1412" s="1"/>
      <c r="L1412" s="1"/>
      <c r="M1412" s="1"/>
      <c r="N1412" s="1"/>
      <c r="O1412" s="1"/>
      <c r="P1412" s="1"/>
      <c r="Q1412" s="1"/>
      <c r="R1412" s="1"/>
    </row>
    <row r="1413" spans="1:18">
      <c r="A1413" s="1"/>
      <c r="B1413" s="1"/>
      <c r="C1413" s="1"/>
      <c r="D1413" s="1"/>
      <c r="E1413" s="1"/>
      <c r="F1413" s="1"/>
      <c r="G1413" s="1"/>
      <c r="H1413" s="1"/>
      <c r="I1413" s="1"/>
      <c r="J1413" s="1"/>
      <c r="K1413" s="1"/>
      <c r="L1413" s="1"/>
      <c r="M1413" s="1"/>
      <c r="N1413" s="1"/>
      <c r="O1413" s="1"/>
      <c r="P1413" s="1"/>
      <c r="Q1413" s="1"/>
      <c r="R1413" s="1"/>
    </row>
    <row r="1414" spans="1:18">
      <c r="A1414" s="1"/>
      <c r="B1414" s="1"/>
      <c r="C1414" s="1"/>
      <c r="D1414" s="1"/>
      <c r="E1414" s="1"/>
      <c r="F1414" s="1"/>
      <c r="G1414" s="1"/>
      <c r="H1414" s="1"/>
      <c r="I1414" s="1"/>
      <c r="J1414" s="1"/>
      <c r="K1414" s="1"/>
      <c r="L1414" s="1"/>
      <c r="M1414" s="1"/>
      <c r="N1414" s="1"/>
      <c r="O1414" s="1"/>
      <c r="P1414" s="1"/>
      <c r="Q1414" s="1"/>
      <c r="R1414" s="1"/>
    </row>
    <row r="1415" spans="1:18">
      <c r="A1415" s="1"/>
      <c r="B1415" s="1"/>
      <c r="C1415" s="1"/>
      <c r="D1415" s="1"/>
      <c r="E1415" s="1"/>
      <c r="F1415" s="1"/>
      <c r="G1415" s="1"/>
      <c r="H1415" s="1"/>
      <c r="I1415" s="1"/>
      <c r="J1415" s="1"/>
      <c r="K1415" s="1"/>
      <c r="L1415" s="1"/>
      <c r="M1415" s="1"/>
      <c r="N1415" s="1"/>
      <c r="O1415" s="1"/>
      <c r="P1415" s="1"/>
      <c r="Q1415" s="1"/>
      <c r="R1415" s="1"/>
    </row>
    <row r="1416" spans="1:18">
      <c r="A1416" s="1"/>
      <c r="B1416" s="1"/>
      <c r="C1416" s="1"/>
      <c r="D1416" s="1"/>
      <c r="E1416" s="1"/>
      <c r="F1416" s="1"/>
      <c r="G1416" s="1"/>
      <c r="H1416" s="1"/>
      <c r="I1416" s="1"/>
      <c r="J1416" s="1"/>
      <c r="K1416" s="1"/>
      <c r="L1416" s="1"/>
      <c r="M1416" s="1"/>
      <c r="N1416" s="1"/>
      <c r="O1416" s="1"/>
      <c r="P1416" s="1"/>
      <c r="Q1416" s="1"/>
      <c r="R1416" s="1"/>
    </row>
    <row r="1417" spans="1:18">
      <c r="A1417" s="1"/>
      <c r="B1417" s="1"/>
      <c r="C1417" s="1"/>
      <c r="D1417" s="1"/>
      <c r="E1417" s="1"/>
      <c r="F1417" s="1"/>
      <c r="G1417" s="1"/>
      <c r="H1417" s="1"/>
      <c r="I1417" s="1"/>
      <c r="J1417" s="1"/>
      <c r="K1417" s="1"/>
      <c r="L1417" s="1"/>
      <c r="M1417" s="1"/>
      <c r="N1417" s="1"/>
      <c r="O1417" s="1"/>
      <c r="P1417" s="1"/>
      <c r="Q1417" s="1"/>
      <c r="R1417" s="1"/>
    </row>
    <row r="1418" spans="1:18">
      <c r="A1418" s="1"/>
      <c r="B1418" s="1"/>
      <c r="C1418" s="1"/>
      <c r="D1418" s="1"/>
      <c r="E1418" s="1"/>
      <c r="F1418" s="1"/>
      <c r="G1418" s="1"/>
      <c r="H1418" s="1"/>
      <c r="I1418" s="1"/>
      <c r="J1418" s="1"/>
      <c r="K1418" s="1"/>
      <c r="L1418" s="1"/>
      <c r="M1418" s="1"/>
      <c r="N1418" s="1"/>
      <c r="O1418" s="1"/>
      <c r="P1418" s="1"/>
      <c r="Q1418" s="1"/>
      <c r="R1418" s="1"/>
    </row>
    <row r="1419" spans="1:18">
      <c r="A1419" s="1"/>
      <c r="B1419" s="1"/>
      <c r="C1419" s="1"/>
      <c r="D1419" s="1"/>
      <c r="E1419" s="1"/>
      <c r="F1419" s="1"/>
      <c r="G1419" s="1"/>
      <c r="H1419" s="1"/>
      <c r="I1419" s="1"/>
      <c r="J1419" s="1"/>
      <c r="K1419" s="1"/>
      <c r="L1419" s="1"/>
      <c r="M1419" s="1"/>
      <c r="N1419" s="1"/>
      <c r="O1419" s="1"/>
      <c r="P1419" s="1"/>
      <c r="Q1419" s="1"/>
      <c r="R1419" s="1"/>
    </row>
    <row r="1420" spans="1:18">
      <c r="A1420" s="1"/>
      <c r="B1420" s="1"/>
      <c r="C1420" s="1"/>
      <c r="D1420" s="1"/>
      <c r="E1420" s="1"/>
      <c r="F1420" s="1"/>
      <c r="G1420" s="1"/>
      <c r="H1420" s="1"/>
      <c r="I1420" s="1"/>
      <c r="J1420" s="1"/>
      <c r="K1420" s="1"/>
      <c r="L1420" s="1"/>
      <c r="M1420" s="1"/>
      <c r="N1420" s="1"/>
      <c r="O1420" s="1"/>
      <c r="P1420" s="1"/>
      <c r="Q1420" s="1"/>
      <c r="R1420" s="1"/>
    </row>
    <row r="1421" spans="1:18">
      <c r="A1421" s="1"/>
      <c r="B1421" s="1"/>
      <c r="C1421" s="1"/>
      <c r="D1421" s="1"/>
      <c r="E1421" s="1"/>
      <c r="F1421" s="1"/>
      <c r="G1421" s="1"/>
      <c r="H1421" s="1"/>
      <c r="I1421" s="1"/>
      <c r="J1421" s="1"/>
      <c r="K1421" s="1"/>
      <c r="L1421" s="1"/>
      <c r="M1421" s="1"/>
      <c r="N1421" s="1"/>
      <c r="O1421" s="1"/>
      <c r="P1421" s="1"/>
      <c r="Q1421" s="1"/>
      <c r="R1421" s="1"/>
    </row>
    <row r="1422" spans="1:18">
      <c r="A1422" s="1"/>
      <c r="B1422" s="1"/>
      <c r="C1422" s="1"/>
      <c r="D1422" s="1"/>
      <c r="E1422" s="1"/>
      <c r="F1422" s="1"/>
      <c r="G1422" s="1"/>
      <c r="H1422" s="1"/>
      <c r="I1422" s="1"/>
      <c r="J1422" s="1"/>
      <c r="K1422" s="1"/>
      <c r="L1422" s="1"/>
      <c r="M1422" s="1"/>
      <c r="N1422" s="1"/>
      <c r="O1422" s="1"/>
      <c r="P1422" s="1"/>
      <c r="Q1422" s="1"/>
      <c r="R1422" s="1"/>
    </row>
    <row r="1423" spans="1:18">
      <c r="A1423" s="1"/>
      <c r="B1423" s="1"/>
      <c r="C1423" s="1"/>
      <c r="D1423" s="1"/>
      <c r="E1423" s="1"/>
      <c r="F1423" s="1"/>
      <c r="G1423" s="1"/>
      <c r="H1423" s="1"/>
      <c r="I1423" s="1"/>
      <c r="J1423" s="1"/>
      <c r="K1423" s="1"/>
      <c r="L1423" s="1"/>
      <c r="M1423" s="1"/>
      <c r="N1423" s="1"/>
      <c r="O1423" s="1"/>
      <c r="P1423" s="1"/>
      <c r="Q1423" s="1"/>
      <c r="R1423" s="1"/>
    </row>
    <row r="1424" spans="1:18">
      <c r="A1424" s="1"/>
      <c r="B1424" s="1"/>
      <c r="C1424" s="1"/>
      <c r="D1424" s="1"/>
      <c r="E1424" s="1"/>
      <c r="F1424" s="1"/>
      <c r="G1424" s="1"/>
      <c r="H1424" s="1"/>
      <c r="I1424" s="1"/>
      <c r="J1424" s="1"/>
      <c r="K1424" s="1"/>
      <c r="L1424" s="1"/>
      <c r="M1424" s="1"/>
      <c r="N1424" s="1"/>
      <c r="O1424" s="1"/>
      <c r="P1424" s="1"/>
      <c r="Q1424" s="1"/>
      <c r="R1424" s="1"/>
    </row>
    <row r="1425" spans="1:18">
      <c r="A1425" s="1"/>
      <c r="B1425" s="1"/>
      <c r="C1425" s="1"/>
      <c r="D1425" s="1"/>
      <c r="E1425" s="1"/>
      <c r="F1425" s="1"/>
      <c r="G1425" s="1"/>
      <c r="H1425" s="1"/>
      <c r="I1425" s="1"/>
      <c r="J1425" s="1"/>
      <c r="K1425" s="1"/>
      <c r="L1425" s="1"/>
      <c r="M1425" s="1"/>
      <c r="N1425" s="1"/>
      <c r="O1425" s="1"/>
      <c r="P1425" s="1"/>
      <c r="Q1425" s="1"/>
      <c r="R1425" s="1"/>
    </row>
    <row r="1426" spans="1:18">
      <c r="A1426" s="1"/>
      <c r="B1426" s="1"/>
      <c r="C1426" s="1"/>
      <c r="D1426" s="1"/>
      <c r="E1426" s="1"/>
      <c r="F1426" s="1"/>
      <c r="G1426" s="1"/>
      <c r="H1426" s="1"/>
      <c r="I1426" s="1"/>
      <c r="J1426" s="1"/>
      <c r="K1426" s="1"/>
      <c r="L1426" s="1"/>
      <c r="M1426" s="1"/>
      <c r="N1426" s="1"/>
      <c r="O1426" s="1"/>
      <c r="P1426" s="1"/>
      <c r="Q1426" s="1"/>
      <c r="R1426" s="1"/>
    </row>
    <row r="1427" spans="1:18">
      <c r="A1427" s="1"/>
      <c r="B1427" s="1"/>
      <c r="C1427" s="1"/>
      <c r="D1427" s="1"/>
      <c r="E1427" s="1"/>
      <c r="F1427" s="1"/>
      <c r="G1427" s="1"/>
      <c r="H1427" s="1"/>
      <c r="I1427" s="1"/>
      <c r="J1427" s="1"/>
      <c r="K1427" s="1"/>
      <c r="L1427" s="1"/>
      <c r="M1427" s="1"/>
      <c r="N1427" s="1"/>
      <c r="O1427" s="1"/>
      <c r="P1427" s="1"/>
      <c r="Q1427" s="1"/>
      <c r="R1427" s="1"/>
    </row>
    <row r="1428" spans="1:18">
      <c r="A1428" s="1"/>
      <c r="B1428" s="1"/>
      <c r="C1428" s="1"/>
      <c r="D1428" s="1"/>
      <c r="E1428" s="1"/>
      <c r="F1428" s="1"/>
      <c r="G1428" s="1"/>
      <c r="H1428" s="1"/>
      <c r="I1428" s="1"/>
      <c r="J1428" s="1"/>
      <c r="K1428" s="1"/>
      <c r="L1428" s="1"/>
      <c r="M1428" s="1"/>
      <c r="N1428" s="1"/>
      <c r="O1428" s="1"/>
      <c r="P1428" s="1"/>
      <c r="Q1428" s="1"/>
      <c r="R1428" s="1"/>
    </row>
    <row r="1429" spans="1:18">
      <c r="A1429" s="1"/>
      <c r="B1429" s="1"/>
      <c r="C1429" s="1"/>
      <c r="D1429" s="1"/>
      <c r="E1429" s="1"/>
      <c r="F1429" s="1"/>
      <c r="G1429" s="1"/>
      <c r="H1429" s="1"/>
      <c r="I1429" s="1"/>
      <c r="J1429" s="1"/>
      <c r="K1429" s="1"/>
      <c r="L1429" s="1"/>
      <c r="M1429" s="1"/>
      <c r="N1429" s="1"/>
      <c r="O1429" s="1"/>
      <c r="P1429" s="1"/>
      <c r="Q1429" s="1"/>
      <c r="R1429" s="1"/>
    </row>
    <row r="1430" spans="1:18">
      <c r="A1430" s="1"/>
      <c r="B1430" s="1"/>
      <c r="C1430" s="1"/>
      <c r="D1430" s="1"/>
      <c r="E1430" s="1"/>
      <c r="F1430" s="1"/>
      <c r="G1430" s="1"/>
      <c r="H1430" s="1"/>
      <c r="I1430" s="1"/>
      <c r="J1430" s="1"/>
      <c r="K1430" s="1"/>
      <c r="L1430" s="1"/>
      <c r="M1430" s="1"/>
      <c r="N1430" s="1"/>
      <c r="O1430" s="1"/>
      <c r="P1430" s="1"/>
      <c r="Q1430" s="1"/>
      <c r="R1430" s="1"/>
    </row>
    <row r="1431" spans="1:18">
      <c r="A1431" s="1"/>
      <c r="B1431" s="1"/>
      <c r="C1431" s="1"/>
      <c r="D1431" s="1"/>
      <c r="E1431" s="1"/>
      <c r="F1431" s="1"/>
      <c r="G1431" s="1"/>
      <c r="H1431" s="1"/>
      <c r="I1431" s="1"/>
      <c r="J1431" s="1"/>
      <c r="K1431" s="1"/>
      <c r="L1431" s="1"/>
      <c r="M1431" s="1"/>
      <c r="N1431" s="1"/>
      <c r="O1431" s="1"/>
      <c r="P1431" s="1"/>
      <c r="Q1431" s="1"/>
      <c r="R1431" s="1"/>
    </row>
    <row r="1432" spans="1:18">
      <c r="A1432" s="1"/>
      <c r="B1432" s="1"/>
      <c r="C1432" s="1"/>
      <c r="D1432" s="1"/>
      <c r="E1432" s="1"/>
      <c r="F1432" s="1"/>
      <c r="G1432" s="1"/>
      <c r="H1432" s="1"/>
      <c r="I1432" s="1"/>
      <c r="J1432" s="1"/>
      <c r="K1432" s="1"/>
      <c r="L1432" s="1"/>
      <c r="M1432" s="1"/>
      <c r="N1432" s="1"/>
      <c r="O1432" s="1"/>
      <c r="P1432" s="1"/>
      <c r="Q1432" s="1"/>
      <c r="R1432" s="1"/>
    </row>
    <row r="1433" spans="1:18">
      <c r="A1433" s="1"/>
      <c r="B1433" s="1"/>
      <c r="C1433" s="1"/>
      <c r="D1433" s="1"/>
      <c r="E1433" s="1"/>
      <c r="F1433" s="1"/>
      <c r="G1433" s="1"/>
      <c r="H1433" s="1"/>
      <c r="I1433" s="1"/>
      <c r="J1433" s="1"/>
      <c r="K1433" s="1"/>
      <c r="L1433" s="1"/>
      <c r="M1433" s="1"/>
      <c r="N1433" s="1"/>
      <c r="O1433" s="1"/>
      <c r="P1433" s="1"/>
      <c r="Q1433" s="1"/>
      <c r="R1433" s="1"/>
    </row>
    <row r="1434" spans="1:18">
      <c r="A1434" s="1"/>
      <c r="B1434" s="1"/>
      <c r="C1434" s="1"/>
      <c r="D1434" s="1"/>
      <c r="E1434" s="1"/>
      <c r="F1434" s="1"/>
      <c r="G1434" s="1"/>
      <c r="H1434" s="1"/>
      <c r="I1434" s="1"/>
      <c r="J1434" s="1"/>
      <c r="K1434" s="1"/>
      <c r="L1434" s="1"/>
      <c r="M1434" s="1"/>
      <c r="N1434" s="1"/>
      <c r="O1434" s="1"/>
      <c r="P1434" s="1"/>
      <c r="Q1434" s="1"/>
      <c r="R1434" s="1"/>
    </row>
    <row r="1435" spans="1:18">
      <c r="A1435" s="1"/>
      <c r="B1435" s="1"/>
      <c r="C1435" s="1"/>
      <c r="D1435" s="1"/>
      <c r="E1435" s="1"/>
      <c r="F1435" s="1"/>
      <c r="G1435" s="1"/>
      <c r="H1435" s="1"/>
      <c r="I1435" s="1"/>
      <c r="J1435" s="1"/>
      <c r="K1435" s="1"/>
      <c r="L1435" s="1"/>
      <c r="M1435" s="1"/>
      <c r="N1435" s="1"/>
      <c r="O1435" s="1"/>
      <c r="P1435" s="1"/>
      <c r="Q1435" s="1"/>
      <c r="R1435" s="1"/>
    </row>
    <row r="1436" spans="1:18">
      <c r="A1436" s="1"/>
      <c r="B1436" s="1"/>
      <c r="C1436" s="1"/>
      <c r="D1436" s="1"/>
      <c r="E1436" s="1"/>
      <c r="F1436" s="1"/>
      <c r="G1436" s="1"/>
      <c r="H1436" s="1"/>
      <c r="I1436" s="1"/>
      <c r="J1436" s="1"/>
      <c r="K1436" s="1"/>
      <c r="L1436" s="1"/>
      <c r="M1436" s="1"/>
      <c r="N1436" s="1"/>
      <c r="O1436" s="1"/>
      <c r="P1436" s="1"/>
      <c r="Q1436" s="1"/>
      <c r="R1436" s="1"/>
    </row>
    <row r="1437" spans="1:18">
      <c r="A1437" s="1"/>
      <c r="B1437" s="1"/>
      <c r="C1437" s="1"/>
      <c r="D1437" s="1"/>
      <c r="E1437" s="1"/>
      <c r="F1437" s="1"/>
      <c r="G1437" s="1"/>
      <c r="H1437" s="1"/>
      <c r="I1437" s="1"/>
      <c r="J1437" s="1"/>
      <c r="K1437" s="1"/>
      <c r="L1437" s="1"/>
      <c r="M1437" s="1"/>
      <c r="N1437" s="1"/>
      <c r="O1437" s="1"/>
      <c r="P1437" s="1"/>
      <c r="Q1437" s="1"/>
      <c r="R1437" s="1"/>
    </row>
    <row r="1438" spans="1:18">
      <c r="A1438" s="1"/>
      <c r="B1438" s="1"/>
      <c r="C1438" s="1"/>
      <c r="D1438" s="1"/>
      <c r="E1438" s="1"/>
      <c r="F1438" s="1"/>
      <c r="G1438" s="1"/>
      <c r="H1438" s="1"/>
      <c r="I1438" s="1"/>
      <c r="J1438" s="1"/>
      <c r="K1438" s="1"/>
      <c r="L1438" s="1"/>
      <c r="M1438" s="1"/>
      <c r="N1438" s="1"/>
      <c r="O1438" s="1"/>
      <c r="P1438" s="1"/>
      <c r="Q1438" s="1"/>
      <c r="R1438" s="1"/>
    </row>
    <row r="1439" spans="1:18">
      <c r="A1439" s="1"/>
      <c r="B1439" s="1"/>
      <c r="C1439" s="1"/>
      <c r="D1439" s="1"/>
      <c r="E1439" s="1"/>
      <c r="F1439" s="1"/>
      <c r="G1439" s="1"/>
      <c r="H1439" s="1"/>
      <c r="I1439" s="1"/>
      <c r="J1439" s="1"/>
      <c r="K1439" s="1"/>
      <c r="L1439" s="1"/>
      <c r="M1439" s="1"/>
      <c r="N1439" s="1"/>
      <c r="O1439" s="1"/>
      <c r="P1439" s="1"/>
      <c r="Q1439" s="1"/>
      <c r="R1439" s="1"/>
    </row>
    <row r="1440" spans="1:18">
      <c r="A1440" s="1"/>
      <c r="B1440" s="1"/>
      <c r="C1440" s="1"/>
      <c r="D1440" s="1"/>
      <c r="E1440" s="1"/>
      <c r="F1440" s="1"/>
      <c r="G1440" s="1"/>
      <c r="H1440" s="1"/>
      <c r="I1440" s="1"/>
      <c r="J1440" s="1"/>
      <c r="K1440" s="1"/>
      <c r="L1440" s="1"/>
      <c r="M1440" s="1"/>
      <c r="N1440" s="1"/>
      <c r="O1440" s="1"/>
      <c r="P1440" s="1"/>
      <c r="Q1440" s="1"/>
      <c r="R1440" s="1"/>
    </row>
    <row r="1441" spans="1:18">
      <c r="A1441" s="1"/>
      <c r="B1441" s="1"/>
      <c r="C1441" s="1"/>
      <c r="D1441" s="1"/>
      <c r="E1441" s="1"/>
      <c r="F1441" s="1"/>
      <c r="G1441" s="1"/>
      <c r="H1441" s="1"/>
      <c r="I1441" s="1"/>
      <c r="J1441" s="1"/>
      <c r="K1441" s="1"/>
      <c r="L1441" s="1"/>
      <c r="M1441" s="1"/>
      <c r="N1441" s="1"/>
      <c r="O1441" s="1"/>
      <c r="P1441" s="1"/>
      <c r="Q1441" s="1"/>
      <c r="R1441" s="1"/>
    </row>
    <row r="1442" spans="1:18">
      <c r="A1442" s="1"/>
      <c r="B1442" s="1"/>
      <c r="C1442" s="1"/>
      <c r="D1442" s="1"/>
      <c r="E1442" s="1"/>
      <c r="F1442" s="1"/>
      <c r="G1442" s="1"/>
      <c r="H1442" s="1"/>
      <c r="I1442" s="1"/>
      <c r="J1442" s="1"/>
      <c r="K1442" s="1"/>
      <c r="L1442" s="1"/>
      <c r="M1442" s="1"/>
      <c r="N1442" s="1"/>
      <c r="O1442" s="1"/>
      <c r="P1442" s="1"/>
      <c r="Q1442" s="1"/>
      <c r="R1442" s="1"/>
    </row>
    <row r="1443" spans="1:18">
      <c r="A1443" s="1"/>
      <c r="B1443" s="1"/>
      <c r="C1443" s="1"/>
      <c r="D1443" s="1"/>
      <c r="E1443" s="1"/>
      <c r="F1443" s="1"/>
      <c r="G1443" s="1"/>
      <c r="H1443" s="1"/>
      <c r="I1443" s="1"/>
      <c r="J1443" s="1"/>
      <c r="K1443" s="1"/>
      <c r="L1443" s="1"/>
      <c r="M1443" s="1"/>
      <c r="N1443" s="1"/>
      <c r="O1443" s="1"/>
      <c r="P1443" s="1"/>
      <c r="Q1443" s="1"/>
      <c r="R1443" s="1"/>
    </row>
    <row r="1444" spans="1:18">
      <c r="A1444" s="1"/>
      <c r="B1444" s="1"/>
      <c r="C1444" s="1"/>
      <c r="D1444" s="1"/>
      <c r="E1444" s="1"/>
      <c r="F1444" s="1"/>
      <c r="G1444" s="1"/>
      <c r="H1444" s="1"/>
      <c r="I1444" s="1"/>
      <c r="J1444" s="1"/>
      <c r="K1444" s="1"/>
      <c r="L1444" s="1"/>
      <c r="M1444" s="1"/>
      <c r="N1444" s="1"/>
      <c r="O1444" s="1"/>
      <c r="P1444" s="1"/>
      <c r="Q1444" s="1"/>
      <c r="R1444" s="1"/>
    </row>
    <row r="1445" spans="1:18">
      <c r="A1445" s="1"/>
      <c r="B1445" s="1"/>
      <c r="C1445" s="1"/>
      <c r="D1445" s="1"/>
      <c r="E1445" s="1"/>
      <c r="F1445" s="1"/>
      <c r="G1445" s="1"/>
      <c r="H1445" s="1"/>
      <c r="I1445" s="1"/>
      <c r="J1445" s="1"/>
      <c r="K1445" s="1"/>
      <c r="L1445" s="1"/>
      <c r="M1445" s="1"/>
      <c r="N1445" s="1"/>
      <c r="O1445" s="1"/>
      <c r="P1445" s="1"/>
      <c r="Q1445" s="1"/>
      <c r="R1445" s="1"/>
    </row>
    <row r="1446" spans="1:18">
      <c r="A1446" s="1"/>
      <c r="B1446" s="1"/>
      <c r="C1446" s="1"/>
      <c r="D1446" s="1"/>
      <c r="E1446" s="1"/>
      <c r="F1446" s="1"/>
      <c r="G1446" s="1"/>
      <c r="H1446" s="1"/>
      <c r="I1446" s="1"/>
      <c r="J1446" s="1"/>
      <c r="K1446" s="1"/>
      <c r="L1446" s="1"/>
      <c r="M1446" s="1"/>
      <c r="N1446" s="1"/>
      <c r="O1446" s="1"/>
      <c r="P1446" s="1"/>
      <c r="Q1446" s="1"/>
      <c r="R1446" s="1"/>
    </row>
    <row r="1447" spans="1:18">
      <c r="A1447" s="1"/>
      <c r="B1447" s="1"/>
      <c r="C1447" s="1"/>
      <c r="D1447" s="1"/>
      <c r="E1447" s="1"/>
      <c r="F1447" s="1"/>
      <c r="G1447" s="1"/>
      <c r="H1447" s="1"/>
      <c r="I1447" s="1"/>
      <c r="J1447" s="1"/>
      <c r="K1447" s="1"/>
      <c r="L1447" s="1"/>
      <c r="M1447" s="1"/>
      <c r="N1447" s="1"/>
      <c r="O1447" s="1"/>
      <c r="P1447" s="1"/>
      <c r="Q1447" s="1"/>
      <c r="R1447" s="1"/>
    </row>
    <row r="1448" spans="1:18">
      <c r="A1448" s="1"/>
      <c r="B1448" s="1"/>
      <c r="C1448" s="1"/>
      <c r="D1448" s="1"/>
      <c r="E1448" s="1"/>
      <c r="F1448" s="1"/>
      <c r="G1448" s="1"/>
      <c r="H1448" s="1"/>
      <c r="I1448" s="1"/>
      <c r="J1448" s="1"/>
      <c r="K1448" s="1"/>
      <c r="L1448" s="1"/>
      <c r="M1448" s="1"/>
      <c r="N1448" s="1"/>
      <c r="O1448" s="1"/>
      <c r="P1448" s="1"/>
      <c r="Q1448" s="1"/>
      <c r="R1448" s="1"/>
    </row>
    <row r="1449" spans="1:18">
      <c r="A1449" s="1"/>
      <c r="B1449" s="1"/>
      <c r="C1449" s="1"/>
      <c r="D1449" s="1"/>
      <c r="E1449" s="1"/>
      <c r="F1449" s="1"/>
      <c r="G1449" s="1"/>
      <c r="H1449" s="1"/>
      <c r="I1449" s="1"/>
      <c r="J1449" s="1"/>
      <c r="K1449" s="1"/>
      <c r="L1449" s="1"/>
      <c r="M1449" s="1"/>
      <c r="N1449" s="1"/>
      <c r="O1449" s="1"/>
      <c r="P1449" s="1"/>
      <c r="Q1449" s="1"/>
      <c r="R1449" s="1"/>
    </row>
    <row r="1450" spans="1:18">
      <c r="A1450" s="1"/>
      <c r="B1450" s="1"/>
      <c r="C1450" s="1"/>
      <c r="D1450" s="1"/>
      <c r="E1450" s="1"/>
      <c r="F1450" s="1"/>
      <c r="G1450" s="1"/>
      <c r="H1450" s="1"/>
      <c r="I1450" s="1"/>
      <c r="J1450" s="1"/>
      <c r="K1450" s="1"/>
      <c r="L1450" s="1"/>
      <c r="M1450" s="1"/>
      <c r="N1450" s="1"/>
      <c r="O1450" s="1"/>
      <c r="P1450" s="1"/>
      <c r="Q1450" s="1"/>
      <c r="R1450" s="1"/>
    </row>
    <row r="1451" spans="1:18">
      <c r="A1451" s="1"/>
      <c r="B1451" s="1"/>
      <c r="C1451" s="1"/>
      <c r="D1451" s="1"/>
      <c r="E1451" s="1"/>
      <c r="F1451" s="1"/>
      <c r="G1451" s="1"/>
      <c r="H1451" s="1"/>
      <c r="I1451" s="1"/>
      <c r="J1451" s="1"/>
      <c r="K1451" s="1"/>
      <c r="L1451" s="1"/>
      <c r="M1451" s="1"/>
      <c r="N1451" s="1"/>
      <c r="O1451" s="1"/>
      <c r="P1451" s="1"/>
      <c r="Q1451" s="1"/>
      <c r="R1451" s="1"/>
    </row>
    <row r="1452" spans="1:18">
      <c r="A1452" s="1"/>
      <c r="B1452" s="1"/>
      <c r="C1452" s="1"/>
      <c r="D1452" s="1"/>
      <c r="E1452" s="1"/>
      <c r="F1452" s="1"/>
      <c r="G1452" s="1"/>
      <c r="H1452" s="1"/>
      <c r="I1452" s="1"/>
      <c r="J1452" s="1"/>
      <c r="K1452" s="1"/>
      <c r="L1452" s="1"/>
      <c r="M1452" s="1"/>
      <c r="N1452" s="1"/>
      <c r="O1452" s="1"/>
      <c r="P1452" s="1"/>
      <c r="Q1452" s="1"/>
      <c r="R1452" s="1"/>
    </row>
    <row r="1453" spans="1:18">
      <c r="A1453" s="1"/>
      <c r="B1453" s="1"/>
      <c r="C1453" s="1"/>
      <c r="D1453" s="1"/>
      <c r="E1453" s="1"/>
      <c r="F1453" s="1"/>
      <c r="G1453" s="1"/>
      <c r="H1453" s="1"/>
      <c r="I1453" s="1"/>
      <c r="J1453" s="1"/>
      <c r="K1453" s="1"/>
      <c r="L1453" s="1"/>
      <c r="M1453" s="1"/>
      <c r="N1453" s="1"/>
      <c r="O1453" s="1"/>
      <c r="P1453" s="1"/>
      <c r="Q1453" s="1"/>
      <c r="R1453" s="1"/>
    </row>
    <row r="1454" spans="1:18">
      <c r="A1454" s="1"/>
      <c r="B1454" s="1"/>
      <c r="C1454" s="1"/>
      <c r="D1454" s="1"/>
      <c r="E1454" s="1"/>
      <c r="F1454" s="1"/>
      <c r="G1454" s="1"/>
      <c r="H1454" s="1"/>
      <c r="I1454" s="1"/>
      <c r="J1454" s="1"/>
      <c r="K1454" s="1"/>
      <c r="L1454" s="1"/>
      <c r="M1454" s="1"/>
      <c r="N1454" s="1"/>
      <c r="O1454" s="1"/>
      <c r="P1454" s="1"/>
      <c r="Q1454" s="1"/>
      <c r="R1454" s="1"/>
    </row>
    <row r="1455" spans="1:18">
      <c r="A1455" s="1"/>
      <c r="B1455" s="1"/>
      <c r="C1455" s="1"/>
      <c r="D1455" s="1"/>
      <c r="E1455" s="1"/>
      <c r="F1455" s="1"/>
      <c r="G1455" s="1"/>
      <c r="H1455" s="1"/>
      <c r="I1455" s="1"/>
      <c r="J1455" s="1"/>
      <c r="K1455" s="1"/>
      <c r="L1455" s="1"/>
      <c r="M1455" s="1"/>
      <c r="N1455" s="1"/>
      <c r="O1455" s="1"/>
      <c r="P1455" s="1"/>
      <c r="Q1455" s="1"/>
      <c r="R1455" s="1"/>
    </row>
    <row r="1456" spans="1:18">
      <c r="A1456" s="1"/>
      <c r="B1456" s="1"/>
      <c r="C1456" s="1"/>
      <c r="D1456" s="1"/>
      <c r="E1456" s="1"/>
      <c r="F1456" s="1"/>
      <c r="G1456" s="1"/>
      <c r="H1456" s="1"/>
      <c r="I1456" s="1"/>
      <c r="J1456" s="1"/>
      <c r="K1456" s="1"/>
      <c r="L1456" s="1"/>
      <c r="M1456" s="1"/>
      <c r="N1456" s="1"/>
      <c r="O1456" s="1"/>
      <c r="P1456" s="1"/>
      <c r="Q1456" s="1"/>
      <c r="R1456" s="1"/>
    </row>
    <row r="1457" spans="1:18">
      <c r="A1457" s="1"/>
      <c r="B1457" s="1"/>
      <c r="C1457" s="1"/>
      <c r="D1457" s="1"/>
      <c r="E1457" s="1"/>
      <c r="F1457" s="1"/>
      <c r="G1457" s="1"/>
      <c r="H1457" s="1"/>
      <c r="I1457" s="1"/>
      <c r="J1457" s="1"/>
      <c r="K1457" s="1"/>
      <c r="L1457" s="1"/>
      <c r="M1457" s="1"/>
      <c r="N1457" s="1"/>
      <c r="O1457" s="1"/>
      <c r="P1457" s="1"/>
      <c r="Q1457" s="1"/>
      <c r="R1457" s="1"/>
    </row>
    <row r="1458" spans="1:18">
      <c r="A1458" s="1"/>
      <c r="B1458" s="1"/>
      <c r="C1458" s="1"/>
      <c r="D1458" s="1"/>
      <c r="E1458" s="1"/>
      <c r="F1458" s="1"/>
      <c r="G1458" s="1"/>
      <c r="H1458" s="1"/>
      <c r="I1458" s="1"/>
      <c r="J1458" s="1"/>
      <c r="K1458" s="1"/>
      <c r="L1458" s="1"/>
      <c r="M1458" s="1"/>
      <c r="N1458" s="1"/>
      <c r="O1458" s="1"/>
      <c r="P1458" s="1"/>
      <c r="Q1458" s="1"/>
      <c r="R1458" s="1"/>
    </row>
    <row r="1459" spans="1:18">
      <c r="A1459" s="1"/>
      <c r="B1459" s="1"/>
      <c r="C1459" s="1"/>
      <c r="D1459" s="1"/>
      <c r="E1459" s="1"/>
      <c r="F1459" s="1"/>
      <c r="G1459" s="1"/>
      <c r="H1459" s="1"/>
      <c r="I1459" s="1"/>
      <c r="J1459" s="1"/>
      <c r="K1459" s="1"/>
      <c r="L1459" s="1"/>
      <c r="M1459" s="1"/>
      <c r="N1459" s="1"/>
      <c r="O1459" s="1"/>
      <c r="P1459" s="1"/>
      <c r="Q1459" s="1"/>
      <c r="R1459" s="1"/>
    </row>
    <row r="1460" spans="1:18">
      <c r="A1460" s="1"/>
      <c r="B1460" s="1"/>
      <c r="C1460" s="1"/>
      <c r="D1460" s="1"/>
      <c r="E1460" s="1"/>
      <c r="F1460" s="1"/>
      <c r="G1460" s="1"/>
      <c r="H1460" s="1"/>
      <c r="I1460" s="1"/>
      <c r="J1460" s="1"/>
      <c r="K1460" s="1"/>
      <c r="L1460" s="1"/>
      <c r="M1460" s="1"/>
      <c r="N1460" s="1"/>
      <c r="O1460" s="1"/>
      <c r="P1460" s="1"/>
      <c r="Q1460" s="1"/>
      <c r="R1460" s="1"/>
    </row>
    <row r="1461" spans="1:18">
      <c r="A1461" s="1"/>
      <c r="B1461" s="1"/>
      <c r="C1461" s="1"/>
      <c r="D1461" s="1"/>
      <c r="E1461" s="1"/>
      <c r="F1461" s="1"/>
      <c r="G1461" s="1"/>
      <c r="H1461" s="1"/>
      <c r="I1461" s="1"/>
      <c r="J1461" s="1"/>
      <c r="K1461" s="1"/>
      <c r="L1461" s="1"/>
      <c r="M1461" s="1"/>
      <c r="N1461" s="1"/>
      <c r="O1461" s="1"/>
      <c r="P1461" s="1"/>
      <c r="Q1461" s="1"/>
      <c r="R1461" s="1"/>
    </row>
    <row r="1462" spans="1:18">
      <c r="A1462" s="1"/>
      <c r="B1462" s="1"/>
      <c r="C1462" s="1"/>
      <c r="D1462" s="1"/>
      <c r="E1462" s="1"/>
      <c r="F1462" s="1"/>
      <c r="G1462" s="1"/>
      <c r="H1462" s="1"/>
      <c r="I1462" s="1"/>
      <c r="J1462" s="1"/>
      <c r="K1462" s="1"/>
      <c r="L1462" s="1"/>
      <c r="M1462" s="1"/>
      <c r="N1462" s="1"/>
      <c r="O1462" s="1"/>
      <c r="P1462" s="1"/>
      <c r="Q1462" s="1"/>
      <c r="R1462" s="1"/>
    </row>
    <row r="1463" spans="1:18">
      <c r="A1463" s="1"/>
      <c r="B1463" s="1"/>
      <c r="C1463" s="1"/>
      <c r="D1463" s="1"/>
      <c r="E1463" s="1"/>
      <c r="F1463" s="1"/>
      <c r="G1463" s="1"/>
      <c r="H1463" s="1"/>
      <c r="I1463" s="1"/>
      <c r="J1463" s="1"/>
      <c r="K1463" s="1"/>
      <c r="L1463" s="1"/>
      <c r="M1463" s="1"/>
      <c r="N1463" s="1"/>
      <c r="O1463" s="1"/>
      <c r="P1463" s="1"/>
      <c r="Q1463" s="1"/>
      <c r="R1463" s="1"/>
    </row>
    <row r="1464" spans="1:18">
      <c r="A1464" s="1"/>
      <c r="B1464" s="1"/>
      <c r="C1464" s="1"/>
      <c r="D1464" s="1"/>
      <c r="E1464" s="1"/>
      <c r="F1464" s="1"/>
      <c r="G1464" s="1"/>
      <c r="H1464" s="1"/>
      <c r="I1464" s="1"/>
      <c r="J1464" s="1"/>
      <c r="K1464" s="1"/>
      <c r="L1464" s="1"/>
      <c r="M1464" s="1"/>
      <c r="N1464" s="1"/>
      <c r="O1464" s="1"/>
      <c r="P1464" s="1"/>
      <c r="Q1464" s="1"/>
      <c r="R1464" s="1"/>
    </row>
    <row r="1465" spans="1:18">
      <c r="A1465" s="1"/>
      <c r="B1465" s="1"/>
      <c r="C1465" s="1"/>
      <c r="D1465" s="1"/>
      <c r="E1465" s="1"/>
      <c r="F1465" s="1"/>
      <c r="G1465" s="1"/>
      <c r="H1465" s="1"/>
      <c r="I1465" s="1"/>
      <c r="J1465" s="1"/>
      <c r="K1465" s="1"/>
      <c r="L1465" s="1"/>
      <c r="M1465" s="1"/>
      <c r="N1465" s="1"/>
      <c r="O1465" s="1"/>
      <c r="P1465" s="1"/>
      <c r="Q1465" s="1"/>
      <c r="R1465" s="1"/>
    </row>
    <row r="1466" spans="1:18">
      <c r="A1466" s="1"/>
      <c r="B1466" s="1"/>
      <c r="C1466" s="1"/>
      <c r="D1466" s="1"/>
      <c r="E1466" s="1"/>
      <c r="F1466" s="1"/>
      <c r="G1466" s="1"/>
      <c r="H1466" s="1"/>
      <c r="I1466" s="1"/>
      <c r="J1466" s="1"/>
      <c r="K1466" s="1"/>
      <c r="L1466" s="1"/>
      <c r="M1466" s="1"/>
      <c r="N1466" s="1"/>
      <c r="O1466" s="1"/>
      <c r="P1466" s="1"/>
      <c r="Q1466" s="1"/>
      <c r="R1466" s="1"/>
    </row>
    <row r="1467" spans="1:18">
      <c r="A1467" s="1"/>
      <c r="B1467" s="1"/>
      <c r="C1467" s="1"/>
      <c r="D1467" s="1"/>
      <c r="E1467" s="1"/>
      <c r="F1467" s="1"/>
      <c r="G1467" s="1"/>
      <c r="H1467" s="1"/>
      <c r="I1467" s="1"/>
      <c r="J1467" s="1"/>
      <c r="K1467" s="1"/>
      <c r="L1467" s="1"/>
      <c r="M1467" s="1"/>
      <c r="N1467" s="1"/>
      <c r="O1467" s="1"/>
      <c r="P1467" s="1"/>
      <c r="Q1467" s="1"/>
      <c r="R1467" s="1"/>
    </row>
    <row r="1468" spans="1:18">
      <c r="A1468" s="1"/>
      <c r="B1468" s="1"/>
      <c r="C1468" s="1"/>
      <c r="D1468" s="1"/>
      <c r="E1468" s="1"/>
      <c r="F1468" s="1"/>
      <c r="G1468" s="1"/>
      <c r="H1468" s="1"/>
      <c r="I1468" s="1"/>
      <c r="J1468" s="1"/>
      <c r="K1468" s="1"/>
      <c r="L1468" s="1"/>
      <c r="M1468" s="1"/>
      <c r="N1468" s="1"/>
      <c r="O1468" s="1"/>
      <c r="P1468" s="1"/>
      <c r="Q1468" s="1"/>
      <c r="R1468" s="1"/>
    </row>
    <row r="1469" spans="1:18">
      <c r="A1469" s="1"/>
      <c r="B1469" s="1"/>
      <c r="C1469" s="1"/>
      <c r="D1469" s="1"/>
      <c r="E1469" s="1"/>
      <c r="F1469" s="1"/>
      <c r="G1469" s="1"/>
      <c r="H1469" s="1"/>
      <c r="I1469" s="1"/>
      <c r="J1469" s="1"/>
      <c r="K1469" s="1"/>
      <c r="L1469" s="1"/>
      <c r="M1469" s="1"/>
      <c r="N1469" s="1"/>
      <c r="O1469" s="1"/>
      <c r="P1469" s="1"/>
      <c r="Q1469" s="1"/>
      <c r="R1469" s="1"/>
    </row>
    <row r="1470" spans="1:18">
      <c r="A1470" s="1"/>
      <c r="B1470" s="1"/>
      <c r="C1470" s="1"/>
      <c r="D1470" s="1"/>
      <c r="E1470" s="1"/>
      <c r="F1470" s="1"/>
      <c r="G1470" s="1"/>
      <c r="H1470" s="1"/>
      <c r="I1470" s="1"/>
      <c r="J1470" s="1"/>
      <c r="K1470" s="1"/>
      <c r="L1470" s="1"/>
      <c r="M1470" s="1"/>
      <c r="N1470" s="1"/>
      <c r="O1470" s="1"/>
      <c r="P1470" s="1"/>
      <c r="Q1470" s="1"/>
      <c r="R1470" s="1"/>
    </row>
    <row r="1471" spans="1:18">
      <c r="A1471" s="1"/>
      <c r="B1471" s="1"/>
      <c r="C1471" s="1"/>
      <c r="D1471" s="1"/>
      <c r="E1471" s="1"/>
      <c r="F1471" s="1"/>
      <c r="G1471" s="1"/>
      <c r="H1471" s="1"/>
      <c r="I1471" s="1"/>
      <c r="J1471" s="1"/>
      <c r="K1471" s="1"/>
      <c r="L1471" s="1"/>
      <c r="M1471" s="1"/>
      <c r="N1471" s="1"/>
      <c r="O1471" s="1"/>
      <c r="P1471" s="1"/>
      <c r="Q1471" s="1"/>
      <c r="R1471" s="1"/>
    </row>
    <row r="1472" spans="1:18">
      <c r="A1472" s="1"/>
      <c r="B1472" s="1"/>
      <c r="C1472" s="1"/>
      <c r="D1472" s="1"/>
      <c r="E1472" s="1"/>
      <c r="F1472" s="1"/>
      <c r="G1472" s="1"/>
      <c r="H1472" s="1"/>
      <c r="I1472" s="1"/>
      <c r="J1472" s="1"/>
      <c r="K1472" s="1"/>
      <c r="L1472" s="1"/>
      <c r="M1472" s="1"/>
      <c r="N1472" s="1"/>
      <c r="O1472" s="1"/>
      <c r="P1472" s="1"/>
      <c r="Q1472" s="1"/>
      <c r="R1472" s="1"/>
    </row>
    <row r="1473" spans="1:18">
      <c r="A1473" s="1"/>
      <c r="B1473" s="1"/>
      <c r="C1473" s="1"/>
      <c r="D1473" s="1"/>
      <c r="E1473" s="1"/>
      <c r="F1473" s="1"/>
      <c r="G1473" s="1"/>
      <c r="H1473" s="1"/>
      <c r="I1473" s="1"/>
      <c r="J1473" s="1"/>
      <c r="K1473" s="1"/>
      <c r="L1473" s="1"/>
      <c r="M1473" s="1"/>
      <c r="N1473" s="1"/>
      <c r="O1473" s="1"/>
      <c r="P1473" s="1"/>
      <c r="Q1473" s="1"/>
      <c r="R1473" s="1"/>
    </row>
    <row r="1474" spans="1:18">
      <c r="A1474" s="1"/>
      <c r="B1474" s="1"/>
      <c r="C1474" s="1"/>
      <c r="D1474" s="1"/>
      <c r="E1474" s="1"/>
      <c r="F1474" s="1"/>
      <c r="G1474" s="1"/>
      <c r="H1474" s="1"/>
      <c r="I1474" s="1"/>
      <c r="J1474" s="1"/>
      <c r="K1474" s="1"/>
      <c r="L1474" s="1"/>
      <c r="M1474" s="1"/>
      <c r="N1474" s="1"/>
      <c r="O1474" s="1"/>
      <c r="P1474" s="1"/>
      <c r="Q1474" s="1"/>
      <c r="R1474" s="1"/>
    </row>
    <row r="1475" spans="1:18">
      <c r="A1475" s="1"/>
      <c r="B1475" s="1"/>
      <c r="C1475" s="1"/>
      <c r="D1475" s="1"/>
      <c r="E1475" s="1"/>
      <c r="F1475" s="1"/>
      <c r="G1475" s="1"/>
      <c r="H1475" s="1"/>
      <c r="I1475" s="1"/>
      <c r="J1475" s="1"/>
      <c r="K1475" s="1"/>
      <c r="L1475" s="1"/>
      <c r="M1475" s="1"/>
      <c r="N1475" s="1"/>
      <c r="O1475" s="1"/>
      <c r="P1475" s="1"/>
      <c r="Q1475" s="1"/>
      <c r="R1475" s="1"/>
    </row>
    <row r="1476" spans="1:18">
      <c r="A1476" s="1"/>
      <c r="B1476" s="1"/>
      <c r="C1476" s="1"/>
      <c r="D1476" s="1"/>
      <c r="E1476" s="1"/>
      <c r="F1476" s="1"/>
      <c r="G1476" s="1"/>
      <c r="H1476" s="1"/>
      <c r="I1476" s="1"/>
      <c r="J1476" s="1"/>
      <c r="K1476" s="1"/>
      <c r="L1476" s="1"/>
      <c r="M1476" s="1"/>
      <c r="N1476" s="1"/>
      <c r="O1476" s="1"/>
      <c r="P1476" s="1"/>
      <c r="Q1476" s="1"/>
      <c r="R1476" s="1"/>
    </row>
    <row r="1477" spans="1:18">
      <c r="A1477" s="1"/>
      <c r="B1477" s="1"/>
      <c r="C1477" s="1"/>
      <c r="D1477" s="1"/>
      <c r="E1477" s="1"/>
      <c r="F1477" s="1"/>
      <c r="G1477" s="1"/>
      <c r="H1477" s="1"/>
      <c r="I1477" s="1"/>
      <c r="J1477" s="1"/>
      <c r="K1477" s="1"/>
      <c r="L1477" s="1"/>
      <c r="M1477" s="1"/>
      <c r="N1477" s="1"/>
      <c r="O1477" s="1"/>
      <c r="P1477" s="1"/>
      <c r="Q1477" s="1"/>
      <c r="R1477" s="1"/>
    </row>
    <row r="1478" spans="1:18">
      <c r="A1478" s="1"/>
      <c r="B1478" s="1"/>
      <c r="C1478" s="1"/>
      <c r="D1478" s="1"/>
      <c r="E1478" s="1"/>
      <c r="F1478" s="1"/>
      <c r="G1478" s="1"/>
      <c r="H1478" s="1"/>
      <c r="I1478" s="1"/>
      <c r="J1478" s="1"/>
      <c r="K1478" s="1"/>
      <c r="L1478" s="1"/>
      <c r="M1478" s="1"/>
      <c r="N1478" s="1"/>
      <c r="O1478" s="1"/>
      <c r="P1478" s="1"/>
      <c r="Q1478" s="1"/>
      <c r="R1478" s="1"/>
    </row>
    <row r="1479" spans="1:18">
      <c r="A1479" s="1"/>
      <c r="B1479" s="1"/>
      <c r="C1479" s="1"/>
      <c r="D1479" s="1"/>
      <c r="E1479" s="1"/>
      <c r="F1479" s="1"/>
      <c r="G1479" s="1"/>
      <c r="H1479" s="1"/>
      <c r="I1479" s="1"/>
      <c r="J1479" s="1"/>
      <c r="K1479" s="1"/>
      <c r="L1479" s="1"/>
      <c r="M1479" s="1"/>
      <c r="N1479" s="1"/>
      <c r="O1479" s="1"/>
      <c r="P1479" s="1"/>
      <c r="Q1479" s="1"/>
      <c r="R1479" s="1"/>
    </row>
    <row r="1480" spans="1:18">
      <c r="A1480" s="1"/>
      <c r="B1480" s="1"/>
      <c r="C1480" s="1"/>
      <c r="D1480" s="1"/>
      <c r="E1480" s="1"/>
      <c r="F1480" s="1"/>
      <c r="G1480" s="1"/>
      <c r="H1480" s="1"/>
      <c r="I1480" s="1"/>
      <c r="J1480" s="1"/>
      <c r="K1480" s="1"/>
      <c r="L1480" s="1"/>
      <c r="M1480" s="1"/>
      <c r="N1480" s="1"/>
      <c r="O1480" s="1"/>
      <c r="P1480" s="1"/>
      <c r="Q1480" s="1"/>
      <c r="R1480" s="1"/>
    </row>
    <row r="1481" spans="1:18">
      <c r="A1481" s="1"/>
      <c r="B1481" s="1"/>
      <c r="C1481" s="1"/>
      <c r="D1481" s="1"/>
      <c r="E1481" s="1"/>
      <c r="F1481" s="1"/>
      <c r="G1481" s="1"/>
      <c r="H1481" s="1"/>
      <c r="I1481" s="1"/>
      <c r="J1481" s="1"/>
      <c r="K1481" s="1"/>
      <c r="L1481" s="1"/>
      <c r="M1481" s="1"/>
      <c r="N1481" s="1"/>
      <c r="O1481" s="1"/>
      <c r="P1481" s="1"/>
      <c r="Q1481" s="1"/>
      <c r="R1481" s="1"/>
    </row>
    <row r="1482" spans="1:18">
      <c r="A1482" s="1"/>
      <c r="B1482" s="1"/>
      <c r="C1482" s="1"/>
      <c r="D1482" s="1"/>
      <c r="E1482" s="1"/>
      <c r="F1482" s="1"/>
      <c r="G1482" s="1"/>
      <c r="H1482" s="1"/>
      <c r="I1482" s="1"/>
      <c r="J1482" s="1"/>
      <c r="K1482" s="1"/>
      <c r="L1482" s="1"/>
      <c r="M1482" s="1"/>
      <c r="N1482" s="1"/>
      <c r="O1482" s="1"/>
      <c r="P1482" s="1"/>
      <c r="Q1482" s="1"/>
      <c r="R1482" s="1"/>
    </row>
    <row r="1483" spans="1:18">
      <c r="A1483" s="1"/>
      <c r="B1483" s="1"/>
      <c r="C1483" s="1"/>
      <c r="D1483" s="1"/>
      <c r="E1483" s="1"/>
      <c r="F1483" s="1"/>
      <c r="G1483" s="1"/>
      <c r="H1483" s="1"/>
      <c r="I1483" s="1"/>
      <c r="J1483" s="1"/>
      <c r="K1483" s="1"/>
      <c r="L1483" s="1"/>
      <c r="M1483" s="1"/>
      <c r="N1483" s="1"/>
      <c r="O1483" s="1"/>
      <c r="P1483" s="1"/>
      <c r="Q1483" s="1"/>
      <c r="R1483" s="1"/>
    </row>
    <row r="1484" spans="1:18">
      <c r="A1484" s="1"/>
      <c r="B1484" s="1"/>
      <c r="C1484" s="1"/>
      <c r="D1484" s="1"/>
      <c r="E1484" s="1"/>
      <c r="F1484" s="1"/>
      <c r="G1484" s="1"/>
      <c r="H1484" s="1"/>
      <c r="I1484" s="1"/>
      <c r="J1484" s="1"/>
      <c r="K1484" s="1"/>
      <c r="L1484" s="1"/>
      <c r="M1484" s="1"/>
      <c r="N1484" s="1"/>
      <c r="O1484" s="1"/>
      <c r="P1484" s="1"/>
      <c r="Q1484" s="1"/>
      <c r="R1484" s="1"/>
    </row>
    <row r="1485" spans="1:18">
      <c r="A1485" s="1"/>
      <c r="B1485" s="1"/>
      <c r="C1485" s="1"/>
      <c r="D1485" s="1"/>
      <c r="E1485" s="1"/>
      <c r="F1485" s="1"/>
      <c r="G1485" s="1"/>
      <c r="H1485" s="1"/>
      <c r="I1485" s="1"/>
      <c r="J1485" s="1"/>
      <c r="K1485" s="1"/>
      <c r="L1485" s="1"/>
      <c r="M1485" s="1"/>
      <c r="N1485" s="1"/>
      <c r="O1485" s="1"/>
      <c r="P1485" s="1"/>
      <c r="Q1485" s="1"/>
      <c r="R1485" s="1"/>
    </row>
    <row r="1486" spans="1:18">
      <c r="A1486" s="1"/>
      <c r="B1486" s="1"/>
      <c r="C1486" s="1"/>
      <c r="D1486" s="1"/>
      <c r="E1486" s="1"/>
      <c r="F1486" s="1"/>
      <c r="G1486" s="1"/>
      <c r="H1486" s="1"/>
      <c r="I1486" s="1"/>
      <c r="J1486" s="1"/>
      <c r="K1486" s="1"/>
      <c r="L1486" s="1"/>
      <c r="M1486" s="1"/>
      <c r="N1486" s="1"/>
      <c r="O1486" s="1"/>
      <c r="P1486" s="1"/>
      <c r="Q1486" s="1"/>
      <c r="R1486" s="1"/>
    </row>
    <row r="1487" spans="1:18">
      <c r="A1487" s="1"/>
      <c r="B1487" s="1"/>
      <c r="C1487" s="1"/>
      <c r="D1487" s="1"/>
      <c r="E1487" s="1"/>
      <c r="F1487" s="1"/>
      <c r="G1487" s="1"/>
      <c r="H1487" s="1"/>
      <c r="I1487" s="1"/>
      <c r="J1487" s="1"/>
      <c r="K1487" s="1"/>
      <c r="L1487" s="1"/>
      <c r="M1487" s="1"/>
      <c r="N1487" s="1"/>
      <c r="O1487" s="1"/>
      <c r="P1487" s="1"/>
      <c r="Q1487" s="1"/>
      <c r="R1487" s="1"/>
    </row>
    <row r="1488" spans="1:18">
      <c r="A1488" s="1"/>
      <c r="B1488" s="1"/>
      <c r="C1488" s="1"/>
      <c r="D1488" s="1"/>
      <c r="E1488" s="1"/>
      <c r="F1488" s="1"/>
      <c r="G1488" s="1"/>
      <c r="H1488" s="1"/>
      <c r="I1488" s="1"/>
      <c r="J1488" s="1"/>
      <c r="K1488" s="1"/>
      <c r="L1488" s="1"/>
      <c r="M1488" s="1"/>
      <c r="N1488" s="1"/>
      <c r="O1488" s="1"/>
      <c r="P1488" s="1"/>
      <c r="Q1488" s="1"/>
      <c r="R1488" s="1"/>
    </row>
    <row r="1489" spans="1:18">
      <c r="A1489" s="1"/>
      <c r="B1489" s="1"/>
      <c r="C1489" s="1"/>
      <c r="D1489" s="1"/>
      <c r="E1489" s="1"/>
      <c r="F1489" s="1"/>
      <c r="G1489" s="1"/>
      <c r="H1489" s="1"/>
      <c r="I1489" s="1"/>
      <c r="J1489" s="1"/>
      <c r="K1489" s="1"/>
      <c r="L1489" s="1"/>
      <c r="M1489" s="1"/>
      <c r="N1489" s="1"/>
      <c r="O1489" s="1"/>
      <c r="P1489" s="1"/>
      <c r="Q1489" s="1"/>
      <c r="R1489" s="1"/>
    </row>
    <row r="1490" spans="1:18">
      <c r="A1490" s="1"/>
      <c r="B1490" s="1"/>
      <c r="C1490" s="1"/>
      <c r="D1490" s="1"/>
      <c r="E1490" s="1"/>
      <c r="F1490" s="1"/>
      <c r="G1490" s="1"/>
      <c r="H1490" s="1"/>
      <c r="I1490" s="1"/>
      <c r="J1490" s="1"/>
      <c r="K1490" s="1"/>
      <c r="L1490" s="1"/>
      <c r="M1490" s="1"/>
      <c r="N1490" s="1"/>
      <c r="O1490" s="1"/>
      <c r="P1490" s="1"/>
      <c r="Q1490" s="1"/>
      <c r="R1490" s="1"/>
    </row>
    <row r="1491" spans="1:18">
      <c r="A1491" s="1"/>
      <c r="B1491" s="1"/>
      <c r="C1491" s="1"/>
      <c r="D1491" s="1"/>
      <c r="E1491" s="1"/>
      <c r="F1491" s="1"/>
      <c r="G1491" s="1"/>
      <c r="H1491" s="1"/>
      <c r="I1491" s="1"/>
      <c r="J1491" s="1"/>
      <c r="K1491" s="1"/>
      <c r="L1491" s="1"/>
      <c r="M1491" s="1"/>
      <c r="N1491" s="1"/>
      <c r="O1491" s="1"/>
      <c r="P1491" s="1"/>
      <c r="Q1491" s="1"/>
      <c r="R1491" s="1"/>
    </row>
    <row r="1492" spans="1:18">
      <c r="A1492" s="1"/>
      <c r="B1492" s="1"/>
      <c r="C1492" s="1"/>
      <c r="D1492" s="1"/>
      <c r="E1492" s="1"/>
      <c r="F1492" s="1"/>
      <c r="G1492" s="1"/>
      <c r="H1492" s="1"/>
      <c r="I1492" s="1"/>
      <c r="J1492" s="1"/>
      <c r="K1492" s="1"/>
      <c r="L1492" s="1"/>
      <c r="M1492" s="1"/>
      <c r="N1492" s="1"/>
      <c r="O1492" s="1"/>
      <c r="P1492" s="1"/>
      <c r="Q1492" s="1"/>
      <c r="R1492" s="1"/>
    </row>
    <row r="1493" spans="1:18">
      <c r="A1493" s="1"/>
      <c r="B1493" s="1"/>
      <c r="C1493" s="1"/>
      <c r="D1493" s="1"/>
      <c r="E1493" s="1"/>
      <c r="F1493" s="1"/>
      <c r="G1493" s="1"/>
      <c r="H1493" s="1"/>
      <c r="I1493" s="1"/>
      <c r="J1493" s="1"/>
      <c r="K1493" s="1"/>
      <c r="L1493" s="1"/>
      <c r="M1493" s="1"/>
      <c r="N1493" s="1"/>
      <c r="O1493" s="1"/>
      <c r="P1493" s="1"/>
      <c r="Q1493" s="1"/>
      <c r="R1493" s="1"/>
    </row>
    <row r="1494" spans="1:18">
      <c r="A1494" s="1"/>
      <c r="B1494" s="1"/>
      <c r="C1494" s="1"/>
      <c r="D1494" s="1"/>
      <c r="E1494" s="1"/>
      <c r="F1494" s="1"/>
      <c r="G1494" s="1"/>
      <c r="H1494" s="1"/>
      <c r="I1494" s="1"/>
      <c r="J1494" s="1"/>
      <c r="K1494" s="1"/>
      <c r="L1494" s="1"/>
      <c r="M1494" s="1"/>
      <c r="N1494" s="1"/>
      <c r="O1494" s="1"/>
      <c r="P1494" s="1"/>
      <c r="Q1494" s="1"/>
      <c r="R1494" s="1"/>
    </row>
    <row r="1495" spans="1:18">
      <c r="A1495" s="1"/>
      <c r="B1495" s="1"/>
      <c r="C1495" s="1"/>
      <c r="D1495" s="1"/>
      <c r="E1495" s="1"/>
      <c r="F1495" s="1"/>
      <c r="G1495" s="1"/>
      <c r="H1495" s="1"/>
      <c r="I1495" s="1"/>
      <c r="J1495" s="1"/>
      <c r="K1495" s="1"/>
      <c r="L1495" s="1"/>
      <c r="M1495" s="1"/>
      <c r="N1495" s="1"/>
      <c r="O1495" s="1"/>
      <c r="P1495" s="1"/>
      <c r="Q1495" s="1"/>
      <c r="R1495" s="1"/>
    </row>
    <row r="1496" spans="1:18">
      <c r="A1496" s="1"/>
      <c r="B1496" s="1"/>
      <c r="C1496" s="1"/>
      <c r="D1496" s="1"/>
      <c r="E1496" s="1"/>
      <c r="F1496" s="1"/>
      <c r="G1496" s="1"/>
      <c r="H1496" s="1"/>
      <c r="I1496" s="1"/>
      <c r="J1496" s="1"/>
      <c r="K1496" s="1"/>
      <c r="L1496" s="1"/>
      <c r="M1496" s="1"/>
      <c r="N1496" s="1"/>
      <c r="O1496" s="1"/>
      <c r="P1496" s="1"/>
      <c r="Q1496" s="1"/>
      <c r="R1496" s="1"/>
    </row>
    <row r="1497" spans="1:18">
      <c r="A1497" s="1"/>
      <c r="B1497" s="1"/>
      <c r="C1497" s="1"/>
      <c r="D1497" s="1"/>
      <c r="E1497" s="1"/>
      <c r="F1497" s="1"/>
      <c r="G1497" s="1"/>
      <c r="H1497" s="1"/>
      <c r="I1497" s="1"/>
      <c r="J1497" s="1"/>
      <c r="K1497" s="1"/>
      <c r="L1497" s="1"/>
      <c r="M1497" s="1"/>
      <c r="N1497" s="1"/>
      <c r="O1497" s="1"/>
      <c r="P1497" s="1"/>
      <c r="Q1497" s="1"/>
      <c r="R1497" s="1"/>
    </row>
    <row r="1498" spans="1:18">
      <c r="A1498" s="1"/>
      <c r="B1498" s="1"/>
      <c r="C1498" s="1"/>
      <c r="D1498" s="1"/>
      <c r="E1498" s="1"/>
      <c r="F1498" s="1"/>
      <c r="G1498" s="1"/>
      <c r="H1498" s="1"/>
      <c r="I1498" s="1"/>
      <c r="J1498" s="1"/>
      <c r="K1498" s="1"/>
      <c r="L1498" s="1"/>
      <c r="M1498" s="1"/>
      <c r="N1498" s="1"/>
      <c r="O1498" s="1"/>
      <c r="P1498" s="1"/>
      <c r="Q1498" s="1"/>
      <c r="R1498" s="1"/>
    </row>
    <row r="1499" spans="1:18">
      <c r="A1499" s="1"/>
      <c r="B1499" s="1"/>
      <c r="C1499" s="1"/>
      <c r="D1499" s="1"/>
      <c r="E1499" s="1"/>
      <c r="F1499" s="1"/>
      <c r="G1499" s="1"/>
      <c r="H1499" s="1"/>
      <c r="I1499" s="1"/>
      <c r="J1499" s="1"/>
      <c r="K1499" s="1"/>
      <c r="L1499" s="1"/>
      <c r="M1499" s="1"/>
      <c r="N1499" s="1"/>
      <c r="O1499" s="1"/>
      <c r="P1499" s="1"/>
      <c r="Q1499" s="1"/>
      <c r="R1499" s="1"/>
    </row>
    <row r="1500" spans="1:18">
      <c r="A1500" s="1"/>
      <c r="B1500" s="1"/>
      <c r="C1500" s="1"/>
      <c r="D1500" s="1"/>
      <c r="E1500" s="1"/>
      <c r="F1500" s="1"/>
      <c r="G1500" s="1"/>
      <c r="H1500" s="1"/>
      <c r="I1500" s="1"/>
      <c r="J1500" s="1"/>
      <c r="K1500" s="1"/>
      <c r="L1500" s="1"/>
      <c r="M1500" s="1"/>
      <c r="N1500" s="1"/>
      <c r="O1500" s="1"/>
      <c r="P1500" s="1"/>
      <c r="Q1500" s="1"/>
      <c r="R1500" s="1"/>
    </row>
    <row r="1501" spans="1:18">
      <c r="A1501" s="1"/>
      <c r="B1501" s="1"/>
      <c r="C1501" s="1"/>
      <c r="D1501" s="1"/>
      <c r="E1501" s="1"/>
      <c r="F1501" s="1"/>
      <c r="G1501" s="1"/>
      <c r="H1501" s="1"/>
      <c r="I1501" s="1"/>
      <c r="J1501" s="1"/>
      <c r="K1501" s="1"/>
      <c r="L1501" s="1"/>
      <c r="M1501" s="1"/>
      <c r="N1501" s="1"/>
      <c r="O1501" s="1"/>
      <c r="P1501" s="1"/>
      <c r="Q1501" s="1"/>
      <c r="R1501" s="1"/>
    </row>
    <row r="1502" spans="1:18">
      <c r="A1502" s="1"/>
      <c r="B1502" s="1"/>
      <c r="C1502" s="1"/>
      <c r="D1502" s="1"/>
      <c r="E1502" s="1"/>
      <c r="F1502" s="1"/>
      <c r="G1502" s="1"/>
      <c r="H1502" s="1"/>
      <c r="I1502" s="1"/>
      <c r="J1502" s="1"/>
      <c r="K1502" s="1"/>
      <c r="L1502" s="1"/>
      <c r="M1502" s="1"/>
      <c r="N1502" s="1"/>
      <c r="O1502" s="1"/>
      <c r="P1502" s="1"/>
      <c r="Q1502" s="1"/>
      <c r="R1502" s="1"/>
    </row>
    <row r="1503" spans="1:18">
      <c r="A1503" s="1"/>
      <c r="B1503" s="1"/>
      <c r="C1503" s="1"/>
      <c r="D1503" s="1"/>
      <c r="E1503" s="1"/>
      <c r="F1503" s="1"/>
      <c r="G1503" s="1"/>
      <c r="H1503" s="1"/>
      <c r="I1503" s="1"/>
      <c r="J1503" s="1"/>
      <c r="K1503" s="1"/>
      <c r="L1503" s="1"/>
      <c r="M1503" s="1"/>
      <c r="N1503" s="1"/>
      <c r="O1503" s="1"/>
      <c r="P1503" s="1"/>
      <c r="Q1503" s="1"/>
      <c r="R1503" s="1"/>
    </row>
    <row r="1504" spans="1:18">
      <c r="A1504" s="1"/>
      <c r="B1504" s="1"/>
      <c r="C1504" s="1"/>
      <c r="D1504" s="1"/>
      <c r="E1504" s="1"/>
      <c r="F1504" s="1"/>
      <c r="G1504" s="1"/>
      <c r="H1504" s="1"/>
      <c r="I1504" s="1"/>
      <c r="J1504" s="1"/>
      <c r="K1504" s="1"/>
      <c r="L1504" s="1"/>
      <c r="M1504" s="1"/>
      <c r="N1504" s="1"/>
      <c r="O1504" s="1"/>
      <c r="P1504" s="1"/>
      <c r="Q1504" s="1"/>
      <c r="R1504" s="1"/>
    </row>
    <row r="1505" spans="1:18">
      <c r="A1505" s="1"/>
      <c r="B1505" s="1"/>
      <c r="C1505" s="1"/>
      <c r="D1505" s="1"/>
      <c r="E1505" s="1"/>
      <c r="F1505" s="1"/>
      <c r="G1505" s="1"/>
      <c r="H1505" s="1"/>
      <c r="I1505" s="1"/>
      <c r="J1505" s="1"/>
      <c r="K1505" s="1"/>
      <c r="L1505" s="1"/>
      <c r="M1505" s="1"/>
      <c r="N1505" s="1"/>
      <c r="O1505" s="1"/>
      <c r="P1505" s="1"/>
      <c r="Q1505" s="1"/>
      <c r="R1505" s="1"/>
    </row>
    <row r="1506" spans="1:18">
      <c r="A1506" s="1"/>
      <c r="B1506" s="1"/>
      <c r="C1506" s="1"/>
      <c r="D1506" s="1"/>
      <c r="E1506" s="1"/>
      <c r="F1506" s="1"/>
      <c r="G1506" s="1"/>
      <c r="H1506" s="1"/>
      <c r="I1506" s="1"/>
      <c r="J1506" s="1"/>
      <c r="K1506" s="1"/>
      <c r="L1506" s="1"/>
      <c r="M1506" s="1"/>
      <c r="N1506" s="1"/>
      <c r="O1506" s="1"/>
      <c r="P1506" s="1"/>
      <c r="Q1506" s="1"/>
      <c r="R1506" s="1"/>
    </row>
    <row r="1507" spans="1:18">
      <c r="A1507" s="1"/>
      <c r="B1507" s="1"/>
      <c r="C1507" s="1"/>
      <c r="D1507" s="1"/>
      <c r="E1507" s="1"/>
      <c r="F1507" s="1"/>
      <c r="G1507" s="1"/>
      <c r="H1507" s="1"/>
      <c r="I1507" s="1"/>
      <c r="J1507" s="1"/>
      <c r="K1507" s="1"/>
      <c r="L1507" s="1"/>
      <c r="M1507" s="1"/>
      <c r="N1507" s="1"/>
      <c r="O1507" s="1"/>
      <c r="P1507" s="1"/>
      <c r="Q1507" s="1"/>
      <c r="R1507" s="1"/>
    </row>
    <row r="1508" spans="1:18">
      <c r="A1508" s="1"/>
      <c r="B1508" s="1"/>
      <c r="C1508" s="1"/>
      <c r="D1508" s="1"/>
      <c r="E1508" s="1"/>
      <c r="F1508" s="1"/>
      <c r="G1508" s="1"/>
      <c r="H1508" s="1"/>
      <c r="I1508" s="1"/>
      <c r="J1508" s="1"/>
      <c r="K1508" s="1"/>
      <c r="L1508" s="1"/>
      <c r="M1508" s="1"/>
      <c r="N1508" s="1"/>
      <c r="O1508" s="1"/>
      <c r="P1508" s="1"/>
      <c r="Q1508" s="1"/>
      <c r="R1508" s="1"/>
    </row>
    <row r="1509" spans="1:18">
      <c r="A1509" s="1"/>
      <c r="B1509" s="1"/>
      <c r="C1509" s="1"/>
      <c r="D1509" s="1"/>
      <c r="E1509" s="1"/>
      <c r="F1509" s="1"/>
      <c r="G1509" s="1"/>
      <c r="H1509" s="1"/>
      <c r="I1509" s="1"/>
      <c r="J1509" s="1"/>
      <c r="K1509" s="1"/>
      <c r="L1509" s="1"/>
      <c r="M1509" s="1"/>
      <c r="N1509" s="1"/>
      <c r="O1509" s="1"/>
      <c r="P1509" s="1"/>
      <c r="Q1509" s="1"/>
      <c r="R1509" s="1"/>
    </row>
    <row r="1510" spans="1:18">
      <c r="A1510" s="1"/>
      <c r="B1510" s="1"/>
      <c r="C1510" s="1"/>
      <c r="D1510" s="1"/>
      <c r="E1510" s="1"/>
      <c r="F1510" s="1"/>
      <c r="G1510" s="1"/>
      <c r="H1510" s="1"/>
      <c r="I1510" s="1"/>
      <c r="J1510" s="1"/>
      <c r="K1510" s="1"/>
      <c r="L1510" s="1"/>
      <c r="M1510" s="1"/>
      <c r="N1510" s="1"/>
      <c r="O1510" s="1"/>
      <c r="P1510" s="1"/>
      <c r="Q1510" s="1"/>
      <c r="R1510" s="1"/>
    </row>
    <row r="1511" spans="1:18">
      <c r="A1511" s="1"/>
      <c r="B1511" s="1"/>
      <c r="C1511" s="1"/>
      <c r="D1511" s="1"/>
      <c r="E1511" s="1"/>
      <c r="F1511" s="1"/>
      <c r="G1511" s="1"/>
      <c r="H1511" s="1"/>
      <c r="I1511" s="1"/>
      <c r="J1511" s="1"/>
      <c r="K1511" s="1"/>
      <c r="L1511" s="1"/>
      <c r="M1511" s="1"/>
      <c r="N1511" s="1"/>
      <c r="O1511" s="1"/>
      <c r="P1511" s="1"/>
      <c r="Q1511" s="1"/>
      <c r="R1511" s="1"/>
    </row>
    <row r="1512" spans="1:18">
      <c r="A1512" s="1"/>
      <c r="B1512" s="1"/>
      <c r="C1512" s="1"/>
      <c r="D1512" s="1"/>
      <c r="E1512" s="1"/>
      <c r="F1512" s="1"/>
      <c r="G1512" s="1"/>
      <c r="H1512" s="1"/>
      <c r="I1512" s="1"/>
      <c r="J1512" s="1"/>
      <c r="K1512" s="1"/>
      <c r="L1512" s="1"/>
      <c r="M1512" s="1"/>
      <c r="N1512" s="1"/>
      <c r="O1512" s="1"/>
      <c r="P1512" s="1"/>
      <c r="Q1512" s="1"/>
      <c r="R1512" s="1"/>
    </row>
    <row r="1513" spans="1:18">
      <c r="A1513" s="1"/>
      <c r="B1513" s="1"/>
      <c r="C1513" s="1"/>
      <c r="D1513" s="1"/>
      <c r="E1513" s="1"/>
      <c r="F1513" s="1"/>
      <c r="G1513" s="1"/>
      <c r="H1513" s="1"/>
      <c r="I1513" s="1"/>
      <c r="J1513" s="1"/>
      <c r="K1513" s="1"/>
      <c r="L1513" s="1"/>
      <c r="M1513" s="1"/>
      <c r="N1513" s="1"/>
      <c r="O1513" s="1"/>
      <c r="P1513" s="1"/>
      <c r="Q1513" s="1"/>
      <c r="R1513" s="1"/>
    </row>
    <row r="1514" spans="1:18">
      <c r="A1514" s="1"/>
      <c r="B1514" s="1"/>
      <c r="C1514" s="1"/>
      <c r="D1514" s="1"/>
      <c r="E1514" s="1"/>
      <c r="F1514" s="1"/>
      <c r="G1514" s="1"/>
      <c r="H1514" s="1"/>
      <c r="I1514" s="1"/>
      <c r="J1514" s="1"/>
      <c r="K1514" s="1"/>
      <c r="L1514" s="1"/>
      <c r="M1514" s="1"/>
      <c r="N1514" s="1"/>
      <c r="O1514" s="1"/>
      <c r="P1514" s="1"/>
      <c r="Q1514" s="1"/>
      <c r="R1514" s="1"/>
    </row>
    <row r="1515" spans="1:18">
      <c r="A1515" s="1"/>
      <c r="B1515" s="1"/>
      <c r="C1515" s="1"/>
      <c r="D1515" s="1"/>
      <c r="E1515" s="1"/>
      <c r="F1515" s="1"/>
      <c r="G1515" s="1"/>
      <c r="H1515" s="1"/>
      <c r="I1515" s="1"/>
      <c r="J1515" s="1"/>
      <c r="K1515" s="1"/>
      <c r="L1515" s="1"/>
      <c r="M1515" s="1"/>
      <c r="N1515" s="1"/>
      <c r="O1515" s="1"/>
      <c r="P1515" s="1"/>
      <c r="Q1515" s="1"/>
      <c r="R1515" s="1"/>
    </row>
    <row r="1516" spans="1:18">
      <c r="A1516" s="1"/>
      <c r="B1516" s="1"/>
      <c r="C1516" s="1"/>
      <c r="D1516" s="1"/>
      <c r="E1516" s="1"/>
      <c r="F1516" s="1"/>
      <c r="G1516" s="1"/>
      <c r="H1516" s="1"/>
      <c r="I1516" s="1"/>
      <c r="J1516" s="1"/>
      <c r="K1516" s="1"/>
      <c r="L1516" s="1"/>
      <c r="M1516" s="1"/>
      <c r="N1516" s="1"/>
      <c r="O1516" s="1"/>
      <c r="P1516" s="1"/>
      <c r="Q1516" s="1"/>
      <c r="R1516" s="1"/>
    </row>
    <row r="1517" spans="1:18">
      <c r="A1517" s="1"/>
      <c r="B1517" s="1"/>
      <c r="C1517" s="1"/>
      <c r="D1517" s="1"/>
      <c r="E1517" s="1"/>
      <c r="F1517" s="1"/>
      <c r="G1517" s="1"/>
      <c r="H1517" s="1"/>
      <c r="I1517" s="1"/>
      <c r="J1517" s="1"/>
      <c r="K1517" s="1"/>
      <c r="L1517" s="1"/>
      <c r="M1517" s="1"/>
      <c r="N1517" s="1"/>
      <c r="O1517" s="1"/>
      <c r="P1517" s="1"/>
      <c r="Q1517" s="1"/>
      <c r="R1517" s="1"/>
    </row>
    <row r="1518" spans="1:18">
      <c r="A1518" s="1"/>
      <c r="B1518" s="1"/>
      <c r="C1518" s="1"/>
      <c r="D1518" s="1"/>
      <c r="E1518" s="1"/>
      <c r="F1518" s="1"/>
      <c r="G1518" s="1"/>
      <c r="H1518" s="1"/>
      <c r="I1518" s="1"/>
      <c r="J1518" s="1"/>
      <c r="K1518" s="1"/>
      <c r="L1518" s="1"/>
      <c r="M1518" s="1"/>
      <c r="N1518" s="1"/>
      <c r="O1518" s="1"/>
      <c r="P1518" s="1"/>
      <c r="Q1518" s="1"/>
      <c r="R1518" s="1"/>
    </row>
    <row r="1519" spans="1:18">
      <c r="A1519" s="1"/>
      <c r="B1519" s="1"/>
      <c r="C1519" s="1"/>
      <c r="D1519" s="1"/>
      <c r="E1519" s="1"/>
      <c r="F1519" s="1"/>
      <c r="G1519" s="1"/>
      <c r="H1519" s="1"/>
      <c r="I1519" s="1"/>
      <c r="J1519" s="1"/>
      <c r="K1519" s="1"/>
      <c r="L1519" s="1"/>
      <c r="M1519" s="1"/>
      <c r="N1519" s="1"/>
      <c r="O1519" s="1"/>
      <c r="P1519" s="1"/>
      <c r="Q1519" s="1"/>
      <c r="R1519" s="1"/>
    </row>
    <row r="1520" spans="1:18">
      <c r="A1520" s="1"/>
      <c r="B1520" s="1"/>
      <c r="C1520" s="1"/>
      <c r="D1520" s="1"/>
      <c r="E1520" s="1"/>
      <c r="F1520" s="1"/>
      <c r="G1520" s="1"/>
      <c r="H1520" s="1"/>
      <c r="I1520" s="1"/>
      <c r="J1520" s="1"/>
      <c r="K1520" s="1"/>
      <c r="L1520" s="1"/>
      <c r="M1520" s="1"/>
      <c r="N1520" s="1"/>
      <c r="O1520" s="1"/>
      <c r="P1520" s="1"/>
      <c r="Q1520" s="1"/>
      <c r="R1520" s="1"/>
    </row>
    <row r="1521" spans="1:18">
      <c r="A1521" s="1"/>
      <c r="B1521" s="1"/>
      <c r="C1521" s="1"/>
      <c r="D1521" s="1"/>
      <c r="E1521" s="1"/>
      <c r="F1521" s="1"/>
      <c r="G1521" s="1"/>
      <c r="H1521" s="1"/>
      <c r="I1521" s="1"/>
      <c r="J1521" s="1"/>
      <c r="K1521" s="1"/>
      <c r="L1521" s="1"/>
      <c r="M1521" s="1"/>
      <c r="N1521" s="1"/>
      <c r="O1521" s="1"/>
      <c r="P1521" s="1"/>
      <c r="Q1521" s="1"/>
      <c r="R1521" s="1"/>
    </row>
    <row r="1522" spans="1:18">
      <c r="A1522" s="1"/>
      <c r="B1522" s="1"/>
      <c r="C1522" s="1"/>
      <c r="D1522" s="1"/>
      <c r="E1522" s="1"/>
      <c r="F1522" s="1"/>
      <c r="G1522" s="1"/>
      <c r="H1522" s="1"/>
      <c r="I1522" s="1"/>
      <c r="J1522" s="1"/>
      <c r="K1522" s="1"/>
      <c r="L1522" s="1"/>
      <c r="M1522" s="1"/>
      <c r="N1522" s="1"/>
      <c r="O1522" s="1"/>
      <c r="P1522" s="1"/>
      <c r="Q1522" s="1"/>
      <c r="R1522" s="1"/>
    </row>
    <row r="1523" spans="1:18">
      <c r="A1523" s="1"/>
      <c r="B1523" s="1"/>
      <c r="C1523" s="1"/>
      <c r="D1523" s="1"/>
      <c r="E1523" s="1"/>
      <c r="F1523" s="1"/>
      <c r="G1523" s="1"/>
      <c r="H1523" s="1"/>
      <c r="I1523" s="1"/>
      <c r="J1523" s="1"/>
      <c r="K1523" s="1"/>
      <c r="L1523" s="1"/>
      <c r="M1523" s="1"/>
      <c r="N1523" s="1"/>
      <c r="O1523" s="1"/>
      <c r="P1523" s="1"/>
      <c r="Q1523" s="1"/>
      <c r="R1523" s="1"/>
    </row>
    <row r="1524" spans="1:18">
      <c r="A1524" s="1"/>
      <c r="B1524" s="1"/>
      <c r="C1524" s="1"/>
      <c r="D1524" s="1"/>
      <c r="E1524" s="1"/>
      <c r="F1524" s="1"/>
      <c r="G1524" s="1"/>
      <c r="H1524" s="1"/>
      <c r="I1524" s="1"/>
      <c r="J1524" s="1"/>
      <c r="K1524" s="1"/>
      <c r="L1524" s="1"/>
      <c r="M1524" s="1"/>
      <c r="N1524" s="1"/>
      <c r="O1524" s="1"/>
      <c r="P1524" s="1"/>
      <c r="Q1524" s="1"/>
      <c r="R1524" s="1"/>
    </row>
    <row r="1525" spans="1:18">
      <c r="A1525" s="1"/>
      <c r="B1525" s="1"/>
      <c r="C1525" s="1"/>
      <c r="D1525" s="1"/>
      <c r="E1525" s="1"/>
      <c r="F1525" s="1"/>
      <c r="G1525" s="1"/>
      <c r="H1525" s="1"/>
      <c r="I1525" s="1"/>
      <c r="J1525" s="1"/>
      <c r="K1525" s="1"/>
      <c r="L1525" s="1"/>
      <c r="M1525" s="1"/>
      <c r="N1525" s="1"/>
      <c r="O1525" s="1"/>
      <c r="P1525" s="1"/>
      <c r="Q1525" s="1"/>
      <c r="R1525" s="1"/>
    </row>
    <row r="1526" spans="1:18">
      <c r="A1526" s="1"/>
      <c r="B1526" s="1"/>
      <c r="C1526" s="1"/>
      <c r="D1526" s="1"/>
      <c r="E1526" s="1"/>
      <c r="F1526" s="1"/>
      <c r="G1526" s="1"/>
      <c r="H1526" s="1"/>
      <c r="I1526" s="1"/>
      <c r="J1526" s="1"/>
      <c r="K1526" s="1"/>
      <c r="L1526" s="1"/>
      <c r="M1526" s="1"/>
      <c r="N1526" s="1"/>
      <c r="O1526" s="1"/>
      <c r="P1526" s="1"/>
      <c r="Q1526" s="1"/>
      <c r="R1526" s="1"/>
    </row>
    <row r="1527" spans="1:18">
      <c r="A1527" s="1"/>
      <c r="B1527" s="1"/>
      <c r="C1527" s="1"/>
      <c r="D1527" s="1"/>
      <c r="E1527" s="1"/>
      <c r="F1527" s="1"/>
      <c r="G1527" s="1"/>
      <c r="H1527" s="1"/>
      <c r="I1527" s="1"/>
      <c r="J1527" s="1"/>
      <c r="K1527" s="1"/>
      <c r="L1527" s="1"/>
      <c r="M1527" s="1"/>
      <c r="N1527" s="1"/>
      <c r="O1527" s="1"/>
      <c r="P1527" s="1"/>
      <c r="Q1527" s="1"/>
      <c r="R1527" s="1"/>
    </row>
    <row r="1528" spans="1:18">
      <c r="A1528" s="1"/>
      <c r="B1528" s="1"/>
      <c r="C1528" s="1"/>
      <c r="D1528" s="1"/>
      <c r="E1528" s="1"/>
      <c r="F1528" s="1"/>
      <c r="G1528" s="1"/>
      <c r="H1528" s="1"/>
      <c r="I1528" s="1"/>
      <c r="J1528" s="1"/>
      <c r="K1528" s="1"/>
      <c r="L1528" s="1"/>
      <c r="M1528" s="1"/>
      <c r="N1528" s="1"/>
      <c r="O1528" s="1"/>
      <c r="P1528" s="1"/>
      <c r="Q1528" s="1"/>
      <c r="R1528" s="1"/>
    </row>
    <row r="1529" spans="1:18">
      <c r="A1529" s="1"/>
      <c r="B1529" s="1"/>
      <c r="C1529" s="1"/>
      <c r="D1529" s="1"/>
      <c r="E1529" s="1"/>
      <c r="F1529" s="1"/>
      <c r="G1529" s="1"/>
      <c r="H1529" s="1"/>
      <c r="I1529" s="1"/>
      <c r="J1529" s="1"/>
      <c r="K1529" s="1"/>
      <c r="L1529" s="1"/>
      <c r="M1529" s="1"/>
      <c r="N1529" s="1"/>
      <c r="O1529" s="1"/>
      <c r="P1529" s="1"/>
      <c r="Q1529" s="1"/>
      <c r="R1529" s="1"/>
    </row>
    <row r="1530" spans="1:18">
      <c r="A1530" s="1"/>
      <c r="B1530" s="1"/>
      <c r="C1530" s="1"/>
      <c r="D1530" s="1"/>
      <c r="E1530" s="1"/>
      <c r="F1530" s="1"/>
      <c r="G1530" s="1"/>
      <c r="H1530" s="1"/>
      <c r="I1530" s="1"/>
      <c r="J1530" s="1"/>
      <c r="K1530" s="1"/>
      <c r="L1530" s="1"/>
      <c r="M1530" s="1"/>
      <c r="N1530" s="1"/>
      <c r="O1530" s="1"/>
      <c r="P1530" s="1"/>
      <c r="Q1530" s="1"/>
      <c r="R1530" s="1"/>
    </row>
    <row r="1531" spans="1:18">
      <c r="A1531" s="1"/>
      <c r="B1531" s="1"/>
      <c r="C1531" s="1"/>
      <c r="D1531" s="1"/>
      <c r="E1531" s="1"/>
      <c r="F1531" s="1"/>
      <c r="G1531" s="1"/>
      <c r="H1531" s="1"/>
      <c r="I1531" s="1"/>
      <c r="J1531" s="1"/>
      <c r="K1531" s="1"/>
      <c r="L1531" s="1"/>
      <c r="M1531" s="1"/>
      <c r="N1531" s="1"/>
      <c r="O1531" s="1"/>
      <c r="P1531" s="1"/>
      <c r="Q1531" s="1"/>
      <c r="R1531" s="1"/>
    </row>
    <row r="1532" spans="1:18">
      <c r="A1532" s="1"/>
      <c r="B1532" s="1"/>
      <c r="C1532" s="1"/>
      <c r="D1532" s="1"/>
      <c r="E1532" s="1"/>
      <c r="F1532" s="1"/>
      <c r="G1532" s="1"/>
      <c r="H1532" s="1"/>
      <c r="I1532" s="1"/>
      <c r="J1532" s="1"/>
      <c r="K1532" s="1"/>
      <c r="L1532" s="1"/>
      <c r="M1532" s="1"/>
      <c r="N1532" s="1"/>
      <c r="O1532" s="1"/>
      <c r="P1532" s="1"/>
      <c r="Q1532" s="1"/>
      <c r="R1532" s="1"/>
    </row>
    <row r="1533" spans="1:18">
      <c r="A1533" s="1"/>
      <c r="B1533" s="1"/>
      <c r="C1533" s="1"/>
      <c r="D1533" s="1"/>
      <c r="E1533" s="1"/>
      <c r="F1533" s="1"/>
      <c r="G1533" s="1"/>
      <c r="H1533" s="1"/>
      <c r="I1533" s="1"/>
      <c r="J1533" s="1"/>
      <c r="K1533" s="1"/>
      <c r="L1533" s="1"/>
      <c r="M1533" s="1"/>
      <c r="N1533" s="1"/>
      <c r="O1533" s="1"/>
      <c r="P1533" s="1"/>
      <c r="Q1533" s="1"/>
      <c r="R1533" s="1"/>
    </row>
    <row r="1534" spans="1:18">
      <c r="A1534" s="1"/>
      <c r="B1534" s="1"/>
      <c r="C1534" s="1"/>
      <c r="D1534" s="1"/>
      <c r="E1534" s="1"/>
      <c r="F1534" s="1"/>
      <c r="G1534" s="1"/>
      <c r="H1534" s="1"/>
      <c r="I1534" s="1"/>
      <c r="J1534" s="1"/>
      <c r="K1534" s="1"/>
      <c r="L1534" s="1"/>
      <c r="M1534" s="1"/>
      <c r="N1534" s="1"/>
      <c r="O1534" s="1"/>
      <c r="P1534" s="1"/>
      <c r="Q1534" s="1"/>
      <c r="R1534" s="1"/>
    </row>
    <row r="1535" spans="1:18">
      <c r="A1535" s="1"/>
      <c r="B1535" s="1"/>
      <c r="C1535" s="1"/>
      <c r="D1535" s="1"/>
      <c r="E1535" s="1"/>
      <c r="F1535" s="1"/>
      <c r="G1535" s="1"/>
      <c r="H1535" s="1"/>
      <c r="I1535" s="1"/>
      <c r="J1535" s="1"/>
      <c r="K1535" s="1"/>
      <c r="L1535" s="1"/>
      <c r="M1535" s="1"/>
      <c r="N1535" s="1"/>
      <c r="O1535" s="1"/>
      <c r="P1535" s="1"/>
      <c r="Q1535" s="1"/>
      <c r="R1535" s="1"/>
    </row>
    <row r="1536" spans="1:18">
      <c r="A1536" s="1"/>
      <c r="B1536" s="1"/>
      <c r="C1536" s="1"/>
      <c r="D1536" s="1"/>
      <c r="E1536" s="1"/>
      <c r="F1536" s="1"/>
      <c r="G1536" s="1"/>
      <c r="H1536" s="1"/>
      <c r="I1536" s="1"/>
      <c r="J1536" s="1"/>
      <c r="K1536" s="1"/>
      <c r="L1536" s="1"/>
      <c r="M1536" s="1"/>
      <c r="N1536" s="1"/>
      <c r="O1536" s="1"/>
      <c r="P1536" s="1"/>
      <c r="Q1536" s="1"/>
      <c r="R1536" s="1"/>
    </row>
    <row r="1537" spans="1:18">
      <c r="A1537" s="1"/>
      <c r="B1537" s="1"/>
      <c r="C1537" s="1"/>
      <c r="D1537" s="1"/>
      <c r="E1537" s="1"/>
      <c r="F1537" s="1"/>
      <c r="G1537" s="1"/>
      <c r="H1537" s="1"/>
      <c r="I1537" s="1"/>
      <c r="J1537" s="1"/>
      <c r="K1537" s="1"/>
      <c r="L1537" s="1"/>
      <c r="M1537" s="1"/>
      <c r="N1537" s="1"/>
      <c r="O1537" s="1"/>
      <c r="P1537" s="1"/>
      <c r="Q1537" s="1"/>
      <c r="R1537" s="1"/>
    </row>
    <row r="1538" spans="1:18">
      <c r="A1538" s="1"/>
      <c r="B1538" s="1"/>
      <c r="C1538" s="1"/>
      <c r="D1538" s="1"/>
      <c r="E1538" s="1"/>
      <c r="F1538" s="1"/>
      <c r="G1538" s="1"/>
      <c r="H1538" s="1"/>
      <c r="I1538" s="1"/>
      <c r="J1538" s="1"/>
      <c r="K1538" s="1"/>
      <c r="L1538" s="1"/>
      <c r="M1538" s="1"/>
      <c r="N1538" s="1"/>
      <c r="O1538" s="1"/>
      <c r="P1538" s="1"/>
      <c r="Q1538" s="1"/>
      <c r="R1538" s="1"/>
    </row>
    <row r="1539" spans="1:18">
      <c r="A1539" s="1"/>
      <c r="B1539" s="1"/>
      <c r="C1539" s="1"/>
      <c r="D1539" s="1"/>
      <c r="E1539" s="1"/>
      <c r="F1539" s="1"/>
      <c r="G1539" s="1"/>
      <c r="H1539" s="1"/>
      <c r="I1539" s="1"/>
      <c r="J1539" s="1"/>
      <c r="K1539" s="1"/>
      <c r="L1539" s="1"/>
      <c r="M1539" s="1"/>
      <c r="N1539" s="1"/>
      <c r="O1539" s="1"/>
      <c r="P1539" s="1"/>
      <c r="Q1539" s="1"/>
      <c r="R1539" s="1"/>
    </row>
    <row r="1540" spans="1:18">
      <c r="A1540" s="1"/>
      <c r="B1540" s="1"/>
      <c r="C1540" s="1"/>
      <c r="D1540" s="1"/>
      <c r="E1540" s="1"/>
      <c r="F1540" s="1"/>
      <c r="G1540" s="1"/>
      <c r="H1540" s="1"/>
      <c r="I1540" s="1"/>
      <c r="J1540" s="1"/>
      <c r="K1540" s="1"/>
      <c r="L1540" s="1"/>
      <c r="M1540" s="1"/>
      <c r="N1540" s="1"/>
      <c r="O1540" s="1"/>
      <c r="P1540" s="1"/>
      <c r="Q1540" s="1"/>
      <c r="R1540" s="1"/>
    </row>
    <row r="1541" spans="1:18">
      <c r="A1541" s="1"/>
      <c r="B1541" s="1"/>
      <c r="C1541" s="1"/>
      <c r="D1541" s="1"/>
      <c r="E1541" s="1"/>
      <c r="F1541" s="1"/>
      <c r="G1541" s="1"/>
      <c r="H1541" s="1"/>
      <c r="I1541" s="1"/>
      <c r="J1541" s="1"/>
      <c r="K1541" s="1"/>
      <c r="L1541" s="1"/>
      <c r="M1541" s="1"/>
      <c r="N1541" s="1"/>
      <c r="O1541" s="1"/>
      <c r="P1541" s="1"/>
      <c r="Q1541" s="1"/>
      <c r="R1541" s="1"/>
    </row>
    <row r="1542" spans="1:18">
      <c r="A1542" s="1"/>
      <c r="B1542" s="1"/>
      <c r="C1542" s="1"/>
      <c r="D1542" s="1"/>
      <c r="E1542" s="1"/>
      <c r="F1542" s="1"/>
      <c r="G1542" s="1"/>
      <c r="H1542" s="1"/>
      <c r="I1542" s="1"/>
      <c r="J1542" s="1"/>
      <c r="K1542" s="1"/>
      <c r="L1542" s="1"/>
      <c r="M1542" s="1"/>
      <c r="N1542" s="1"/>
      <c r="O1542" s="1"/>
      <c r="P1542" s="1"/>
      <c r="Q1542" s="1"/>
      <c r="R1542" s="1"/>
    </row>
    <row r="1543" spans="1:18">
      <c r="A1543" s="1"/>
      <c r="B1543" s="1"/>
      <c r="C1543" s="1"/>
      <c r="D1543" s="1"/>
      <c r="E1543" s="1"/>
      <c r="F1543" s="1"/>
      <c r="G1543" s="1"/>
      <c r="H1543" s="1"/>
      <c r="I1543" s="1"/>
      <c r="J1543" s="1"/>
      <c r="K1543" s="1"/>
      <c r="L1543" s="1"/>
      <c r="M1543" s="1"/>
      <c r="N1543" s="1"/>
      <c r="O1543" s="1"/>
      <c r="P1543" s="1"/>
      <c r="Q1543" s="1"/>
      <c r="R1543" s="1"/>
    </row>
    <row r="1544" spans="1:18">
      <c r="A1544" s="1"/>
      <c r="B1544" s="1"/>
      <c r="C1544" s="1"/>
      <c r="D1544" s="1"/>
      <c r="E1544" s="1"/>
      <c r="F1544" s="1"/>
      <c r="G1544" s="1"/>
      <c r="H1544" s="1"/>
      <c r="I1544" s="1"/>
      <c r="J1544" s="1"/>
      <c r="K1544" s="1"/>
      <c r="L1544" s="1"/>
      <c r="M1544" s="1"/>
      <c r="N1544" s="1"/>
      <c r="O1544" s="1"/>
      <c r="P1544" s="1"/>
      <c r="Q1544" s="1"/>
      <c r="R1544" s="1"/>
    </row>
    <row r="1545" spans="1:18">
      <c r="A1545" s="1"/>
      <c r="B1545" s="1"/>
      <c r="C1545" s="1"/>
      <c r="D1545" s="1"/>
      <c r="E1545" s="1"/>
      <c r="F1545" s="1"/>
      <c r="G1545" s="1"/>
      <c r="H1545" s="1"/>
      <c r="I1545" s="1"/>
      <c r="J1545" s="1"/>
      <c r="K1545" s="1"/>
      <c r="L1545" s="1"/>
      <c r="M1545" s="1"/>
      <c r="N1545" s="1"/>
      <c r="O1545" s="1"/>
      <c r="P1545" s="1"/>
      <c r="Q1545" s="1"/>
      <c r="R1545" s="1"/>
    </row>
    <row r="1546" spans="1:18">
      <c r="A1546" s="1"/>
      <c r="B1546" s="1"/>
      <c r="C1546" s="1"/>
      <c r="D1546" s="1"/>
      <c r="E1546" s="1"/>
      <c r="F1546" s="1"/>
      <c r="G1546" s="1"/>
      <c r="H1546" s="1"/>
      <c r="I1546" s="1"/>
      <c r="J1546" s="1"/>
      <c r="K1546" s="1"/>
      <c r="L1546" s="1"/>
      <c r="M1546" s="1"/>
      <c r="N1546" s="1"/>
      <c r="O1546" s="1"/>
      <c r="P1546" s="1"/>
      <c r="Q1546" s="1"/>
      <c r="R1546" s="1"/>
    </row>
    <row r="1547" spans="1:18">
      <c r="A1547" s="1"/>
      <c r="B1547" s="1"/>
      <c r="C1547" s="1"/>
      <c r="D1547" s="1"/>
      <c r="E1547" s="1"/>
      <c r="F1547" s="1"/>
      <c r="G1547" s="1"/>
      <c r="H1547" s="1"/>
      <c r="I1547" s="1"/>
      <c r="J1547" s="1"/>
      <c r="K1547" s="1"/>
      <c r="L1547" s="1"/>
      <c r="M1547" s="1"/>
      <c r="N1547" s="1"/>
      <c r="O1547" s="1"/>
      <c r="P1547" s="1"/>
      <c r="Q1547" s="1"/>
      <c r="R1547" s="1"/>
    </row>
    <row r="1548" spans="1:18">
      <c r="A1548" s="1"/>
      <c r="B1548" s="1"/>
      <c r="C1548" s="1"/>
      <c r="D1548" s="1"/>
      <c r="E1548" s="1"/>
      <c r="F1548" s="1"/>
      <c r="G1548" s="1"/>
      <c r="H1548" s="1"/>
      <c r="I1548" s="1"/>
      <c r="J1548" s="1"/>
      <c r="K1548" s="1"/>
      <c r="L1548" s="1"/>
      <c r="M1548" s="1"/>
      <c r="N1548" s="1"/>
      <c r="O1548" s="1"/>
      <c r="P1548" s="1"/>
      <c r="Q1548" s="1"/>
      <c r="R1548" s="1"/>
    </row>
    <row r="1549" spans="1:18">
      <c r="A1549" s="1"/>
      <c r="B1549" s="1"/>
      <c r="C1549" s="1"/>
      <c r="D1549" s="1"/>
      <c r="E1549" s="1"/>
      <c r="F1549" s="1"/>
      <c r="G1549" s="1"/>
      <c r="H1549" s="1"/>
      <c r="I1549" s="1"/>
      <c r="J1549" s="1"/>
      <c r="K1549" s="1"/>
      <c r="L1549" s="1"/>
      <c r="M1549" s="1"/>
      <c r="N1549" s="1"/>
      <c r="O1549" s="1"/>
      <c r="P1549" s="1"/>
      <c r="Q1549" s="1"/>
      <c r="R1549" s="1"/>
    </row>
    <row r="1550" spans="1:18">
      <c r="A1550" s="1"/>
      <c r="B1550" s="1"/>
      <c r="C1550" s="1"/>
      <c r="D1550" s="1"/>
      <c r="E1550" s="1"/>
      <c r="F1550" s="1"/>
      <c r="G1550" s="1"/>
      <c r="H1550" s="1"/>
      <c r="I1550" s="1"/>
      <c r="J1550" s="1"/>
      <c r="K1550" s="1"/>
      <c r="L1550" s="1"/>
      <c r="M1550" s="1"/>
      <c r="N1550" s="1"/>
      <c r="O1550" s="1"/>
      <c r="P1550" s="1"/>
      <c r="Q1550" s="1"/>
      <c r="R1550" s="1"/>
    </row>
    <row r="1551" spans="1:18">
      <c r="A1551" s="1"/>
      <c r="B1551" s="1"/>
      <c r="C1551" s="1"/>
      <c r="D1551" s="1"/>
      <c r="E1551" s="1"/>
      <c r="F1551" s="1"/>
      <c r="G1551" s="1"/>
      <c r="H1551" s="1"/>
      <c r="I1551" s="1"/>
      <c r="J1551" s="1"/>
      <c r="K1551" s="1"/>
      <c r="L1551" s="1"/>
      <c r="M1551" s="1"/>
      <c r="N1551" s="1"/>
      <c r="O1551" s="1"/>
      <c r="P1551" s="1"/>
      <c r="Q1551" s="1"/>
      <c r="R1551" s="1"/>
    </row>
    <row r="1552" spans="1:18">
      <c r="A1552" s="1"/>
      <c r="B1552" s="1"/>
      <c r="C1552" s="1"/>
      <c r="D1552" s="1"/>
      <c r="E1552" s="1"/>
      <c r="F1552" s="1"/>
      <c r="G1552" s="1"/>
      <c r="H1552" s="1"/>
      <c r="I1552" s="1"/>
      <c r="J1552" s="1"/>
      <c r="K1552" s="1"/>
      <c r="L1552" s="1"/>
      <c r="M1552" s="1"/>
      <c r="N1552" s="1"/>
      <c r="O1552" s="1"/>
      <c r="P1552" s="1"/>
      <c r="Q1552" s="1"/>
      <c r="R1552" s="1"/>
    </row>
    <row r="1553" spans="1:18">
      <c r="A1553" s="1"/>
      <c r="B1553" s="1"/>
      <c r="C1553" s="1"/>
      <c r="D1553" s="1"/>
      <c r="E1553" s="1"/>
      <c r="F1553" s="1"/>
      <c r="G1553" s="1"/>
      <c r="H1553" s="1"/>
      <c r="I1553" s="1"/>
      <c r="J1553" s="1"/>
      <c r="K1553" s="1"/>
      <c r="L1553" s="1"/>
      <c r="M1553" s="1"/>
      <c r="N1553" s="1"/>
      <c r="O1553" s="1"/>
      <c r="P1553" s="1"/>
      <c r="Q1553" s="1"/>
      <c r="R1553" s="1"/>
    </row>
    <row r="1554" spans="1:18">
      <c r="A1554" s="1"/>
      <c r="B1554" s="1"/>
      <c r="C1554" s="1"/>
      <c r="D1554" s="1"/>
      <c r="E1554" s="1"/>
      <c r="F1554" s="1"/>
      <c r="G1554" s="1"/>
      <c r="H1554" s="1"/>
      <c r="I1554" s="1"/>
      <c r="J1554" s="1"/>
      <c r="K1554" s="1"/>
      <c r="L1554" s="1"/>
      <c r="M1554" s="1"/>
      <c r="N1554" s="1"/>
      <c r="O1554" s="1"/>
      <c r="P1554" s="1"/>
      <c r="Q1554" s="1"/>
      <c r="R1554" s="1"/>
    </row>
    <row r="1555" spans="1:18">
      <c r="A1555" s="1"/>
      <c r="B1555" s="1"/>
      <c r="C1555" s="1"/>
      <c r="D1555" s="1"/>
      <c r="E1555" s="1"/>
      <c r="F1555" s="1"/>
      <c r="G1555" s="1"/>
      <c r="H1555" s="1"/>
      <c r="I1555" s="1"/>
      <c r="J1555" s="1"/>
      <c r="K1555" s="1"/>
      <c r="L1555" s="1"/>
      <c r="M1555" s="1"/>
      <c r="N1555" s="1"/>
      <c r="O1555" s="1"/>
      <c r="P1555" s="1"/>
      <c r="Q1555" s="1"/>
      <c r="R1555" s="1"/>
    </row>
    <row r="1556" spans="1:18">
      <c r="A1556" s="1"/>
      <c r="B1556" s="1"/>
      <c r="C1556" s="1"/>
      <c r="D1556" s="1"/>
      <c r="E1556" s="1"/>
      <c r="F1556" s="1"/>
      <c r="G1556" s="1"/>
      <c r="H1556" s="1"/>
      <c r="I1556" s="1"/>
      <c r="J1556" s="1"/>
      <c r="K1556" s="1"/>
      <c r="L1556" s="1"/>
      <c r="M1556" s="1"/>
      <c r="N1556" s="1"/>
      <c r="O1556" s="1"/>
      <c r="P1556" s="1"/>
      <c r="Q1556" s="1"/>
      <c r="R1556" s="1"/>
    </row>
    <row r="1557" spans="1:18">
      <c r="A1557" s="1"/>
      <c r="B1557" s="1"/>
      <c r="C1557" s="1"/>
      <c r="D1557" s="1"/>
      <c r="E1557" s="1"/>
      <c r="F1557" s="1"/>
      <c r="G1557" s="1"/>
      <c r="H1557" s="1"/>
      <c r="I1557" s="1"/>
      <c r="J1557" s="1"/>
      <c r="K1557" s="1"/>
      <c r="L1557" s="1"/>
      <c r="M1557" s="1"/>
      <c r="N1557" s="1"/>
      <c r="O1557" s="1"/>
      <c r="P1557" s="1"/>
      <c r="Q1557" s="1"/>
      <c r="R1557" s="1"/>
    </row>
    <row r="1558" spans="1:18">
      <c r="A1558" s="1"/>
      <c r="B1558" s="1"/>
      <c r="C1558" s="1"/>
      <c r="D1558" s="1"/>
      <c r="E1558" s="1"/>
      <c r="F1558" s="1"/>
      <c r="G1558" s="1"/>
      <c r="H1558" s="1"/>
      <c r="I1558" s="1"/>
      <c r="J1558" s="1"/>
      <c r="K1558" s="1"/>
      <c r="L1558" s="1"/>
      <c r="M1558" s="1"/>
      <c r="N1558" s="1"/>
      <c r="O1558" s="1"/>
      <c r="P1558" s="1"/>
      <c r="Q1558" s="1"/>
      <c r="R1558" s="1"/>
    </row>
    <row r="1559" spans="1:18">
      <c r="A1559" s="1"/>
      <c r="B1559" s="1"/>
      <c r="C1559" s="1"/>
      <c r="D1559" s="1"/>
      <c r="E1559" s="1"/>
      <c r="F1559" s="1"/>
      <c r="G1559" s="1"/>
      <c r="H1559" s="1"/>
      <c r="I1559" s="1"/>
      <c r="J1559" s="1"/>
      <c r="K1559" s="1"/>
      <c r="L1559" s="1"/>
      <c r="M1559" s="1"/>
      <c r="N1559" s="1"/>
      <c r="O1559" s="1"/>
      <c r="P1559" s="1"/>
      <c r="Q1559" s="1"/>
      <c r="R1559" s="1"/>
    </row>
    <row r="1560" spans="1:18">
      <c r="A1560" s="1"/>
      <c r="B1560" s="1"/>
      <c r="C1560" s="1"/>
      <c r="D1560" s="1"/>
      <c r="E1560" s="1"/>
      <c r="F1560" s="1"/>
      <c r="G1560" s="1"/>
      <c r="H1560" s="1"/>
      <c r="I1560" s="1"/>
      <c r="J1560" s="1"/>
      <c r="K1560" s="1"/>
      <c r="L1560" s="1"/>
      <c r="M1560" s="1"/>
      <c r="N1560" s="1"/>
      <c r="O1560" s="1"/>
      <c r="P1560" s="1"/>
      <c r="Q1560" s="1"/>
      <c r="R1560" s="1"/>
    </row>
    <row r="1561" spans="1:18">
      <c r="A1561" s="1"/>
      <c r="B1561" s="1"/>
      <c r="C1561" s="1"/>
      <c r="D1561" s="1"/>
      <c r="E1561" s="1"/>
      <c r="F1561" s="1"/>
      <c r="G1561" s="1"/>
      <c r="H1561" s="1"/>
      <c r="I1561" s="1"/>
      <c r="J1561" s="1"/>
      <c r="K1561" s="1"/>
      <c r="L1561" s="1"/>
      <c r="M1561" s="1"/>
      <c r="N1561" s="1"/>
      <c r="O1561" s="1"/>
      <c r="P1561" s="1"/>
      <c r="Q1561" s="1"/>
      <c r="R1561" s="1"/>
    </row>
    <row r="1562" spans="1:18">
      <c r="A1562" s="1"/>
      <c r="B1562" s="1"/>
      <c r="C1562" s="1"/>
      <c r="D1562" s="1"/>
      <c r="E1562" s="1"/>
      <c r="F1562" s="1"/>
      <c r="G1562" s="1"/>
      <c r="H1562" s="1"/>
      <c r="I1562" s="1"/>
      <c r="J1562" s="1"/>
      <c r="K1562" s="1"/>
      <c r="L1562" s="1"/>
      <c r="M1562" s="1"/>
      <c r="N1562" s="1"/>
      <c r="O1562" s="1"/>
      <c r="P1562" s="1"/>
      <c r="Q1562" s="1"/>
      <c r="R1562" s="1"/>
    </row>
    <row r="1563" spans="1:18">
      <c r="A1563" s="1"/>
      <c r="B1563" s="1"/>
      <c r="C1563" s="1"/>
      <c r="D1563" s="1"/>
      <c r="E1563" s="1"/>
      <c r="F1563" s="1"/>
      <c r="G1563" s="1"/>
      <c r="H1563" s="1"/>
      <c r="I1563" s="1"/>
      <c r="J1563" s="1"/>
      <c r="K1563" s="1"/>
      <c r="L1563" s="1"/>
      <c r="M1563" s="1"/>
      <c r="N1563" s="1"/>
      <c r="O1563" s="1"/>
      <c r="P1563" s="1"/>
      <c r="Q1563" s="1"/>
      <c r="R1563" s="1"/>
    </row>
    <row r="1564" spans="1:18">
      <c r="A1564" s="1"/>
      <c r="B1564" s="1"/>
      <c r="C1564" s="1"/>
      <c r="D1564" s="1"/>
      <c r="E1564" s="1"/>
      <c r="F1564" s="1"/>
      <c r="G1564" s="1"/>
      <c r="H1564" s="1"/>
      <c r="I1564" s="1"/>
      <c r="J1564" s="1"/>
      <c r="K1564" s="1"/>
      <c r="L1564" s="1"/>
      <c r="M1564" s="1"/>
      <c r="N1564" s="1"/>
      <c r="O1564" s="1"/>
      <c r="P1564" s="1"/>
      <c r="Q1564" s="1"/>
      <c r="R1564" s="1"/>
    </row>
    <row r="1565" spans="1:18">
      <c r="A1565" s="1"/>
      <c r="B1565" s="1"/>
      <c r="C1565" s="1"/>
      <c r="D1565" s="1"/>
      <c r="E1565" s="1"/>
      <c r="F1565" s="1"/>
      <c r="G1565" s="1"/>
      <c r="H1565" s="1"/>
      <c r="I1565" s="1"/>
      <c r="J1565" s="1"/>
      <c r="K1565" s="1"/>
      <c r="L1565" s="1"/>
      <c r="M1565" s="1"/>
      <c r="N1565" s="1"/>
      <c r="O1565" s="1"/>
      <c r="P1565" s="1"/>
      <c r="Q1565" s="1"/>
      <c r="R1565" s="1"/>
    </row>
    <row r="1566" spans="1:18">
      <c r="A1566" s="1"/>
      <c r="B1566" s="1"/>
      <c r="C1566" s="1"/>
      <c r="D1566" s="1"/>
      <c r="E1566" s="1"/>
      <c r="F1566" s="1"/>
      <c r="G1566" s="1"/>
      <c r="H1566" s="1"/>
      <c r="I1566" s="1"/>
      <c r="J1566" s="1"/>
      <c r="K1566" s="1"/>
      <c r="L1566" s="1"/>
      <c r="M1566" s="1"/>
      <c r="N1566" s="1"/>
      <c r="O1566" s="1"/>
      <c r="P1566" s="1"/>
      <c r="Q1566" s="1"/>
      <c r="R1566" s="1"/>
    </row>
    <row r="1567" spans="1:18">
      <c r="A1567" s="1"/>
      <c r="B1567" s="1"/>
      <c r="C1567" s="1"/>
      <c r="D1567" s="1"/>
      <c r="E1567" s="1"/>
      <c r="F1567" s="1"/>
      <c r="G1567" s="1"/>
      <c r="H1567" s="1"/>
      <c r="I1567" s="1"/>
      <c r="J1567" s="1"/>
      <c r="K1567" s="1"/>
      <c r="L1567" s="1"/>
      <c r="M1567" s="1"/>
      <c r="N1567" s="1"/>
      <c r="O1567" s="1"/>
      <c r="P1567" s="1"/>
      <c r="Q1567" s="1"/>
      <c r="R1567" s="1"/>
    </row>
    <row r="1568" spans="1:18">
      <c r="A1568" s="1"/>
      <c r="B1568" s="1"/>
      <c r="C1568" s="1"/>
      <c r="D1568" s="1"/>
      <c r="E1568" s="1"/>
      <c r="F1568" s="1"/>
      <c r="G1568" s="1"/>
      <c r="H1568" s="1"/>
      <c r="I1568" s="1"/>
      <c r="J1568" s="1"/>
      <c r="K1568" s="1"/>
      <c r="L1568" s="1"/>
      <c r="M1568" s="1"/>
      <c r="N1568" s="1"/>
      <c r="O1568" s="1"/>
      <c r="P1568" s="1"/>
      <c r="Q1568" s="1"/>
      <c r="R1568" s="1"/>
    </row>
    <row r="1569" spans="1:18">
      <c r="A1569" s="1"/>
      <c r="B1569" s="1"/>
      <c r="C1569" s="1"/>
      <c r="D1569" s="1"/>
      <c r="E1569" s="1"/>
      <c r="F1569" s="1"/>
      <c r="G1569" s="1"/>
      <c r="H1569" s="1"/>
      <c r="I1569" s="1"/>
      <c r="J1569" s="1"/>
      <c r="K1569" s="1"/>
      <c r="L1569" s="1"/>
      <c r="M1569" s="1"/>
      <c r="N1569" s="1"/>
      <c r="O1569" s="1"/>
      <c r="P1569" s="1"/>
      <c r="Q1569" s="1"/>
      <c r="R1569" s="1"/>
    </row>
    <row r="1570" spans="1:18">
      <c r="A1570" s="1"/>
      <c r="B1570" s="1"/>
      <c r="C1570" s="1"/>
      <c r="D1570" s="1"/>
      <c r="E1570" s="1"/>
      <c r="F1570" s="1"/>
      <c r="G1570" s="1"/>
      <c r="H1570" s="1"/>
      <c r="I1570" s="1"/>
      <c r="J1570" s="1"/>
      <c r="K1570" s="1"/>
      <c r="L1570" s="1"/>
      <c r="M1570" s="1"/>
      <c r="N1570" s="1"/>
      <c r="O1570" s="1"/>
      <c r="P1570" s="1"/>
      <c r="Q1570" s="1"/>
      <c r="R1570" s="1"/>
    </row>
    <row r="1571" spans="1:18">
      <c r="A1571" s="1"/>
      <c r="B1571" s="1"/>
      <c r="C1571" s="1"/>
      <c r="D1571" s="1"/>
      <c r="E1571" s="1"/>
      <c r="F1571" s="1"/>
      <c r="G1571" s="1"/>
      <c r="H1571" s="1"/>
      <c r="I1571" s="1"/>
      <c r="J1571" s="1"/>
      <c r="K1571" s="1"/>
      <c r="L1571" s="1"/>
      <c r="M1571" s="1"/>
      <c r="N1571" s="1"/>
      <c r="O1571" s="1"/>
      <c r="P1571" s="1"/>
      <c r="Q1571" s="1"/>
      <c r="R1571" s="1"/>
    </row>
    <row r="1572" spans="1:18">
      <c r="A1572" s="1"/>
      <c r="B1572" s="1"/>
      <c r="C1572" s="1"/>
      <c r="D1572" s="1"/>
      <c r="E1572" s="1"/>
      <c r="F1572" s="1"/>
      <c r="G1572" s="1"/>
      <c r="H1572" s="1"/>
      <c r="I1572" s="1"/>
      <c r="J1572" s="1"/>
      <c r="K1572" s="1"/>
      <c r="L1572" s="1"/>
      <c r="M1572" s="1"/>
      <c r="N1572" s="1"/>
      <c r="O1572" s="1"/>
      <c r="P1572" s="1"/>
      <c r="Q1572" s="1"/>
      <c r="R1572" s="1"/>
    </row>
    <row r="1573" spans="1:18">
      <c r="A1573" s="1"/>
      <c r="B1573" s="1"/>
      <c r="C1573" s="1"/>
      <c r="D1573" s="1"/>
      <c r="E1573" s="1"/>
      <c r="F1573" s="1"/>
      <c r="G1573" s="1"/>
      <c r="H1573" s="1"/>
      <c r="I1573" s="1"/>
      <c r="J1573" s="1"/>
      <c r="K1573" s="1"/>
      <c r="L1573" s="1"/>
      <c r="M1573" s="1"/>
      <c r="N1573" s="1"/>
      <c r="O1573" s="1"/>
      <c r="P1573" s="1"/>
      <c r="Q1573" s="1"/>
      <c r="R1573" s="1"/>
    </row>
    <row r="1574" spans="1:18">
      <c r="A1574" s="1"/>
      <c r="B1574" s="1"/>
      <c r="C1574" s="1"/>
      <c r="D1574" s="1"/>
      <c r="E1574" s="1"/>
      <c r="F1574" s="1"/>
      <c r="G1574" s="1"/>
      <c r="H1574" s="1"/>
      <c r="I1574" s="1"/>
      <c r="J1574" s="1"/>
      <c r="K1574" s="1"/>
      <c r="L1574" s="1"/>
      <c r="M1574" s="1"/>
      <c r="N1574" s="1"/>
      <c r="O1574" s="1"/>
      <c r="P1574" s="1"/>
      <c r="Q1574" s="1"/>
      <c r="R1574" s="1"/>
    </row>
    <row r="1575" spans="1:18">
      <c r="A1575" s="1"/>
      <c r="B1575" s="1"/>
      <c r="C1575" s="1"/>
      <c r="D1575" s="1"/>
      <c r="E1575" s="1"/>
      <c r="F1575" s="1"/>
      <c r="G1575" s="1"/>
      <c r="H1575" s="1"/>
      <c r="I1575" s="1"/>
      <c r="J1575" s="1"/>
      <c r="K1575" s="1"/>
      <c r="L1575" s="1"/>
      <c r="M1575" s="1"/>
      <c r="N1575" s="1"/>
      <c r="O1575" s="1"/>
      <c r="P1575" s="1"/>
      <c r="Q1575" s="1"/>
      <c r="R1575" s="1"/>
    </row>
    <row r="1576" spans="1:18">
      <c r="A1576" s="1"/>
      <c r="B1576" s="1"/>
      <c r="C1576" s="1"/>
      <c r="D1576" s="1"/>
      <c r="E1576" s="1"/>
      <c r="F1576" s="1"/>
      <c r="G1576" s="1"/>
      <c r="H1576" s="1"/>
      <c r="I1576" s="1"/>
      <c r="J1576" s="1"/>
      <c r="K1576" s="1"/>
      <c r="L1576" s="1"/>
      <c r="M1576" s="1"/>
      <c r="N1576" s="1"/>
      <c r="O1576" s="1"/>
      <c r="P1576" s="1"/>
      <c r="Q1576" s="1"/>
      <c r="R1576" s="1"/>
    </row>
    <row r="1577" spans="1:18">
      <c r="A1577" s="1"/>
      <c r="B1577" s="1"/>
      <c r="C1577" s="1"/>
      <c r="D1577" s="1"/>
      <c r="E1577" s="1"/>
      <c r="F1577" s="1"/>
      <c r="G1577" s="1"/>
      <c r="H1577" s="1"/>
      <c r="I1577" s="1"/>
      <c r="J1577" s="1"/>
      <c r="K1577" s="1"/>
      <c r="L1577" s="1"/>
      <c r="M1577" s="1"/>
      <c r="N1577" s="1"/>
      <c r="O1577" s="1"/>
      <c r="P1577" s="1"/>
      <c r="Q1577" s="1"/>
      <c r="R1577" s="1"/>
    </row>
    <row r="1578" spans="1:18">
      <c r="A1578" s="1"/>
      <c r="B1578" s="1"/>
      <c r="C1578" s="1"/>
      <c r="D1578" s="1"/>
      <c r="E1578" s="1"/>
      <c r="F1578" s="1"/>
      <c r="G1578" s="1"/>
      <c r="H1578" s="1"/>
      <c r="I1578" s="1"/>
      <c r="J1578" s="1"/>
      <c r="K1578" s="1"/>
      <c r="L1578" s="1"/>
      <c r="M1578" s="1"/>
      <c r="N1578" s="1"/>
      <c r="O1578" s="1"/>
      <c r="P1578" s="1"/>
      <c r="Q1578" s="1"/>
      <c r="R1578" s="1"/>
    </row>
    <row r="1579" spans="1:18">
      <c r="A1579" s="1"/>
      <c r="B1579" s="1"/>
      <c r="C1579" s="1"/>
      <c r="D1579" s="1"/>
      <c r="E1579" s="1"/>
      <c r="F1579" s="1"/>
      <c r="G1579" s="1"/>
      <c r="H1579" s="1"/>
      <c r="I1579" s="1"/>
      <c r="J1579" s="1"/>
      <c r="K1579" s="1"/>
      <c r="L1579" s="1"/>
      <c r="M1579" s="1"/>
      <c r="N1579" s="1"/>
      <c r="O1579" s="1"/>
      <c r="P1579" s="1"/>
      <c r="Q1579" s="1"/>
      <c r="R1579" s="1"/>
    </row>
    <row r="1580" spans="1:18">
      <c r="A1580" s="1"/>
      <c r="B1580" s="1"/>
      <c r="C1580" s="1"/>
      <c r="D1580" s="1"/>
      <c r="E1580" s="1"/>
      <c r="F1580" s="1"/>
      <c r="G1580" s="1"/>
      <c r="H1580" s="1"/>
      <c r="I1580" s="1"/>
      <c r="J1580" s="1"/>
      <c r="K1580" s="1"/>
      <c r="L1580" s="1"/>
      <c r="M1580" s="1"/>
      <c r="N1580" s="1"/>
      <c r="O1580" s="1"/>
      <c r="P1580" s="1"/>
      <c r="Q1580" s="1"/>
      <c r="R1580" s="1"/>
    </row>
    <row r="1581" spans="1:18">
      <c r="A1581" s="1"/>
      <c r="B1581" s="1"/>
      <c r="C1581" s="1"/>
      <c r="D1581" s="1"/>
      <c r="E1581" s="1"/>
      <c r="F1581" s="1"/>
      <c r="G1581" s="1"/>
      <c r="H1581" s="1"/>
      <c r="I1581" s="1"/>
      <c r="J1581" s="1"/>
      <c r="K1581" s="1"/>
      <c r="L1581" s="1"/>
      <c r="M1581" s="1"/>
      <c r="N1581" s="1"/>
      <c r="O1581" s="1"/>
      <c r="P1581" s="1"/>
      <c r="Q1581" s="1"/>
      <c r="R1581" s="1"/>
    </row>
    <row r="1582" spans="1:18">
      <c r="A1582" s="1"/>
      <c r="B1582" s="1"/>
      <c r="C1582" s="1"/>
      <c r="D1582" s="1"/>
      <c r="E1582" s="1"/>
      <c r="F1582" s="1"/>
      <c r="G1582" s="1"/>
      <c r="H1582" s="1"/>
      <c r="I1582" s="1"/>
      <c r="J1582" s="1"/>
      <c r="K1582" s="1"/>
      <c r="L1582" s="1"/>
      <c r="M1582" s="1"/>
      <c r="N1582" s="1"/>
      <c r="O1582" s="1"/>
      <c r="P1582" s="1"/>
      <c r="Q1582" s="1"/>
      <c r="R1582" s="1"/>
    </row>
    <row r="1583" spans="1:18">
      <c r="A1583" s="1"/>
      <c r="B1583" s="1"/>
      <c r="C1583" s="1"/>
      <c r="D1583" s="1"/>
      <c r="E1583" s="1"/>
      <c r="F1583" s="1"/>
      <c r="G1583" s="1"/>
      <c r="H1583" s="1"/>
      <c r="I1583" s="1"/>
      <c r="J1583" s="1"/>
      <c r="K1583" s="1"/>
      <c r="L1583" s="1"/>
      <c r="M1583" s="1"/>
      <c r="N1583" s="1"/>
      <c r="O1583" s="1"/>
      <c r="P1583" s="1"/>
      <c r="Q1583" s="1"/>
      <c r="R1583" s="1"/>
    </row>
    <row r="1584" spans="1:18">
      <c r="A1584" s="1"/>
      <c r="B1584" s="1"/>
      <c r="C1584" s="1"/>
      <c r="D1584" s="1"/>
      <c r="E1584" s="1"/>
      <c r="F1584" s="1"/>
      <c r="G1584" s="1"/>
      <c r="H1584" s="1"/>
      <c r="I1584" s="1"/>
      <c r="J1584" s="1"/>
      <c r="K1584" s="1"/>
      <c r="L1584" s="1"/>
      <c r="M1584" s="1"/>
      <c r="N1584" s="1"/>
      <c r="O1584" s="1"/>
      <c r="P1584" s="1"/>
      <c r="Q1584" s="1"/>
      <c r="R1584" s="1"/>
    </row>
    <row r="1585" spans="1:18">
      <c r="A1585" s="1"/>
      <c r="B1585" s="1"/>
      <c r="C1585" s="1"/>
      <c r="D1585" s="1"/>
      <c r="E1585" s="1"/>
      <c r="F1585" s="1"/>
      <c r="G1585" s="1"/>
      <c r="H1585" s="1"/>
      <c r="I1585" s="1"/>
      <c r="J1585" s="1"/>
      <c r="K1585" s="1"/>
      <c r="L1585" s="1"/>
      <c r="M1585" s="1"/>
      <c r="N1585" s="1"/>
      <c r="O1585" s="1"/>
      <c r="P1585" s="1"/>
      <c r="Q1585" s="1"/>
      <c r="R1585" s="1"/>
    </row>
    <row r="1586" spans="1:18">
      <c r="A1586" s="1"/>
      <c r="B1586" s="1"/>
      <c r="C1586" s="1"/>
      <c r="D1586" s="1"/>
      <c r="E1586" s="1"/>
      <c r="F1586" s="1"/>
      <c r="G1586" s="1"/>
      <c r="H1586" s="1"/>
      <c r="I1586" s="1"/>
      <c r="J1586" s="1"/>
      <c r="K1586" s="1"/>
      <c r="L1586" s="1"/>
      <c r="M1586" s="1"/>
      <c r="N1586" s="1"/>
      <c r="O1586" s="1"/>
      <c r="P1586" s="1"/>
      <c r="Q1586" s="1"/>
      <c r="R1586" s="1"/>
    </row>
    <row r="1587" spans="1:18">
      <c r="A1587" s="1"/>
      <c r="B1587" s="1"/>
      <c r="C1587" s="1"/>
      <c r="D1587" s="1"/>
      <c r="E1587" s="1"/>
      <c r="F1587" s="1"/>
      <c r="G1587" s="1"/>
      <c r="H1587" s="1"/>
      <c r="I1587" s="1"/>
      <c r="J1587" s="1"/>
      <c r="K1587" s="1"/>
      <c r="L1587" s="1"/>
      <c r="M1587" s="1"/>
      <c r="N1587" s="1"/>
      <c r="O1587" s="1"/>
      <c r="P1587" s="1"/>
      <c r="Q1587" s="1"/>
      <c r="R1587" s="1"/>
    </row>
    <row r="1588" spans="1:18">
      <c r="A1588" s="1"/>
      <c r="B1588" s="1"/>
      <c r="C1588" s="1"/>
      <c r="D1588" s="1"/>
      <c r="E1588" s="1"/>
      <c r="F1588" s="1"/>
      <c r="G1588" s="1"/>
      <c r="H1588" s="1"/>
      <c r="I1588" s="1"/>
      <c r="J1588" s="1"/>
      <c r="K1588" s="1"/>
      <c r="L1588" s="1"/>
      <c r="M1588" s="1"/>
      <c r="N1588" s="1"/>
      <c r="O1588" s="1"/>
      <c r="P1588" s="1"/>
      <c r="Q1588" s="1"/>
      <c r="R1588" s="1"/>
    </row>
    <row r="1589" spans="1:18">
      <c r="A1589" s="1"/>
      <c r="B1589" s="1"/>
      <c r="C1589" s="1"/>
      <c r="D1589" s="1"/>
      <c r="E1589" s="1"/>
      <c r="F1589" s="1"/>
      <c r="G1589" s="1"/>
      <c r="H1589" s="1"/>
      <c r="I1589" s="1"/>
      <c r="J1589" s="1"/>
      <c r="K1589" s="1"/>
      <c r="L1589" s="1"/>
      <c r="M1589" s="1"/>
      <c r="N1589" s="1"/>
      <c r="O1589" s="1"/>
      <c r="P1589" s="1"/>
      <c r="Q1589" s="1"/>
      <c r="R1589" s="1"/>
    </row>
    <row r="1590" spans="1:18">
      <c r="A1590" s="1"/>
      <c r="B1590" s="1"/>
      <c r="C1590" s="1"/>
      <c r="D1590" s="1"/>
      <c r="E1590" s="1"/>
      <c r="F1590" s="1"/>
      <c r="G1590" s="1"/>
      <c r="H1590" s="1"/>
      <c r="I1590" s="1"/>
      <c r="J1590" s="1"/>
      <c r="K1590" s="1"/>
      <c r="L1590" s="1"/>
      <c r="M1590" s="1"/>
      <c r="N1590" s="1"/>
      <c r="O1590" s="1"/>
      <c r="P1590" s="1"/>
      <c r="Q1590" s="1"/>
      <c r="R1590" s="1"/>
    </row>
    <row r="1591" spans="1:18">
      <c r="A1591" s="1"/>
      <c r="B1591" s="1"/>
      <c r="C1591" s="1"/>
      <c r="D1591" s="1"/>
      <c r="E1591" s="1"/>
      <c r="F1591" s="1"/>
      <c r="G1591" s="1"/>
      <c r="H1591" s="1"/>
      <c r="I1591" s="1"/>
      <c r="J1591" s="1"/>
      <c r="K1591" s="1"/>
      <c r="L1591" s="1"/>
      <c r="M1591" s="1"/>
      <c r="N1591" s="1"/>
      <c r="O1591" s="1"/>
      <c r="P1591" s="1"/>
      <c r="Q1591" s="1"/>
      <c r="R1591" s="1"/>
    </row>
    <row r="1592" spans="1:18">
      <c r="A1592" s="1"/>
      <c r="B1592" s="1"/>
      <c r="C1592" s="1"/>
      <c r="D1592" s="1"/>
      <c r="E1592" s="1"/>
      <c r="F1592" s="1"/>
      <c r="G1592" s="1"/>
      <c r="H1592" s="1"/>
      <c r="I1592" s="1"/>
      <c r="J1592" s="1"/>
      <c r="K1592" s="1"/>
      <c r="L1592" s="1"/>
      <c r="M1592" s="1"/>
      <c r="N1592" s="1"/>
      <c r="O1592" s="1"/>
      <c r="P1592" s="1"/>
      <c r="Q1592" s="1"/>
      <c r="R1592" s="1"/>
    </row>
    <row r="1593" spans="1:18">
      <c r="A1593" s="1"/>
      <c r="B1593" s="1"/>
      <c r="C1593" s="1"/>
      <c r="D1593" s="1"/>
      <c r="E1593" s="1"/>
      <c r="F1593" s="1"/>
      <c r="G1593" s="1"/>
      <c r="H1593" s="1"/>
      <c r="I1593" s="1"/>
      <c r="J1593" s="1"/>
      <c r="K1593" s="1"/>
      <c r="L1593" s="1"/>
      <c r="M1593" s="1"/>
      <c r="N1593" s="1"/>
      <c r="O1593" s="1"/>
      <c r="P1593" s="1"/>
      <c r="Q1593" s="1"/>
      <c r="R1593" s="1"/>
    </row>
    <row r="1594" spans="1:18">
      <c r="A1594" s="1"/>
      <c r="B1594" s="1"/>
      <c r="C1594" s="1"/>
      <c r="D1594" s="1"/>
      <c r="E1594" s="1"/>
      <c r="F1594" s="1"/>
      <c r="G1594" s="1"/>
      <c r="H1594" s="1"/>
      <c r="I1594" s="1"/>
      <c r="J1594" s="1"/>
      <c r="K1594" s="1"/>
      <c r="L1594" s="1"/>
      <c r="M1594" s="1"/>
      <c r="N1594" s="1"/>
      <c r="O1594" s="1"/>
      <c r="P1594" s="1"/>
      <c r="Q1594" s="1"/>
      <c r="R1594" s="1"/>
    </row>
    <row r="1595" spans="1:18">
      <c r="A1595" s="1"/>
      <c r="B1595" s="1"/>
      <c r="C1595" s="1"/>
      <c r="D1595" s="1"/>
      <c r="E1595" s="1"/>
      <c r="F1595" s="1"/>
      <c r="G1595" s="1"/>
      <c r="H1595" s="1"/>
      <c r="I1595" s="1"/>
      <c r="J1595" s="1"/>
      <c r="K1595" s="1"/>
      <c r="L1595" s="1"/>
      <c r="M1595" s="1"/>
      <c r="N1595" s="1"/>
      <c r="O1595" s="1"/>
      <c r="P1595" s="1"/>
      <c r="Q1595" s="1"/>
      <c r="R1595" s="1"/>
    </row>
    <row r="1596" spans="1:18">
      <c r="A1596" s="1"/>
      <c r="B1596" s="1"/>
      <c r="C1596" s="1"/>
      <c r="D1596" s="1"/>
      <c r="E1596" s="1"/>
      <c r="F1596" s="1"/>
      <c r="G1596" s="1"/>
      <c r="H1596" s="1"/>
      <c r="I1596" s="1"/>
      <c r="J1596" s="1"/>
      <c r="K1596" s="1"/>
      <c r="L1596" s="1"/>
      <c r="M1596" s="1"/>
      <c r="N1596" s="1"/>
      <c r="O1596" s="1"/>
      <c r="P1596" s="1"/>
      <c r="Q1596" s="1"/>
      <c r="R1596" s="1"/>
    </row>
    <row r="1597" spans="1:18">
      <c r="A1597" s="1"/>
      <c r="B1597" s="1"/>
      <c r="C1597" s="1"/>
      <c r="D1597" s="1"/>
      <c r="E1597" s="1"/>
      <c r="F1597" s="1"/>
      <c r="G1597" s="1"/>
      <c r="H1597" s="1"/>
      <c r="I1597" s="1"/>
      <c r="J1597" s="1"/>
      <c r="K1597" s="1"/>
      <c r="L1597" s="1"/>
      <c r="M1597" s="1"/>
      <c r="N1597" s="1"/>
      <c r="O1597" s="1"/>
      <c r="P1597" s="1"/>
      <c r="Q1597" s="1"/>
      <c r="R1597" s="1"/>
    </row>
    <row r="1598" spans="1:18">
      <c r="A1598" s="1"/>
      <c r="B1598" s="1"/>
      <c r="C1598" s="1"/>
      <c r="D1598" s="1"/>
      <c r="E1598" s="1"/>
      <c r="F1598" s="1"/>
      <c r="G1598" s="1"/>
      <c r="H1598" s="1"/>
      <c r="I1598" s="1"/>
      <c r="J1598" s="1"/>
      <c r="K1598" s="1"/>
      <c r="L1598" s="1"/>
      <c r="M1598" s="1"/>
      <c r="N1598" s="1"/>
      <c r="O1598" s="1"/>
      <c r="P1598" s="1"/>
      <c r="Q1598" s="1"/>
      <c r="R1598" s="1"/>
    </row>
    <row r="1599" spans="1:18">
      <c r="A1599" s="1"/>
      <c r="B1599" s="1"/>
      <c r="C1599" s="1"/>
      <c r="D1599" s="1"/>
      <c r="E1599" s="1"/>
      <c r="F1599" s="1"/>
      <c r="G1599" s="1"/>
      <c r="H1599" s="1"/>
      <c r="I1599" s="1"/>
      <c r="J1599" s="1"/>
      <c r="K1599" s="1"/>
      <c r="L1599" s="1"/>
      <c r="M1599" s="1"/>
      <c r="N1599" s="1"/>
      <c r="O1599" s="1"/>
      <c r="P1599" s="1"/>
      <c r="Q1599" s="1"/>
      <c r="R1599" s="1"/>
    </row>
    <row r="1600" spans="1:18">
      <c r="A1600" s="1"/>
      <c r="B1600" s="1"/>
      <c r="C1600" s="1"/>
      <c r="D1600" s="1"/>
      <c r="E1600" s="1"/>
      <c r="F1600" s="1"/>
      <c r="G1600" s="1"/>
      <c r="H1600" s="1"/>
      <c r="I1600" s="1"/>
      <c r="J1600" s="1"/>
      <c r="K1600" s="1"/>
      <c r="L1600" s="1"/>
      <c r="M1600" s="1"/>
      <c r="N1600" s="1"/>
      <c r="O1600" s="1"/>
      <c r="P1600" s="1"/>
      <c r="Q1600" s="1"/>
      <c r="R1600" s="1"/>
    </row>
    <row r="1601" spans="1:18">
      <c r="A1601" s="1"/>
      <c r="B1601" s="1"/>
      <c r="C1601" s="1"/>
      <c r="D1601" s="1"/>
      <c r="E1601" s="1"/>
      <c r="F1601" s="1"/>
      <c r="G1601" s="1"/>
      <c r="H1601" s="1"/>
      <c r="I1601" s="1"/>
      <c r="J1601" s="1"/>
      <c r="K1601" s="1"/>
      <c r="L1601" s="1"/>
      <c r="M1601" s="1"/>
      <c r="N1601" s="1"/>
      <c r="O1601" s="1"/>
      <c r="P1601" s="1"/>
      <c r="Q1601" s="1"/>
      <c r="R1601" s="1"/>
    </row>
    <row r="1602" spans="1:18">
      <c r="A1602" s="1"/>
      <c r="B1602" s="1"/>
      <c r="C1602" s="1"/>
      <c r="D1602" s="1"/>
      <c r="E1602" s="1"/>
      <c r="F1602" s="1"/>
      <c r="G1602" s="1"/>
      <c r="H1602" s="1"/>
      <c r="I1602" s="1"/>
      <c r="J1602" s="1"/>
      <c r="K1602" s="1"/>
      <c r="L1602" s="1"/>
      <c r="M1602" s="1"/>
      <c r="N1602" s="1"/>
      <c r="O1602" s="1"/>
      <c r="P1602" s="1"/>
      <c r="Q1602" s="1"/>
      <c r="R1602" s="1"/>
    </row>
    <row r="1603" spans="1:18">
      <c r="A1603" s="1"/>
      <c r="B1603" s="1"/>
      <c r="C1603" s="1"/>
      <c r="D1603" s="1"/>
      <c r="E1603" s="1"/>
      <c r="F1603" s="1"/>
      <c r="G1603" s="1"/>
      <c r="H1603" s="1"/>
      <c r="I1603" s="1"/>
      <c r="J1603" s="1"/>
      <c r="K1603" s="1"/>
      <c r="L1603" s="1"/>
      <c r="M1603" s="1"/>
      <c r="N1603" s="1"/>
      <c r="O1603" s="1"/>
      <c r="P1603" s="1"/>
      <c r="Q1603" s="1"/>
      <c r="R1603" s="1"/>
    </row>
    <row r="1604" spans="1:18">
      <c r="A1604" s="1"/>
      <c r="B1604" s="1"/>
      <c r="C1604" s="1"/>
      <c r="D1604" s="1"/>
      <c r="E1604" s="1"/>
      <c r="F1604" s="1"/>
      <c r="G1604" s="1"/>
      <c r="H1604" s="1"/>
      <c r="I1604" s="1"/>
      <c r="J1604" s="1"/>
      <c r="K1604" s="1"/>
      <c r="L1604" s="1"/>
      <c r="M1604" s="1"/>
      <c r="N1604" s="1"/>
      <c r="O1604" s="1"/>
      <c r="P1604" s="1"/>
      <c r="Q1604" s="1"/>
      <c r="R1604" s="1"/>
    </row>
    <row r="1605" spans="1:18">
      <c r="A1605" s="1"/>
      <c r="B1605" s="1"/>
      <c r="C1605" s="1"/>
      <c r="D1605" s="1"/>
      <c r="E1605" s="1"/>
      <c r="F1605" s="1"/>
      <c r="G1605" s="1"/>
      <c r="H1605" s="1"/>
      <c r="I1605" s="1"/>
      <c r="J1605" s="1"/>
      <c r="K1605" s="1"/>
      <c r="L1605" s="1"/>
      <c r="M1605" s="1"/>
      <c r="N1605" s="1"/>
      <c r="O1605" s="1"/>
      <c r="P1605" s="1"/>
      <c r="Q1605" s="1"/>
      <c r="R1605" s="1"/>
    </row>
    <row r="1606" spans="1:18">
      <c r="A1606" s="1"/>
      <c r="B1606" s="1"/>
      <c r="C1606" s="1"/>
      <c r="D1606" s="1"/>
      <c r="E1606" s="1"/>
      <c r="F1606" s="1"/>
      <c r="G1606" s="1"/>
      <c r="H1606" s="1"/>
      <c r="I1606" s="1"/>
      <c r="J1606" s="1"/>
      <c r="K1606" s="1"/>
      <c r="L1606" s="1"/>
      <c r="M1606" s="1"/>
      <c r="N1606" s="1"/>
      <c r="O1606" s="1"/>
      <c r="P1606" s="1"/>
      <c r="Q1606" s="1"/>
      <c r="R1606" s="1"/>
    </row>
    <row r="1607" spans="1:18">
      <c r="A1607" s="1"/>
      <c r="B1607" s="1"/>
      <c r="C1607" s="1"/>
      <c r="D1607" s="1"/>
      <c r="E1607" s="1"/>
      <c r="F1607" s="1"/>
      <c r="G1607" s="1"/>
      <c r="H1607" s="1"/>
      <c r="I1607" s="1"/>
      <c r="J1607" s="1"/>
      <c r="K1607" s="1"/>
      <c r="L1607" s="1"/>
      <c r="M1607" s="1"/>
      <c r="N1607" s="1"/>
      <c r="O1607" s="1"/>
      <c r="P1607" s="1"/>
      <c r="Q1607" s="1"/>
      <c r="R1607" s="1"/>
    </row>
    <row r="1608" spans="1:18">
      <c r="A1608" s="1"/>
      <c r="B1608" s="1"/>
      <c r="C1608" s="1"/>
      <c r="D1608" s="1"/>
      <c r="E1608" s="1"/>
      <c r="F1608" s="1"/>
      <c r="G1608" s="1"/>
      <c r="H1608" s="1"/>
      <c r="I1608" s="1"/>
      <c r="J1608" s="1"/>
      <c r="K1608" s="1"/>
      <c r="L1608" s="1"/>
      <c r="M1608" s="1"/>
      <c r="N1608" s="1"/>
      <c r="O1608" s="1"/>
      <c r="P1608" s="1"/>
      <c r="Q1608" s="1"/>
      <c r="R1608" s="1"/>
    </row>
    <row r="1609" spans="1:18">
      <c r="A1609" s="1"/>
      <c r="B1609" s="1"/>
      <c r="C1609" s="1"/>
      <c r="D1609" s="1"/>
      <c r="E1609" s="1"/>
      <c r="F1609" s="1"/>
      <c r="G1609" s="1"/>
      <c r="H1609" s="1"/>
      <c r="I1609" s="1"/>
      <c r="J1609" s="1"/>
      <c r="K1609" s="1"/>
      <c r="L1609" s="1"/>
      <c r="M1609" s="1"/>
      <c r="N1609" s="1"/>
      <c r="O1609" s="1"/>
      <c r="P1609" s="1"/>
      <c r="Q1609" s="1"/>
      <c r="R1609" s="1"/>
    </row>
    <row r="1610" spans="1:18">
      <c r="A1610" s="1"/>
      <c r="B1610" s="1"/>
      <c r="C1610" s="1"/>
      <c r="D1610" s="1"/>
      <c r="E1610" s="1"/>
      <c r="F1610" s="1"/>
      <c r="G1610" s="1"/>
      <c r="H1610" s="1"/>
      <c r="I1610" s="1"/>
      <c r="J1610" s="1"/>
      <c r="K1610" s="1"/>
      <c r="L1610" s="1"/>
      <c r="M1610" s="1"/>
      <c r="N1610" s="1"/>
      <c r="O1610" s="1"/>
      <c r="P1610" s="1"/>
      <c r="Q1610" s="1"/>
      <c r="R1610" s="1"/>
    </row>
    <row r="1611" spans="1:18">
      <c r="A1611" s="1"/>
      <c r="B1611" s="1"/>
      <c r="C1611" s="1"/>
      <c r="D1611" s="1"/>
      <c r="E1611" s="1"/>
      <c r="F1611" s="1"/>
      <c r="G1611" s="1"/>
      <c r="H1611" s="1"/>
      <c r="I1611" s="1"/>
      <c r="J1611" s="1"/>
      <c r="K1611" s="1"/>
      <c r="L1611" s="1"/>
      <c r="M1611" s="1"/>
      <c r="N1611" s="1"/>
      <c r="O1611" s="1"/>
      <c r="P1611" s="1"/>
      <c r="Q1611" s="1"/>
      <c r="R1611" s="1"/>
    </row>
    <row r="1612" spans="1:18">
      <c r="A1612" s="1"/>
      <c r="B1612" s="1"/>
      <c r="C1612" s="1"/>
      <c r="D1612" s="1"/>
      <c r="E1612" s="1"/>
      <c r="F1612" s="1"/>
      <c r="G1612" s="1"/>
      <c r="H1612" s="1"/>
      <c r="I1612" s="1"/>
      <c r="J1612" s="1"/>
      <c r="K1612" s="1"/>
      <c r="L1612" s="1"/>
      <c r="M1612" s="1"/>
      <c r="N1612" s="1"/>
      <c r="O1612" s="1"/>
      <c r="P1612" s="1"/>
      <c r="Q1612" s="1"/>
      <c r="R1612" s="1"/>
    </row>
    <row r="1613" spans="1:18">
      <c r="A1613" s="1"/>
      <c r="B1613" s="1"/>
      <c r="C1613" s="1"/>
      <c r="D1613" s="1"/>
      <c r="E1613" s="1"/>
      <c r="F1613" s="1"/>
      <c r="G1613" s="1"/>
      <c r="H1613" s="1"/>
      <c r="I1613" s="1"/>
      <c r="J1613" s="1"/>
      <c r="K1613" s="1"/>
      <c r="L1613" s="1"/>
      <c r="M1613" s="1"/>
      <c r="N1613" s="1"/>
      <c r="O1613" s="1"/>
      <c r="P1613" s="1"/>
      <c r="Q1613" s="1"/>
      <c r="R1613" s="1"/>
    </row>
    <row r="1614" spans="1:18">
      <c r="A1614" s="1"/>
      <c r="B1614" s="1"/>
      <c r="C1614" s="1"/>
      <c r="D1614" s="1"/>
      <c r="E1614" s="1"/>
      <c r="F1614" s="1"/>
      <c r="G1614" s="1"/>
      <c r="H1614" s="1"/>
      <c r="I1614" s="1"/>
      <c r="J1614" s="1"/>
      <c r="K1614" s="1"/>
      <c r="L1614" s="1"/>
      <c r="M1614" s="1"/>
      <c r="N1614" s="1"/>
      <c r="O1614" s="1"/>
      <c r="P1614" s="1"/>
      <c r="Q1614" s="1"/>
      <c r="R1614" s="1"/>
    </row>
    <row r="1615" spans="1:18">
      <c r="A1615" s="1"/>
      <c r="B1615" s="1"/>
      <c r="C1615" s="1"/>
      <c r="D1615" s="1"/>
      <c r="E1615" s="1"/>
      <c r="F1615" s="1"/>
      <c r="G1615" s="1"/>
      <c r="H1615" s="1"/>
      <c r="I1615" s="1"/>
      <c r="J1615" s="1"/>
      <c r="K1615" s="1"/>
      <c r="L1615" s="1"/>
      <c r="M1615" s="1"/>
      <c r="N1615" s="1"/>
      <c r="O1615" s="1"/>
      <c r="P1615" s="1"/>
      <c r="Q1615" s="1"/>
      <c r="R1615" s="1"/>
    </row>
    <row r="1616" spans="1:18">
      <c r="A1616" s="1"/>
      <c r="B1616" s="1"/>
      <c r="C1616" s="1"/>
      <c r="D1616" s="1"/>
      <c r="E1616" s="1"/>
      <c r="F1616" s="1"/>
      <c r="G1616" s="1"/>
      <c r="H1616" s="1"/>
      <c r="I1616" s="1"/>
      <c r="J1616" s="1"/>
      <c r="K1616" s="1"/>
      <c r="L1616" s="1"/>
      <c r="M1616" s="1"/>
      <c r="N1616" s="1"/>
      <c r="O1616" s="1"/>
      <c r="P1616" s="1"/>
      <c r="Q1616" s="1"/>
      <c r="R1616" s="1"/>
    </row>
    <row r="1617" spans="1:18">
      <c r="A1617" s="1"/>
      <c r="B1617" s="1"/>
      <c r="C1617" s="1"/>
      <c r="D1617" s="1"/>
      <c r="E1617" s="1"/>
      <c r="F1617" s="1"/>
      <c r="G1617" s="1"/>
      <c r="H1617" s="1"/>
      <c r="I1617" s="1"/>
      <c r="J1617" s="1"/>
      <c r="K1617" s="1"/>
      <c r="L1617" s="1"/>
      <c r="M1617" s="1"/>
      <c r="N1617" s="1"/>
      <c r="O1617" s="1"/>
      <c r="P1617" s="1"/>
      <c r="Q1617" s="1"/>
      <c r="R1617" s="1"/>
    </row>
    <row r="1618" spans="1:18">
      <c r="A1618" s="1"/>
      <c r="B1618" s="1"/>
      <c r="C1618" s="1"/>
      <c r="D1618" s="1"/>
      <c r="E1618" s="1"/>
      <c r="F1618" s="1"/>
      <c r="G1618" s="1"/>
      <c r="H1618" s="1"/>
      <c r="I1618" s="1"/>
      <c r="J1618" s="1"/>
      <c r="K1618" s="1"/>
      <c r="L1618" s="1"/>
      <c r="M1618" s="1"/>
      <c r="N1618" s="1"/>
      <c r="O1618" s="1"/>
      <c r="P1618" s="1"/>
      <c r="Q1618" s="1"/>
      <c r="R1618" s="1"/>
    </row>
    <row r="1619" spans="1:18">
      <c r="A1619" s="1"/>
      <c r="B1619" s="1"/>
      <c r="C1619" s="1"/>
      <c r="D1619" s="1"/>
      <c r="E1619" s="1"/>
      <c r="F1619" s="1"/>
      <c r="G1619" s="1"/>
      <c r="H1619" s="1"/>
      <c r="I1619" s="1"/>
      <c r="J1619" s="1"/>
      <c r="K1619" s="1"/>
      <c r="L1619" s="1"/>
      <c r="M1619" s="1"/>
      <c r="N1619" s="1"/>
      <c r="O1619" s="1"/>
      <c r="P1619" s="1"/>
      <c r="Q1619" s="1"/>
      <c r="R1619" s="1"/>
    </row>
    <row r="1620" spans="1:18">
      <c r="A1620" s="1"/>
      <c r="B1620" s="1"/>
      <c r="C1620" s="1"/>
      <c r="D1620" s="1"/>
      <c r="E1620" s="1"/>
      <c r="F1620" s="1"/>
      <c r="G1620" s="1"/>
      <c r="H1620" s="1"/>
      <c r="I1620" s="1"/>
      <c r="J1620" s="1"/>
      <c r="K1620" s="1"/>
      <c r="L1620" s="1"/>
      <c r="M1620" s="1"/>
      <c r="N1620" s="1"/>
      <c r="O1620" s="1"/>
      <c r="P1620" s="1"/>
      <c r="Q1620" s="1"/>
      <c r="R1620" s="1"/>
    </row>
    <row r="1621" spans="1:18">
      <c r="A1621" s="1"/>
      <c r="B1621" s="1"/>
      <c r="C1621" s="1"/>
      <c r="D1621" s="1"/>
      <c r="E1621" s="1"/>
      <c r="F1621" s="1"/>
      <c r="G1621" s="1"/>
      <c r="H1621" s="1"/>
      <c r="I1621" s="1"/>
      <c r="J1621" s="1"/>
      <c r="K1621" s="1"/>
      <c r="L1621" s="1"/>
      <c r="M1621" s="1"/>
      <c r="N1621" s="1"/>
      <c r="O1621" s="1"/>
      <c r="P1621" s="1"/>
      <c r="Q1621" s="1"/>
      <c r="R1621" s="1"/>
    </row>
    <row r="1622" spans="1:18">
      <c r="A1622" s="1"/>
      <c r="B1622" s="1"/>
      <c r="C1622" s="1"/>
      <c r="D1622" s="1"/>
      <c r="E1622" s="1"/>
      <c r="F1622" s="1"/>
      <c r="G1622" s="1"/>
      <c r="H1622" s="1"/>
      <c r="I1622" s="1"/>
      <c r="J1622" s="1"/>
      <c r="K1622" s="1"/>
      <c r="L1622" s="1"/>
      <c r="M1622" s="1"/>
      <c r="N1622" s="1"/>
      <c r="O1622" s="1"/>
      <c r="P1622" s="1"/>
      <c r="Q1622" s="1"/>
      <c r="R1622" s="1"/>
    </row>
    <row r="1623" spans="1:18">
      <c r="A1623" s="1"/>
      <c r="B1623" s="1"/>
      <c r="C1623" s="1"/>
      <c r="D1623" s="1"/>
      <c r="E1623" s="1"/>
      <c r="F1623" s="1"/>
      <c r="G1623" s="1"/>
      <c r="H1623" s="1"/>
      <c r="I1623" s="1"/>
      <c r="J1623" s="1"/>
      <c r="K1623" s="1"/>
      <c r="L1623" s="1"/>
      <c r="M1623" s="1"/>
      <c r="N1623" s="1"/>
      <c r="O1623" s="1"/>
      <c r="P1623" s="1"/>
      <c r="Q1623" s="1"/>
      <c r="R1623" s="1"/>
    </row>
    <row r="1624" spans="1:18">
      <c r="A1624" s="1"/>
      <c r="B1624" s="1"/>
      <c r="C1624" s="1"/>
      <c r="D1624" s="1"/>
      <c r="E1624" s="1"/>
      <c r="F1624" s="1"/>
      <c r="G1624" s="1"/>
      <c r="H1624" s="1"/>
      <c r="I1624" s="1"/>
      <c r="J1624" s="1"/>
      <c r="K1624" s="1"/>
      <c r="L1624" s="1"/>
      <c r="M1624" s="1"/>
      <c r="N1624" s="1"/>
      <c r="O1624" s="1"/>
      <c r="P1624" s="1"/>
      <c r="Q1624" s="1"/>
      <c r="R1624" s="1"/>
    </row>
    <row r="1625" spans="1:18">
      <c r="A1625" s="1"/>
      <c r="B1625" s="1"/>
      <c r="C1625" s="1"/>
      <c r="D1625" s="1"/>
      <c r="E1625" s="1"/>
      <c r="F1625" s="1"/>
      <c r="G1625" s="1"/>
      <c r="H1625" s="1"/>
      <c r="I1625" s="1"/>
      <c r="J1625" s="1"/>
      <c r="K1625" s="1"/>
      <c r="L1625" s="1"/>
      <c r="M1625" s="1"/>
      <c r="N1625" s="1"/>
      <c r="O1625" s="1"/>
      <c r="P1625" s="1"/>
      <c r="Q1625" s="1"/>
      <c r="R1625" s="1"/>
    </row>
    <row r="1626" spans="1:18">
      <c r="A1626" s="1"/>
      <c r="B1626" s="1"/>
      <c r="C1626" s="1"/>
      <c r="D1626" s="1"/>
      <c r="E1626" s="1"/>
      <c r="F1626" s="1"/>
      <c r="G1626" s="1"/>
      <c r="H1626" s="1"/>
      <c r="I1626" s="1"/>
      <c r="J1626" s="1"/>
      <c r="K1626" s="1"/>
      <c r="L1626" s="1"/>
      <c r="M1626" s="1"/>
      <c r="N1626" s="1"/>
      <c r="O1626" s="1"/>
      <c r="P1626" s="1"/>
      <c r="Q1626" s="1"/>
      <c r="R1626" s="1"/>
    </row>
    <row r="1627" spans="1:18">
      <c r="A1627" s="1"/>
      <c r="B1627" s="1"/>
      <c r="C1627" s="1"/>
      <c r="D1627" s="1"/>
      <c r="E1627" s="1"/>
      <c r="F1627" s="1"/>
      <c r="G1627" s="1"/>
      <c r="H1627" s="1"/>
      <c r="I1627" s="1"/>
      <c r="J1627" s="1"/>
      <c r="K1627" s="1"/>
      <c r="L1627" s="1"/>
      <c r="M1627" s="1"/>
      <c r="N1627" s="1"/>
      <c r="O1627" s="1"/>
      <c r="P1627" s="1"/>
      <c r="Q1627" s="1"/>
      <c r="R1627" s="1"/>
    </row>
    <row r="1628" spans="1:18">
      <c r="A1628" s="1"/>
      <c r="B1628" s="1"/>
      <c r="C1628" s="1"/>
      <c r="D1628" s="1"/>
      <c r="E1628" s="1"/>
      <c r="F1628" s="1"/>
      <c r="G1628" s="1"/>
      <c r="H1628" s="1"/>
      <c r="I1628" s="1"/>
      <c r="J1628" s="1"/>
      <c r="K1628" s="1"/>
      <c r="L1628" s="1"/>
      <c r="M1628" s="1"/>
      <c r="N1628" s="1"/>
      <c r="O1628" s="1"/>
      <c r="P1628" s="1"/>
      <c r="Q1628" s="1"/>
      <c r="R1628" s="1"/>
    </row>
    <row r="1629" spans="1:18">
      <c r="A1629" s="1"/>
      <c r="B1629" s="1"/>
      <c r="C1629" s="1"/>
      <c r="D1629" s="1"/>
      <c r="E1629" s="1"/>
      <c r="F1629" s="1"/>
      <c r="G1629" s="1"/>
      <c r="H1629" s="1"/>
      <c r="I1629" s="1"/>
      <c r="J1629" s="1"/>
      <c r="K1629" s="1"/>
      <c r="L1629" s="1"/>
      <c r="M1629" s="1"/>
      <c r="N1629" s="1"/>
      <c r="O1629" s="1"/>
      <c r="P1629" s="1"/>
      <c r="Q1629" s="1"/>
      <c r="R1629" s="1"/>
    </row>
    <row r="1630" spans="1:18">
      <c r="A1630" s="1"/>
      <c r="B1630" s="1"/>
      <c r="C1630" s="1"/>
      <c r="D1630" s="1"/>
      <c r="E1630" s="1"/>
      <c r="F1630" s="1"/>
      <c r="G1630" s="1"/>
      <c r="H1630" s="1"/>
      <c r="I1630" s="1"/>
      <c r="J1630" s="1"/>
      <c r="K1630" s="1"/>
      <c r="L1630" s="1"/>
      <c r="M1630" s="1"/>
      <c r="N1630" s="1"/>
      <c r="O1630" s="1"/>
      <c r="P1630" s="1"/>
      <c r="Q1630" s="1"/>
      <c r="R1630" s="1"/>
    </row>
    <row r="1631" spans="1:18">
      <c r="A1631" s="1"/>
      <c r="B1631" s="1"/>
      <c r="C1631" s="1"/>
      <c r="D1631" s="1"/>
      <c r="E1631" s="1"/>
      <c r="F1631" s="1"/>
      <c r="G1631" s="1"/>
      <c r="H1631" s="1"/>
      <c r="I1631" s="1"/>
      <c r="J1631" s="1"/>
      <c r="K1631" s="1"/>
      <c r="L1631" s="1"/>
      <c r="M1631" s="1"/>
      <c r="N1631" s="1"/>
      <c r="O1631" s="1"/>
      <c r="P1631" s="1"/>
      <c r="Q1631" s="1"/>
      <c r="R1631" s="1"/>
    </row>
    <row r="1632" spans="1:18">
      <c r="A1632" s="1"/>
      <c r="B1632" s="1"/>
      <c r="C1632" s="1"/>
      <c r="D1632" s="1"/>
      <c r="E1632" s="1"/>
      <c r="F1632" s="1"/>
      <c r="G1632" s="1"/>
      <c r="H1632" s="1"/>
      <c r="I1632" s="1"/>
      <c r="J1632" s="1"/>
      <c r="K1632" s="1"/>
      <c r="L1632" s="1"/>
      <c r="M1632" s="1"/>
      <c r="N1632" s="1"/>
      <c r="O1632" s="1"/>
      <c r="P1632" s="1"/>
      <c r="Q1632" s="1"/>
      <c r="R1632" s="1"/>
    </row>
    <row r="1633" spans="1:18">
      <c r="A1633" s="1"/>
      <c r="B1633" s="1"/>
      <c r="C1633" s="1"/>
      <c r="D1633" s="1"/>
      <c r="E1633" s="1"/>
      <c r="F1633" s="1"/>
      <c r="G1633" s="1"/>
      <c r="H1633" s="1"/>
      <c r="I1633" s="1"/>
      <c r="J1633" s="1"/>
      <c r="K1633" s="1"/>
      <c r="L1633" s="1"/>
      <c r="M1633" s="1"/>
      <c r="N1633" s="1"/>
      <c r="O1633" s="1"/>
      <c r="P1633" s="1"/>
      <c r="Q1633" s="1"/>
      <c r="R1633" s="1"/>
    </row>
    <row r="1634" spans="1:18">
      <c r="A1634" s="1"/>
      <c r="B1634" s="1"/>
      <c r="C1634" s="1"/>
      <c r="D1634" s="1"/>
      <c r="E1634" s="1"/>
      <c r="F1634" s="1"/>
      <c r="G1634" s="1"/>
      <c r="H1634" s="1"/>
      <c r="I1634" s="1"/>
      <c r="J1634" s="1"/>
      <c r="K1634" s="1"/>
      <c r="L1634" s="1"/>
      <c r="M1634" s="1"/>
      <c r="N1634" s="1"/>
      <c r="O1634" s="1"/>
      <c r="P1634" s="1"/>
      <c r="Q1634" s="1"/>
      <c r="R1634" s="1"/>
    </row>
    <row r="1635" spans="1:18">
      <c r="A1635" s="1"/>
      <c r="B1635" s="1"/>
      <c r="C1635" s="1"/>
      <c r="D1635" s="1"/>
      <c r="E1635" s="1"/>
      <c r="F1635" s="1"/>
      <c r="G1635" s="1"/>
      <c r="H1635" s="1"/>
      <c r="I1635" s="1"/>
      <c r="J1635" s="1"/>
      <c r="K1635" s="1"/>
      <c r="L1635" s="1"/>
      <c r="M1635" s="1"/>
      <c r="N1635" s="1"/>
      <c r="O1635" s="1"/>
      <c r="P1635" s="1"/>
      <c r="Q1635" s="1"/>
      <c r="R1635" s="1"/>
    </row>
    <row r="1636" spans="1:18">
      <c r="A1636" s="1"/>
      <c r="B1636" s="1"/>
      <c r="C1636" s="1"/>
      <c r="D1636" s="1"/>
      <c r="E1636" s="1"/>
      <c r="F1636" s="1"/>
      <c r="G1636" s="1"/>
      <c r="H1636" s="1"/>
      <c r="I1636" s="1"/>
      <c r="J1636" s="1"/>
      <c r="K1636" s="1"/>
      <c r="L1636" s="1"/>
      <c r="M1636" s="1"/>
      <c r="N1636" s="1"/>
      <c r="O1636" s="1"/>
      <c r="P1636" s="1"/>
      <c r="Q1636" s="1"/>
      <c r="R1636" s="1"/>
    </row>
    <row r="1637" spans="1:18">
      <c r="A1637" s="1"/>
      <c r="B1637" s="1"/>
      <c r="C1637" s="1"/>
      <c r="D1637" s="1"/>
      <c r="E1637" s="1"/>
      <c r="F1637" s="1"/>
      <c r="G1637" s="1"/>
      <c r="H1637" s="1"/>
      <c r="I1637" s="1"/>
      <c r="J1637" s="1"/>
      <c r="K1637" s="1"/>
      <c r="L1637" s="1"/>
      <c r="M1637" s="1"/>
      <c r="N1637" s="1"/>
      <c r="O1637" s="1"/>
      <c r="P1637" s="1"/>
      <c r="Q1637" s="1"/>
      <c r="R1637" s="1"/>
    </row>
    <row r="1638" spans="1:18">
      <c r="A1638" s="1"/>
      <c r="B1638" s="1"/>
      <c r="C1638" s="1"/>
      <c r="D1638" s="1"/>
      <c r="E1638" s="1"/>
      <c r="F1638" s="1"/>
      <c r="G1638" s="1"/>
      <c r="H1638" s="1"/>
      <c r="I1638" s="1"/>
      <c r="J1638" s="1"/>
      <c r="K1638" s="1"/>
      <c r="L1638" s="1"/>
      <c r="M1638" s="1"/>
      <c r="N1638" s="1"/>
      <c r="O1638" s="1"/>
      <c r="P1638" s="1"/>
      <c r="Q1638" s="1"/>
      <c r="R1638" s="1"/>
    </row>
    <row r="1639" spans="1:18">
      <c r="A1639" s="1"/>
      <c r="B1639" s="1"/>
      <c r="C1639" s="1"/>
      <c r="D1639" s="1"/>
      <c r="E1639" s="1"/>
      <c r="F1639" s="1"/>
      <c r="G1639" s="1"/>
      <c r="H1639" s="1"/>
      <c r="I1639" s="1"/>
      <c r="J1639" s="1"/>
      <c r="K1639" s="1"/>
      <c r="L1639" s="1"/>
      <c r="M1639" s="1"/>
      <c r="N1639" s="1"/>
      <c r="O1639" s="1"/>
      <c r="P1639" s="1"/>
      <c r="Q1639" s="1"/>
      <c r="R1639" s="1"/>
    </row>
    <row r="1640" spans="1:18">
      <c r="A1640" s="1"/>
      <c r="B1640" s="1"/>
      <c r="C1640" s="1"/>
      <c r="D1640" s="1"/>
      <c r="E1640" s="1"/>
      <c r="F1640" s="1"/>
      <c r="G1640" s="1"/>
      <c r="H1640" s="1"/>
      <c r="I1640" s="1"/>
      <c r="J1640" s="1"/>
      <c r="K1640" s="1"/>
      <c r="L1640" s="1"/>
      <c r="M1640" s="1"/>
      <c r="N1640" s="1"/>
      <c r="O1640" s="1"/>
      <c r="P1640" s="1"/>
      <c r="Q1640" s="1"/>
      <c r="R1640" s="1"/>
    </row>
    <row r="1641" spans="1:18">
      <c r="A1641" s="1"/>
      <c r="B1641" s="1"/>
      <c r="C1641" s="1"/>
      <c r="D1641" s="1"/>
      <c r="E1641" s="1"/>
      <c r="F1641" s="1"/>
      <c r="G1641" s="1"/>
      <c r="H1641" s="1"/>
      <c r="I1641" s="1"/>
      <c r="J1641" s="1"/>
      <c r="K1641" s="1"/>
      <c r="L1641" s="1"/>
      <c r="M1641" s="1"/>
      <c r="N1641" s="1"/>
      <c r="O1641" s="1"/>
      <c r="P1641" s="1"/>
      <c r="Q1641" s="1"/>
      <c r="R1641" s="1"/>
    </row>
    <row r="1642" spans="1:18">
      <c r="A1642" s="1"/>
      <c r="B1642" s="1"/>
      <c r="C1642" s="1"/>
      <c r="D1642" s="1"/>
      <c r="E1642" s="1"/>
      <c r="F1642" s="1"/>
      <c r="G1642" s="1"/>
      <c r="H1642" s="1"/>
      <c r="I1642" s="1"/>
      <c r="J1642" s="1"/>
      <c r="K1642" s="1"/>
      <c r="L1642" s="1"/>
      <c r="M1642" s="1"/>
      <c r="N1642" s="1"/>
      <c r="O1642" s="1"/>
      <c r="P1642" s="1"/>
      <c r="Q1642" s="1"/>
      <c r="R1642" s="1"/>
    </row>
    <row r="1643" spans="1:18">
      <c r="A1643" s="1"/>
      <c r="B1643" s="1"/>
      <c r="C1643" s="1"/>
      <c r="D1643" s="1"/>
      <c r="E1643" s="1"/>
      <c r="F1643" s="1"/>
      <c r="G1643" s="1"/>
      <c r="H1643" s="1"/>
      <c r="I1643" s="1"/>
      <c r="J1643" s="1"/>
      <c r="K1643" s="1"/>
      <c r="L1643" s="1"/>
      <c r="M1643" s="1"/>
      <c r="N1643" s="1"/>
      <c r="O1643" s="1"/>
      <c r="P1643" s="1"/>
      <c r="Q1643" s="1"/>
      <c r="R1643" s="1"/>
    </row>
    <row r="1644" spans="1:18">
      <c r="A1644" s="1"/>
      <c r="B1644" s="1"/>
      <c r="C1644" s="1"/>
      <c r="D1644" s="1"/>
      <c r="E1644" s="1"/>
      <c r="F1644" s="1"/>
      <c r="G1644" s="1"/>
      <c r="H1644" s="1"/>
      <c r="I1644" s="1"/>
      <c r="J1644" s="1"/>
      <c r="K1644" s="1"/>
      <c r="L1644" s="1"/>
      <c r="M1644" s="1"/>
      <c r="N1644" s="1"/>
      <c r="O1644" s="1"/>
      <c r="P1644" s="1"/>
      <c r="Q1644" s="1"/>
      <c r="R1644" s="1"/>
    </row>
    <row r="1645" spans="1:18">
      <c r="A1645" s="1"/>
      <c r="B1645" s="1"/>
      <c r="C1645" s="1"/>
      <c r="D1645" s="1"/>
      <c r="E1645" s="1"/>
      <c r="F1645" s="1"/>
      <c r="G1645" s="1"/>
      <c r="H1645" s="1"/>
      <c r="I1645" s="1"/>
      <c r="J1645" s="1"/>
      <c r="K1645" s="1"/>
      <c r="L1645" s="1"/>
      <c r="M1645" s="1"/>
      <c r="N1645" s="1"/>
      <c r="O1645" s="1"/>
      <c r="P1645" s="1"/>
      <c r="Q1645" s="1"/>
      <c r="R1645" s="1"/>
    </row>
    <row r="1646" spans="1:18">
      <c r="A1646" s="1"/>
      <c r="B1646" s="1"/>
      <c r="C1646" s="1"/>
      <c r="D1646" s="1"/>
      <c r="E1646" s="1"/>
      <c r="F1646" s="1"/>
      <c r="G1646" s="1"/>
      <c r="H1646" s="1"/>
      <c r="I1646" s="1"/>
      <c r="J1646" s="1"/>
      <c r="K1646" s="1"/>
      <c r="L1646" s="1"/>
      <c r="M1646" s="1"/>
      <c r="N1646" s="1"/>
      <c r="O1646" s="1"/>
      <c r="P1646" s="1"/>
      <c r="Q1646" s="1"/>
      <c r="R1646" s="1"/>
    </row>
    <row r="1647" spans="1:18">
      <c r="A1647" s="1"/>
      <c r="B1647" s="1"/>
      <c r="C1647" s="1"/>
      <c r="D1647" s="1"/>
      <c r="E1647" s="1"/>
      <c r="F1647" s="1"/>
      <c r="G1647" s="1"/>
      <c r="H1647" s="1"/>
      <c r="I1647" s="1"/>
      <c r="J1647" s="1"/>
      <c r="K1647" s="1"/>
      <c r="L1647" s="1"/>
      <c r="M1647" s="1"/>
      <c r="N1647" s="1"/>
      <c r="O1647" s="1"/>
      <c r="P1647" s="1"/>
      <c r="Q1647" s="1"/>
      <c r="R1647" s="1"/>
    </row>
    <row r="1648" spans="1:18">
      <c r="A1648" s="1"/>
      <c r="B1648" s="1"/>
      <c r="C1648" s="1"/>
      <c r="D1648" s="1"/>
      <c r="E1648" s="1"/>
      <c r="F1648" s="1"/>
      <c r="G1648" s="1"/>
      <c r="H1648" s="1"/>
      <c r="I1648" s="1"/>
      <c r="J1648" s="1"/>
      <c r="K1648" s="1"/>
      <c r="L1648" s="1"/>
      <c r="M1648" s="1"/>
      <c r="N1648" s="1"/>
      <c r="O1648" s="1"/>
      <c r="P1648" s="1"/>
      <c r="Q1648" s="1"/>
      <c r="R1648" s="1"/>
    </row>
    <row r="1649" spans="1:18">
      <c r="A1649" s="1"/>
      <c r="B1649" s="1"/>
      <c r="C1649" s="1"/>
      <c r="D1649" s="1"/>
      <c r="E1649" s="1"/>
      <c r="F1649" s="1"/>
      <c r="G1649" s="1"/>
      <c r="H1649" s="1"/>
      <c r="I1649" s="1"/>
      <c r="J1649" s="1"/>
      <c r="K1649" s="1"/>
      <c r="L1649" s="1"/>
      <c r="M1649" s="1"/>
      <c r="N1649" s="1"/>
      <c r="O1649" s="1"/>
      <c r="P1649" s="1"/>
      <c r="Q1649" s="1"/>
      <c r="R1649" s="1"/>
    </row>
    <row r="1650" spans="1:18">
      <c r="A1650" s="1"/>
      <c r="B1650" s="1"/>
      <c r="C1650" s="1"/>
      <c r="D1650" s="1"/>
      <c r="E1650" s="1"/>
      <c r="F1650" s="1"/>
      <c r="G1650" s="1"/>
      <c r="H1650" s="1"/>
      <c r="I1650" s="1"/>
      <c r="J1650" s="1"/>
      <c r="K1650" s="1"/>
      <c r="L1650" s="1"/>
      <c r="M1650" s="1"/>
      <c r="N1650" s="1"/>
      <c r="O1650" s="1"/>
      <c r="P1650" s="1"/>
      <c r="Q1650" s="1"/>
      <c r="R1650" s="1"/>
    </row>
    <row r="1651" spans="1:18">
      <c r="A1651" s="1"/>
      <c r="B1651" s="1"/>
      <c r="C1651" s="1"/>
      <c r="D1651" s="1"/>
      <c r="E1651" s="1"/>
      <c r="F1651" s="1"/>
      <c r="G1651" s="1"/>
      <c r="H1651" s="1"/>
      <c r="I1651" s="1"/>
      <c r="J1651" s="1"/>
      <c r="K1651" s="1"/>
      <c r="L1651" s="1"/>
      <c r="M1651" s="1"/>
      <c r="N1651" s="1"/>
      <c r="O1651" s="1"/>
      <c r="P1651" s="1"/>
      <c r="Q1651" s="1"/>
      <c r="R1651" s="1"/>
    </row>
    <row r="1652" spans="1:18">
      <c r="A1652" s="1"/>
      <c r="B1652" s="1"/>
      <c r="C1652" s="1"/>
      <c r="D1652" s="1"/>
      <c r="E1652" s="1"/>
      <c r="F1652" s="1"/>
      <c r="G1652" s="1"/>
      <c r="H1652" s="1"/>
      <c r="I1652" s="1"/>
      <c r="J1652" s="1"/>
      <c r="K1652" s="1"/>
      <c r="L1652" s="1"/>
      <c r="M1652" s="1"/>
      <c r="N1652" s="1"/>
      <c r="O1652" s="1"/>
      <c r="P1652" s="1"/>
      <c r="Q1652" s="1"/>
      <c r="R1652" s="1"/>
    </row>
    <row r="1653" spans="1:18">
      <c r="A1653" s="1"/>
      <c r="B1653" s="1"/>
      <c r="C1653" s="1"/>
      <c r="D1653" s="1"/>
      <c r="E1653" s="1"/>
      <c r="F1653" s="1"/>
      <c r="G1653" s="1"/>
      <c r="H1653" s="1"/>
      <c r="I1653" s="1"/>
      <c r="J1653" s="1"/>
      <c r="K1653" s="1"/>
      <c r="L1653" s="1"/>
      <c r="M1653" s="1"/>
      <c r="N1653" s="1"/>
      <c r="O1653" s="1"/>
      <c r="P1653" s="1"/>
      <c r="Q1653" s="1"/>
      <c r="R1653" s="1"/>
    </row>
    <row r="1654" spans="1:18">
      <c r="A1654" s="1"/>
      <c r="B1654" s="1"/>
      <c r="C1654" s="1"/>
      <c r="D1654" s="1"/>
      <c r="E1654" s="1"/>
      <c r="F1654" s="1"/>
      <c r="G1654" s="1"/>
      <c r="H1654" s="1"/>
      <c r="I1654" s="1"/>
      <c r="J1654" s="1"/>
      <c r="K1654" s="1"/>
      <c r="L1654" s="1"/>
      <c r="M1654" s="1"/>
      <c r="N1654" s="1"/>
      <c r="O1654" s="1"/>
      <c r="P1654" s="1"/>
      <c r="Q1654" s="1"/>
      <c r="R1654" s="1"/>
    </row>
    <row r="1655" spans="1:18">
      <c r="A1655" s="1"/>
      <c r="B1655" s="1"/>
      <c r="C1655" s="1"/>
      <c r="D1655" s="1"/>
      <c r="E1655" s="1"/>
      <c r="F1655" s="1"/>
      <c r="G1655" s="1"/>
      <c r="H1655" s="1"/>
      <c r="I1655" s="1"/>
      <c r="J1655" s="1"/>
      <c r="K1655" s="1"/>
      <c r="L1655" s="1"/>
      <c r="M1655" s="1"/>
      <c r="N1655" s="1"/>
      <c r="O1655" s="1"/>
      <c r="P1655" s="1"/>
      <c r="Q1655" s="1"/>
      <c r="R1655" s="1"/>
    </row>
    <row r="1656" spans="1:18">
      <c r="A1656" s="1"/>
      <c r="B1656" s="1"/>
      <c r="C1656" s="1"/>
      <c r="D1656" s="1"/>
      <c r="E1656" s="1"/>
      <c r="F1656" s="1"/>
      <c r="G1656" s="1"/>
      <c r="H1656" s="1"/>
      <c r="I1656" s="1"/>
      <c r="J1656" s="1"/>
      <c r="K1656" s="1"/>
      <c r="L1656" s="1"/>
      <c r="M1656" s="1"/>
      <c r="N1656" s="1"/>
      <c r="O1656" s="1"/>
      <c r="P1656" s="1"/>
      <c r="Q1656" s="1"/>
      <c r="R1656" s="1"/>
    </row>
    <row r="1657" spans="1:18">
      <c r="A1657" s="1"/>
      <c r="B1657" s="1"/>
      <c r="C1657" s="1"/>
      <c r="D1657" s="1"/>
      <c r="E1657" s="1"/>
      <c r="F1657" s="1"/>
      <c r="G1657" s="1"/>
      <c r="H1657" s="1"/>
      <c r="I1657" s="1"/>
      <c r="J1657" s="1"/>
      <c r="K1657" s="1"/>
      <c r="L1657" s="1"/>
      <c r="M1657" s="1"/>
      <c r="N1657" s="1"/>
      <c r="O1657" s="1"/>
      <c r="P1657" s="1"/>
      <c r="Q1657" s="1"/>
      <c r="R1657" s="1"/>
    </row>
    <row r="1658" spans="1:18">
      <c r="A1658" s="1"/>
      <c r="B1658" s="1"/>
      <c r="C1658" s="1"/>
      <c r="D1658" s="1"/>
      <c r="E1658" s="1"/>
      <c r="F1658" s="1"/>
      <c r="G1658" s="1"/>
      <c r="H1658" s="1"/>
      <c r="I1658" s="1"/>
      <c r="J1658" s="1"/>
      <c r="K1658" s="1"/>
      <c r="L1658" s="1"/>
      <c r="M1658" s="1"/>
      <c r="N1658" s="1"/>
      <c r="O1658" s="1"/>
      <c r="P1658" s="1"/>
      <c r="Q1658" s="1"/>
      <c r="R1658" s="1"/>
    </row>
    <row r="1659" spans="1:18">
      <c r="A1659" s="1"/>
      <c r="B1659" s="1"/>
      <c r="C1659" s="1"/>
      <c r="D1659" s="1"/>
      <c r="E1659" s="1"/>
      <c r="F1659" s="1"/>
      <c r="G1659" s="1"/>
      <c r="H1659" s="1"/>
      <c r="I1659" s="1"/>
      <c r="J1659" s="1"/>
      <c r="K1659" s="1"/>
      <c r="L1659" s="1"/>
      <c r="M1659" s="1"/>
      <c r="N1659" s="1"/>
      <c r="O1659" s="1"/>
      <c r="P1659" s="1"/>
      <c r="Q1659" s="1"/>
      <c r="R1659" s="1"/>
    </row>
    <row r="1660" spans="1:18">
      <c r="A1660" s="1"/>
      <c r="B1660" s="1"/>
      <c r="C1660" s="1"/>
      <c r="D1660" s="1"/>
      <c r="E1660" s="1"/>
      <c r="F1660" s="1"/>
      <c r="G1660" s="1"/>
      <c r="H1660" s="1"/>
      <c r="I1660" s="1"/>
      <c r="J1660" s="1"/>
      <c r="K1660" s="1"/>
      <c r="L1660" s="1"/>
      <c r="M1660" s="1"/>
      <c r="N1660" s="1"/>
      <c r="O1660" s="1"/>
      <c r="P1660" s="1"/>
      <c r="Q1660" s="1"/>
      <c r="R1660" s="1"/>
    </row>
    <row r="1661" spans="1:18">
      <c r="A1661" s="1"/>
      <c r="B1661" s="1"/>
      <c r="C1661" s="1"/>
      <c r="D1661" s="1"/>
      <c r="E1661" s="1"/>
      <c r="F1661" s="1"/>
      <c r="G1661" s="1"/>
      <c r="H1661" s="1"/>
      <c r="I1661" s="1"/>
      <c r="J1661" s="1"/>
      <c r="K1661" s="1"/>
      <c r="L1661" s="1"/>
      <c r="M1661" s="1"/>
      <c r="N1661" s="1"/>
      <c r="O1661" s="1"/>
      <c r="P1661" s="1"/>
      <c r="Q1661" s="1"/>
      <c r="R1661" s="1"/>
    </row>
    <row r="1662" spans="1:18">
      <c r="A1662" s="1"/>
      <c r="B1662" s="1"/>
      <c r="C1662" s="1"/>
      <c r="D1662" s="1"/>
      <c r="E1662" s="1"/>
      <c r="F1662" s="1"/>
      <c r="G1662" s="1"/>
      <c r="H1662" s="1"/>
      <c r="I1662" s="1"/>
      <c r="J1662" s="1"/>
      <c r="K1662" s="1"/>
      <c r="L1662" s="1"/>
      <c r="M1662" s="1"/>
      <c r="N1662" s="1"/>
      <c r="O1662" s="1"/>
      <c r="P1662" s="1"/>
      <c r="Q1662" s="1"/>
      <c r="R1662" s="1"/>
    </row>
    <row r="1663" spans="1:18">
      <c r="A1663" s="1"/>
      <c r="B1663" s="1"/>
      <c r="C1663" s="1"/>
      <c r="D1663" s="1"/>
      <c r="E1663" s="1"/>
      <c r="F1663" s="1"/>
      <c r="G1663" s="1"/>
      <c r="H1663" s="1"/>
      <c r="I1663" s="1"/>
      <c r="J1663" s="1"/>
      <c r="K1663" s="1"/>
      <c r="L1663" s="1"/>
      <c r="M1663" s="1"/>
      <c r="N1663" s="1"/>
      <c r="O1663" s="1"/>
      <c r="P1663" s="1"/>
      <c r="Q1663" s="1"/>
      <c r="R1663" s="1"/>
    </row>
    <row r="1664" spans="1:18">
      <c r="A1664" s="1"/>
      <c r="B1664" s="1"/>
      <c r="C1664" s="1"/>
      <c r="D1664" s="1"/>
      <c r="E1664" s="1"/>
      <c r="F1664" s="1"/>
      <c r="G1664" s="1"/>
      <c r="H1664" s="1"/>
      <c r="I1664" s="1"/>
      <c r="J1664" s="1"/>
      <c r="K1664" s="1"/>
      <c r="L1664" s="1"/>
      <c r="M1664" s="1"/>
      <c r="N1664" s="1"/>
      <c r="O1664" s="1"/>
      <c r="P1664" s="1"/>
      <c r="Q1664" s="1"/>
      <c r="R1664" s="1"/>
    </row>
    <row r="1665" spans="1:18">
      <c r="A1665" s="1"/>
      <c r="B1665" s="1"/>
      <c r="C1665" s="1"/>
      <c r="D1665" s="1"/>
      <c r="E1665" s="1"/>
      <c r="F1665" s="1"/>
      <c r="G1665" s="1"/>
      <c r="H1665" s="1"/>
      <c r="I1665" s="1"/>
      <c r="J1665" s="1"/>
      <c r="K1665" s="1"/>
      <c r="L1665" s="1"/>
      <c r="M1665" s="1"/>
      <c r="N1665" s="1"/>
      <c r="O1665" s="1"/>
      <c r="P1665" s="1"/>
      <c r="Q1665" s="1"/>
      <c r="R1665" s="1"/>
    </row>
    <row r="1666" spans="1:18">
      <c r="A1666" s="1"/>
      <c r="B1666" s="1"/>
      <c r="C1666" s="1"/>
      <c r="D1666" s="1"/>
      <c r="E1666" s="1"/>
      <c r="F1666" s="1"/>
      <c r="G1666" s="1"/>
      <c r="H1666" s="1"/>
      <c r="I1666" s="1"/>
      <c r="J1666" s="1"/>
      <c r="K1666" s="1"/>
      <c r="L1666" s="1"/>
      <c r="M1666" s="1"/>
      <c r="N1666" s="1"/>
      <c r="O1666" s="1"/>
      <c r="P1666" s="1"/>
      <c r="Q1666" s="1"/>
      <c r="R1666" s="1"/>
    </row>
    <row r="1667" spans="1:18">
      <c r="A1667" s="1"/>
      <c r="B1667" s="1"/>
      <c r="C1667" s="1"/>
      <c r="D1667" s="1"/>
      <c r="E1667" s="1"/>
      <c r="F1667" s="1"/>
      <c r="G1667" s="1"/>
      <c r="H1667" s="1"/>
      <c r="I1667" s="1"/>
      <c r="J1667" s="1"/>
      <c r="K1667" s="1"/>
      <c r="L1667" s="1"/>
      <c r="M1667" s="1"/>
      <c r="N1667" s="1"/>
      <c r="O1667" s="1"/>
      <c r="P1667" s="1"/>
      <c r="Q1667" s="1"/>
      <c r="R1667" s="1"/>
    </row>
    <row r="1668" spans="1:18">
      <c r="A1668" s="1"/>
      <c r="B1668" s="1"/>
      <c r="C1668" s="1"/>
      <c r="D1668" s="1"/>
      <c r="E1668" s="1"/>
      <c r="F1668" s="1"/>
      <c r="G1668" s="1"/>
      <c r="H1668" s="1"/>
      <c r="I1668" s="1"/>
      <c r="J1668" s="1"/>
      <c r="K1668" s="1"/>
      <c r="L1668" s="1"/>
      <c r="M1668" s="1"/>
      <c r="N1668" s="1"/>
      <c r="O1668" s="1"/>
      <c r="P1668" s="1"/>
      <c r="Q1668" s="1"/>
      <c r="R1668" s="1"/>
    </row>
    <row r="1669" spans="1:18">
      <c r="A1669" s="1"/>
      <c r="B1669" s="1"/>
      <c r="C1669" s="1"/>
      <c r="D1669" s="1"/>
      <c r="E1669" s="1"/>
      <c r="F1669" s="1"/>
      <c r="G1669" s="1"/>
      <c r="H1669" s="1"/>
      <c r="I1669" s="1"/>
      <c r="J1669" s="1"/>
      <c r="K1669" s="1"/>
      <c r="L1669" s="1"/>
      <c r="M1669" s="1"/>
      <c r="N1669" s="1"/>
      <c r="O1669" s="1"/>
      <c r="P1669" s="1"/>
      <c r="Q1669" s="1"/>
      <c r="R1669" s="1"/>
    </row>
    <row r="1670" spans="1:18">
      <c r="A1670" s="1"/>
      <c r="B1670" s="1"/>
      <c r="C1670" s="1"/>
      <c r="D1670" s="1"/>
      <c r="E1670" s="1"/>
      <c r="F1670" s="1"/>
      <c r="G1670" s="1"/>
      <c r="H1670" s="1"/>
      <c r="I1670" s="1"/>
      <c r="J1670" s="1"/>
      <c r="K1670" s="1"/>
      <c r="L1670" s="1"/>
      <c r="M1670" s="1"/>
      <c r="N1670" s="1"/>
      <c r="O1670" s="1"/>
      <c r="P1670" s="1"/>
      <c r="Q1670" s="1"/>
      <c r="R1670" s="1"/>
    </row>
    <row r="1671" spans="1:18">
      <c r="A1671" s="1"/>
      <c r="B1671" s="1"/>
      <c r="C1671" s="1"/>
      <c r="D1671" s="1"/>
      <c r="E1671" s="1"/>
      <c r="F1671" s="1"/>
      <c r="G1671" s="1"/>
      <c r="H1671" s="1"/>
      <c r="I1671" s="1"/>
      <c r="J1671" s="1"/>
      <c r="K1671" s="1"/>
      <c r="L1671" s="1"/>
      <c r="M1671" s="1"/>
      <c r="N1671" s="1"/>
      <c r="O1671" s="1"/>
      <c r="P1671" s="1"/>
      <c r="Q1671" s="1"/>
      <c r="R1671" s="1"/>
    </row>
    <row r="1672" spans="1:18">
      <c r="A1672" s="1"/>
      <c r="B1672" s="1"/>
      <c r="C1672" s="1"/>
      <c r="D1672" s="1"/>
      <c r="E1672" s="1"/>
      <c r="F1672" s="1"/>
      <c r="G1672" s="1"/>
      <c r="H1672" s="1"/>
      <c r="I1672" s="1"/>
      <c r="J1672" s="1"/>
      <c r="K1672" s="1"/>
      <c r="L1672" s="1"/>
      <c r="M1672" s="1"/>
      <c r="N1672" s="1"/>
      <c r="O1672" s="1"/>
      <c r="P1672" s="1"/>
      <c r="Q1672" s="1"/>
      <c r="R1672" s="1"/>
    </row>
    <row r="1673" spans="1:18">
      <c r="A1673" s="1"/>
      <c r="B1673" s="1"/>
      <c r="C1673" s="1"/>
      <c r="D1673" s="1"/>
      <c r="E1673" s="1"/>
      <c r="F1673" s="1"/>
      <c r="G1673" s="1"/>
      <c r="H1673" s="1"/>
      <c r="I1673" s="1"/>
      <c r="J1673" s="1"/>
      <c r="K1673" s="1"/>
      <c r="L1673" s="1"/>
      <c r="M1673" s="1"/>
      <c r="N1673" s="1"/>
      <c r="O1673" s="1"/>
      <c r="P1673" s="1"/>
      <c r="Q1673" s="1"/>
      <c r="R1673" s="1"/>
    </row>
    <row r="1674" spans="1:18">
      <c r="A1674" s="1"/>
      <c r="B1674" s="1"/>
      <c r="C1674" s="1"/>
      <c r="D1674" s="1"/>
      <c r="E1674" s="1"/>
      <c r="F1674" s="1"/>
      <c r="G1674" s="1"/>
      <c r="H1674" s="1"/>
      <c r="I1674" s="1"/>
      <c r="J1674" s="1"/>
      <c r="K1674" s="1"/>
      <c r="L1674" s="1"/>
      <c r="M1674" s="1"/>
      <c r="N1674" s="1"/>
      <c r="O1674" s="1"/>
      <c r="P1674" s="1"/>
      <c r="Q1674" s="1"/>
      <c r="R1674" s="1"/>
    </row>
    <row r="1675" spans="1:18">
      <c r="A1675" s="1"/>
      <c r="B1675" s="1"/>
      <c r="C1675" s="1"/>
      <c r="D1675" s="1"/>
      <c r="E1675" s="1"/>
      <c r="F1675" s="1"/>
      <c r="G1675" s="1"/>
      <c r="H1675" s="1"/>
      <c r="I1675" s="1"/>
      <c r="J1675" s="1"/>
      <c r="K1675" s="1"/>
      <c r="L1675" s="1"/>
      <c r="M1675" s="1"/>
      <c r="N1675" s="1"/>
      <c r="O1675" s="1"/>
      <c r="P1675" s="1"/>
      <c r="Q1675" s="1"/>
      <c r="R1675" s="1"/>
    </row>
    <row r="1676" spans="1:18">
      <c r="A1676" s="1"/>
      <c r="B1676" s="1"/>
      <c r="C1676" s="1"/>
      <c r="D1676" s="1"/>
      <c r="E1676" s="1"/>
      <c r="F1676" s="1"/>
      <c r="G1676" s="1"/>
      <c r="H1676" s="1"/>
      <c r="I1676" s="1"/>
      <c r="J1676" s="1"/>
      <c r="K1676" s="1"/>
      <c r="L1676" s="1"/>
      <c r="M1676" s="1"/>
      <c r="N1676" s="1"/>
      <c r="O1676" s="1"/>
      <c r="P1676" s="1"/>
      <c r="Q1676" s="1"/>
      <c r="R1676" s="1"/>
    </row>
    <row r="1677" spans="1:18">
      <c r="A1677" s="1"/>
      <c r="B1677" s="1"/>
      <c r="C1677" s="1"/>
      <c r="D1677" s="1"/>
      <c r="E1677" s="1"/>
      <c r="F1677" s="1"/>
      <c r="G1677" s="1"/>
      <c r="H1677" s="1"/>
      <c r="I1677" s="1"/>
      <c r="J1677" s="1"/>
      <c r="K1677" s="1"/>
      <c r="L1677" s="1"/>
      <c r="M1677" s="1"/>
      <c r="N1677" s="1"/>
      <c r="O1677" s="1"/>
      <c r="P1677" s="1"/>
      <c r="Q1677" s="1"/>
      <c r="R1677" s="1"/>
    </row>
    <row r="1678" spans="1:18">
      <c r="A1678" s="1"/>
      <c r="B1678" s="1"/>
      <c r="C1678" s="1"/>
      <c r="D1678" s="1"/>
      <c r="E1678" s="1"/>
      <c r="F1678" s="1"/>
      <c r="G1678" s="1"/>
      <c r="H1678" s="1"/>
      <c r="I1678" s="1"/>
      <c r="J1678" s="1"/>
      <c r="K1678" s="1"/>
      <c r="L1678" s="1"/>
      <c r="M1678" s="1"/>
      <c r="N1678" s="1"/>
      <c r="O1678" s="1"/>
      <c r="P1678" s="1"/>
      <c r="Q1678" s="1"/>
      <c r="R1678" s="1"/>
    </row>
    <row r="1679" spans="1:18">
      <c r="A1679" s="1"/>
      <c r="B1679" s="1"/>
      <c r="C1679" s="1"/>
      <c r="D1679" s="1"/>
      <c r="E1679" s="1"/>
      <c r="F1679" s="1"/>
      <c r="G1679" s="1"/>
      <c r="H1679" s="1"/>
      <c r="I1679" s="1"/>
      <c r="J1679" s="1"/>
      <c r="K1679" s="1"/>
      <c r="L1679" s="1"/>
      <c r="M1679" s="1"/>
      <c r="N1679" s="1"/>
      <c r="O1679" s="1"/>
      <c r="P1679" s="1"/>
      <c r="Q1679" s="1"/>
      <c r="R1679" s="1"/>
    </row>
    <row r="1680" spans="1:18">
      <c r="A1680" s="1"/>
      <c r="B1680" s="1"/>
      <c r="C1680" s="1"/>
      <c r="D1680" s="1"/>
      <c r="E1680" s="1"/>
      <c r="F1680" s="1"/>
      <c r="G1680" s="1"/>
      <c r="H1680" s="1"/>
      <c r="I1680" s="1"/>
      <c r="J1680" s="1"/>
      <c r="K1680" s="1"/>
      <c r="L1680" s="1"/>
      <c r="M1680" s="1"/>
      <c r="N1680" s="1"/>
      <c r="O1680" s="1"/>
      <c r="P1680" s="1"/>
      <c r="Q1680" s="1"/>
      <c r="R1680" s="1"/>
    </row>
    <row r="1681" spans="1:18">
      <c r="A1681" s="1"/>
      <c r="B1681" s="1"/>
      <c r="C1681" s="1"/>
      <c r="D1681" s="1"/>
      <c r="E1681" s="1"/>
      <c r="F1681" s="1"/>
      <c r="G1681" s="1"/>
      <c r="H1681" s="1"/>
      <c r="I1681" s="1"/>
      <c r="J1681" s="1"/>
      <c r="K1681" s="1"/>
      <c r="L1681" s="1"/>
      <c r="M1681" s="1"/>
      <c r="N1681" s="1"/>
      <c r="O1681" s="1"/>
      <c r="P1681" s="1"/>
      <c r="Q1681" s="1"/>
      <c r="R1681" s="1"/>
    </row>
    <row r="1682" spans="1:18">
      <c r="A1682" s="1"/>
      <c r="B1682" s="1"/>
      <c r="C1682" s="1"/>
      <c r="D1682" s="1"/>
      <c r="E1682" s="1"/>
      <c r="F1682" s="1"/>
      <c r="G1682" s="1"/>
      <c r="H1682" s="1"/>
      <c r="I1682" s="1"/>
      <c r="J1682" s="1"/>
      <c r="K1682" s="1"/>
      <c r="L1682" s="1"/>
      <c r="M1682" s="1"/>
      <c r="N1682" s="1"/>
      <c r="O1682" s="1"/>
      <c r="P1682" s="1"/>
      <c r="Q1682" s="1"/>
      <c r="R1682" s="1"/>
    </row>
    <row r="1683" spans="1:18">
      <c r="A1683" s="1"/>
      <c r="B1683" s="1"/>
      <c r="C1683" s="1"/>
      <c r="D1683" s="1"/>
      <c r="E1683" s="1"/>
      <c r="F1683" s="1"/>
      <c r="G1683" s="1"/>
      <c r="H1683" s="1"/>
      <c r="I1683" s="1"/>
      <c r="J1683" s="1"/>
      <c r="K1683" s="1"/>
      <c r="L1683" s="1"/>
      <c r="M1683" s="1"/>
      <c r="N1683" s="1"/>
      <c r="O1683" s="1"/>
      <c r="P1683" s="1"/>
      <c r="Q1683" s="1"/>
      <c r="R1683" s="1"/>
    </row>
    <row r="1684" spans="1:18">
      <c r="A1684" s="1"/>
      <c r="B1684" s="1"/>
      <c r="C1684" s="1"/>
      <c r="D1684" s="1"/>
      <c r="E1684" s="1"/>
      <c r="F1684" s="1"/>
      <c r="G1684" s="1"/>
      <c r="H1684" s="1"/>
      <c r="I1684" s="1"/>
      <c r="J1684" s="1"/>
      <c r="K1684" s="1"/>
      <c r="L1684" s="1"/>
      <c r="M1684" s="1"/>
      <c r="N1684" s="1"/>
      <c r="O1684" s="1"/>
      <c r="P1684" s="1"/>
      <c r="Q1684" s="1"/>
      <c r="R1684" s="1"/>
    </row>
    <row r="1685" spans="1:18">
      <c r="A1685" s="1"/>
      <c r="B1685" s="1"/>
      <c r="C1685" s="1"/>
      <c r="D1685" s="1"/>
      <c r="E1685" s="1"/>
      <c r="F1685" s="1"/>
      <c r="G1685" s="1"/>
      <c r="H1685" s="1"/>
      <c r="I1685" s="1"/>
      <c r="J1685" s="1"/>
      <c r="K1685" s="1"/>
      <c r="L1685" s="1"/>
      <c r="M1685" s="1"/>
      <c r="N1685" s="1"/>
      <c r="O1685" s="1"/>
      <c r="P1685" s="1"/>
      <c r="Q1685" s="1"/>
      <c r="R1685" s="1"/>
    </row>
    <row r="1686" spans="1:18">
      <c r="A1686" s="1"/>
      <c r="B1686" s="1"/>
      <c r="C1686" s="1"/>
      <c r="D1686" s="1"/>
      <c r="E1686" s="1"/>
      <c r="F1686" s="1"/>
      <c r="G1686" s="1"/>
      <c r="H1686" s="1"/>
      <c r="I1686" s="1"/>
      <c r="J1686" s="1"/>
      <c r="K1686" s="1"/>
      <c r="L1686" s="1"/>
      <c r="M1686" s="1"/>
      <c r="N1686" s="1"/>
      <c r="O1686" s="1"/>
      <c r="P1686" s="1"/>
      <c r="Q1686" s="1"/>
      <c r="R1686" s="1"/>
    </row>
    <row r="1687" spans="1:18">
      <c r="A1687" s="1"/>
      <c r="B1687" s="1"/>
      <c r="C1687" s="1"/>
      <c r="D1687" s="1"/>
      <c r="E1687" s="1"/>
      <c r="F1687" s="1"/>
      <c r="G1687" s="1"/>
      <c r="H1687" s="1"/>
      <c r="I1687" s="1"/>
      <c r="J1687" s="1"/>
      <c r="K1687" s="1"/>
      <c r="L1687" s="1"/>
      <c r="M1687" s="1"/>
      <c r="N1687" s="1"/>
      <c r="O1687" s="1"/>
      <c r="P1687" s="1"/>
      <c r="Q1687" s="1"/>
      <c r="R1687" s="1"/>
    </row>
    <row r="1688" spans="1:18">
      <c r="A1688" s="1"/>
      <c r="B1688" s="1"/>
      <c r="C1688" s="1"/>
      <c r="D1688" s="1"/>
      <c r="E1688" s="1"/>
      <c r="F1688" s="1"/>
      <c r="G1688" s="1"/>
      <c r="H1688" s="1"/>
      <c r="I1688" s="1"/>
      <c r="J1688" s="1"/>
      <c r="K1688" s="1"/>
      <c r="L1688" s="1"/>
      <c r="M1688" s="1"/>
      <c r="N1688" s="1"/>
      <c r="O1688" s="1"/>
      <c r="P1688" s="1"/>
      <c r="Q1688" s="1"/>
      <c r="R1688" s="1"/>
    </row>
    <row r="1689" spans="1:18">
      <c r="A1689" s="1"/>
      <c r="B1689" s="1"/>
      <c r="C1689" s="1"/>
      <c r="D1689" s="1"/>
      <c r="E1689" s="1"/>
      <c r="F1689" s="1"/>
      <c r="G1689" s="1"/>
      <c r="H1689" s="1"/>
      <c r="I1689" s="1"/>
      <c r="J1689" s="1"/>
      <c r="K1689" s="1"/>
      <c r="L1689" s="1"/>
      <c r="M1689" s="1"/>
      <c r="N1689" s="1"/>
      <c r="O1689" s="1"/>
      <c r="P1689" s="1"/>
      <c r="Q1689" s="1"/>
      <c r="R1689" s="1"/>
    </row>
    <row r="1690" spans="1:18">
      <c r="A1690" s="1"/>
      <c r="B1690" s="1"/>
      <c r="C1690" s="1"/>
      <c r="D1690" s="1"/>
      <c r="E1690" s="1"/>
      <c r="F1690" s="1"/>
      <c r="G1690" s="1"/>
      <c r="H1690" s="1"/>
      <c r="I1690" s="1"/>
      <c r="J1690" s="1"/>
      <c r="K1690" s="1"/>
      <c r="L1690" s="1"/>
      <c r="M1690" s="1"/>
      <c r="N1690" s="1"/>
      <c r="O1690" s="1"/>
      <c r="P1690" s="1"/>
      <c r="Q1690" s="1"/>
      <c r="R1690" s="1"/>
    </row>
    <row r="1691" spans="1:18">
      <c r="A1691" s="1"/>
      <c r="B1691" s="1"/>
      <c r="C1691" s="1"/>
      <c r="D1691" s="1"/>
      <c r="E1691" s="1"/>
      <c r="F1691" s="1"/>
      <c r="G1691" s="1"/>
      <c r="H1691" s="1"/>
      <c r="I1691" s="1"/>
      <c r="J1691" s="1"/>
      <c r="K1691" s="1"/>
      <c r="L1691" s="1"/>
      <c r="M1691" s="1"/>
      <c r="N1691" s="1"/>
      <c r="O1691" s="1"/>
      <c r="P1691" s="1"/>
      <c r="Q1691" s="1"/>
      <c r="R1691" s="1"/>
    </row>
    <row r="1692" spans="1:18">
      <c r="A1692" s="1"/>
      <c r="B1692" s="1"/>
      <c r="C1692" s="1"/>
      <c r="D1692" s="1"/>
      <c r="E1692" s="1"/>
      <c r="F1692" s="1"/>
      <c r="G1692" s="1"/>
      <c r="H1692" s="1"/>
      <c r="I1692" s="1"/>
      <c r="J1692" s="1"/>
      <c r="K1692" s="1"/>
      <c r="L1692" s="1"/>
      <c r="M1692" s="1"/>
      <c r="N1692" s="1"/>
      <c r="O1692" s="1"/>
      <c r="P1692" s="1"/>
      <c r="Q1692" s="1"/>
      <c r="R1692" s="1"/>
    </row>
    <row r="1693" spans="1:18">
      <c r="A1693" s="1"/>
      <c r="B1693" s="1"/>
      <c r="C1693" s="1"/>
      <c r="D1693" s="1"/>
      <c r="E1693" s="1"/>
      <c r="F1693" s="1"/>
      <c r="G1693" s="1"/>
      <c r="H1693" s="1"/>
      <c r="I1693" s="1"/>
      <c r="J1693" s="1"/>
      <c r="K1693" s="1"/>
      <c r="L1693" s="1"/>
      <c r="M1693" s="1"/>
      <c r="N1693" s="1"/>
      <c r="O1693" s="1"/>
      <c r="P1693" s="1"/>
      <c r="Q1693" s="1"/>
      <c r="R1693" s="1"/>
    </row>
    <row r="1694" spans="1:18">
      <c r="A1694" s="1"/>
      <c r="B1694" s="1"/>
      <c r="C1694" s="1"/>
      <c r="D1694" s="1"/>
      <c r="E1694" s="1"/>
      <c r="F1694" s="1"/>
      <c r="G1694" s="1"/>
      <c r="H1694" s="1"/>
      <c r="I1694" s="1"/>
      <c r="J1694" s="1"/>
      <c r="K1694" s="1"/>
      <c r="L1694" s="1"/>
      <c r="M1694" s="1"/>
      <c r="N1694" s="1"/>
      <c r="O1694" s="1"/>
      <c r="P1694" s="1"/>
      <c r="Q1694" s="1"/>
      <c r="R1694" s="1"/>
    </row>
    <row r="1695" spans="1:18">
      <c r="A1695" s="1"/>
      <c r="B1695" s="1"/>
      <c r="C1695" s="1"/>
      <c r="D1695" s="1"/>
      <c r="E1695" s="1"/>
      <c r="F1695" s="1"/>
      <c r="G1695" s="1"/>
      <c r="H1695" s="1"/>
      <c r="I1695" s="1"/>
      <c r="J1695" s="1"/>
      <c r="K1695" s="1"/>
      <c r="L1695" s="1"/>
      <c r="M1695" s="1"/>
      <c r="N1695" s="1"/>
      <c r="O1695" s="1"/>
      <c r="P1695" s="1"/>
      <c r="Q1695" s="1"/>
      <c r="R1695" s="1"/>
    </row>
    <row r="1696" spans="1:18">
      <c r="A1696" s="1"/>
      <c r="B1696" s="1"/>
      <c r="C1696" s="1"/>
      <c r="D1696" s="1"/>
      <c r="E1696" s="1"/>
      <c r="F1696" s="1"/>
      <c r="G1696" s="1"/>
      <c r="H1696" s="1"/>
      <c r="I1696" s="1"/>
      <c r="J1696" s="1"/>
      <c r="K1696" s="1"/>
      <c r="L1696" s="1"/>
      <c r="M1696" s="1"/>
      <c r="N1696" s="1"/>
      <c r="O1696" s="1"/>
      <c r="P1696" s="1"/>
      <c r="Q1696" s="1"/>
      <c r="R1696" s="1"/>
    </row>
    <row r="1697" spans="1:18">
      <c r="A1697" s="1"/>
      <c r="B1697" s="1"/>
      <c r="C1697" s="1"/>
      <c r="D1697" s="1"/>
      <c r="E1697" s="1"/>
      <c r="F1697" s="1"/>
      <c r="G1697" s="1"/>
      <c r="H1697" s="1"/>
      <c r="I1697" s="1"/>
      <c r="J1697" s="1"/>
      <c r="K1697" s="1"/>
      <c r="L1697" s="1"/>
      <c r="M1697" s="1"/>
      <c r="N1697" s="1"/>
      <c r="O1697" s="1"/>
      <c r="P1697" s="1"/>
      <c r="Q1697" s="1"/>
      <c r="R1697" s="1"/>
    </row>
    <row r="1698" spans="1:18">
      <c r="A1698" s="1"/>
      <c r="B1698" s="1"/>
      <c r="C1698" s="1"/>
      <c r="D1698" s="1"/>
      <c r="E1698" s="1"/>
      <c r="F1698" s="1"/>
      <c r="G1698" s="1"/>
      <c r="H1698" s="1"/>
      <c r="I1698" s="1"/>
      <c r="J1698" s="1"/>
      <c r="K1698" s="1"/>
      <c r="L1698" s="1"/>
      <c r="M1698" s="1"/>
      <c r="N1698" s="1"/>
      <c r="O1698" s="1"/>
      <c r="P1698" s="1"/>
      <c r="Q1698" s="1"/>
      <c r="R1698" s="1"/>
    </row>
    <row r="1699" spans="1:18">
      <c r="A1699" s="1"/>
      <c r="B1699" s="1"/>
      <c r="C1699" s="1"/>
      <c r="D1699" s="1"/>
      <c r="E1699" s="1"/>
      <c r="F1699" s="1"/>
      <c r="G1699" s="1"/>
      <c r="H1699" s="1"/>
      <c r="I1699" s="1"/>
      <c r="J1699" s="1"/>
      <c r="K1699" s="1"/>
      <c r="L1699" s="1"/>
      <c r="M1699" s="1"/>
      <c r="N1699" s="1"/>
      <c r="O1699" s="1"/>
      <c r="P1699" s="1"/>
      <c r="Q1699" s="1"/>
      <c r="R1699" s="1"/>
    </row>
    <row r="1700" spans="1:18">
      <c r="A1700" s="1"/>
      <c r="B1700" s="1"/>
      <c r="C1700" s="1"/>
      <c r="D1700" s="1"/>
      <c r="E1700" s="1"/>
      <c r="F1700" s="1"/>
      <c r="G1700" s="1"/>
      <c r="H1700" s="1"/>
      <c r="I1700" s="1"/>
      <c r="J1700" s="1"/>
      <c r="K1700" s="1"/>
      <c r="L1700" s="1"/>
      <c r="M1700" s="1"/>
      <c r="N1700" s="1"/>
      <c r="O1700" s="1"/>
      <c r="P1700" s="1"/>
      <c r="Q1700" s="1"/>
      <c r="R1700" s="1"/>
    </row>
    <row r="1701" spans="1:18">
      <c r="A1701" s="1"/>
      <c r="B1701" s="1"/>
      <c r="C1701" s="1"/>
      <c r="D1701" s="1"/>
      <c r="E1701" s="1"/>
      <c r="F1701" s="1"/>
      <c r="G1701" s="1"/>
      <c r="H1701" s="1"/>
      <c r="I1701" s="1"/>
      <c r="J1701" s="1"/>
      <c r="K1701" s="1"/>
      <c r="L1701" s="1"/>
      <c r="M1701" s="1"/>
      <c r="N1701" s="1"/>
      <c r="O1701" s="1"/>
      <c r="P1701" s="1"/>
      <c r="Q1701" s="1"/>
      <c r="R1701" s="1"/>
    </row>
    <row r="1702" spans="1:18">
      <c r="A1702" s="1"/>
      <c r="B1702" s="1"/>
      <c r="C1702" s="1"/>
      <c r="D1702" s="1"/>
      <c r="E1702" s="1"/>
      <c r="F1702" s="1"/>
      <c r="G1702" s="1"/>
      <c r="H1702" s="1"/>
      <c r="I1702" s="1"/>
      <c r="J1702" s="1"/>
      <c r="K1702" s="1"/>
      <c r="L1702" s="1"/>
      <c r="M1702" s="1"/>
      <c r="N1702" s="1"/>
      <c r="O1702" s="1"/>
      <c r="P1702" s="1"/>
      <c r="Q1702" s="1"/>
      <c r="R1702" s="1"/>
    </row>
    <row r="1703" spans="1:18">
      <c r="A1703" s="1"/>
      <c r="B1703" s="1"/>
      <c r="C1703" s="1"/>
      <c r="D1703" s="1"/>
      <c r="E1703" s="1"/>
      <c r="F1703" s="1"/>
      <c r="G1703" s="1"/>
      <c r="H1703" s="1"/>
      <c r="I1703" s="1"/>
      <c r="J1703" s="1"/>
      <c r="K1703" s="1"/>
      <c r="L1703" s="1"/>
      <c r="M1703" s="1"/>
      <c r="N1703" s="1"/>
      <c r="O1703" s="1"/>
      <c r="P1703" s="1"/>
      <c r="Q1703" s="1"/>
      <c r="R1703" s="1"/>
    </row>
    <row r="1704" spans="1:18">
      <c r="A1704" s="1"/>
      <c r="B1704" s="1"/>
      <c r="C1704" s="1"/>
      <c r="D1704" s="1"/>
      <c r="E1704" s="1"/>
      <c r="F1704" s="1"/>
      <c r="G1704" s="1"/>
      <c r="H1704" s="1"/>
      <c r="I1704" s="1"/>
      <c r="J1704" s="1"/>
      <c r="K1704" s="1"/>
      <c r="L1704" s="1"/>
      <c r="M1704" s="1"/>
      <c r="N1704" s="1"/>
      <c r="O1704" s="1"/>
      <c r="P1704" s="1"/>
      <c r="Q1704" s="1"/>
      <c r="R1704" s="1"/>
    </row>
    <row r="1705" spans="1:18">
      <c r="A1705" s="1"/>
      <c r="B1705" s="1"/>
      <c r="C1705" s="1"/>
      <c r="D1705" s="1"/>
      <c r="E1705" s="1"/>
      <c r="F1705" s="1"/>
      <c r="G1705" s="1"/>
      <c r="H1705" s="1"/>
      <c r="I1705" s="1"/>
      <c r="J1705" s="1"/>
      <c r="K1705" s="1"/>
      <c r="L1705" s="1"/>
      <c r="M1705" s="1"/>
      <c r="N1705" s="1"/>
      <c r="O1705" s="1"/>
      <c r="P1705" s="1"/>
      <c r="Q1705" s="1"/>
      <c r="R1705" s="1"/>
    </row>
    <row r="1706" spans="1:18">
      <c r="A1706" s="1"/>
      <c r="B1706" s="1"/>
      <c r="C1706" s="1"/>
      <c r="D1706" s="1"/>
      <c r="E1706" s="1"/>
      <c r="F1706" s="1"/>
      <c r="G1706" s="1"/>
      <c r="H1706" s="1"/>
      <c r="I1706" s="1"/>
      <c r="J1706" s="1"/>
      <c r="K1706" s="1"/>
      <c r="L1706" s="1"/>
      <c r="M1706" s="1"/>
      <c r="N1706" s="1"/>
      <c r="O1706" s="1"/>
      <c r="P1706" s="1"/>
      <c r="Q1706" s="1"/>
      <c r="R1706" s="1"/>
    </row>
    <row r="1707" spans="1:18">
      <c r="A1707" s="1"/>
      <c r="B1707" s="1"/>
      <c r="C1707" s="1"/>
      <c r="D1707" s="1"/>
      <c r="E1707" s="1"/>
      <c r="F1707" s="1"/>
      <c r="G1707" s="1"/>
      <c r="H1707" s="1"/>
      <c r="I1707" s="1"/>
      <c r="J1707" s="1"/>
      <c r="K1707" s="1"/>
      <c r="L1707" s="1"/>
      <c r="M1707" s="1"/>
      <c r="N1707" s="1"/>
      <c r="O1707" s="1"/>
      <c r="P1707" s="1"/>
      <c r="Q1707" s="1"/>
      <c r="R1707" s="1"/>
    </row>
    <row r="1708" spans="1:18">
      <c r="A1708" s="1"/>
      <c r="B1708" s="1"/>
      <c r="C1708" s="1"/>
      <c r="D1708" s="1"/>
      <c r="E1708" s="1"/>
      <c r="F1708" s="1"/>
      <c r="G1708" s="1"/>
      <c r="H1708" s="1"/>
      <c r="I1708" s="1"/>
      <c r="J1708" s="1"/>
      <c r="K1708" s="1"/>
      <c r="L1708" s="1"/>
      <c r="M1708" s="1"/>
      <c r="N1708" s="1"/>
      <c r="O1708" s="1"/>
      <c r="P1708" s="1"/>
      <c r="Q1708" s="1"/>
      <c r="R1708" s="1"/>
    </row>
    <row r="1709" spans="1:18">
      <c r="A1709" s="1"/>
      <c r="B1709" s="1"/>
      <c r="C1709" s="1"/>
      <c r="D1709" s="1"/>
      <c r="E1709" s="1"/>
      <c r="F1709" s="1"/>
      <c r="G1709" s="1"/>
      <c r="H1709" s="1"/>
      <c r="I1709" s="1"/>
      <c r="J1709" s="1"/>
      <c r="K1709" s="1"/>
      <c r="L1709" s="1"/>
      <c r="M1709" s="1"/>
      <c r="N1709" s="1"/>
      <c r="O1709" s="1"/>
      <c r="P1709" s="1"/>
      <c r="Q1709" s="1"/>
      <c r="R1709" s="1"/>
    </row>
    <row r="1710" spans="1:18">
      <c r="A1710" s="1"/>
      <c r="B1710" s="1"/>
      <c r="C1710" s="1"/>
      <c r="D1710" s="1"/>
      <c r="E1710" s="1"/>
      <c r="F1710" s="1"/>
      <c r="G1710" s="1"/>
      <c r="H1710" s="1"/>
      <c r="I1710" s="1"/>
      <c r="J1710" s="1"/>
      <c r="K1710" s="1"/>
      <c r="L1710" s="1"/>
      <c r="M1710" s="1"/>
      <c r="N1710" s="1"/>
      <c r="O1710" s="1"/>
      <c r="P1710" s="1"/>
      <c r="Q1710" s="1"/>
      <c r="R1710" s="1"/>
    </row>
    <row r="1711" spans="1:18">
      <c r="A1711" s="1"/>
      <c r="B1711" s="1"/>
      <c r="C1711" s="1"/>
      <c r="D1711" s="1"/>
      <c r="E1711" s="1"/>
      <c r="F1711" s="1"/>
      <c r="G1711" s="1"/>
      <c r="H1711" s="1"/>
      <c r="I1711" s="1"/>
      <c r="J1711" s="1"/>
      <c r="K1711" s="1"/>
      <c r="L1711" s="1"/>
      <c r="M1711" s="1"/>
      <c r="N1711" s="1"/>
      <c r="O1711" s="1"/>
      <c r="P1711" s="1"/>
      <c r="Q1711" s="1"/>
      <c r="R1711" s="1"/>
    </row>
    <row r="1712" spans="1:18">
      <c r="A1712" s="1"/>
      <c r="B1712" s="1"/>
      <c r="C1712" s="1"/>
      <c r="D1712" s="1"/>
      <c r="E1712" s="1"/>
      <c r="F1712" s="1"/>
      <c r="G1712" s="1"/>
      <c r="H1712" s="1"/>
      <c r="I1712" s="1"/>
      <c r="J1712" s="1"/>
      <c r="K1712" s="1"/>
      <c r="L1712" s="1"/>
      <c r="M1712" s="1"/>
      <c r="N1712" s="1"/>
      <c r="O1712" s="1"/>
      <c r="P1712" s="1"/>
      <c r="Q1712" s="1"/>
      <c r="R1712" s="1"/>
    </row>
    <row r="1713" spans="1:18">
      <c r="A1713" s="1"/>
      <c r="B1713" s="1"/>
      <c r="C1713" s="1"/>
      <c r="D1713" s="1"/>
      <c r="E1713" s="1"/>
      <c r="F1713" s="1"/>
      <c r="G1713" s="1"/>
      <c r="H1713" s="1"/>
      <c r="I1713" s="1"/>
      <c r="J1713" s="1"/>
      <c r="K1713" s="1"/>
      <c r="L1713" s="1"/>
      <c r="M1713" s="1"/>
      <c r="N1713" s="1"/>
      <c r="O1713" s="1"/>
      <c r="P1713" s="1"/>
      <c r="Q1713" s="1"/>
      <c r="R1713" s="1"/>
    </row>
    <row r="1714" spans="1:18">
      <c r="A1714" s="1"/>
      <c r="B1714" s="1"/>
      <c r="C1714" s="1"/>
      <c r="D1714" s="1"/>
      <c r="E1714" s="1"/>
      <c r="F1714" s="1"/>
      <c r="G1714" s="1"/>
      <c r="H1714" s="1"/>
      <c r="I1714" s="1"/>
      <c r="J1714" s="1"/>
      <c r="K1714" s="1"/>
      <c r="L1714" s="1"/>
      <c r="M1714" s="1"/>
      <c r="N1714" s="1"/>
      <c r="O1714" s="1"/>
      <c r="P1714" s="1"/>
      <c r="Q1714" s="1"/>
      <c r="R1714" s="1"/>
    </row>
    <row r="1715" spans="1:18">
      <c r="A1715" s="1"/>
      <c r="B1715" s="1"/>
      <c r="C1715" s="1"/>
      <c r="D1715" s="1"/>
      <c r="E1715" s="1"/>
      <c r="F1715" s="1"/>
      <c r="G1715" s="1"/>
      <c r="H1715" s="1"/>
      <c r="I1715" s="1"/>
      <c r="J1715" s="1"/>
      <c r="K1715" s="1"/>
      <c r="L1715" s="1"/>
      <c r="M1715" s="1"/>
      <c r="N1715" s="1"/>
      <c r="O1715" s="1"/>
      <c r="P1715" s="1"/>
      <c r="Q1715" s="1"/>
      <c r="R1715" s="1"/>
    </row>
    <row r="1716" spans="1:18">
      <c r="A1716" s="1"/>
      <c r="B1716" s="1"/>
      <c r="C1716" s="1"/>
      <c r="D1716" s="1"/>
      <c r="E1716" s="1"/>
      <c r="F1716" s="1"/>
      <c r="G1716" s="1"/>
      <c r="H1716" s="1"/>
      <c r="I1716" s="1"/>
      <c r="J1716" s="1"/>
      <c r="K1716" s="1"/>
      <c r="L1716" s="1"/>
      <c r="M1716" s="1"/>
      <c r="N1716" s="1"/>
      <c r="O1716" s="1"/>
      <c r="P1716" s="1"/>
      <c r="Q1716" s="1"/>
      <c r="R1716" s="1"/>
    </row>
    <row r="1717" spans="1:18">
      <c r="A1717" s="1"/>
      <c r="B1717" s="1"/>
      <c r="C1717" s="1"/>
      <c r="D1717" s="1"/>
      <c r="E1717" s="1"/>
      <c r="F1717" s="1"/>
      <c r="G1717" s="1"/>
      <c r="H1717" s="1"/>
      <c r="I1717" s="1"/>
      <c r="J1717" s="1"/>
      <c r="K1717" s="1"/>
      <c r="L1717" s="1"/>
      <c r="M1717" s="1"/>
      <c r="N1717" s="1"/>
      <c r="O1717" s="1"/>
      <c r="P1717" s="1"/>
      <c r="Q1717" s="1"/>
      <c r="R1717" s="1"/>
    </row>
    <row r="1718" spans="1:18">
      <c r="A1718" s="1"/>
      <c r="B1718" s="1"/>
      <c r="C1718" s="1"/>
      <c r="D1718" s="1"/>
      <c r="E1718" s="1"/>
      <c r="F1718" s="1"/>
      <c r="G1718" s="1"/>
      <c r="H1718" s="1"/>
      <c r="I1718" s="1"/>
      <c r="J1718" s="1"/>
      <c r="K1718" s="1"/>
      <c r="L1718" s="1"/>
      <c r="M1718" s="1"/>
      <c r="N1718" s="1"/>
      <c r="O1718" s="1"/>
      <c r="P1718" s="1"/>
      <c r="Q1718" s="1"/>
      <c r="R1718" s="1"/>
    </row>
    <row r="1719" spans="1:18">
      <c r="A1719" s="1"/>
      <c r="B1719" s="1"/>
      <c r="C1719" s="1"/>
      <c r="D1719" s="1"/>
      <c r="E1719" s="1"/>
      <c r="F1719" s="1"/>
      <c r="G1719" s="1"/>
      <c r="H1719" s="1"/>
      <c r="I1719" s="1"/>
      <c r="J1719" s="1"/>
      <c r="K1719" s="1"/>
      <c r="L1719" s="1"/>
      <c r="M1719" s="1"/>
      <c r="N1719" s="1"/>
      <c r="O1719" s="1"/>
      <c r="P1719" s="1"/>
      <c r="Q1719" s="1"/>
      <c r="R1719" s="1"/>
    </row>
    <row r="1720" spans="1:18">
      <c r="A1720" s="1"/>
      <c r="B1720" s="1"/>
      <c r="C1720" s="1"/>
      <c r="D1720" s="1"/>
      <c r="E1720" s="1"/>
      <c r="F1720" s="1"/>
      <c r="G1720" s="1"/>
      <c r="H1720" s="1"/>
      <c r="I1720" s="1"/>
      <c r="J1720" s="1"/>
      <c r="K1720" s="1"/>
      <c r="L1720" s="1"/>
      <c r="M1720" s="1"/>
      <c r="N1720" s="1"/>
      <c r="O1720" s="1"/>
      <c r="P1720" s="1"/>
      <c r="Q1720" s="1"/>
      <c r="R1720" s="1"/>
    </row>
    <row r="1721" spans="1:18">
      <c r="A1721" s="1"/>
      <c r="B1721" s="1"/>
      <c r="C1721" s="1"/>
      <c r="D1721" s="1"/>
      <c r="E1721" s="1"/>
      <c r="F1721" s="1"/>
      <c r="G1721" s="1"/>
      <c r="H1721" s="1"/>
      <c r="I1721" s="1"/>
      <c r="J1721" s="1"/>
      <c r="K1721" s="1"/>
      <c r="L1721" s="1"/>
      <c r="M1721" s="1"/>
      <c r="N1721" s="1"/>
      <c r="O1721" s="1"/>
      <c r="P1721" s="1"/>
      <c r="Q1721" s="1"/>
      <c r="R1721" s="1"/>
    </row>
    <row r="1722" spans="1:18">
      <c r="A1722" s="1"/>
      <c r="B1722" s="1"/>
      <c r="C1722" s="1"/>
      <c r="D1722" s="1"/>
      <c r="E1722" s="1"/>
      <c r="F1722" s="1"/>
      <c r="G1722" s="1"/>
      <c r="H1722" s="1"/>
      <c r="I1722" s="1"/>
      <c r="J1722" s="1"/>
      <c r="K1722" s="1"/>
      <c r="L1722" s="1"/>
      <c r="M1722" s="1"/>
      <c r="N1722" s="1"/>
      <c r="O1722" s="1"/>
      <c r="P1722" s="1"/>
      <c r="Q1722" s="1"/>
      <c r="R1722" s="1"/>
    </row>
    <row r="1723" spans="1:18">
      <c r="A1723" s="1"/>
      <c r="B1723" s="1"/>
      <c r="C1723" s="1"/>
      <c r="D1723" s="1"/>
      <c r="E1723" s="1"/>
      <c r="F1723" s="1"/>
      <c r="G1723" s="1"/>
      <c r="H1723" s="1"/>
      <c r="I1723" s="1"/>
      <c r="J1723" s="1"/>
      <c r="K1723" s="1"/>
      <c r="L1723" s="1"/>
      <c r="M1723" s="1"/>
      <c r="N1723" s="1"/>
      <c r="O1723" s="1"/>
      <c r="P1723" s="1"/>
      <c r="Q1723" s="1"/>
      <c r="R1723" s="1"/>
    </row>
    <row r="1724" spans="1:18">
      <c r="A1724" s="1"/>
      <c r="B1724" s="1"/>
      <c r="C1724" s="1"/>
      <c r="D1724" s="1"/>
      <c r="E1724" s="1"/>
      <c r="F1724" s="1"/>
      <c r="G1724" s="1"/>
      <c r="H1724" s="1"/>
      <c r="I1724" s="1"/>
      <c r="J1724" s="1"/>
      <c r="K1724" s="1"/>
      <c r="L1724" s="1"/>
      <c r="M1724" s="1"/>
      <c r="N1724" s="1"/>
      <c r="O1724" s="1"/>
      <c r="P1724" s="1"/>
      <c r="Q1724" s="1"/>
      <c r="R1724" s="1"/>
    </row>
    <row r="1725" spans="1:18">
      <c r="A1725" s="1"/>
      <c r="B1725" s="1"/>
      <c r="C1725" s="1"/>
      <c r="D1725" s="1"/>
      <c r="E1725" s="1"/>
      <c r="F1725" s="1"/>
      <c r="G1725" s="1"/>
      <c r="H1725" s="1"/>
      <c r="I1725" s="1"/>
      <c r="J1725" s="1"/>
      <c r="K1725" s="1"/>
      <c r="L1725" s="1"/>
      <c r="M1725" s="1"/>
      <c r="N1725" s="1"/>
      <c r="O1725" s="1"/>
      <c r="P1725" s="1"/>
      <c r="Q1725" s="1"/>
      <c r="R1725" s="1"/>
    </row>
    <row r="1726" spans="1:18">
      <c r="A1726" s="1"/>
      <c r="B1726" s="1"/>
      <c r="C1726" s="1"/>
      <c r="D1726" s="1"/>
      <c r="E1726" s="1"/>
      <c r="F1726" s="1"/>
      <c r="G1726" s="1"/>
      <c r="H1726" s="1"/>
      <c r="I1726" s="1"/>
      <c r="J1726" s="1"/>
      <c r="K1726" s="1"/>
      <c r="L1726" s="1"/>
      <c r="M1726" s="1"/>
      <c r="N1726" s="1"/>
      <c r="O1726" s="1"/>
      <c r="P1726" s="1"/>
      <c r="Q1726" s="1"/>
      <c r="R1726" s="1"/>
    </row>
    <row r="1727" spans="1:18">
      <c r="A1727" s="1"/>
      <c r="B1727" s="1"/>
      <c r="C1727" s="1"/>
      <c r="D1727" s="1"/>
      <c r="E1727" s="1"/>
      <c r="F1727" s="1"/>
      <c r="G1727" s="1"/>
      <c r="H1727" s="1"/>
      <c r="I1727" s="1"/>
      <c r="J1727" s="1"/>
      <c r="K1727" s="1"/>
      <c r="L1727" s="1"/>
      <c r="M1727" s="1"/>
      <c r="N1727" s="1"/>
      <c r="O1727" s="1"/>
      <c r="P1727" s="1"/>
      <c r="Q1727" s="1"/>
      <c r="R1727" s="1"/>
    </row>
    <row r="1728" spans="1:18">
      <c r="A1728" s="1"/>
      <c r="B1728" s="1"/>
      <c r="C1728" s="1"/>
      <c r="D1728" s="1"/>
      <c r="E1728" s="1"/>
      <c r="F1728" s="1"/>
      <c r="G1728" s="1"/>
      <c r="H1728" s="1"/>
      <c r="I1728" s="1"/>
      <c r="J1728" s="1"/>
      <c r="K1728" s="1"/>
      <c r="L1728" s="1"/>
      <c r="M1728" s="1"/>
      <c r="N1728" s="1"/>
      <c r="O1728" s="1"/>
      <c r="P1728" s="1"/>
      <c r="Q1728" s="1"/>
      <c r="R1728" s="1"/>
    </row>
    <row r="1729" spans="1:18">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alignWithMargins="0">
    <oddFooter>&amp;C&amp;D&amp;T</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34:F40"/>
  <sheetViews>
    <sheetView zoomScaleNormal="100" workbookViewId="0">
      <selection activeCell="L39" sqref="L39"/>
    </sheetView>
  </sheetViews>
  <sheetFormatPr baseColWidth="10" defaultColWidth="8.7109375" defaultRowHeight="16"/>
  <sheetData>
    <row r="34" spans="1:6" ht="23">
      <c r="F34" s="49" t="s">
        <v>175</v>
      </c>
    </row>
    <row r="35" spans="1:6" ht="23">
      <c r="F35" s="52" t="s">
        <v>507</v>
      </c>
    </row>
    <row r="37" spans="1:6" ht="18">
      <c r="A37" s="51" t="s">
        <v>105</v>
      </c>
    </row>
    <row r="38" spans="1:6" ht="18">
      <c r="A38" s="51" t="s">
        <v>104</v>
      </c>
    </row>
    <row r="39" spans="1:6" ht="18">
      <c r="A39" s="51" t="s">
        <v>107</v>
      </c>
    </row>
    <row r="40" spans="1:6" ht="18">
      <c r="A40" s="51"/>
    </row>
  </sheetData>
  <phoneticPr fontId="4" type="noConversion"/>
  <pageMargins left="0.75" right="0.75" top="1" bottom="1" header="0.5" footer="0.5"/>
  <pageSetup scale="69" orientation="portrait" verticalDpi="96"/>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E1479"/>
  <sheetViews>
    <sheetView topLeftCell="A46" zoomScaleNormal="100" workbookViewId="0">
      <selection activeCell="C76" sqref="C76:C87"/>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5" t="s">
        <v>70</v>
      </c>
      <c r="C4" s="75" t="s">
        <v>71</v>
      </c>
    </row>
    <row r="5" spans="1:3">
      <c r="A5" s="72" t="s">
        <v>60</v>
      </c>
      <c r="B5" s="73">
        <v>0.67058823529411771</v>
      </c>
      <c r="C5" s="73">
        <v>0.32941176470588235</v>
      </c>
    </row>
    <row r="6" spans="1:3">
      <c r="A6" s="72" t="s">
        <v>61</v>
      </c>
      <c r="B6" s="73">
        <v>0.69525959367945822</v>
      </c>
      <c r="C6" s="73">
        <v>0.30474040632054172</v>
      </c>
    </row>
    <row r="7" spans="1:3">
      <c r="A7" s="72" t="s">
        <v>62</v>
      </c>
      <c r="B7" s="73">
        <v>0.74269005847953229</v>
      </c>
      <c r="C7" s="73">
        <v>0.25730994152046793</v>
      </c>
    </row>
    <row r="8" spans="1:3">
      <c r="A8" s="72" t="s">
        <v>63</v>
      </c>
      <c r="B8" s="73">
        <v>0.78512396694214892</v>
      </c>
      <c r="C8" s="73">
        <v>0.21487603305785122</v>
      </c>
    </row>
    <row r="9" spans="1:3">
      <c r="A9" s="72" t="s">
        <v>64</v>
      </c>
      <c r="B9" s="73">
        <v>0.78947368421052644</v>
      </c>
      <c r="C9" s="73">
        <v>0.2105263157894737</v>
      </c>
    </row>
    <row r="10" spans="1:3">
      <c r="A10" s="72" t="s">
        <v>65</v>
      </c>
      <c r="B10" s="73">
        <v>0.73426573426573427</v>
      </c>
      <c r="C10" s="73">
        <v>0.26573426573426578</v>
      </c>
    </row>
    <row r="11" spans="1:3">
      <c r="A11" s="72" t="s">
        <v>66</v>
      </c>
      <c r="B11" s="73">
        <v>0.71739130434782605</v>
      </c>
      <c r="C11" s="73">
        <v>0.28260869565217389</v>
      </c>
    </row>
    <row r="12" spans="1:3">
      <c r="A12" s="72" t="s">
        <v>67</v>
      </c>
      <c r="B12" s="73">
        <v>0.69946808510638303</v>
      </c>
      <c r="C12" s="73">
        <v>0.30053191489361708</v>
      </c>
    </row>
    <row r="13" spans="1:3">
      <c r="A13" s="72" t="s">
        <v>68</v>
      </c>
      <c r="B13" s="73">
        <v>0.71261682242990665</v>
      </c>
      <c r="C13" s="73">
        <v>0.28738317757009346</v>
      </c>
    </row>
    <row r="14" spans="1:3">
      <c r="A14" s="72" t="s">
        <v>69</v>
      </c>
      <c r="B14" s="73">
        <v>0.72606382978723416</v>
      </c>
      <c r="C14" s="73">
        <v>0.27393617021276601</v>
      </c>
    </row>
    <row r="15" spans="1:3">
      <c r="A15" s="72">
        <v>1939</v>
      </c>
      <c r="B15" s="73">
        <v>0.71634615384615385</v>
      </c>
      <c r="C15" s="73">
        <v>0.28365384615384615</v>
      </c>
    </row>
    <row r="16" spans="1:3">
      <c r="A16" s="72">
        <v>1940</v>
      </c>
      <c r="B16" s="73">
        <v>0.68541666666666667</v>
      </c>
      <c r="C16" s="73">
        <v>0.31458333333333333</v>
      </c>
    </row>
    <row r="17" spans="1:3">
      <c r="A17" s="72">
        <v>1941</v>
      </c>
      <c r="B17" s="73">
        <v>0.66453674121405759</v>
      </c>
      <c r="C17" s="73">
        <v>0.33546325878594246</v>
      </c>
    </row>
    <row r="18" spans="1:3">
      <c r="A18" s="72">
        <v>1942</v>
      </c>
      <c r="B18" s="73">
        <v>0.66248431618569636</v>
      </c>
      <c r="C18" s="73">
        <v>0.33751568381430369</v>
      </c>
    </row>
    <row r="19" spans="1:3">
      <c r="A19" s="72">
        <v>1943</v>
      </c>
      <c r="B19" s="73">
        <v>0.67331932773109249</v>
      </c>
      <c r="C19" s="73">
        <v>0.32668067226890762</v>
      </c>
    </row>
    <row r="20" spans="1:3">
      <c r="A20" s="72">
        <v>1944</v>
      </c>
      <c r="B20" s="73">
        <v>0.68399592252803265</v>
      </c>
      <c r="C20" s="73">
        <v>0.3160040774719674</v>
      </c>
    </row>
    <row r="21" spans="1:3">
      <c r="A21" s="72">
        <v>1945</v>
      </c>
      <c r="B21" s="73">
        <v>0.70672546857772878</v>
      </c>
      <c r="C21" s="73">
        <v>0.29327453142227128</v>
      </c>
    </row>
    <row r="22" spans="1:3">
      <c r="A22" s="72">
        <v>1946</v>
      </c>
      <c r="B22" s="73">
        <v>0.74282678002125413</v>
      </c>
      <c r="C22" s="73">
        <v>0.25717321997874609</v>
      </c>
    </row>
    <row r="23" spans="1:3">
      <c r="A23" s="72">
        <v>1947</v>
      </c>
      <c r="B23" s="73">
        <v>0.7214411247803163</v>
      </c>
      <c r="C23" s="73">
        <v>0.27855887521968364</v>
      </c>
    </row>
    <row r="24" spans="1:3">
      <c r="A24" s="72">
        <v>1948</v>
      </c>
      <c r="B24" s="73">
        <v>0.69488939740655997</v>
      </c>
      <c r="C24" s="73">
        <v>0.30511060259344014</v>
      </c>
    </row>
    <row r="25" spans="1:3">
      <c r="A25" s="72">
        <v>1949</v>
      </c>
      <c r="B25" s="73">
        <v>0.69592476489028221</v>
      </c>
      <c r="C25" s="73">
        <v>0.30407523510971785</v>
      </c>
    </row>
    <row r="26" spans="1:3">
      <c r="A26" s="72">
        <v>1950</v>
      </c>
      <c r="B26" s="73">
        <v>0.68115942028985499</v>
      </c>
      <c r="C26" s="73">
        <v>0.31884057971014496</v>
      </c>
    </row>
    <row r="27" spans="1:3">
      <c r="A27" s="72">
        <v>1951</v>
      </c>
      <c r="B27" s="73">
        <v>0.68581687612208253</v>
      </c>
      <c r="C27" s="73">
        <v>0.31418312387791747</v>
      </c>
    </row>
    <row r="28" spans="1:3">
      <c r="A28" s="72">
        <v>1952</v>
      </c>
      <c r="B28" s="73">
        <v>0.70608495981630304</v>
      </c>
      <c r="C28" s="73">
        <v>0.29391504018369691</v>
      </c>
    </row>
    <row r="29" spans="1:3">
      <c r="A29" s="72">
        <v>1953</v>
      </c>
      <c r="B29" s="73">
        <v>0.71772897696839855</v>
      </c>
      <c r="C29" s="73">
        <v>0.28227102303160151</v>
      </c>
    </row>
    <row r="30" spans="1:3">
      <c r="A30" s="72">
        <v>1954</v>
      </c>
      <c r="B30" s="73">
        <v>0.71459459459459473</v>
      </c>
      <c r="C30" s="73">
        <v>0.28540540540540543</v>
      </c>
    </row>
    <row r="31" spans="1:3">
      <c r="A31" s="72">
        <v>1955</v>
      </c>
      <c r="B31" s="73">
        <v>0.69319271332694155</v>
      </c>
      <c r="C31" s="73">
        <v>0.30680728667305851</v>
      </c>
    </row>
    <row r="32" spans="1:3">
      <c r="A32" s="72">
        <v>1956</v>
      </c>
      <c r="B32" s="73">
        <v>0.71069182389937113</v>
      </c>
      <c r="C32" s="73">
        <v>0.28930817610062903</v>
      </c>
    </row>
    <row r="33" spans="1:3">
      <c r="A33" s="72">
        <v>1957</v>
      </c>
      <c r="B33" s="73">
        <v>0.71612903225806446</v>
      </c>
      <c r="C33" s="73">
        <v>0.28387096774193549</v>
      </c>
    </row>
    <row r="34" spans="1:3">
      <c r="A34" s="72">
        <v>1958</v>
      </c>
      <c r="B34" s="73">
        <v>0.721830985915493</v>
      </c>
      <c r="C34" s="73">
        <v>0.27816901408450706</v>
      </c>
    </row>
    <row r="35" spans="1:3">
      <c r="A35" s="72">
        <v>1959</v>
      </c>
      <c r="B35" s="73">
        <v>0.70733621027854054</v>
      </c>
      <c r="C35" s="73">
        <v>0.29266378972145934</v>
      </c>
    </row>
    <row r="36" spans="1:3">
      <c r="A36" s="72">
        <v>1960</v>
      </c>
      <c r="B36" s="73">
        <v>0.72125567322239037</v>
      </c>
      <c r="C36" s="73">
        <v>0.27874432677760974</v>
      </c>
    </row>
    <row r="37" spans="1:3">
      <c r="A37" s="72">
        <v>1961</v>
      </c>
      <c r="B37" s="73">
        <v>0.72070744288872524</v>
      </c>
      <c r="C37" s="73">
        <v>0.27929255711127493</v>
      </c>
    </row>
    <row r="38" spans="1:3">
      <c r="A38" s="72">
        <v>1962</v>
      </c>
      <c r="B38" s="73">
        <v>0.71331981068289385</v>
      </c>
      <c r="C38" s="73">
        <v>0.28668018931710615</v>
      </c>
    </row>
    <row r="39" spans="1:3">
      <c r="A39" s="72">
        <v>1963</v>
      </c>
      <c r="B39" s="73">
        <v>0.70923566878980893</v>
      </c>
      <c r="C39" s="73">
        <v>0.29076433121019113</v>
      </c>
    </row>
    <row r="40" spans="1:3">
      <c r="A40" s="72">
        <v>1964</v>
      </c>
      <c r="B40" s="73">
        <v>0.70518867924528306</v>
      </c>
      <c r="C40" s="73">
        <v>0.294811320754717</v>
      </c>
    </row>
    <row r="41" spans="1:3">
      <c r="A41" s="72">
        <v>1965</v>
      </c>
      <c r="B41" s="73">
        <v>0.69622287704259311</v>
      </c>
      <c r="C41" s="73">
        <v>0.30377712295740694</v>
      </c>
    </row>
    <row r="42" spans="1:3">
      <c r="A42" s="72">
        <v>1966</v>
      </c>
      <c r="B42" s="73">
        <v>0.69990295972828731</v>
      </c>
      <c r="C42" s="73">
        <v>0.3000970402717128</v>
      </c>
    </row>
    <row r="43" spans="1:3">
      <c r="A43" s="72">
        <v>1967</v>
      </c>
      <c r="B43" s="73">
        <v>0.70961803957662217</v>
      </c>
      <c r="C43" s="73">
        <v>0.29038196042337777</v>
      </c>
    </row>
    <row r="44" spans="1:3">
      <c r="A44" s="72">
        <v>1968</v>
      </c>
      <c r="B44" s="73">
        <v>0.71476439790575907</v>
      </c>
      <c r="C44" s="73">
        <v>0.28523560209424087</v>
      </c>
    </row>
    <row r="45" spans="1:3">
      <c r="A45" s="72">
        <v>1969</v>
      </c>
      <c r="B45" s="73">
        <v>0.72891798228725446</v>
      </c>
      <c r="C45" s="73">
        <v>0.27108201771274554</v>
      </c>
    </row>
    <row r="46" spans="1:3">
      <c r="A46" s="72">
        <v>1970</v>
      </c>
      <c r="B46" s="73">
        <v>0.74539020301732162</v>
      </c>
      <c r="C46" s="73">
        <v>0.25460979698267838</v>
      </c>
    </row>
    <row r="47" spans="1:3">
      <c r="A47" s="72">
        <v>1971</v>
      </c>
      <c r="B47" s="73">
        <v>0.73340231074323159</v>
      </c>
      <c r="C47" s="73">
        <v>0.26659768925676841</v>
      </c>
    </row>
    <row r="48" spans="1:3">
      <c r="A48" s="72">
        <v>1972</v>
      </c>
      <c r="B48" s="73">
        <v>0.73199070487993811</v>
      </c>
      <c r="C48" s="73">
        <v>0.26800929512006194</v>
      </c>
    </row>
    <row r="49" spans="1:3">
      <c r="A49" s="72">
        <v>1973</v>
      </c>
      <c r="B49" s="73">
        <v>0.73804257672103957</v>
      </c>
      <c r="C49" s="73">
        <v>0.26195742327896043</v>
      </c>
    </row>
    <row r="50" spans="1:3">
      <c r="A50" s="72">
        <v>1974</v>
      </c>
      <c r="B50" s="73">
        <v>0.74866173846546002</v>
      </c>
      <c r="C50" s="73">
        <v>0.25133826153453986</v>
      </c>
    </row>
    <row r="51" spans="1:3">
      <c r="A51" s="72">
        <v>1975</v>
      </c>
      <c r="B51" s="73">
        <v>0.72222222222222232</v>
      </c>
      <c r="C51" s="73">
        <v>0.27777777777777785</v>
      </c>
    </row>
    <row r="52" spans="1:3">
      <c r="A52" s="72">
        <v>1976</v>
      </c>
      <c r="B52" s="73">
        <v>0.72146118721461194</v>
      </c>
      <c r="C52" s="73">
        <v>0.27853881278538817</v>
      </c>
    </row>
    <row r="53" spans="1:3">
      <c r="A53" s="72">
        <v>1977</v>
      </c>
      <c r="B53" s="73">
        <v>0.71423370950127418</v>
      </c>
      <c r="C53" s="73">
        <v>0.28576629049872598</v>
      </c>
    </row>
    <row r="54" spans="1:3">
      <c r="A54" s="72">
        <v>1978</v>
      </c>
      <c r="B54" s="73">
        <v>0.71624841168996189</v>
      </c>
      <c r="C54" s="73">
        <v>0.28375158831003811</v>
      </c>
    </row>
    <row r="55" spans="1:3">
      <c r="A55" s="72">
        <v>1979</v>
      </c>
      <c r="B55" s="73">
        <v>0.72886546542269059</v>
      </c>
      <c r="C55" s="73">
        <v>0.27113453457730924</v>
      </c>
    </row>
    <row r="56" spans="1:3">
      <c r="A56" s="72">
        <v>1980</v>
      </c>
      <c r="B56" s="73">
        <v>0.73646919897657936</v>
      </c>
      <c r="C56" s="73">
        <v>0.26353080102342058</v>
      </c>
    </row>
    <row r="57" spans="1:3">
      <c r="A57" s="72">
        <v>1981</v>
      </c>
      <c r="B57" s="73">
        <v>0.7218128010212963</v>
      </c>
      <c r="C57" s="73">
        <v>0.27818719897870364</v>
      </c>
    </row>
    <row r="58" spans="1:3">
      <c r="A58" s="72">
        <v>1982</v>
      </c>
      <c r="B58" s="73">
        <v>0.72401093688968265</v>
      </c>
      <c r="C58" s="73">
        <v>0.27598906311031751</v>
      </c>
    </row>
    <row r="59" spans="1:3">
      <c r="A59" s="72">
        <v>1983</v>
      </c>
      <c r="B59" s="73">
        <v>0.71305252210088399</v>
      </c>
      <c r="C59" s="73">
        <v>0.2869474778991159</v>
      </c>
    </row>
    <row r="60" spans="1:3">
      <c r="A60" s="72">
        <v>1984</v>
      </c>
      <c r="B60" s="73">
        <v>0.70580315691736306</v>
      </c>
      <c r="C60" s="73">
        <v>0.29419684308263688</v>
      </c>
    </row>
    <row r="61" spans="1:3">
      <c r="A61" s="72">
        <v>1985</v>
      </c>
      <c r="B61" s="73">
        <v>0.7109415867480382</v>
      </c>
      <c r="C61" s="73">
        <v>0.28905841325196158</v>
      </c>
    </row>
    <row r="62" spans="1:3">
      <c r="A62" s="72">
        <v>1986</v>
      </c>
      <c r="B62" s="73">
        <v>0.72025000000000006</v>
      </c>
      <c r="C62" s="73">
        <v>0.27975</v>
      </c>
    </row>
    <row r="63" spans="1:3">
      <c r="A63" s="72">
        <v>1987</v>
      </c>
      <c r="B63" s="73">
        <v>0.71728256233277754</v>
      </c>
      <c r="C63" s="73">
        <v>0.2827174376672224</v>
      </c>
    </row>
    <row r="64" spans="1:3">
      <c r="A64" s="72">
        <v>1988</v>
      </c>
      <c r="B64" s="73">
        <v>0.71230570876011756</v>
      </c>
      <c r="C64" s="73">
        <v>0.28769429123988255</v>
      </c>
    </row>
    <row r="65" spans="1:5">
      <c r="A65" s="72">
        <v>1989</v>
      </c>
      <c r="B65" s="73">
        <v>0.71563576814165331</v>
      </c>
      <c r="C65" s="73">
        <v>0.28436423185834669</v>
      </c>
    </row>
    <row r="66" spans="1:5">
      <c r="A66" s="72">
        <v>1990</v>
      </c>
      <c r="B66" s="73">
        <v>0.72098870240971724</v>
      </c>
      <c r="C66" s="73">
        <v>0.27901129759028276</v>
      </c>
    </row>
    <row r="67" spans="1:5">
      <c r="A67" s="72">
        <v>1991</v>
      </c>
      <c r="B67" s="73">
        <v>0.72093693001823955</v>
      </c>
      <c r="C67" s="73">
        <v>0.27906306998176061</v>
      </c>
    </row>
    <row r="68" spans="1:5">
      <c r="A68" s="72">
        <v>1992</v>
      </c>
      <c r="B68" s="73">
        <v>0.7266446563952067</v>
      </c>
      <c r="C68" s="73">
        <v>0.27335534360479335</v>
      </c>
    </row>
    <row r="69" spans="1:5">
      <c r="A69" s="72">
        <v>1993</v>
      </c>
      <c r="B69" s="73">
        <v>0.72200951386471746</v>
      </c>
      <c r="C69" s="73">
        <v>0.27799048613528254</v>
      </c>
    </row>
    <row r="70" spans="1:5">
      <c r="A70" s="72">
        <v>1994</v>
      </c>
      <c r="B70" s="73">
        <v>0.71399517314315164</v>
      </c>
      <c r="C70" s="73">
        <v>0.28600482685684847</v>
      </c>
    </row>
    <row r="71" spans="1:5">
      <c r="A71" s="72">
        <v>1995</v>
      </c>
      <c r="B71" s="73">
        <v>0.70564444331391651</v>
      </c>
      <c r="C71" s="73">
        <v>0.29435555668608349</v>
      </c>
    </row>
    <row r="72" spans="1:5">
      <c r="A72" s="72">
        <v>1996</v>
      </c>
      <c r="B72" s="73">
        <v>0.69696462715105156</v>
      </c>
      <c r="C72" s="73">
        <v>0.30303537284894844</v>
      </c>
    </row>
    <row r="73" spans="1:5">
      <c r="A73" s="72">
        <v>1997</v>
      </c>
      <c r="B73" s="73">
        <v>0.6896171245724374</v>
      </c>
      <c r="C73" s="73">
        <v>0.3103828754275626</v>
      </c>
    </row>
    <row r="74" spans="1:5">
      <c r="A74" s="72">
        <v>1998</v>
      </c>
      <c r="B74" s="73">
        <v>0.703640806859131</v>
      </c>
      <c r="C74" s="73">
        <v>0.296359193140869</v>
      </c>
    </row>
    <row r="75" spans="1:5">
      <c r="A75" s="74">
        <v>1999</v>
      </c>
      <c r="B75" s="73">
        <v>0.7079020449381469</v>
      </c>
      <c r="C75" s="73">
        <v>0.29209795506185304</v>
      </c>
    </row>
    <row r="76" spans="1:5">
      <c r="A76" s="74">
        <v>2000</v>
      </c>
      <c r="B76" s="73">
        <v>0.72145726807888977</v>
      </c>
      <c r="C76" s="73">
        <f>1-B76</f>
        <v>0.27854273192111023</v>
      </c>
      <c r="D76" s="172"/>
      <c r="E76" s="172"/>
    </row>
    <row r="77" spans="1:5">
      <c r="A77" s="74">
        <v>2001</v>
      </c>
      <c r="B77" s="73">
        <v>0.72673242055751042</v>
      </c>
      <c r="C77" s="73">
        <f t="shared" ref="C77:C87" si="0">1-B77</f>
        <v>0.27326757944248958</v>
      </c>
      <c r="D77" s="172"/>
      <c r="E77" s="172"/>
    </row>
    <row r="78" spans="1:5">
      <c r="A78" s="74">
        <v>2002</v>
      </c>
      <c r="B78" s="73">
        <v>0.71505299083887186</v>
      </c>
      <c r="C78" s="73">
        <f t="shared" si="0"/>
        <v>0.28494700916112814</v>
      </c>
      <c r="D78" s="172"/>
      <c r="E78" s="172"/>
    </row>
    <row r="79" spans="1:5">
      <c r="A79" s="238">
        <f>A78+1</f>
        <v>2003</v>
      </c>
      <c r="B79" s="73">
        <v>0.70876132930513591</v>
      </c>
      <c r="C79" s="73">
        <f t="shared" si="0"/>
        <v>0.29123867069486409</v>
      </c>
      <c r="D79" s="172"/>
      <c r="E79" s="172"/>
    </row>
    <row r="80" spans="1:5">
      <c r="A80" s="238">
        <f t="shared" ref="A80:A91" si="1">A79+1</f>
        <v>2004</v>
      </c>
      <c r="B80" s="73">
        <v>0.6918872453613597</v>
      </c>
      <c r="C80" s="73">
        <f t="shared" si="0"/>
        <v>0.3081127546386403</v>
      </c>
      <c r="D80" s="172"/>
      <c r="E80" s="172"/>
    </row>
    <row r="81" spans="1:5">
      <c r="A81" s="238">
        <f t="shared" si="1"/>
        <v>2005</v>
      </c>
      <c r="B81" s="73">
        <v>0.67752575456352793</v>
      </c>
      <c r="C81" s="73">
        <f t="shared" si="0"/>
        <v>0.32247424543647207</v>
      </c>
      <c r="D81" s="172"/>
      <c r="E81" s="172"/>
    </row>
    <row r="82" spans="1:5">
      <c r="A82" s="238">
        <f t="shared" si="1"/>
        <v>2006</v>
      </c>
      <c r="B82" s="73">
        <v>0.6642301013835209</v>
      </c>
      <c r="C82" s="73">
        <f t="shared" si="0"/>
        <v>0.3357698986164791</v>
      </c>
      <c r="D82" s="172"/>
      <c r="E82" s="172"/>
    </row>
    <row r="83" spans="1:5">
      <c r="A83" s="238">
        <f t="shared" si="1"/>
        <v>2007</v>
      </c>
      <c r="B83" s="73">
        <v>0.68274528757854036</v>
      </c>
      <c r="C83" s="73">
        <f t="shared" si="0"/>
        <v>0.31725471242145964</v>
      </c>
    </row>
    <row r="84" spans="1:5">
      <c r="A84" s="238">
        <f t="shared" si="1"/>
        <v>2008</v>
      </c>
      <c r="B84" s="73">
        <v>0.69468402720185762</v>
      </c>
      <c r="C84" s="73">
        <f t="shared" si="0"/>
        <v>0.30531597279814238</v>
      </c>
    </row>
    <row r="85" spans="1:5">
      <c r="A85" s="238">
        <f t="shared" si="1"/>
        <v>2009</v>
      </c>
      <c r="B85" s="73">
        <v>0.68063704945515513</v>
      </c>
      <c r="C85" s="73">
        <f t="shared" si="0"/>
        <v>0.31936295054484487</v>
      </c>
    </row>
    <row r="86" spans="1:5">
      <c r="A86" s="238">
        <f t="shared" si="1"/>
        <v>2010</v>
      </c>
      <c r="B86" s="73">
        <v>0.65700542505363557</v>
      </c>
      <c r="C86" s="73">
        <f t="shared" si="0"/>
        <v>0.34299457494636443</v>
      </c>
    </row>
    <row r="87" spans="1:5">
      <c r="A87" s="238">
        <f t="shared" si="1"/>
        <v>2011</v>
      </c>
      <c r="B87" s="73">
        <v>0.65760869565217406</v>
      </c>
      <c r="C87" s="73">
        <f t="shared" si="0"/>
        <v>0.34239130434782594</v>
      </c>
    </row>
    <row r="88" spans="1:5">
      <c r="A88" s="238">
        <f t="shared" si="1"/>
        <v>2012</v>
      </c>
      <c r="B88" s="16"/>
      <c r="C88" s="16"/>
    </row>
    <row r="89" spans="1:5">
      <c r="A89" s="238">
        <f t="shared" si="1"/>
        <v>2013</v>
      </c>
      <c r="B89" s="16"/>
      <c r="C89" s="16"/>
    </row>
    <row r="90" spans="1:5">
      <c r="A90" s="238">
        <f t="shared" si="1"/>
        <v>2014</v>
      </c>
      <c r="B90" s="16"/>
      <c r="C90" s="16"/>
    </row>
    <row r="91" spans="1:5">
      <c r="A91" s="238">
        <f t="shared" si="1"/>
        <v>2015</v>
      </c>
      <c r="B91" s="16"/>
      <c r="C91" s="16"/>
    </row>
    <row r="92" spans="1:5">
      <c r="A92" s="12"/>
      <c r="B92" s="16"/>
      <c r="C92" s="16"/>
    </row>
    <row r="93" spans="1:5">
      <c r="A93" s="12"/>
      <c r="B93" s="16"/>
      <c r="C93" s="16"/>
    </row>
    <row r="94" spans="1:5">
      <c r="A94" s="12"/>
      <c r="B94" s="16"/>
      <c r="C94" s="16"/>
    </row>
    <row r="95" spans="1:5">
      <c r="A95" s="12"/>
      <c r="B95" s="16"/>
      <c r="C95" s="16"/>
    </row>
    <row r="96" spans="1:5">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C1479"/>
  <sheetViews>
    <sheetView topLeftCell="A56" zoomScaleNormal="100" workbookViewId="0">
      <selection activeCell="F18" sqref="F18"/>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6" t="s">
        <v>72</v>
      </c>
      <c r="C4" s="76" t="s">
        <v>73</v>
      </c>
    </row>
    <row r="5" spans="1:3">
      <c r="A5" s="72" t="s">
        <v>60</v>
      </c>
      <c r="B5" s="77">
        <v>0.22315035799522673</v>
      </c>
      <c r="C5" s="77">
        <v>6.9212410501193311E-2</v>
      </c>
    </row>
    <row r="6" spans="1:3">
      <c r="A6" s="72" t="s">
        <v>61</v>
      </c>
      <c r="B6" s="77">
        <v>0.23066666666666671</v>
      </c>
      <c r="C6" s="77">
        <v>7.3333333333333348E-2</v>
      </c>
    </row>
    <row r="7" spans="1:3">
      <c r="A7" s="72" t="s">
        <v>62</v>
      </c>
      <c r="B7" s="77">
        <v>0.23492063492063489</v>
      </c>
      <c r="C7" s="77">
        <v>6.507936507936507E-2</v>
      </c>
    </row>
    <row r="8" spans="1:3">
      <c r="A8" s="72" t="s">
        <v>63</v>
      </c>
      <c r="B8" s="77">
        <v>0.24637681159420291</v>
      </c>
      <c r="C8" s="77">
        <v>5.1759834368530024E-2</v>
      </c>
    </row>
    <row r="9" spans="1:3">
      <c r="A9" s="72" t="s">
        <v>64</v>
      </c>
      <c r="B9" s="77">
        <v>0.22787610619469031</v>
      </c>
      <c r="C9" s="77">
        <v>4.4247787610619475E-2</v>
      </c>
    </row>
    <row r="10" spans="1:3">
      <c r="A10" s="72" t="s">
        <v>65</v>
      </c>
      <c r="B10" s="77">
        <v>0.20576923076923073</v>
      </c>
      <c r="C10" s="77">
        <v>4.9999999999999996E-2</v>
      </c>
    </row>
    <row r="11" spans="1:3">
      <c r="A11" s="72" t="s">
        <v>66</v>
      </c>
      <c r="B11" s="77">
        <v>0.18493150684931509</v>
      </c>
      <c r="C11" s="77">
        <v>4.7945205479452052E-2</v>
      </c>
    </row>
    <row r="12" spans="1:3">
      <c r="A12" s="72" t="s">
        <v>67</v>
      </c>
      <c r="B12" s="77">
        <v>0.18844984802431614</v>
      </c>
      <c r="C12" s="77">
        <v>6.8389057750759888E-2</v>
      </c>
    </row>
    <row r="13" spans="1:3">
      <c r="A13" s="72" t="s">
        <v>68</v>
      </c>
      <c r="B13" s="77">
        <v>0.17798913043478265</v>
      </c>
      <c r="C13" s="77">
        <v>6.3858695652173919E-2</v>
      </c>
    </row>
    <row r="14" spans="1:3">
      <c r="A14" s="72" t="s">
        <v>69</v>
      </c>
      <c r="B14" s="77">
        <v>0.17899408284023671</v>
      </c>
      <c r="C14" s="77">
        <v>4.7337278106508882E-2</v>
      </c>
    </row>
    <row r="15" spans="1:3">
      <c r="A15" s="72">
        <v>1939</v>
      </c>
      <c r="B15" s="77">
        <v>0.17867036011080331</v>
      </c>
      <c r="C15" s="77">
        <v>5.2631578947368418E-2</v>
      </c>
    </row>
    <row r="16" spans="1:3">
      <c r="A16" s="72">
        <v>1940</v>
      </c>
      <c r="B16" s="77">
        <v>0.17010309278350513</v>
      </c>
      <c r="C16" s="77">
        <v>5.1546391752577317E-2</v>
      </c>
    </row>
    <row r="17" spans="1:3">
      <c r="A17" s="72">
        <v>1941</v>
      </c>
      <c r="B17" s="77">
        <v>0.14853556485355651</v>
      </c>
      <c r="C17" s="77">
        <v>4.6025104602510469E-2</v>
      </c>
    </row>
    <row r="18" spans="1:3">
      <c r="A18" s="72">
        <v>1942</v>
      </c>
      <c r="B18" s="77">
        <v>0.12135922330097086</v>
      </c>
      <c r="C18" s="77">
        <v>3.478964401294498E-2</v>
      </c>
    </row>
    <row r="19" spans="1:3">
      <c r="A19" s="72">
        <v>1943</v>
      </c>
      <c r="B19" s="77">
        <v>0.10234680573663625</v>
      </c>
      <c r="C19" s="77">
        <v>2.8683181225554109E-2</v>
      </c>
    </row>
    <row r="20" spans="1:3">
      <c r="A20" s="72">
        <v>1944</v>
      </c>
      <c r="B20" s="77">
        <v>9.7488038277511929E-2</v>
      </c>
      <c r="C20" s="77">
        <v>2.7511961722488033E-2</v>
      </c>
    </row>
    <row r="21" spans="1:3">
      <c r="A21" s="72">
        <v>1945</v>
      </c>
      <c r="B21" s="77">
        <v>0.10099241097489782</v>
      </c>
      <c r="C21" s="77">
        <v>2.6853473438412139E-2</v>
      </c>
    </row>
    <row r="22" spans="1:3">
      <c r="A22" s="72">
        <v>1946</v>
      </c>
      <c r="B22" s="77">
        <v>0.1111111111111111</v>
      </c>
      <c r="C22" s="77">
        <v>3.2073310423825885E-2</v>
      </c>
    </row>
    <row r="23" spans="1:3">
      <c r="A23" s="72">
        <v>1947</v>
      </c>
      <c r="B23" s="77">
        <v>0.11362412493268714</v>
      </c>
      <c r="C23" s="77">
        <v>3.3925686591276254E-2</v>
      </c>
    </row>
    <row r="24" spans="1:3">
      <c r="A24" s="72">
        <v>1948</v>
      </c>
      <c r="B24" s="77">
        <v>0.11225490196078432</v>
      </c>
      <c r="C24" s="77">
        <v>3.4313725490196081E-2</v>
      </c>
    </row>
    <row r="25" spans="1:3">
      <c r="A25" s="72">
        <v>1949</v>
      </c>
      <c r="B25" s="77">
        <v>0.12007972097658194</v>
      </c>
      <c r="C25" s="77">
        <v>3.5874439461883408E-2</v>
      </c>
    </row>
    <row r="26" spans="1:3">
      <c r="A26" s="72">
        <v>1950</v>
      </c>
      <c r="B26" s="77">
        <v>0.12522686025408347</v>
      </c>
      <c r="C26" s="77">
        <v>3.9927404718693285E-2</v>
      </c>
    </row>
    <row r="27" spans="1:3">
      <c r="A27" s="72">
        <v>1951</v>
      </c>
      <c r="B27" s="77">
        <v>0.11497431845120507</v>
      </c>
      <c r="C27" s="77">
        <v>3.3978664559462662E-2</v>
      </c>
    </row>
    <row r="28" spans="1:3">
      <c r="A28" s="72">
        <v>1952</v>
      </c>
      <c r="B28" s="77">
        <v>0.11509992598075501</v>
      </c>
      <c r="C28" s="77">
        <v>3.1828275351591412E-2</v>
      </c>
    </row>
    <row r="29" spans="1:3">
      <c r="A29" s="72">
        <v>1953</v>
      </c>
      <c r="B29" s="77">
        <v>0.11875654907439748</v>
      </c>
      <c r="C29" s="77">
        <v>3.1086273140062872E-2</v>
      </c>
    </row>
    <row r="30" spans="1:3">
      <c r="A30" s="72">
        <v>1954</v>
      </c>
      <c r="B30" s="77">
        <v>0.12738632419298854</v>
      </c>
      <c r="C30" s="77">
        <v>3.2280458174245054E-2</v>
      </c>
    </row>
    <row r="31" spans="1:3">
      <c r="A31" s="72">
        <v>1955</v>
      </c>
      <c r="B31" s="77">
        <v>0.12766645119586295</v>
      </c>
      <c r="C31" s="77">
        <v>3.3936651583710405E-2</v>
      </c>
    </row>
    <row r="32" spans="1:3">
      <c r="A32" s="72">
        <v>1956</v>
      </c>
      <c r="B32" s="77">
        <v>0.12714156898106402</v>
      </c>
      <c r="C32" s="77">
        <v>3.3964532611962729E-2</v>
      </c>
    </row>
    <row r="33" spans="1:3">
      <c r="A33" s="72">
        <v>1957</v>
      </c>
      <c r="B33" s="77">
        <v>0.12871004566210045</v>
      </c>
      <c r="C33" s="77">
        <v>3.3390410958904111E-2</v>
      </c>
    </row>
    <row r="34" spans="1:3">
      <c r="A34" s="72">
        <v>1958</v>
      </c>
      <c r="B34" s="77">
        <v>0.13200672645739914</v>
      </c>
      <c r="C34" s="77">
        <v>3.2511210762331842E-2</v>
      </c>
    </row>
    <row r="35" spans="1:3">
      <c r="A35" s="72">
        <v>1959</v>
      </c>
      <c r="B35" s="77">
        <v>0.1324954176485991</v>
      </c>
      <c r="C35" s="77">
        <v>3.2992930086410049E-2</v>
      </c>
    </row>
    <row r="36" spans="1:3">
      <c r="A36" s="72">
        <v>1960</v>
      </c>
      <c r="B36" s="77">
        <v>0.13656716417910447</v>
      </c>
      <c r="C36" s="77">
        <v>3.3333333333333333E-2</v>
      </c>
    </row>
    <row r="37" spans="1:3">
      <c r="A37" s="72">
        <v>1961</v>
      </c>
      <c r="B37" s="77">
        <v>0.13884218111938504</v>
      </c>
      <c r="C37" s="77">
        <v>3.338938265673793E-2</v>
      </c>
    </row>
    <row r="38" spans="1:3">
      <c r="A38" s="72">
        <v>1962</v>
      </c>
      <c r="B38" s="77">
        <v>0.14086722084924735</v>
      </c>
      <c r="C38" s="77">
        <v>3.3700292069197932E-2</v>
      </c>
    </row>
    <row r="39" spans="1:3">
      <c r="A39" s="72">
        <v>1963</v>
      </c>
      <c r="B39" s="77">
        <v>0.14328358208955225</v>
      </c>
      <c r="C39" s="77">
        <v>3.4541577825159916E-2</v>
      </c>
    </row>
    <row r="40" spans="1:3">
      <c r="A40" s="72">
        <v>1964</v>
      </c>
      <c r="B40" s="77">
        <v>0.14546899841017491</v>
      </c>
      <c r="C40" s="77">
        <v>3.6168521462639117E-2</v>
      </c>
    </row>
    <row r="41" spans="1:3">
      <c r="A41" s="72">
        <v>1965</v>
      </c>
      <c r="B41" s="77">
        <v>0.14612124562373319</v>
      </c>
      <c r="C41" s="77">
        <v>3.7221300902892947E-2</v>
      </c>
    </row>
    <row r="42" spans="1:3">
      <c r="A42" s="72">
        <v>1966</v>
      </c>
      <c r="B42" s="77">
        <v>0.14206549118387912</v>
      </c>
      <c r="C42" s="77">
        <v>3.4760705289672553E-2</v>
      </c>
    </row>
    <row r="43" spans="1:3">
      <c r="A43" s="72">
        <v>1967</v>
      </c>
      <c r="B43" s="77">
        <v>0.1415748031496063</v>
      </c>
      <c r="C43" s="77">
        <v>3.3858267716535433E-2</v>
      </c>
    </row>
    <row r="44" spans="1:3">
      <c r="A44" s="72">
        <v>1968</v>
      </c>
      <c r="B44" s="77">
        <v>0.13783667002736569</v>
      </c>
      <c r="C44" s="77">
        <v>3.3847040184358343E-2</v>
      </c>
    </row>
    <row r="45" spans="1:3">
      <c r="A45" s="72">
        <v>1969</v>
      </c>
      <c r="B45" s="77">
        <v>0.13813971845809761</v>
      </c>
      <c r="C45" s="77">
        <v>3.1837916063675829E-2</v>
      </c>
    </row>
    <row r="46" spans="1:3">
      <c r="A46" s="72">
        <v>1970</v>
      </c>
      <c r="B46" s="77">
        <v>0.14142910033320993</v>
      </c>
      <c r="C46" s="77">
        <v>2.9988893002591634E-2</v>
      </c>
    </row>
    <row r="47" spans="1:3">
      <c r="A47" s="72">
        <v>1971</v>
      </c>
      <c r="B47" s="77">
        <v>0.14211498499191874</v>
      </c>
      <c r="C47" s="77">
        <v>2.8861694758716229E-2</v>
      </c>
    </row>
    <row r="48" spans="1:3">
      <c r="A48" s="72">
        <v>1972</v>
      </c>
      <c r="B48" s="77">
        <v>0.13911311458224135</v>
      </c>
      <c r="C48" s="77">
        <v>2.8095188174861098E-2</v>
      </c>
    </row>
    <row r="49" spans="1:3">
      <c r="A49" s="72">
        <v>1973</v>
      </c>
      <c r="B49" s="77">
        <v>0.13843860629774546</v>
      </c>
      <c r="C49" s="77">
        <v>2.7855412707285258E-2</v>
      </c>
    </row>
    <row r="50" spans="1:3">
      <c r="A50" s="72">
        <v>1974</v>
      </c>
      <c r="B50" s="77">
        <v>0.14507066235314145</v>
      </c>
      <c r="C50" s="77">
        <v>2.8264941256597991E-2</v>
      </c>
    </row>
    <row r="51" spans="1:3">
      <c r="A51" s="72">
        <v>1975</v>
      </c>
      <c r="B51" s="77">
        <v>0.14798277786636901</v>
      </c>
      <c r="C51" s="77">
        <v>2.6231860947217349E-2</v>
      </c>
    </row>
    <row r="52" spans="1:3">
      <c r="A52" s="72">
        <v>1976</v>
      </c>
      <c r="B52" s="77">
        <v>0.14410919540229886</v>
      </c>
      <c r="C52" s="77">
        <v>2.8017241379310345E-2</v>
      </c>
    </row>
    <row r="53" spans="1:3">
      <c r="A53" s="72">
        <v>1977</v>
      </c>
      <c r="B53" s="77">
        <v>0.14496583730823773</v>
      </c>
      <c r="C53" s="77">
        <v>2.8812685316488337E-2</v>
      </c>
    </row>
    <row r="54" spans="1:3">
      <c r="A54" s="72">
        <v>1978</v>
      </c>
      <c r="B54" s="77">
        <v>0.14535941765241128</v>
      </c>
      <c r="C54" s="77">
        <v>2.8833030027297542E-2</v>
      </c>
    </row>
    <row r="55" spans="1:3">
      <c r="A55" s="72">
        <v>1979</v>
      </c>
      <c r="B55" s="77">
        <v>0.15038696949769842</v>
      </c>
      <c r="C55" s="77">
        <v>2.9035358389397543E-2</v>
      </c>
    </row>
    <row r="56" spans="1:3">
      <c r="A56" s="72">
        <v>1980</v>
      </c>
      <c r="B56" s="77">
        <v>0.16780915821222925</v>
      </c>
      <c r="C56" s="77">
        <v>2.9247783566401613E-2</v>
      </c>
    </row>
    <row r="57" spans="1:3">
      <c r="A57" s="72">
        <v>1981</v>
      </c>
      <c r="B57" s="77">
        <v>0.18637176776711661</v>
      </c>
      <c r="C57" s="77">
        <v>2.9923564807285738E-2</v>
      </c>
    </row>
    <row r="58" spans="1:3">
      <c r="A58" s="72">
        <v>1982</v>
      </c>
      <c r="B58" s="77">
        <v>0.20088519210958067</v>
      </c>
      <c r="C58" s="77">
        <v>2.960814987218131E-2</v>
      </c>
    </row>
    <row r="59" spans="1:3">
      <c r="A59" s="72">
        <v>1983</v>
      </c>
      <c r="B59" s="77">
        <v>0.2031848273394167</v>
      </c>
      <c r="C59" s="77">
        <v>2.9808552513866521E-2</v>
      </c>
    </row>
    <row r="60" spans="1:3">
      <c r="A60" s="72">
        <v>1984</v>
      </c>
      <c r="B60" s="77">
        <v>0.2072098007228993</v>
      </c>
      <c r="C60" s="77">
        <v>2.8979944343153246E-2</v>
      </c>
    </row>
    <row r="61" spans="1:3">
      <c r="A61" s="72">
        <v>1985</v>
      </c>
      <c r="B61" s="77">
        <v>0.20729452463318621</v>
      </c>
      <c r="C61" s="77">
        <v>2.9046880591673627E-2</v>
      </c>
    </row>
    <row r="62" spans="1:3">
      <c r="A62" s="72">
        <v>1986</v>
      </c>
      <c r="B62" s="77">
        <v>0.20521925374816816</v>
      </c>
      <c r="C62" s="77">
        <v>2.9872618645023108E-2</v>
      </c>
    </row>
    <row r="63" spans="1:3">
      <c r="A63" s="72">
        <v>1987</v>
      </c>
      <c r="B63" s="77">
        <v>0.19841794756475042</v>
      </c>
      <c r="C63" s="77">
        <v>2.9683324955686659E-2</v>
      </c>
    </row>
    <row r="64" spans="1:3">
      <c r="A64" s="72">
        <v>1988</v>
      </c>
      <c r="B64" s="77">
        <v>0.19706069039597679</v>
      </c>
      <c r="C64" s="77">
        <v>3.1663492993506175E-2</v>
      </c>
    </row>
    <row r="65" spans="1:3">
      <c r="A65" s="72">
        <v>1989</v>
      </c>
      <c r="B65" s="77">
        <v>0.20844980795891005</v>
      </c>
      <c r="C65" s="77">
        <v>3.5862821299515929E-2</v>
      </c>
    </row>
    <row r="66" spans="1:3">
      <c r="A66" s="72">
        <v>1990</v>
      </c>
      <c r="B66" s="77">
        <v>0.20817692357193415</v>
      </c>
      <c r="C66" s="77">
        <v>3.6208412878869126E-2</v>
      </c>
    </row>
    <row r="67" spans="1:3">
      <c r="A67" s="72">
        <v>1991</v>
      </c>
      <c r="B67" s="77">
        <v>0.20645147837691316</v>
      </c>
      <c r="C67" s="77">
        <v>3.7595395971475043E-2</v>
      </c>
    </row>
    <row r="68" spans="1:3">
      <c r="A68" s="72">
        <v>1992</v>
      </c>
      <c r="B68" s="77">
        <v>0.19665776723029765</v>
      </c>
      <c r="C68" s="77">
        <v>3.7100761396222683E-2</v>
      </c>
    </row>
    <row r="69" spans="1:3">
      <c r="A69" s="72">
        <v>1993</v>
      </c>
      <c r="B69" s="77">
        <v>0.19306525586617695</v>
      </c>
      <c r="C69" s="77">
        <v>3.8498867680362349E-2</v>
      </c>
    </row>
    <row r="70" spans="1:3">
      <c r="A70" s="72">
        <v>1994</v>
      </c>
      <c r="B70" s="77">
        <v>0.19627110103300577</v>
      </c>
      <c r="C70" s="77">
        <v>4.2292049094770183E-2</v>
      </c>
    </row>
    <row r="71" spans="1:3">
      <c r="A71" s="72">
        <v>1995</v>
      </c>
      <c r="B71" s="77">
        <v>0.19811095169775228</v>
      </c>
      <c r="C71" s="77">
        <v>4.3280726924916309E-2</v>
      </c>
    </row>
    <row r="72" spans="1:3">
      <c r="A72" s="72">
        <v>1996</v>
      </c>
      <c r="B72" s="77">
        <v>0.20107350625140613</v>
      </c>
      <c r="C72" s="77">
        <v>4.7632822292932211E-2</v>
      </c>
    </row>
    <row r="73" spans="1:3">
      <c r="A73" s="72">
        <v>1997</v>
      </c>
      <c r="B73" s="77">
        <v>0.20214801090574963</v>
      </c>
      <c r="C73" s="77">
        <v>4.9663337701658455E-2</v>
      </c>
    </row>
    <row r="74" spans="1:3">
      <c r="A74" s="72">
        <v>1998</v>
      </c>
      <c r="B74" s="77">
        <v>0.20364741641337386</v>
      </c>
      <c r="C74" s="77">
        <v>4.8771646077911943E-2</v>
      </c>
    </row>
    <row r="75" spans="1:3">
      <c r="A75" s="74">
        <v>1999</v>
      </c>
      <c r="B75" s="77">
        <v>0.19270247003509702</v>
      </c>
      <c r="C75" s="77">
        <v>4.4487120058274286E-2</v>
      </c>
    </row>
    <row r="76" spans="1:3">
      <c r="A76" s="74">
        <v>2000</v>
      </c>
      <c r="B76" s="77">
        <v>0.19261323360465404</v>
      </c>
      <c r="C76" s="77">
        <v>4.6014519322431627E-2</v>
      </c>
    </row>
    <row r="77" spans="1:3">
      <c r="A77" s="74">
        <v>2001</v>
      </c>
      <c r="B77" s="77">
        <v>0.18727160552418018</v>
      </c>
      <c r="C77" s="77">
        <v>4.3839874709316121E-2</v>
      </c>
    </row>
    <row r="78" spans="1:3">
      <c r="A78" s="74">
        <v>2002</v>
      </c>
      <c r="B78" s="77">
        <v>0.17917814643296792</v>
      </c>
      <c r="C78" s="77">
        <v>4.662641420950818E-2</v>
      </c>
    </row>
    <row r="79" spans="1:3">
      <c r="A79" s="74">
        <v>2003</v>
      </c>
      <c r="B79" s="77">
        <v>0.17209851054416753</v>
      </c>
      <c r="C79" s="77">
        <v>4.7996097693782408E-2</v>
      </c>
    </row>
    <row r="80" spans="1:3">
      <c r="A80" s="72">
        <f>A79+1</f>
        <v>2004</v>
      </c>
      <c r="B80" s="77">
        <v>0.17187934538453312</v>
      </c>
      <c r="C80" s="77">
        <v>5.8647983741576634E-2</v>
      </c>
    </row>
    <row r="81" spans="1:3">
      <c r="A81" s="72">
        <f>A80+1</f>
        <v>2005</v>
      </c>
      <c r="B81" s="77">
        <v>0.17463959390862946</v>
      </c>
      <c r="C81" s="77">
        <v>5.634517766497462E-2</v>
      </c>
    </row>
    <row r="82" spans="1:3">
      <c r="A82" s="72">
        <f>A81+1</f>
        <v>2006</v>
      </c>
      <c r="B82" s="77">
        <v>0.18669992158641083</v>
      </c>
      <c r="C82" s="77">
        <v>6.6339785921454147E-2</v>
      </c>
    </row>
    <row r="83" spans="1:3">
      <c r="A83" s="72">
        <f t="shared" ref="A83:A91" si="0">A82+1</f>
        <v>2007</v>
      </c>
      <c r="B83" s="77">
        <v>0.19731379950328601</v>
      </c>
      <c r="C83" s="77">
        <v>7.1001407655133464E-2</v>
      </c>
    </row>
    <row r="84" spans="1:3">
      <c r="A84" s="72">
        <f t="shared" si="0"/>
        <v>2008</v>
      </c>
      <c r="B84" s="77">
        <v>0.20720417001633776</v>
      </c>
      <c r="C84" s="77">
        <v>6.7719543926073836E-2</v>
      </c>
    </row>
    <row r="85" spans="1:3">
      <c r="A85" s="72">
        <f t="shared" si="0"/>
        <v>2009</v>
      </c>
      <c r="B85" s="77">
        <v>0.17925163704396632</v>
      </c>
      <c r="C85" s="77">
        <v>4.987839101964453E-2</v>
      </c>
    </row>
    <row r="86" spans="1:3">
      <c r="A86" s="72">
        <f t="shared" si="0"/>
        <v>2010</v>
      </c>
      <c r="B86" s="77">
        <v>0.17670970610385725</v>
      </c>
      <c r="C86" s="77">
        <v>5.2781533268607843E-2</v>
      </c>
    </row>
    <row r="87" spans="1:3">
      <c r="A87" s="72">
        <f t="shared" si="0"/>
        <v>2011</v>
      </c>
      <c r="B87" s="77">
        <v>0.18140880198139847</v>
      </c>
      <c r="C87" s="77">
        <v>5.8567296534284781E-2</v>
      </c>
    </row>
    <row r="88" spans="1:3">
      <c r="A88" s="72">
        <f t="shared" si="0"/>
        <v>2012</v>
      </c>
      <c r="B88" s="16"/>
      <c r="C88" s="16"/>
    </row>
    <row r="89" spans="1:3">
      <c r="A89" s="72">
        <f t="shared" si="0"/>
        <v>2013</v>
      </c>
      <c r="B89" s="16"/>
      <c r="C89" s="16"/>
    </row>
    <row r="90" spans="1:3">
      <c r="A90" s="72">
        <f t="shared" si="0"/>
        <v>2014</v>
      </c>
      <c r="B90" s="16"/>
      <c r="C90" s="16"/>
    </row>
    <row r="91" spans="1:3">
      <c r="A91" s="72">
        <f t="shared" si="0"/>
        <v>2015</v>
      </c>
      <c r="B91" s="16"/>
      <c r="C91" s="16"/>
    </row>
    <row r="92" spans="1:3">
      <c r="A92" s="12"/>
      <c r="B92" s="16"/>
      <c r="C92" s="16"/>
    </row>
    <row r="93" spans="1:3">
      <c r="A93" s="12"/>
      <c r="B93" s="16"/>
      <c r="C93" s="16"/>
    </row>
    <row r="94" spans="1:3">
      <c r="A94" s="12"/>
      <c r="B94" s="16"/>
      <c r="C94" s="16"/>
    </row>
    <row r="95" spans="1:3">
      <c r="A95" s="12"/>
      <c r="B95" s="16"/>
      <c r="C95" s="16"/>
    </row>
    <row r="96" spans="1:3">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35:K46"/>
  <sheetViews>
    <sheetView topLeftCell="I1" zoomScaleNormal="100" workbookViewId="0">
      <selection activeCell="K50" sqref="K50"/>
    </sheetView>
  </sheetViews>
  <sheetFormatPr baseColWidth="10" defaultColWidth="8.7109375" defaultRowHeight="16"/>
  <sheetData>
    <row r="35" spans="1:11" ht="23">
      <c r="K35" s="49"/>
    </row>
    <row r="36" spans="1:11" ht="21.75" customHeight="1">
      <c r="A36" s="48"/>
      <c r="K36" s="52"/>
    </row>
    <row r="37" spans="1:11" ht="25">
      <c r="K37" s="54" t="s">
        <v>176</v>
      </c>
    </row>
    <row r="38" spans="1:11" ht="25">
      <c r="K38" s="53" t="s">
        <v>429</v>
      </c>
    </row>
    <row r="39" spans="1:11" ht="18">
      <c r="A39" s="51"/>
    </row>
    <row r="42" spans="1:11" ht="23">
      <c r="A42" s="65" t="s">
        <v>96</v>
      </c>
    </row>
    <row r="43" spans="1:11" ht="23">
      <c r="A43" s="65" t="s">
        <v>177</v>
      </c>
    </row>
    <row r="44" spans="1:11" ht="23">
      <c r="A44" s="65" t="s">
        <v>428</v>
      </c>
    </row>
    <row r="45" spans="1:11" ht="23">
      <c r="A45" s="65" t="s">
        <v>98</v>
      </c>
    </row>
    <row r="46" spans="1:11" ht="23">
      <c r="A46" s="65" t="s">
        <v>430</v>
      </c>
    </row>
  </sheetData>
  <phoneticPr fontId="4" type="noConversion"/>
  <pageMargins left="0.75" right="0.75" top="1" bottom="1" header="0.5" footer="0.5"/>
  <pageSetup scale="49" orientation="landscape" verticalDpi="96"/>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B84"/>
  <sheetViews>
    <sheetView topLeftCell="A35" zoomScaleNormal="100" zoomScaleSheetLayoutView="100" workbookViewId="0">
      <selection activeCell="A80" sqref="A80:A84"/>
    </sheetView>
  </sheetViews>
  <sheetFormatPr baseColWidth="10" defaultColWidth="5" defaultRowHeight="9" customHeight="1"/>
  <cols>
    <col min="1" max="1" width="7.140625" style="20" customWidth="1"/>
    <col min="2" max="16384" width="5" style="20"/>
  </cols>
  <sheetData>
    <row r="1" spans="1:2" s="17" customFormat="1" ht="18" customHeight="1">
      <c r="A1" s="17" t="s">
        <v>77</v>
      </c>
      <c r="B1" s="17" t="s">
        <v>43</v>
      </c>
    </row>
    <row r="2" spans="1:2" ht="11">
      <c r="A2" s="18">
        <v>9863</v>
      </c>
      <c r="B2" s="20">
        <f>0.01*'Table B2'!C5</f>
        <v>0.27893000000000001</v>
      </c>
    </row>
    <row r="3" spans="1:2" ht="11">
      <c r="A3" s="18">
        <v>10228</v>
      </c>
      <c r="B3" s="20">
        <f>0.01*'Table B2'!C6</f>
        <v>0.29109000000000002</v>
      </c>
    </row>
    <row r="4" spans="1:2" ht="11">
      <c r="A4" s="18">
        <v>10594</v>
      </c>
      <c r="B4" s="20">
        <f>0.01*'Table B2'!C7</f>
        <v>0.29243999999999998</v>
      </c>
    </row>
    <row r="5" spans="1:2" ht="11">
      <c r="A5" s="18">
        <v>10959</v>
      </c>
      <c r="B5" s="20">
        <f>0.01*'Table B2'!C8</f>
        <v>0.28628000000000003</v>
      </c>
    </row>
    <row r="6" spans="1:2" ht="11">
      <c r="A6" s="18">
        <v>11324</v>
      </c>
      <c r="B6" s="20">
        <f>0.01*'Table B2'!C9</f>
        <v>0.29338999999999998</v>
      </c>
    </row>
    <row r="7" spans="1:2" ht="11">
      <c r="A7" s="18">
        <v>11689</v>
      </c>
      <c r="B7" s="20">
        <f>0.01*'Table B2'!C10</f>
        <v>0.30280000000000001</v>
      </c>
    </row>
    <row r="8" spans="1:2" ht="11">
      <c r="A8" s="18">
        <v>12055</v>
      </c>
      <c r="B8" s="20">
        <f>0.01*'Table B2'!C11</f>
        <v>0.30075000000000002</v>
      </c>
    </row>
    <row r="9" spans="1:2" ht="11">
      <c r="A9" s="18">
        <v>12420</v>
      </c>
      <c r="B9" s="20">
        <f>0.01*'Table B2'!C12</f>
        <v>0.29766999999999999</v>
      </c>
    </row>
    <row r="10" spans="1:2" ht="11">
      <c r="A10" s="18">
        <v>12785</v>
      </c>
      <c r="B10" s="20">
        <f>0.01*'Table B2'!C13</f>
        <v>0.30309999999999998</v>
      </c>
    </row>
    <row r="11" spans="1:2" ht="11">
      <c r="A11" s="18">
        <v>13150</v>
      </c>
      <c r="B11" s="20">
        <f>0.01*'Table B2'!C14</f>
        <v>0.29694999999999999</v>
      </c>
    </row>
    <row r="12" spans="1:2" ht="11">
      <c r="A12" s="18">
        <v>13516</v>
      </c>
      <c r="B12" s="20">
        <f>0.01*'Table B2'!C15</f>
        <v>0.30059999999999998</v>
      </c>
    </row>
    <row r="13" spans="1:2" ht="11">
      <c r="A13" s="18">
        <v>13881</v>
      </c>
      <c r="B13" s="20">
        <f>0.01*'Table B2'!C16</f>
        <v>0.29833999999999999</v>
      </c>
    </row>
    <row r="14" spans="1:2" ht="11">
      <c r="A14" s="18">
        <v>14246</v>
      </c>
      <c r="B14" s="20">
        <f>0.01*'Table B2'!C17</f>
        <v>0.30645</v>
      </c>
    </row>
    <row r="15" spans="1:2" ht="11">
      <c r="A15" s="18">
        <v>14611</v>
      </c>
      <c r="B15" s="20">
        <f>0.01*'Table B2'!C18</f>
        <v>0.30853000000000003</v>
      </c>
    </row>
    <row r="16" spans="1:2" ht="11">
      <c r="A16" s="18">
        <v>14977</v>
      </c>
      <c r="B16" s="20">
        <f>0.01*'Table B2'!C19</f>
        <v>0.29333999999999999</v>
      </c>
    </row>
    <row r="17" spans="1:2" ht="11">
      <c r="A17" s="18">
        <v>15342</v>
      </c>
      <c r="B17" s="20">
        <f>0.01*'Table B2'!C20</f>
        <v>0.27079999999999999</v>
      </c>
    </row>
    <row r="18" spans="1:2" ht="11">
      <c r="A18" s="18">
        <v>15707</v>
      </c>
      <c r="B18" s="20">
        <f>0.01*'Table B2'!C21</f>
        <v>0.25879000000000002</v>
      </c>
    </row>
    <row r="19" spans="1:2" ht="11">
      <c r="A19" s="18">
        <v>16072</v>
      </c>
      <c r="B19" s="20">
        <f>0.01*'Table B2'!C22</f>
        <v>0.24609000000000003</v>
      </c>
    </row>
    <row r="20" spans="1:2" ht="11">
      <c r="A20" s="18">
        <v>16438</v>
      </c>
      <c r="B20" s="20">
        <f>0.01*'Table B2'!C23</f>
        <v>0.24045000000000002</v>
      </c>
    </row>
    <row r="21" spans="1:2" ht="11">
      <c r="A21" s="18">
        <v>16803</v>
      </c>
      <c r="B21" s="20">
        <f>0.01*'Table B2'!C24</f>
        <v>0.25103999999999999</v>
      </c>
    </row>
    <row r="22" spans="1:2" ht="11">
      <c r="A22" s="18">
        <v>17168</v>
      </c>
      <c r="B22" s="20">
        <f>0.01*'Table B2'!C25</f>
        <v>0.24969000000000002</v>
      </c>
    </row>
    <row r="23" spans="1:2" ht="11">
      <c r="A23" s="18">
        <v>17533</v>
      </c>
      <c r="B23" s="20">
        <f>0.01*'Table B2'!C26</f>
        <v>0.25033</v>
      </c>
    </row>
    <row r="24" spans="1:2" ht="11">
      <c r="A24" s="18">
        <v>17899</v>
      </c>
      <c r="B24" s="20">
        <f>0.01*'Table B2'!C27</f>
        <v>0.25003000000000003</v>
      </c>
    </row>
    <row r="25" spans="1:2" ht="11">
      <c r="A25" s="18">
        <v>18264</v>
      </c>
      <c r="B25" s="20">
        <f>0.01*'Table B2'!C28</f>
        <v>0.25184000000000001</v>
      </c>
    </row>
    <row r="26" spans="1:2" ht="11">
      <c r="A26" s="18">
        <v>18629</v>
      </c>
      <c r="B26" s="20">
        <f>0.01*'Table B2'!C29</f>
        <v>0.24706</v>
      </c>
    </row>
    <row r="27" spans="1:2" ht="11">
      <c r="A27" s="18">
        <v>18994</v>
      </c>
      <c r="B27" s="20">
        <f>0.01*'Table B2'!C30</f>
        <v>0.24425000000000002</v>
      </c>
    </row>
    <row r="28" spans="1:2" ht="11">
      <c r="A28" s="18">
        <v>19725</v>
      </c>
      <c r="B28" s="20">
        <f>0.01*'Table B2'!C31</f>
        <v>0.24132999999999999</v>
      </c>
    </row>
    <row r="29" spans="1:2" ht="11">
      <c r="A29" s="18">
        <v>20455</v>
      </c>
      <c r="B29" s="20">
        <f>0.01*'Table B2'!C32</f>
        <v>0.24531</v>
      </c>
    </row>
    <row r="30" spans="1:2" ht="11">
      <c r="A30" s="18">
        <v>21186</v>
      </c>
      <c r="B30" s="20">
        <f>0.01*'Table B2'!C33</f>
        <v>0.24668000000000001</v>
      </c>
    </row>
    <row r="31" spans="1:2" ht="11">
      <c r="A31" s="18">
        <v>21916</v>
      </c>
      <c r="B31" s="20">
        <f>0.01*'Table B2'!C34</f>
        <v>0.25225000000000003</v>
      </c>
    </row>
    <row r="32" spans="1:2" ht="11">
      <c r="A32" s="18">
        <v>22282</v>
      </c>
      <c r="B32" s="20">
        <f>0.01*'Table B2'!C35</f>
        <v>0.25212000000000001</v>
      </c>
    </row>
    <row r="33" spans="1:2" ht="11">
      <c r="A33" s="13">
        <v>22647</v>
      </c>
      <c r="B33" s="20">
        <f>0.01*'Table B2'!C36</f>
        <v>0.25224000000000002</v>
      </c>
    </row>
    <row r="34" spans="1:2" ht="11">
      <c r="A34" s="13">
        <v>23377</v>
      </c>
      <c r="B34" s="20">
        <f>0.01*'Table B2'!C37</f>
        <v>0.25152000000000002</v>
      </c>
    </row>
    <row r="35" spans="1:2" ht="11">
      <c r="A35" s="13">
        <v>24108</v>
      </c>
      <c r="B35" s="20">
        <f>0.01*'Table B2'!C38</f>
        <v>0.25344</v>
      </c>
    </row>
    <row r="36" spans="1:2" ht="11">
      <c r="A36" s="13">
        <v>24473</v>
      </c>
      <c r="B36" s="20">
        <f>0.01*'Table B2'!C39</f>
        <v>0.25773000000000001</v>
      </c>
    </row>
    <row r="37" spans="1:2" ht="11">
      <c r="A37" s="13">
        <v>24838</v>
      </c>
      <c r="B37" s="20">
        <f>0.01*'Table B2'!C40</f>
        <v>0.25602000000000003</v>
      </c>
    </row>
    <row r="38" spans="1:2" ht="11">
      <c r="A38" s="13">
        <v>25204</v>
      </c>
      <c r="B38" s="20">
        <f>0.01*'Table B2'!C41</f>
        <v>0.25707000000000002</v>
      </c>
    </row>
    <row r="39" spans="1:2" ht="11">
      <c r="A39" s="13">
        <v>25569</v>
      </c>
      <c r="B39" s="20">
        <f>0.01*'Table B2'!C42</f>
        <v>0.25669000000000003</v>
      </c>
    </row>
    <row r="40" spans="1:2" ht="11">
      <c r="A40" s="13">
        <v>25934</v>
      </c>
      <c r="B40" s="20">
        <f>0.01*'Table B2'!C43</f>
        <v>0.25670999999999999</v>
      </c>
    </row>
    <row r="41" spans="1:2" ht="11">
      <c r="A41" s="13">
        <v>26299</v>
      </c>
      <c r="B41" s="20">
        <f>0.01*'Table B2'!C44</f>
        <v>0.25811000000000001</v>
      </c>
    </row>
    <row r="42" spans="1:2" ht="11">
      <c r="A42" s="13">
        <v>26665</v>
      </c>
      <c r="B42" s="20">
        <f>0.01*'Table B2'!C45</f>
        <v>0.26140999999999998</v>
      </c>
    </row>
    <row r="43" spans="1:2" ht="11">
      <c r="A43" s="13">
        <v>27030</v>
      </c>
      <c r="B43" s="20">
        <f>0.01*'Table B2'!C46</f>
        <v>0.26613999999999999</v>
      </c>
    </row>
    <row r="44" spans="1:2" ht="11">
      <c r="A44" s="13">
        <v>27395</v>
      </c>
      <c r="B44" s="20">
        <f>0.01*'Table B2'!C47</f>
        <v>0.26463999999999999</v>
      </c>
    </row>
    <row r="45" spans="1:2" ht="11">
      <c r="A45" s="13">
        <v>27760</v>
      </c>
      <c r="B45" s="20">
        <f>0.01*'Table B2'!C48</f>
        <v>0.26656000000000002</v>
      </c>
    </row>
    <row r="46" spans="1:2" ht="11">
      <c r="A46" s="13">
        <v>28126</v>
      </c>
      <c r="B46" s="20">
        <f>0.01*'Table B2'!C49</f>
        <v>0.26937</v>
      </c>
    </row>
    <row r="47" spans="1:2" ht="11">
      <c r="A47" s="13">
        <v>28491</v>
      </c>
      <c r="B47" s="20">
        <f>0.01*'Table B2'!C50</f>
        <v>0.27431</v>
      </c>
    </row>
    <row r="48" spans="1:2" ht="11">
      <c r="A48" s="13">
        <v>28856</v>
      </c>
      <c r="B48" s="20">
        <f>0.01*'Table B2'!C51</f>
        <v>0.27631</v>
      </c>
    </row>
    <row r="49" spans="1:2" ht="11">
      <c r="A49" s="13">
        <v>29221</v>
      </c>
      <c r="B49" s="20">
        <f>0.01*'Table B2'!C52</f>
        <v>0.28061000000000003</v>
      </c>
    </row>
    <row r="50" spans="1:2" ht="11">
      <c r="A50" s="13">
        <v>29587</v>
      </c>
      <c r="B50" s="20">
        <f>0.01*'Table B2'!C53</f>
        <v>0.28143999999999997</v>
      </c>
    </row>
    <row r="51" spans="1:2" ht="11">
      <c r="A51" s="13">
        <v>29952</v>
      </c>
      <c r="B51" s="20">
        <f>0.01*'Table B2'!C54</f>
        <v>0.28549000000000002</v>
      </c>
    </row>
    <row r="52" spans="1:2" ht="11">
      <c r="A52" s="13">
        <v>30317</v>
      </c>
      <c r="B52" s="20">
        <f>0.01*'Table B2'!C55</f>
        <v>0.29086000000000001</v>
      </c>
    </row>
    <row r="53" spans="1:2" ht="11">
      <c r="A53" s="13">
        <v>30682</v>
      </c>
      <c r="B53" s="20">
        <f>0.01*'Table B2'!C56</f>
        <v>0.29609999999999997</v>
      </c>
    </row>
    <row r="54" spans="1:2" ht="11">
      <c r="A54" s="13">
        <v>31048</v>
      </c>
      <c r="B54" s="20">
        <f>0.01*'Table B2'!C57</f>
        <v>0.2974</v>
      </c>
    </row>
    <row r="55" spans="1:2" ht="11">
      <c r="A55" s="13">
        <v>31413</v>
      </c>
      <c r="B55" s="20">
        <f>0.01*'Table B2'!C58</f>
        <v>0.29943000000000003</v>
      </c>
    </row>
    <row r="56" spans="1:2" ht="11">
      <c r="A56" s="13">
        <v>31778</v>
      </c>
      <c r="B56" s="20">
        <f>0.01*'Table B2'!C59</f>
        <v>0.30589</v>
      </c>
    </row>
    <row r="57" spans="1:2" ht="11">
      <c r="A57" s="13">
        <v>32143</v>
      </c>
      <c r="B57" s="20">
        <f>0.01*'Table B2'!C60</f>
        <v>0.31945000000000001</v>
      </c>
    </row>
    <row r="58" spans="1:2" ht="11">
      <c r="A58" s="13">
        <v>32509</v>
      </c>
      <c r="B58" s="20">
        <f>0.01*'Table B2'!C61</f>
        <v>0.31529000000000001</v>
      </c>
    </row>
    <row r="59" spans="1:2" ht="11">
      <c r="A59" s="13">
        <v>32874</v>
      </c>
      <c r="B59" s="20">
        <f>0.01*'Table B2'!C62</f>
        <v>0.31794</v>
      </c>
    </row>
    <row r="60" spans="1:2" ht="11">
      <c r="A60" s="13">
        <v>33239</v>
      </c>
      <c r="B60" s="20">
        <f>0.01*'Table B2'!C63</f>
        <v>0.31431000000000003</v>
      </c>
    </row>
    <row r="61" spans="1:2" ht="11">
      <c r="A61" s="13">
        <v>33604</v>
      </c>
      <c r="B61" s="20">
        <f>0.01*'Table B2'!C64</f>
        <v>0.32450000000000001</v>
      </c>
    </row>
    <row r="62" spans="1:2" ht="11">
      <c r="A62" s="13">
        <v>33970</v>
      </c>
      <c r="B62" s="20">
        <f>0.01*'Table B2'!C65</f>
        <v>0.31849</v>
      </c>
    </row>
    <row r="63" spans="1:2" ht="11">
      <c r="A63" s="13">
        <v>34335</v>
      </c>
      <c r="B63" s="20">
        <f>0.01*'Table B2'!C66</f>
        <v>0.31535000000000002</v>
      </c>
    </row>
    <row r="64" spans="1:2" ht="11">
      <c r="A64" s="13">
        <v>34700</v>
      </c>
      <c r="B64" s="20">
        <f>0.01*'Table B2'!C67</f>
        <v>0.32490999999999998</v>
      </c>
    </row>
    <row r="65" spans="1:2" ht="11.25" customHeight="1">
      <c r="A65" s="13">
        <v>35065</v>
      </c>
      <c r="B65" s="20">
        <f>0.01*'Table B2'!C68</f>
        <v>0.33244000000000001</v>
      </c>
    </row>
    <row r="66" spans="1:2" ht="10.5" customHeight="1">
      <c r="A66" s="13">
        <v>35431</v>
      </c>
      <c r="B66" s="20">
        <f>0.01*'Table B2'!C69</f>
        <v>0.33972000000000002</v>
      </c>
    </row>
    <row r="67" spans="1:2" ht="11.25" customHeight="1">
      <c r="A67" s="13">
        <v>35796</v>
      </c>
      <c r="B67" s="20">
        <f>0.01*'Table B2'!C70</f>
        <v>0.34433000000000002</v>
      </c>
    </row>
    <row r="68" spans="1:2" ht="9" customHeight="1">
      <c r="A68" s="13">
        <v>36161</v>
      </c>
      <c r="B68" s="20">
        <f>0.01*'Table B2'!C71</f>
        <v>0.35183999999999999</v>
      </c>
    </row>
    <row r="69" spans="1:2" ht="9" customHeight="1">
      <c r="A69" s="13">
        <v>36526</v>
      </c>
      <c r="B69" s="20">
        <f>0.01*'Table B2'!C72</f>
        <v>0.35460999999999998</v>
      </c>
    </row>
    <row r="70" spans="1:2" ht="9" customHeight="1">
      <c r="A70" s="13">
        <v>36892</v>
      </c>
      <c r="B70" s="20">
        <f>0.01*'Table B2'!C73</f>
        <v>0.3422</v>
      </c>
    </row>
    <row r="71" spans="1:2" ht="9" customHeight="1">
      <c r="A71" s="13">
        <v>37257</v>
      </c>
      <c r="B71" s="20">
        <f>0.01*'Table B2'!C74</f>
        <v>0.33378999999999998</v>
      </c>
    </row>
    <row r="72" spans="1:2" ht="9" customHeight="1">
      <c r="A72" s="13">
        <v>37622</v>
      </c>
      <c r="B72" s="20">
        <f>0.01*'Table B2'!C75</f>
        <v>0.33109000000000005</v>
      </c>
    </row>
    <row r="73" spans="1:2" ht="9" customHeight="1">
      <c r="A73" s="13">
        <v>37987</v>
      </c>
      <c r="B73" s="20">
        <f>0.01*'Table B2'!C76</f>
        <v>0.34183999999999998</v>
      </c>
    </row>
    <row r="74" spans="1:2" ht="9" customHeight="1">
      <c r="A74" s="13">
        <v>38353</v>
      </c>
      <c r="B74" s="20">
        <f>0.01*'Table B2'!C77</f>
        <v>0.34651999999999999</v>
      </c>
    </row>
    <row r="75" spans="1:2" ht="9" customHeight="1">
      <c r="A75" s="13">
        <v>38718</v>
      </c>
      <c r="B75" s="20">
        <f>0.01*'Table B2'!C78</f>
        <v>0.35058999999999996</v>
      </c>
    </row>
    <row r="76" spans="1:2" ht="9" customHeight="1">
      <c r="A76" s="13">
        <v>39083</v>
      </c>
      <c r="B76" s="20">
        <f>0.01*'Table B2'!C79</f>
        <v>0.35625999999999997</v>
      </c>
    </row>
    <row r="77" spans="1:2" ht="9" customHeight="1">
      <c r="A77" s="13">
        <v>39448</v>
      </c>
      <c r="B77" s="20">
        <f>0.01*'Table B2'!C80</f>
        <v>0.34856999999999999</v>
      </c>
    </row>
    <row r="78" spans="1:2" ht="9" customHeight="1">
      <c r="A78" s="13">
        <v>39814</v>
      </c>
      <c r="B78" s="20">
        <f>0.01*'Table B2'!C81</f>
        <v>0.33683000000000002</v>
      </c>
    </row>
    <row r="79" spans="1:2" ht="9" customHeight="1">
      <c r="A79" s="13">
        <v>40179</v>
      </c>
      <c r="B79" s="20">
        <f>0.01*'Table B2'!C82</f>
        <v>0.34529000000000004</v>
      </c>
    </row>
    <row r="80" spans="1:2" ht="9" customHeight="1">
      <c r="A80" s="13">
        <v>40544</v>
      </c>
      <c r="B80" s="20">
        <f>0.01*'Table B2'!C83</f>
        <v>0.34874000000000005</v>
      </c>
    </row>
    <row r="81" spans="1:2" ht="9" customHeight="1">
      <c r="A81" s="13">
        <v>40909</v>
      </c>
      <c r="B81" s="20">
        <f>0.01*'Table B2'!C84</f>
        <v>0</v>
      </c>
    </row>
    <row r="82" spans="1:2" ht="9" customHeight="1">
      <c r="A82" s="13">
        <v>41275</v>
      </c>
      <c r="B82" s="20">
        <f>0.01*'Table B2'!C85</f>
        <v>0</v>
      </c>
    </row>
    <row r="83" spans="1:2" ht="9" customHeight="1">
      <c r="A83" s="13">
        <v>41640</v>
      </c>
      <c r="B83" s="20">
        <f>0.01*'Table B2'!C86</f>
        <v>0</v>
      </c>
    </row>
    <row r="84" spans="1:2" ht="9" customHeight="1">
      <c r="A84" s="13">
        <v>42005</v>
      </c>
      <c r="B84" s="20">
        <f>0.01*'Table B2'!C87</f>
        <v>0</v>
      </c>
    </row>
  </sheetData>
  <phoneticPr fontId="4" type="noConversion"/>
  <pageMargins left="0.75" right="0.75" top="1" bottom="1" header="0.5" footer="0.5"/>
  <pageSetup scale="77" fitToWidth="6" orientation="portrait" verticalDpi="96"/>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33:F37"/>
  <sheetViews>
    <sheetView zoomScaleNormal="100" workbookViewId="0">
      <selection activeCell="M24" sqref="M24"/>
    </sheetView>
  </sheetViews>
  <sheetFormatPr baseColWidth="10" defaultColWidth="8.7109375" defaultRowHeight="16"/>
  <sheetData>
    <row r="33" spans="1:6" ht="23">
      <c r="A33" s="48"/>
      <c r="F33" s="49" t="s">
        <v>178</v>
      </c>
    </row>
    <row r="34" spans="1:6" ht="23">
      <c r="F34" s="52" t="s">
        <v>425</v>
      </c>
    </row>
    <row r="36" spans="1:6" ht="18">
      <c r="A36" s="51" t="s">
        <v>109</v>
      </c>
    </row>
    <row r="37" spans="1:6" ht="18">
      <c r="A37" s="141" t="s">
        <v>180</v>
      </c>
    </row>
  </sheetData>
  <phoneticPr fontId="7" type="noConversion"/>
  <pageMargins left="0.75" right="0.75" top="1" bottom="1" header="0.5" footer="0.5"/>
  <pageSetup scale="69" orientation="portrait" verticalDpi="96"/>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D84"/>
  <sheetViews>
    <sheetView topLeftCell="A53" zoomScaleNormal="100" zoomScaleSheetLayoutView="100" workbookViewId="0">
      <selection activeCell="B80" sqref="B80:D84"/>
    </sheetView>
  </sheetViews>
  <sheetFormatPr baseColWidth="10" defaultColWidth="5" defaultRowHeight="9" customHeight="1"/>
  <cols>
    <col min="1" max="1" width="5.7109375" style="20" customWidth="1"/>
    <col min="2" max="3" width="5.140625" style="20" customWidth="1"/>
    <col min="4" max="4" width="4.85546875" style="20" customWidth="1"/>
    <col min="5" max="16384" width="5" style="20"/>
  </cols>
  <sheetData>
    <row r="1" spans="1:4" s="17" customFormat="1" ht="18" customHeight="1">
      <c r="A1" s="17" t="s">
        <v>77</v>
      </c>
      <c r="B1" s="17" t="s">
        <v>44</v>
      </c>
      <c r="C1" s="17" t="s">
        <v>45</v>
      </c>
      <c r="D1" s="17" t="s">
        <v>46</v>
      </c>
    </row>
    <row r="2" spans="1:4" ht="11">
      <c r="A2" s="18">
        <v>9863</v>
      </c>
      <c r="B2" s="20">
        <f>0.01*'Table B2'!J5</f>
        <v>9.042E-2</v>
      </c>
      <c r="C2" s="20">
        <f>0.01*'Table B2'!K5</f>
        <v>0.10199</v>
      </c>
      <c r="D2" s="20">
        <f>0.01*'Table B2'!E5</f>
        <v>8.652E-2</v>
      </c>
    </row>
    <row r="3" spans="1:4" ht="11">
      <c r="A3" s="18">
        <v>10228</v>
      </c>
      <c r="B3" s="20">
        <f>0.01*'Table B2'!J6</f>
        <v>9.3290000000000012E-2</v>
      </c>
      <c r="C3" s="20">
        <f>0.01*'Table B2'!K6</f>
        <v>0.10914</v>
      </c>
      <c r="D3" s="20">
        <f>0.01*'Table B2'!E6</f>
        <v>8.8660000000000003E-2</v>
      </c>
    </row>
    <row r="4" spans="1:4" ht="11">
      <c r="A4" s="18">
        <v>10594</v>
      </c>
      <c r="B4" s="20">
        <f>0.01*'Table B2'!J7</f>
        <v>9.4879999999999992E-2</v>
      </c>
      <c r="C4" s="20">
        <f>0.01*'Table B2'!K7</f>
        <v>0.11085</v>
      </c>
      <c r="D4" s="20">
        <f>0.01*'Table B2'!E7</f>
        <v>8.6709999999999995E-2</v>
      </c>
    </row>
    <row r="5" spans="1:4" ht="11">
      <c r="A5" s="18">
        <v>10959</v>
      </c>
      <c r="B5" s="20">
        <f>0.01*'Table B2'!J8</f>
        <v>9.398999999999999E-2</v>
      </c>
      <c r="C5" s="20">
        <f>0.01*'Table B2'!K8</f>
        <v>0.10688</v>
      </c>
      <c r="D5" s="20">
        <f>0.01*'Table B2'!E8</f>
        <v>8.541E-2</v>
      </c>
    </row>
    <row r="6" spans="1:4" ht="11">
      <c r="A6" s="18">
        <v>11324</v>
      </c>
      <c r="B6" s="20">
        <f>0.01*'Table B2'!J9</f>
        <v>9.6479999999999996E-2</v>
      </c>
      <c r="C6" s="20">
        <f>0.01*'Table B2'!K9</f>
        <v>0.11223000000000001</v>
      </c>
      <c r="D6" s="20">
        <f>0.01*'Table B2'!E9</f>
        <v>8.4680000000000005E-2</v>
      </c>
    </row>
    <row r="7" spans="1:4" ht="11">
      <c r="A7" s="18">
        <v>11689</v>
      </c>
      <c r="B7" s="20">
        <f>0.01*'Table B2'!J10</f>
        <v>0.10605000000000001</v>
      </c>
      <c r="C7" s="20">
        <f>0.01*'Table B2'!K10</f>
        <v>0.11385000000000001</v>
      </c>
      <c r="D7" s="20">
        <f>0.01*'Table B2'!E10</f>
        <v>8.2899999999999988E-2</v>
      </c>
    </row>
    <row r="8" spans="1:4" ht="11">
      <c r="A8" s="18">
        <v>12055</v>
      </c>
      <c r="B8" s="20">
        <f>0.01*'Table B2'!J11</f>
        <v>0.1027</v>
      </c>
      <c r="C8" s="20">
        <f>0.01*'Table B2'!K11</f>
        <v>0.11497</v>
      </c>
      <c r="D8" s="20">
        <f>0.01*'Table B2'!E11</f>
        <v>8.3080000000000001E-2</v>
      </c>
    </row>
    <row r="9" spans="1:4" ht="11">
      <c r="A9" s="18">
        <v>12420</v>
      </c>
      <c r="B9" s="20">
        <f>0.01*'Table B2'!J12</f>
        <v>9.824999999999999E-2</v>
      </c>
      <c r="C9" s="20">
        <f>0.01*'Table B2'!K12</f>
        <v>0.11635</v>
      </c>
      <c r="D9" s="20">
        <f>0.01*'Table B2'!E12</f>
        <v>8.3070000000000005E-2</v>
      </c>
    </row>
    <row r="10" spans="1:4" ht="11">
      <c r="A10" s="18">
        <v>12785</v>
      </c>
      <c r="B10" s="20">
        <f>0.01*'Table B2'!J13</f>
        <v>0.10192000000000001</v>
      </c>
      <c r="C10" s="20">
        <f>0.01*'Table B2'!K13</f>
        <v>0.11717000000000001</v>
      </c>
      <c r="D10" s="20">
        <f>0.01*'Table B2'!E13</f>
        <v>8.4010000000000001E-2</v>
      </c>
    </row>
    <row r="11" spans="1:4" ht="11">
      <c r="A11" s="18">
        <v>13150</v>
      </c>
      <c r="B11" s="20">
        <f>0.01*'Table B2'!J14</f>
        <v>9.7479999999999997E-2</v>
      </c>
      <c r="C11" s="20">
        <f>0.01*'Table B2'!K14</f>
        <v>0.1135</v>
      </c>
      <c r="D11" s="20">
        <f>0.01*'Table B2'!E14</f>
        <v>8.5969999999999991E-2</v>
      </c>
    </row>
    <row r="12" spans="1:4" ht="11">
      <c r="A12" s="18">
        <v>13516</v>
      </c>
      <c r="B12" s="20">
        <f>0.01*'Table B2'!J15</f>
        <v>0.10010999999999999</v>
      </c>
      <c r="C12" s="20">
        <f>0.01*'Table B2'!K15</f>
        <v>0.11642</v>
      </c>
      <c r="D12" s="20">
        <f>0.01*'Table B2'!E15</f>
        <v>8.4070000000000006E-2</v>
      </c>
    </row>
    <row r="13" spans="1:4" ht="11">
      <c r="A13" s="18">
        <v>13881</v>
      </c>
      <c r="B13" s="20">
        <f>0.01*'Table B2'!J16</f>
        <v>0.10179000000000001</v>
      </c>
      <c r="C13" s="20">
        <f>0.01*'Table B2'!K16</f>
        <v>0.11528000000000001</v>
      </c>
      <c r="D13" s="20">
        <f>0.01*'Table B2'!E16</f>
        <v>8.1270000000000009E-2</v>
      </c>
    </row>
    <row r="14" spans="1:4" ht="11">
      <c r="A14" s="18">
        <v>14246</v>
      </c>
      <c r="B14" s="20">
        <f>0.01*'Table B2'!J17</f>
        <v>0.10587999999999999</v>
      </c>
      <c r="C14" s="20">
        <f>0.01*'Table B2'!K17</f>
        <v>0.1186</v>
      </c>
      <c r="D14" s="20">
        <f>0.01*'Table B2'!E17</f>
        <v>8.1969999999999987E-2</v>
      </c>
    </row>
    <row r="15" spans="1:4" ht="11">
      <c r="A15" s="18">
        <v>14611</v>
      </c>
      <c r="B15" s="20">
        <f>0.01*'Table B2'!J18</f>
        <v>0.10784000000000001</v>
      </c>
      <c r="C15" s="20">
        <f>0.01*'Table B2'!K18</f>
        <v>0.11699999999999999</v>
      </c>
      <c r="D15" s="20">
        <f>0.01*'Table B2'!E18</f>
        <v>8.3690000000000001E-2</v>
      </c>
    </row>
    <row r="16" spans="1:4" ht="11">
      <c r="A16" s="18">
        <v>14977</v>
      </c>
      <c r="B16" s="20">
        <f>0.01*'Table B2'!J19</f>
        <v>0.10288</v>
      </c>
      <c r="C16" s="20">
        <f>0.01*'Table B2'!K19</f>
        <v>0.10935</v>
      </c>
      <c r="D16" s="20">
        <f>0.01*'Table B2'!E19</f>
        <v>8.1110000000000002E-2</v>
      </c>
    </row>
    <row r="17" spans="1:4" ht="11">
      <c r="A17" s="18">
        <v>15342</v>
      </c>
      <c r="B17" s="20">
        <f>0.01*'Table B2'!J20</f>
        <v>9.6310000000000007E-2</v>
      </c>
      <c r="C17" s="20">
        <f>0.01*'Table B2'!K20</f>
        <v>0.10237</v>
      </c>
      <c r="D17" s="20">
        <f>0.01*'Table B2'!E20</f>
        <v>7.2120000000000004E-2</v>
      </c>
    </row>
    <row r="18" spans="1:4" ht="11">
      <c r="A18" s="18">
        <v>15707</v>
      </c>
      <c r="B18" s="20">
        <f>0.01*'Table B2'!J21</f>
        <v>9.6210000000000004E-2</v>
      </c>
      <c r="C18" s="20">
        <f>0.01*'Table B2'!K21</f>
        <v>9.8339999999999997E-2</v>
      </c>
      <c r="D18" s="20">
        <f>0.01*'Table B2'!E21</f>
        <v>6.4240000000000005E-2</v>
      </c>
    </row>
    <row r="19" spans="1:4" ht="11">
      <c r="A19" s="18">
        <v>16072</v>
      </c>
      <c r="B19" s="20">
        <f>0.01*'Table B2'!J22</f>
        <v>9.4810000000000005E-2</v>
      </c>
      <c r="C19" s="20">
        <f>0.01*'Table B2'!K22</f>
        <v>9.5640000000000003E-2</v>
      </c>
      <c r="D19" s="20">
        <f>0.01*'Table B2'!E22</f>
        <v>5.5640000000000002E-2</v>
      </c>
    </row>
    <row r="20" spans="1:4" ht="11">
      <c r="A20" s="18">
        <v>16438</v>
      </c>
      <c r="B20" s="20">
        <f>0.01*'Table B2'!J23</f>
        <v>9.0530000000000013E-2</v>
      </c>
      <c r="C20" s="20">
        <f>0.01*'Table B2'!K23</f>
        <v>9.2660000000000006E-2</v>
      </c>
      <c r="D20" s="20">
        <f>0.01*'Table B2'!E23</f>
        <v>5.7259999999999998E-2</v>
      </c>
    </row>
    <row r="21" spans="1:4" ht="11">
      <c r="A21" s="18">
        <v>16803</v>
      </c>
      <c r="B21" s="20">
        <f>0.01*'Table B2'!J24</f>
        <v>8.9200000000000002E-2</v>
      </c>
      <c r="C21" s="20">
        <f>0.01*'Table B2'!K24</f>
        <v>9.7860000000000003E-2</v>
      </c>
      <c r="D21" s="20">
        <f>0.01*'Table B2'!E24</f>
        <v>6.3979999999999995E-2</v>
      </c>
    </row>
    <row r="22" spans="1:4" ht="11">
      <c r="A22" s="18">
        <v>17168</v>
      </c>
      <c r="B22" s="20">
        <f>0.01*'Table B2'!J25</f>
        <v>8.8950000000000001E-2</v>
      </c>
      <c r="C22" s="20">
        <f>0.01*'Table B2'!K25</f>
        <v>9.8000000000000004E-2</v>
      </c>
      <c r="D22" s="20">
        <f>0.01*'Table B2'!E25</f>
        <v>6.2740000000000004E-2</v>
      </c>
    </row>
    <row r="23" spans="1:4" ht="11">
      <c r="A23" s="18">
        <v>17533</v>
      </c>
      <c r="B23" s="20">
        <f>0.01*'Table B2'!J26</f>
        <v>8.9039999999999994E-2</v>
      </c>
      <c r="C23" s="20">
        <f>0.01*'Table B2'!K26</f>
        <v>9.9199999999999997E-2</v>
      </c>
      <c r="D23" s="20">
        <f>0.01*'Table B2'!E26</f>
        <v>6.2089999999999999E-2</v>
      </c>
    </row>
    <row r="24" spans="1:4" ht="11">
      <c r="A24" s="18">
        <v>17899</v>
      </c>
      <c r="B24" s="20">
        <f>0.01*'Table B2'!J27</f>
        <v>8.9540000000000008E-2</v>
      </c>
      <c r="C24" s="20">
        <f>0.01*'Table B2'!K27</f>
        <v>9.9299999999999999E-2</v>
      </c>
      <c r="D24" s="20">
        <f>0.01*'Table B2'!E27</f>
        <v>6.1190000000000001E-2</v>
      </c>
    </row>
    <row r="25" spans="1:4" ht="11">
      <c r="A25" s="18">
        <v>18264</v>
      </c>
      <c r="B25" s="20">
        <f>0.01*'Table B2'!J28</f>
        <v>9.0559999999999988E-2</v>
      </c>
      <c r="C25" s="20">
        <f>0.01*'Table B2'!K28</f>
        <v>9.8930000000000004E-2</v>
      </c>
      <c r="D25" s="20">
        <f>0.01*'Table B2'!E28</f>
        <v>6.2350000000000003E-2</v>
      </c>
    </row>
    <row r="26" spans="1:4" ht="11">
      <c r="A26" s="18">
        <v>18629</v>
      </c>
      <c r="B26" s="20">
        <f>0.01*'Table B2'!J29</f>
        <v>9.0760000000000007E-2</v>
      </c>
      <c r="C26" s="20">
        <f>0.01*'Table B2'!K29</f>
        <v>9.6600000000000005E-2</v>
      </c>
      <c r="D26" s="20">
        <f>0.01*'Table B2'!E29</f>
        <v>5.9699999999999996E-2</v>
      </c>
    </row>
    <row r="27" spans="1:4" ht="11">
      <c r="A27" s="18">
        <v>18994</v>
      </c>
      <c r="B27" s="20">
        <f>0.01*'Table B2'!J30</f>
        <v>9.0109999999999996E-2</v>
      </c>
      <c r="C27" s="20">
        <f>0.01*'Table B2'!K30</f>
        <v>9.6720000000000014E-2</v>
      </c>
      <c r="D27" s="20">
        <f>0.01*'Table B2'!E30</f>
        <v>5.7419999999999999E-2</v>
      </c>
    </row>
    <row r="28" spans="1:4" ht="11">
      <c r="A28" s="18">
        <v>19725</v>
      </c>
      <c r="B28" s="20">
        <f>0.01*'Table B2'!J31</f>
        <v>8.8759999999999992E-2</v>
      </c>
      <c r="C28" s="20">
        <f>0.01*'Table B2'!K31</f>
        <v>9.647E-2</v>
      </c>
      <c r="D28" s="20">
        <f>0.01*'Table B2'!E31</f>
        <v>5.6100000000000004E-2</v>
      </c>
    </row>
    <row r="29" spans="1:4" ht="11">
      <c r="A29" s="18">
        <v>20455</v>
      </c>
      <c r="B29" s="20">
        <f>0.01*'Table B2'!J32</f>
        <v>8.9600000000000013E-2</v>
      </c>
      <c r="C29" s="20">
        <f>0.01*'Table B2'!K32</f>
        <v>0.10015</v>
      </c>
      <c r="D29" s="20">
        <f>0.01*'Table B2'!E32</f>
        <v>5.5559999999999998E-2</v>
      </c>
    </row>
    <row r="30" spans="1:4" ht="11">
      <c r="A30" s="18">
        <v>21186</v>
      </c>
      <c r="B30" s="20">
        <f>0.01*'Table B2'!J33</f>
        <v>9.0709999999999999E-2</v>
      </c>
      <c r="C30" s="20">
        <f>0.01*'Table B2'!K33</f>
        <v>0.10202</v>
      </c>
      <c r="D30" s="20">
        <f>0.01*'Table B2'!E33</f>
        <v>5.3949999999999998E-2</v>
      </c>
    </row>
    <row r="31" spans="1:4" ht="11">
      <c r="A31" s="18">
        <v>21916</v>
      </c>
      <c r="B31" s="20">
        <f>0.01*'Table B2'!J34</f>
        <v>9.5070000000000002E-2</v>
      </c>
      <c r="C31" s="20">
        <f>0.01*'Table B2'!K34</f>
        <v>0.10457000000000001</v>
      </c>
      <c r="D31" s="20">
        <f>0.01*'Table B2'!E34</f>
        <v>5.2610000000000004E-2</v>
      </c>
    </row>
    <row r="32" spans="1:4" ht="11">
      <c r="A32" s="18">
        <v>22282</v>
      </c>
      <c r="B32" s="20">
        <f>0.01*'Table B2'!J35</f>
        <v>9.577999999999999E-2</v>
      </c>
      <c r="C32" s="20">
        <f>0.01*'Table B2'!K35</f>
        <v>0.10436999999999999</v>
      </c>
      <c r="D32" s="20">
        <f>0.01*'Table B2'!E35</f>
        <v>5.1970000000000002E-2</v>
      </c>
    </row>
    <row r="33" spans="1:4" ht="11">
      <c r="A33" s="13">
        <v>22647</v>
      </c>
      <c r="B33" s="20">
        <f>0.01*'Table B2'!J36</f>
        <v>9.6010000000000012E-2</v>
      </c>
      <c r="C33" s="20">
        <f>0.01*'Table B2'!K36</f>
        <v>0.10467000000000001</v>
      </c>
      <c r="D33" s="20">
        <f>0.01*'Table B2'!E36</f>
        <v>5.1559999999999995E-2</v>
      </c>
    </row>
    <row r="34" spans="1:4" ht="11">
      <c r="A34" s="13">
        <v>23377</v>
      </c>
      <c r="B34" s="20">
        <f>0.01*'Table B2'!J37</f>
        <v>9.7240000000000007E-2</v>
      </c>
      <c r="C34" s="20">
        <f>0.01*'Table B2'!K37</f>
        <v>0.10308</v>
      </c>
      <c r="D34" s="20">
        <f>0.01*'Table B2'!E37</f>
        <v>5.1200000000000002E-2</v>
      </c>
    </row>
    <row r="35" spans="1:4" ht="11">
      <c r="A35" s="13">
        <v>24108</v>
      </c>
      <c r="B35" s="20">
        <f>0.01*'Table B2'!J38</f>
        <v>9.8740000000000008E-2</v>
      </c>
      <c r="C35" s="20">
        <f>0.01*'Table B2'!K38</f>
        <v>0.10314000000000001</v>
      </c>
      <c r="D35" s="20">
        <f>0.01*'Table B2'!E38</f>
        <v>5.1559999999999995E-2</v>
      </c>
    </row>
    <row r="36" spans="1:4" ht="11">
      <c r="A36" s="13">
        <v>24473</v>
      </c>
      <c r="B36" s="20">
        <f>0.01*'Table B2'!J39</f>
        <v>9.9659999999999999E-2</v>
      </c>
      <c r="C36" s="20">
        <f>0.01*'Table B2'!K39</f>
        <v>0.10471999999999999</v>
      </c>
      <c r="D36" s="20">
        <f>0.01*'Table B2'!E39</f>
        <v>5.3350000000000002E-2</v>
      </c>
    </row>
    <row r="37" spans="1:4" ht="11">
      <c r="A37" s="13">
        <v>24838</v>
      </c>
      <c r="B37" s="20">
        <f>0.01*'Table B2'!J40</f>
        <v>9.9459999999999993E-2</v>
      </c>
      <c r="C37" s="20">
        <f>0.01*'Table B2'!K40</f>
        <v>0.10414999999999999</v>
      </c>
      <c r="D37" s="20">
        <f>0.01*'Table B2'!E40</f>
        <v>5.2409999999999998E-2</v>
      </c>
    </row>
    <row r="38" spans="1:4" ht="11">
      <c r="A38" s="13">
        <v>25204</v>
      </c>
      <c r="B38" s="20">
        <f>0.01*'Table B2'!J41</f>
        <v>0.10032000000000001</v>
      </c>
      <c r="C38" s="20">
        <f>0.01*'Table B2'!K41</f>
        <v>0.10487</v>
      </c>
      <c r="D38" s="20">
        <f>0.01*'Table B2'!E41</f>
        <v>5.1879999999999996E-2</v>
      </c>
    </row>
    <row r="39" spans="1:4" ht="11">
      <c r="A39" s="13">
        <v>25569</v>
      </c>
      <c r="B39" s="20">
        <f>0.01*'Table B2'!J42</f>
        <v>0.10031000000000001</v>
      </c>
      <c r="C39" s="20">
        <f>0.01*'Table B2'!K42</f>
        <v>0.10505</v>
      </c>
      <c r="D39" s="20">
        <f>0.01*'Table B2'!E42</f>
        <v>5.1330000000000001E-2</v>
      </c>
    </row>
    <row r="40" spans="1:4" ht="11">
      <c r="A40" s="13">
        <v>25934</v>
      </c>
      <c r="B40" s="20">
        <f>0.01*'Table B2'!J43</f>
        <v>0.10001</v>
      </c>
      <c r="C40" s="20">
        <f>0.01*'Table B2'!K43</f>
        <v>0.10488</v>
      </c>
      <c r="D40" s="20">
        <f>0.01*'Table B2'!E43</f>
        <v>5.1820000000000005E-2</v>
      </c>
    </row>
    <row r="41" spans="1:4" ht="11">
      <c r="A41" s="13">
        <v>26299</v>
      </c>
      <c r="B41" s="20">
        <f>0.01*'Table B2'!J44</f>
        <v>0.10015</v>
      </c>
      <c r="C41" s="20">
        <f>0.01*'Table B2'!K44</f>
        <v>0.10473</v>
      </c>
      <c r="D41" s="20">
        <f>0.01*'Table B2'!E44</f>
        <v>5.3230000000000006E-2</v>
      </c>
    </row>
    <row r="42" spans="1:4" ht="11">
      <c r="A42" s="13">
        <v>26665</v>
      </c>
      <c r="B42" s="20">
        <f>0.01*'Table B2'!J45</f>
        <v>0.10086000000000001</v>
      </c>
      <c r="C42" s="20">
        <f>0.01*'Table B2'!K45</f>
        <v>0.10632999999999999</v>
      </c>
      <c r="D42" s="20">
        <f>0.01*'Table B2'!E45</f>
        <v>5.4219999999999997E-2</v>
      </c>
    </row>
    <row r="43" spans="1:4" ht="11">
      <c r="A43" s="13">
        <v>27030</v>
      </c>
      <c r="B43" s="20">
        <f>0.01*'Table B2'!J46</f>
        <v>0.10138</v>
      </c>
      <c r="C43" s="20">
        <f>0.01*'Table B2'!K46</f>
        <v>0.10811999999999999</v>
      </c>
      <c r="D43" s="20">
        <f>0.01*'Table B2'!E46</f>
        <v>5.6639999999999996E-2</v>
      </c>
    </row>
    <row r="44" spans="1:4" ht="11">
      <c r="A44" s="13">
        <v>27395</v>
      </c>
      <c r="B44" s="20">
        <f>0.01*'Table B2'!J47</f>
        <v>0.10148</v>
      </c>
      <c r="C44" s="20">
        <f>0.01*'Table B2'!K47</f>
        <v>0.10676000000000001</v>
      </c>
      <c r="D44" s="20">
        <f>0.01*'Table B2'!E47</f>
        <v>5.6399999999999999E-2</v>
      </c>
    </row>
    <row r="45" spans="1:4" ht="11">
      <c r="A45" s="13">
        <v>27760</v>
      </c>
      <c r="B45" s="20">
        <f>0.01*'Table B2'!J48</f>
        <v>0.10163999999999999</v>
      </c>
      <c r="C45" s="20">
        <f>0.01*'Table B2'!K48</f>
        <v>0.10757</v>
      </c>
      <c r="D45" s="20">
        <f>0.01*'Table B2'!E48</f>
        <v>5.7350000000000005E-2</v>
      </c>
    </row>
    <row r="46" spans="1:4" ht="11">
      <c r="A46" s="13">
        <v>28126</v>
      </c>
      <c r="B46" s="20">
        <f>0.01*'Table B2'!J49</f>
        <v>0.1024</v>
      </c>
      <c r="C46" s="20">
        <f>0.01*'Table B2'!K49</f>
        <v>0.10840999999999999</v>
      </c>
      <c r="D46" s="20">
        <f>0.01*'Table B2'!E49</f>
        <v>5.8560000000000001E-2</v>
      </c>
    </row>
    <row r="47" spans="1:4" ht="11">
      <c r="A47" s="13">
        <v>28491</v>
      </c>
      <c r="B47" s="20">
        <f>0.01*'Table B2'!J50</f>
        <v>0.10359</v>
      </c>
      <c r="C47" s="20">
        <f>0.01*'Table B2'!K50</f>
        <v>0.11016000000000001</v>
      </c>
      <c r="D47" s="20">
        <f>0.01*'Table B2'!E50</f>
        <v>6.0560000000000003E-2</v>
      </c>
    </row>
    <row r="48" spans="1:4" ht="11">
      <c r="A48" s="13">
        <v>28856</v>
      </c>
      <c r="B48" s="20">
        <f>0.01*'Table B2'!J51</f>
        <v>0.10387</v>
      </c>
      <c r="C48" s="20">
        <f>0.01*'Table B2'!K51</f>
        <v>0.11026999999999999</v>
      </c>
      <c r="D48" s="20">
        <f>0.01*'Table B2'!E51</f>
        <v>6.2169999999999996E-2</v>
      </c>
    </row>
    <row r="49" spans="1:4" ht="11">
      <c r="A49" s="13">
        <v>29221</v>
      </c>
      <c r="B49" s="20">
        <f>0.01*'Table B2'!J52</f>
        <v>0.10465999999999999</v>
      </c>
      <c r="C49" s="20">
        <f>0.01*'Table B2'!K52</f>
        <v>0.11170000000000001</v>
      </c>
      <c r="D49" s="20">
        <f>0.01*'Table B2'!E52</f>
        <v>6.4250000000000002E-2</v>
      </c>
    </row>
    <row r="50" spans="1:4" ht="11">
      <c r="A50" s="13">
        <v>29587</v>
      </c>
      <c r="B50" s="20">
        <f>0.01*'Table B2'!J53</f>
        <v>0.10489000000000001</v>
      </c>
      <c r="C50" s="20">
        <f>0.01*'Table B2'!K53</f>
        <v>0.11230000000000001</v>
      </c>
      <c r="D50" s="20">
        <f>0.01*'Table B2'!E53</f>
        <v>6.4250000000000002E-2</v>
      </c>
    </row>
    <row r="51" spans="1:4" ht="11">
      <c r="A51" s="13">
        <v>29952</v>
      </c>
      <c r="B51" s="20">
        <f>0.01*'Table B2'!J54</f>
        <v>0.10531000000000001</v>
      </c>
      <c r="C51" s="20">
        <f>0.01*'Table B2'!K54</f>
        <v>0.11346000000000001</v>
      </c>
      <c r="D51" s="20">
        <f>0.01*'Table B2'!E54</f>
        <v>6.6720000000000002E-2</v>
      </c>
    </row>
    <row r="52" spans="1:4" ht="11">
      <c r="A52" s="13">
        <v>30317</v>
      </c>
      <c r="B52" s="20">
        <f>0.01*'Table B2'!J55</f>
        <v>0.10593999999999999</v>
      </c>
      <c r="C52" s="20">
        <f>0.01*'Table B2'!K55</f>
        <v>0.11537000000000001</v>
      </c>
      <c r="D52" s="20">
        <f>0.01*'Table B2'!E55</f>
        <v>6.9550000000000001E-2</v>
      </c>
    </row>
    <row r="53" spans="1:4" ht="11">
      <c r="A53" s="13">
        <v>30682</v>
      </c>
      <c r="B53" s="20">
        <f>0.01*'Table B2'!J56</f>
        <v>0.10663</v>
      </c>
      <c r="C53" s="20">
        <f>0.01*'Table B2'!K56</f>
        <v>0.11679</v>
      </c>
      <c r="D53" s="20">
        <f>0.01*'Table B2'!E56</f>
        <v>7.2679999999999995E-2</v>
      </c>
    </row>
    <row r="54" spans="1:4" ht="11">
      <c r="A54" s="13">
        <v>31048</v>
      </c>
      <c r="B54" s="20">
        <f>0.01*'Table B2'!J57</f>
        <v>0.10695</v>
      </c>
      <c r="C54" s="20">
        <f>0.01*'Table B2'!K57</f>
        <v>0.11769</v>
      </c>
      <c r="D54" s="20">
        <f>0.01*'Table B2'!E57</f>
        <v>7.2760000000000005E-2</v>
      </c>
    </row>
    <row r="55" spans="1:4" ht="11">
      <c r="A55" s="13">
        <v>31413</v>
      </c>
      <c r="B55" s="20">
        <f>0.01*'Table B2'!J58</f>
        <v>0.10757</v>
      </c>
      <c r="C55" s="20">
        <f>0.01*'Table B2'!K58</f>
        <v>0.1186</v>
      </c>
      <c r="D55" s="20">
        <f>0.01*'Table B2'!E58</f>
        <v>7.3259999999999992E-2</v>
      </c>
    </row>
    <row r="56" spans="1:4" ht="11">
      <c r="A56" s="13">
        <v>31778</v>
      </c>
      <c r="B56" s="20">
        <f>0.01*'Table B2'!J59</f>
        <v>0.10606</v>
      </c>
      <c r="C56" s="20">
        <f>0.01*'Table B2'!K59</f>
        <v>0.1183</v>
      </c>
      <c r="D56" s="20">
        <f>0.01*'Table B2'!E59</f>
        <v>8.1530000000000005E-2</v>
      </c>
    </row>
    <row r="57" spans="1:4" ht="11">
      <c r="A57" s="13">
        <v>32143</v>
      </c>
      <c r="B57" s="20">
        <f>0.01*'Table B2'!J60</f>
        <v>0.10575</v>
      </c>
      <c r="C57" s="20">
        <f>0.01*'Table B2'!K60</f>
        <v>0.11985</v>
      </c>
      <c r="D57" s="20">
        <f>0.01*'Table B2'!E60</f>
        <v>9.3850000000000003E-2</v>
      </c>
    </row>
    <row r="58" spans="1:4" ht="11">
      <c r="A58" s="13">
        <v>32509</v>
      </c>
      <c r="B58" s="20">
        <f>0.01*'Table B2'!J61</f>
        <v>0.10701000000000001</v>
      </c>
      <c r="C58" s="20">
        <f>0.01*'Table B2'!K61</f>
        <v>0.12134</v>
      </c>
      <c r="D58" s="20">
        <f>0.01*'Table B2'!E61</f>
        <v>8.6940000000000003E-2</v>
      </c>
    </row>
    <row r="59" spans="1:4" ht="11">
      <c r="A59" s="13">
        <v>32874</v>
      </c>
      <c r="B59" s="20">
        <f>0.01*'Table B2'!J62</f>
        <v>0.10662000000000001</v>
      </c>
      <c r="C59" s="20">
        <f>0.01*'Table B2'!K62</f>
        <v>0.12139</v>
      </c>
      <c r="D59" s="20">
        <f>0.01*'Table B2'!E62</f>
        <v>8.993000000000001E-2</v>
      </c>
    </row>
    <row r="60" spans="1:4" ht="11">
      <c r="A60" s="13">
        <v>33239</v>
      </c>
      <c r="B60" s="20">
        <f>0.01*'Table B2'!J63</f>
        <v>0.10662000000000001</v>
      </c>
      <c r="C60" s="20">
        <f>0.01*'Table B2'!K63</f>
        <v>0.12208000000000001</v>
      </c>
      <c r="D60" s="20">
        <f>0.01*'Table B2'!E63</f>
        <v>8.5610000000000006E-2</v>
      </c>
    </row>
    <row r="61" spans="1:4" ht="11">
      <c r="A61" s="13">
        <v>33604</v>
      </c>
      <c r="B61" s="20">
        <f>0.01*'Table B2'!J64</f>
        <v>0.10603</v>
      </c>
      <c r="C61" s="20">
        <f>0.01*'Table B2'!K64</f>
        <v>0.12221</v>
      </c>
      <c r="D61" s="20">
        <f>0.01*'Table B2'!E64</f>
        <v>9.6259999999999998E-2</v>
      </c>
    </row>
    <row r="62" spans="1:4" ht="11">
      <c r="A62" s="13">
        <v>33970</v>
      </c>
      <c r="B62" s="20">
        <f>0.01*'Table B2'!J65</f>
        <v>0.10563</v>
      </c>
      <c r="C62" s="20">
        <f>0.01*'Table B2'!K65</f>
        <v>0.12232</v>
      </c>
      <c r="D62" s="20">
        <f>0.01*'Table B2'!E65</f>
        <v>9.0540000000000009E-2</v>
      </c>
    </row>
    <row r="63" spans="1:4" ht="11">
      <c r="A63" s="13">
        <v>34335</v>
      </c>
      <c r="B63" s="20">
        <f>0.01*'Table B2'!J66</f>
        <v>0.10590999999999999</v>
      </c>
      <c r="C63" s="20">
        <f>0.01*'Table B2'!K66</f>
        <v>0.12224</v>
      </c>
      <c r="D63" s="20">
        <f>0.01*'Table B2'!E66</f>
        <v>8.7200000000000014E-2</v>
      </c>
    </row>
    <row r="64" spans="1:4" ht="11">
      <c r="A64" s="13">
        <v>34700</v>
      </c>
      <c r="B64" s="20">
        <f>0.01*'Table B2'!J67</f>
        <v>0.10716999999999999</v>
      </c>
      <c r="C64" s="20">
        <f>0.01*'Table B2'!K67</f>
        <v>0.12502000000000002</v>
      </c>
      <c r="D64" s="20">
        <f>0.01*'Table B2'!E67</f>
        <v>9.2720000000000011E-2</v>
      </c>
    </row>
    <row r="65" spans="1:4" ht="11.25" customHeight="1">
      <c r="A65" s="13">
        <v>35065</v>
      </c>
      <c r="B65" s="20">
        <f>0.01*'Table B2'!J68</f>
        <v>0.10716999999999999</v>
      </c>
      <c r="C65" s="20">
        <f>0.01*'Table B2'!K68</f>
        <v>0.127</v>
      </c>
      <c r="D65" s="20">
        <f>0.01*'Table B2'!E68</f>
        <v>9.8269999999999996E-2</v>
      </c>
    </row>
    <row r="66" spans="1:4" ht="10.5" customHeight="1">
      <c r="A66" s="13">
        <v>35431</v>
      </c>
      <c r="B66" s="20">
        <f>0.01*'Table B2'!J69</f>
        <v>0.10717000000000003</v>
      </c>
      <c r="C66" s="20">
        <f>0.01*'Table B2'!K69</f>
        <v>0.12794</v>
      </c>
      <c r="D66" s="20">
        <f>0.01*'Table B2'!E69</f>
        <v>0.10461000000000001</v>
      </c>
    </row>
    <row r="67" spans="1:4" ht="11.25" customHeight="1">
      <c r="A67" s="13">
        <v>35796</v>
      </c>
      <c r="B67" s="20">
        <f>0.01*'Table B2'!J70</f>
        <v>0.10640999999999999</v>
      </c>
      <c r="C67" s="20">
        <f>0.01*'Table B2'!K70</f>
        <v>0.12787000000000001</v>
      </c>
      <c r="D67" s="20">
        <f>0.01*'Table B2'!E70</f>
        <v>0.11005000000000001</v>
      </c>
    </row>
    <row r="68" spans="1:4" ht="9" customHeight="1">
      <c r="A68" s="13">
        <v>36161</v>
      </c>
      <c r="B68" s="20">
        <f>0.01*'Table B2'!J71</f>
        <v>0.10628999999999998</v>
      </c>
      <c r="C68" s="20">
        <f>0.01*'Table B2'!K71</f>
        <v>0.12884999999999999</v>
      </c>
      <c r="D68" s="20">
        <f>0.01*'Table B2'!E71</f>
        <v>0.1167</v>
      </c>
    </row>
    <row r="69" spans="1:4" ht="9" customHeight="1">
      <c r="A69" s="13">
        <v>36526</v>
      </c>
      <c r="B69" s="20">
        <f>0.01*'Table B2'!J72</f>
        <v>0.10430999999999997</v>
      </c>
      <c r="C69" s="20">
        <f>0.01*'Table B2'!K72</f>
        <v>0.12770000000000001</v>
      </c>
      <c r="D69" s="20">
        <f>0.01*'Table B2'!E72</f>
        <v>0.1226</v>
      </c>
    </row>
    <row r="70" spans="1:4" ht="9" customHeight="1">
      <c r="A70" s="13">
        <v>36892</v>
      </c>
      <c r="B70" s="20">
        <f>0.01*'Table B2'!J73</f>
        <v>0.1057</v>
      </c>
      <c r="C70" s="20">
        <f>0.01*'Table B2'!K73</f>
        <v>0.12773999999999999</v>
      </c>
      <c r="D70" s="20">
        <f>0.01*'Table B2'!E73</f>
        <v>0.10876</v>
      </c>
    </row>
    <row r="71" spans="1:4" ht="9" customHeight="1">
      <c r="A71" s="13">
        <v>37257</v>
      </c>
      <c r="B71" s="20">
        <f>0.01*'Table B2'!J74</f>
        <v>0.10504999999999999</v>
      </c>
      <c r="C71" s="20">
        <f>0.01*'Table B2'!K74</f>
        <v>0.12556</v>
      </c>
      <c r="D71" s="20">
        <f>0.01*'Table B2'!E74</f>
        <v>0.10317999999999999</v>
      </c>
    </row>
    <row r="72" spans="1:4" ht="9" customHeight="1">
      <c r="A72" s="13">
        <v>37622</v>
      </c>
      <c r="B72" s="20">
        <f>0.01*'Table B2'!J75</f>
        <v>0.10432000000000002</v>
      </c>
      <c r="C72" s="20">
        <f>0.01*'Table B2'!K75</f>
        <v>0.12461999999999999</v>
      </c>
      <c r="D72" s="20">
        <f>0.01*'Table B2'!E75</f>
        <v>0.10215</v>
      </c>
    </row>
    <row r="73" spans="1:4" ht="9" customHeight="1">
      <c r="A73" s="13">
        <v>37987</v>
      </c>
      <c r="B73" s="20">
        <f>0.01*'Table B2'!J76</f>
        <v>0.10505999999999997</v>
      </c>
      <c r="C73" s="20">
        <f>0.01*'Table B2'!K76</f>
        <v>0.12633</v>
      </c>
      <c r="D73" s="20">
        <f>0.01*'Table B2'!E76</f>
        <v>0.11045000000000001</v>
      </c>
    </row>
    <row r="74" spans="1:4" ht="9" customHeight="1">
      <c r="A74" s="13">
        <v>38353</v>
      </c>
      <c r="B74" s="20">
        <f>0.01*'Table B2'!J77</f>
        <v>0.10492000000000001</v>
      </c>
      <c r="C74" s="20">
        <f>0.01*'Table B2'!K77</f>
        <v>0.12726000000000001</v>
      </c>
      <c r="D74" s="20">
        <f>0.01*'Table B2'!E77</f>
        <v>0.11434</v>
      </c>
    </row>
    <row r="75" spans="1:4" ht="9" customHeight="1">
      <c r="A75" s="13">
        <v>38718</v>
      </c>
      <c r="B75" s="20">
        <f>0.01*'Table B2'!J78</f>
        <v>0.10498999999999999</v>
      </c>
      <c r="C75" s="20">
        <f>0.01*'Table B2'!K78</f>
        <v>0.12834999999999999</v>
      </c>
      <c r="D75" s="20">
        <f>0.01*'Table B2'!E78</f>
        <v>0.11724999999999999</v>
      </c>
    </row>
    <row r="76" spans="1:4" ht="9" customHeight="1">
      <c r="A76" s="13">
        <v>39083</v>
      </c>
      <c r="B76" s="20">
        <f>0.01*'Table B2'!J79</f>
        <v>0.10499999999999997</v>
      </c>
      <c r="C76" s="20">
        <f>0.01*'Table B2'!K79</f>
        <v>0.12926000000000001</v>
      </c>
      <c r="D76" s="20">
        <f>0.01*'Table B2'!E79</f>
        <v>0.122</v>
      </c>
    </row>
    <row r="77" spans="1:4" ht="9" customHeight="1">
      <c r="A77" s="13">
        <v>39448</v>
      </c>
      <c r="B77" s="20">
        <f>0.01*'Table B2'!J80</f>
        <v>0.10605000000000001</v>
      </c>
      <c r="C77" s="20">
        <f>0.01*'Table B2'!K80</f>
        <v>0.12875999999999999</v>
      </c>
      <c r="D77" s="20">
        <f>0.01*'Table B2'!E80</f>
        <v>0.11376</v>
      </c>
    </row>
    <row r="78" spans="1:4" ht="9" customHeight="1">
      <c r="A78" s="13">
        <v>39814</v>
      </c>
      <c r="B78" s="20">
        <f>0.01*'Table B2'!J81</f>
        <v>0.10671</v>
      </c>
      <c r="C78" s="20">
        <f>0.01*'Table B2'!K81</f>
        <v>0.12769</v>
      </c>
      <c r="D78" s="20">
        <f>0.01*'Table B2'!E81</f>
        <v>0.10243000000000001</v>
      </c>
    </row>
    <row r="79" spans="1:4" ht="9" customHeight="1">
      <c r="A79" s="13">
        <v>40179</v>
      </c>
      <c r="B79" s="20">
        <f>0.01*'Table B2'!J82</f>
        <v>0.10663000000000004</v>
      </c>
      <c r="C79" s="20">
        <f>0.01*'Table B2'!K82</f>
        <v>0.12951000000000001</v>
      </c>
      <c r="D79" s="20">
        <f>0.01*'Table B2'!E82</f>
        <v>0.10915</v>
      </c>
    </row>
    <row r="80" spans="1:4" ht="9" customHeight="1">
      <c r="A80" s="13">
        <v>40544</v>
      </c>
      <c r="B80" s="20">
        <f>0.01*'Table B2'!J83</f>
        <v>0.10725000000000001</v>
      </c>
      <c r="C80" s="20">
        <f>0.01*'Table B2'!K83</f>
        <v>0.13123000000000001</v>
      </c>
      <c r="D80" s="20">
        <f>0.01*'Table B2'!E83</f>
        <v>0.11026</v>
      </c>
    </row>
    <row r="81" spans="1:4" ht="9" customHeight="1">
      <c r="A81" s="13">
        <v>40909</v>
      </c>
      <c r="B81" s="20">
        <f>0.01*'Table B2'!J84</f>
        <v>0</v>
      </c>
      <c r="C81" s="20">
        <f>0.01*'Table B2'!K84</f>
        <v>0</v>
      </c>
      <c r="D81" s="20">
        <f>0.01*'Table B2'!E84</f>
        <v>0</v>
      </c>
    </row>
    <row r="82" spans="1:4" ht="9" customHeight="1">
      <c r="A82" s="13">
        <v>41275</v>
      </c>
      <c r="B82" s="20">
        <f>0.01*'Table B2'!J85</f>
        <v>0</v>
      </c>
      <c r="C82" s="20">
        <f>0.01*'Table B2'!K85</f>
        <v>0</v>
      </c>
      <c r="D82" s="20">
        <f>0.01*'Table B2'!E85</f>
        <v>0</v>
      </c>
    </row>
    <row r="83" spans="1:4" ht="9" customHeight="1">
      <c r="A83" s="13">
        <v>41640</v>
      </c>
      <c r="B83" s="20">
        <f>0.01*'Table B2'!J86</f>
        <v>0</v>
      </c>
      <c r="C83" s="20">
        <f>0.01*'Table B2'!K86</f>
        <v>0</v>
      </c>
      <c r="D83" s="20">
        <f>0.01*'Table B2'!E86</f>
        <v>0</v>
      </c>
    </row>
    <row r="84" spans="1:4" ht="9" customHeight="1">
      <c r="A84" s="13">
        <v>42005</v>
      </c>
      <c r="B84" s="20">
        <f>0.01*'Table B2'!J87</f>
        <v>0</v>
      </c>
      <c r="C84" s="20">
        <f>0.01*'Table B2'!K87</f>
        <v>0</v>
      </c>
      <c r="D84" s="20">
        <f>0.01*'Table B2'!E87</f>
        <v>0</v>
      </c>
    </row>
  </sheetData>
  <phoneticPr fontId="4" type="noConversion"/>
  <pageMargins left="0.75" right="0.75" top="1" bottom="1" header="0.5" footer="0.5"/>
  <pageSetup scale="77" fitToWidth="6" orientation="portrait" verticalDpi="96"/>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33:F37"/>
  <sheetViews>
    <sheetView zoomScaleNormal="100" workbookViewId="0">
      <selection activeCell="F35" sqref="F35"/>
    </sheetView>
  </sheetViews>
  <sheetFormatPr baseColWidth="10" defaultColWidth="8.7109375" defaultRowHeight="16"/>
  <sheetData>
    <row r="33" spans="1:6" ht="23">
      <c r="A33" s="48"/>
      <c r="F33" s="49" t="s">
        <v>179</v>
      </c>
    </row>
    <row r="34" spans="1:6" ht="23">
      <c r="F34" s="52" t="s">
        <v>426</v>
      </c>
    </row>
    <row r="36" spans="1:6" ht="18">
      <c r="A36" s="51" t="s">
        <v>110</v>
      </c>
    </row>
    <row r="37" spans="1:6" ht="18">
      <c r="A37" s="141" t="s">
        <v>180</v>
      </c>
    </row>
  </sheetData>
  <phoneticPr fontId="0" type="noConversion"/>
  <pageMargins left="0.75" right="0.75" top="1" bottom="1" header="0.5" footer="0.5"/>
  <pageSetup scale="69" orientation="portrait" verticalDpi="96"/>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E87"/>
  <sheetViews>
    <sheetView topLeftCell="A48" zoomScaleNormal="100" zoomScaleSheetLayoutView="100" workbookViewId="0">
      <selection activeCell="B78" sqref="B78"/>
    </sheetView>
  </sheetViews>
  <sheetFormatPr baseColWidth="10" defaultColWidth="5" defaultRowHeight="9" customHeight="1"/>
  <cols>
    <col min="1" max="1" width="7" style="20" customWidth="1"/>
    <col min="2" max="2" width="7.140625" style="20" customWidth="1"/>
    <col min="3" max="16384" width="5" style="20"/>
  </cols>
  <sheetData>
    <row r="1" spans="1:5" s="17" customFormat="1" ht="18" customHeight="1">
      <c r="A1" s="17" t="s">
        <v>77</v>
      </c>
      <c r="B1" s="20" t="s">
        <v>97</v>
      </c>
      <c r="C1" s="17" t="s">
        <v>84</v>
      </c>
      <c r="D1" s="17" t="s">
        <v>80</v>
      </c>
      <c r="E1" s="20"/>
    </row>
    <row r="2" spans="1:5" ht="11">
      <c r="A2" s="18">
        <v>6211</v>
      </c>
      <c r="B2" s="21">
        <v>5.25323447510916E-2</v>
      </c>
    </row>
    <row r="3" spans="1:5" ht="11">
      <c r="A3" s="18">
        <v>6576</v>
      </c>
      <c r="B3" s="21">
        <v>6.7921520869613117E-2</v>
      </c>
    </row>
    <row r="4" spans="1:5" ht="11">
      <c r="A4" s="18">
        <v>6941</v>
      </c>
      <c r="B4" s="21">
        <v>5.5579810211060385E-2</v>
      </c>
    </row>
    <row r="5" spans="1:5" ht="11">
      <c r="A5" s="18">
        <v>7306</v>
      </c>
      <c r="B5" s="21">
        <v>5.7508218598444162E-2</v>
      </c>
    </row>
    <row r="6" spans="1:5" ht="11">
      <c r="A6" s="18">
        <v>7672</v>
      </c>
      <c r="B6" s="21">
        <v>6.5810526146523454E-2</v>
      </c>
    </row>
    <row r="7" spans="1:5" ht="11">
      <c r="A7" s="18">
        <v>8037</v>
      </c>
      <c r="B7" s="21">
        <v>6.7427930553893317E-2</v>
      </c>
    </row>
    <row r="8" spans="1:5" ht="11">
      <c r="A8" s="18">
        <v>8402</v>
      </c>
      <c r="B8" s="21">
        <v>6.1537282487235195E-2</v>
      </c>
    </row>
    <row r="9" spans="1:5" ht="11">
      <c r="A9" s="18">
        <v>8767</v>
      </c>
      <c r="B9" s="21">
        <v>6.2994417350071399E-2</v>
      </c>
    </row>
    <row r="10" spans="1:5" ht="11">
      <c r="A10" s="18">
        <v>9863</v>
      </c>
      <c r="B10" s="21"/>
      <c r="C10" s="20">
        <v>6.0410000000000005E-2</v>
      </c>
      <c r="D10" s="19">
        <v>5.9969999999999996E-2</v>
      </c>
    </row>
    <row r="11" spans="1:5" ht="11">
      <c r="A11" s="18">
        <v>10228</v>
      </c>
      <c r="B11" s="21">
        <v>6.7122829764388894E-2</v>
      </c>
      <c r="C11" s="20">
        <v>6.1900000000000004E-2</v>
      </c>
      <c r="D11" s="19">
        <v>6.1100000000000002E-2</v>
      </c>
    </row>
    <row r="12" spans="1:5" ht="11">
      <c r="A12" s="18">
        <v>10594</v>
      </c>
      <c r="B12" s="21">
        <v>6.6131589377724925E-2</v>
      </c>
      <c r="C12" s="20">
        <v>6.1030000000000001E-2</v>
      </c>
      <c r="D12" s="19">
        <v>6.071E-2</v>
      </c>
    </row>
    <row r="13" spans="1:5" ht="11">
      <c r="A13" s="18">
        <v>10959</v>
      </c>
      <c r="B13" s="21">
        <v>6.7923140173973259E-2</v>
      </c>
      <c r="C13" s="20">
        <v>5.9879999999999996E-2</v>
      </c>
      <c r="D13" s="19">
        <v>5.9909999999999998E-2</v>
      </c>
    </row>
    <row r="14" spans="1:5" ht="11">
      <c r="A14" s="18">
        <v>11324</v>
      </c>
      <c r="B14" s="21">
        <v>6.8902112010623892E-2</v>
      </c>
      <c r="C14" s="20">
        <v>6.0139999999999999E-2</v>
      </c>
      <c r="D14" s="19">
        <v>5.8029999999999998E-2</v>
      </c>
    </row>
    <row r="15" spans="1:5" ht="11">
      <c r="A15" s="18">
        <v>11689</v>
      </c>
      <c r="B15" s="21">
        <v>6.9902339909549707E-2</v>
      </c>
      <c r="C15" s="20">
        <v>5.9209999999999992E-2</v>
      </c>
      <c r="D15" s="19">
        <v>5.6590000000000001E-2</v>
      </c>
    </row>
    <row r="16" spans="1:5" ht="11">
      <c r="A16" s="18">
        <v>12055</v>
      </c>
      <c r="B16" s="21">
        <v>6.8729114272918321E-2</v>
      </c>
      <c r="C16" s="20">
        <v>5.8689999999999999E-2</v>
      </c>
      <c r="D16" s="19">
        <v>5.7699999999999994E-2</v>
      </c>
    </row>
    <row r="17" spans="1:4" ht="11">
      <c r="A17" s="18">
        <v>12420</v>
      </c>
      <c r="B17" s="21">
        <v>6.441572300942669E-2</v>
      </c>
      <c r="C17" s="20">
        <v>5.9420000000000001E-2</v>
      </c>
      <c r="D17" s="19">
        <v>5.7610000000000001E-2</v>
      </c>
    </row>
    <row r="18" spans="1:4" ht="11">
      <c r="A18" s="18">
        <v>12785</v>
      </c>
      <c r="B18" s="21">
        <v>6.3858177659168888E-2</v>
      </c>
      <c r="C18" s="20">
        <v>5.9559999999999995E-2</v>
      </c>
      <c r="D18" s="19">
        <v>5.806E-2</v>
      </c>
    </row>
    <row r="19" spans="1:4" ht="11">
      <c r="A19" s="18">
        <v>13150</v>
      </c>
      <c r="B19" s="21">
        <v>6.4666062830719365E-2</v>
      </c>
      <c r="C19" s="20">
        <v>6.0939999999999994E-2</v>
      </c>
      <c r="D19" s="19">
        <v>5.96E-2</v>
      </c>
    </row>
    <row r="20" spans="1:4" ht="11">
      <c r="A20" s="18">
        <v>13516</v>
      </c>
      <c r="B20" s="21">
        <v>6.0881250135460238E-2</v>
      </c>
      <c r="C20" s="20">
        <v>5.9559999999999995E-2</v>
      </c>
      <c r="D20" s="19">
        <v>5.8430000000000003E-2</v>
      </c>
    </row>
    <row r="21" spans="1:4" ht="11">
      <c r="A21" s="18">
        <v>13881</v>
      </c>
      <c r="B21" s="21">
        <v>6.0237602585264921E-2</v>
      </c>
      <c r="C21" s="20">
        <v>5.8169999999999999E-2</v>
      </c>
      <c r="D21" s="19">
        <v>5.6980000000000003E-2</v>
      </c>
    </row>
    <row r="22" spans="1:4" ht="11">
      <c r="A22" s="18">
        <v>14246</v>
      </c>
      <c r="B22" s="21">
        <v>5.8649559639012722E-2</v>
      </c>
      <c r="C22" s="20">
        <v>5.8220000000000001E-2</v>
      </c>
      <c r="D22" s="19">
        <v>5.6390000000000003E-2</v>
      </c>
    </row>
    <row r="23" spans="1:4" ht="11">
      <c r="A23" s="18">
        <v>14611</v>
      </c>
      <c r="B23" s="21">
        <v>5.9165663858804646E-2</v>
      </c>
      <c r="C23" s="20">
        <v>5.9130000000000002E-2</v>
      </c>
      <c r="D23" s="19">
        <v>5.7820000000000003E-2</v>
      </c>
    </row>
    <row r="24" spans="1:4" ht="11">
      <c r="A24" s="18">
        <v>14977</v>
      </c>
      <c r="B24" s="21">
        <v>5.5923330917290813E-2</v>
      </c>
      <c r="C24" s="20">
        <v>5.6669999999999998E-2</v>
      </c>
      <c r="D24" s="19">
        <v>5.704E-2</v>
      </c>
    </row>
    <row r="25" spans="1:4" ht="11">
      <c r="A25" s="18">
        <v>15342</v>
      </c>
      <c r="B25" s="21">
        <v>4.495846427440376E-2</v>
      </c>
      <c r="C25" s="20">
        <v>5.0290000000000001E-2</v>
      </c>
      <c r="D25" s="19">
        <v>5.1239999999999994E-2</v>
      </c>
    </row>
    <row r="26" spans="1:4" ht="11">
      <c r="A26" s="18">
        <v>15707</v>
      </c>
      <c r="B26" s="21">
        <v>3.5401659955003495E-2</v>
      </c>
      <c r="C26" s="20">
        <v>4.5530000000000001E-2</v>
      </c>
      <c r="D26" s="19">
        <v>4.5019999999999998E-2</v>
      </c>
    </row>
    <row r="27" spans="1:4" ht="11">
      <c r="A27" s="18">
        <v>16072</v>
      </c>
      <c r="B27" s="21">
        <v>3.2197277921010029E-2</v>
      </c>
      <c r="C27" s="20">
        <v>0.04</v>
      </c>
      <c r="D27" s="19">
        <v>3.8290000000000005E-2</v>
      </c>
    </row>
    <row r="28" spans="1:4" ht="11">
      <c r="A28" s="18">
        <v>16438</v>
      </c>
      <c r="B28" s="21">
        <v>3.5048896530006042E-2</v>
      </c>
      <c r="C28" s="20">
        <v>4.1709999999999997E-2</v>
      </c>
      <c r="D28" s="19">
        <v>3.9710000000000002E-2</v>
      </c>
    </row>
    <row r="29" spans="1:4" ht="11">
      <c r="A29" s="18">
        <v>16803</v>
      </c>
      <c r="B29" s="21">
        <v>4.5917592964599796E-2</v>
      </c>
      <c r="C29" s="20">
        <v>4.7230000000000001E-2</v>
      </c>
      <c r="D29" s="19">
        <v>4.3339999999999997E-2</v>
      </c>
    </row>
    <row r="30" spans="1:4" ht="11">
      <c r="A30" s="18">
        <v>17168</v>
      </c>
      <c r="B30" s="21">
        <v>4.8953264498728638E-2</v>
      </c>
      <c r="C30" s="20">
        <v>4.6769999999999999E-2</v>
      </c>
      <c r="D30" s="19">
        <v>4.2359999999999995E-2</v>
      </c>
    </row>
    <row r="31" spans="1:4" ht="11">
      <c r="A31" s="18">
        <v>17533</v>
      </c>
      <c r="B31" s="21">
        <v>4.9676472107247467E-2</v>
      </c>
      <c r="C31" s="20">
        <v>4.6170000000000003E-2</v>
      </c>
      <c r="D31" s="19">
        <v>4.1820000000000003E-2</v>
      </c>
    </row>
    <row r="32" spans="1:4" ht="11">
      <c r="A32" s="18">
        <v>17899</v>
      </c>
      <c r="B32" s="21">
        <v>5.0052331148538805E-2</v>
      </c>
      <c r="C32" s="20">
        <v>4.5739999999999996E-2</v>
      </c>
      <c r="D32" s="19">
        <v>4.1020000000000001E-2</v>
      </c>
    </row>
    <row r="33" spans="1:4" ht="11">
      <c r="A33" s="18">
        <v>18264</v>
      </c>
      <c r="B33" s="21">
        <v>5.1664651788261177E-2</v>
      </c>
      <c r="C33" s="20">
        <v>4.6739999999999997E-2</v>
      </c>
      <c r="D33" s="19">
        <v>4.2119999999999998E-2</v>
      </c>
    </row>
    <row r="34" spans="1:4" ht="11">
      <c r="A34" s="18">
        <v>18629</v>
      </c>
      <c r="B34" s="21">
        <v>4.7333484856431865E-2</v>
      </c>
      <c r="C34" s="20">
        <v>4.4790000000000003E-2</v>
      </c>
      <c r="D34" s="19">
        <v>3.993E-2</v>
      </c>
    </row>
    <row r="35" spans="1:4" ht="11">
      <c r="A35" s="18">
        <v>18994</v>
      </c>
      <c r="B35" s="21">
        <v>4.541560939343494E-2</v>
      </c>
      <c r="C35" s="20">
        <v>4.3479999999999998E-2</v>
      </c>
      <c r="D35" s="19">
        <v>3.7749999999999999E-2</v>
      </c>
    </row>
    <row r="36" spans="1:4" ht="11">
      <c r="A36" s="18">
        <v>19360</v>
      </c>
      <c r="B36" s="21">
        <v>4.4112177715233451E-2</v>
      </c>
      <c r="D36" s="19"/>
    </row>
    <row r="37" spans="1:4" ht="11">
      <c r="A37" s="18">
        <v>19725</v>
      </c>
      <c r="B37" s="21">
        <v>4.6202127335962927E-2</v>
      </c>
      <c r="C37" s="20">
        <v>4.2999999999999997E-2</v>
      </c>
      <c r="D37" s="19">
        <v>3.6589999999999998E-2</v>
      </c>
    </row>
    <row r="38" spans="1:4" ht="11">
      <c r="A38" s="18">
        <v>20090</v>
      </c>
      <c r="B38" s="21">
        <v>4.9408614569436529E-2</v>
      </c>
      <c r="D38" s="19"/>
    </row>
    <row r="39" spans="1:4" ht="11">
      <c r="A39" s="18">
        <v>20455</v>
      </c>
      <c r="B39" s="21">
        <v>4.823101981642082E-2</v>
      </c>
      <c r="C39" s="20">
        <v>4.2999999999999997E-2</v>
      </c>
      <c r="D39" s="19">
        <v>3.5650000000000001E-2</v>
      </c>
    </row>
    <row r="40" spans="1:4" ht="11">
      <c r="A40" s="18">
        <v>20821</v>
      </c>
      <c r="B40" s="21">
        <v>4.9306869618132264E-2</v>
      </c>
      <c r="D40" s="19"/>
    </row>
    <row r="41" spans="1:4" ht="11">
      <c r="A41" s="13">
        <v>21186</v>
      </c>
      <c r="B41" s="21">
        <v>5.1369721082514815E-2</v>
      </c>
      <c r="C41" s="20">
        <v>4.2000000000000003E-2</v>
      </c>
      <c r="D41" s="19">
        <v>3.4340000000000002E-2</v>
      </c>
    </row>
    <row r="42" spans="1:4" ht="11">
      <c r="A42" s="13">
        <v>21551</v>
      </c>
      <c r="B42" s="21">
        <v>5.1617695736180497E-2</v>
      </c>
      <c r="D42" s="19"/>
    </row>
    <row r="43" spans="1:4" ht="11">
      <c r="A43" s="18">
        <v>21916</v>
      </c>
      <c r="B43" s="21">
        <v>5.3246976977747475E-2</v>
      </c>
      <c r="C43" s="20">
        <v>4.1189999999999997E-2</v>
      </c>
      <c r="D43" s="19">
        <v>3.3099999999999997E-2</v>
      </c>
    </row>
    <row r="44" spans="1:4" ht="11">
      <c r="A44" s="18">
        <v>22282</v>
      </c>
      <c r="B44" s="21">
        <v>5.4837548086693305E-2</v>
      </c>
      <c r="C44" s="20">
        <v>4.0899999999999999E-2</v>
      </c>
      <c r="D44" s="19">
        <v>3.27E-2</v>
      </c>
    </row>
    <row r="45" spans="1:4" ht="11">
      <c r="A45" s="18">
        <v>22647</v>
      </c>
      <c r="B45" s="21">
        <v>5.6655274138962118E-2</v>
      </c>
      <c r="C45" s="20">
        <v>4.0689999999999997E-2</v>
      </c>
      <c r="D45" s="19">
        <v>3.2390000000000002E-2</v>
      </c>
    </row>
    <row r="46" spans="1:4" ht="11">
      <c r="A46" s="18">
        <v>23012</v>
      </c>
      <c r="B46" s="21">
        <v>5.739353068050787E-2</v>
      </c>
      <c r="D46" s="19"/>
    </row>
    <row r="47" spans="1:4" ht="11">
      <c r="A47" s="18">
        <v>23377</v>
      </c>
      <c r="B47" s="21">
        <v>5.7008012032853481E-2</v>
      </c>
      <c r="C47" s="20">
        <v>4.0480000000000002E-2</v>
      </c>
      <c r="D47" s="19">
        <v>3.2340000000000001E-2</v>
      </c>
    </row>
    <row r="48" spans="1:4" ht="11">
      <c r="A48" s="13">
        <v>23743</v>
      </c>
      <c r="B48" s="21">
        <v>5.7818518752732279E-2</v>
      </c>
      <c r="D48" s="19"/>
    </row>
    <row r="49" spans="1:4" ht="11">
      <c r="A49" s="13">
        <v>24108</v>
      </c>
      <c r="B49" s="21">
        <v>5.7009731053177276E-2</v>
      </c>
      <c r="C49" s="20">
        <v>4.0529999999999997E-2</v>
      </c>
      <c r="D49" s="19">
        <v>3.2680000000000001E-2</v>
      </c>
    </row>
    <row r="50" spans="1:4" ht="11">
      <c r="A50" s="13">
        <v>24473</v>
      </c>
      <c r="B50" s="21">
        <v>5.7135396996358515E-2</v>
      </c>
      <c r="C50" s="20">
        <v>4.197E-2</v>
      </c>
      <c r="D50" s="19">
        <v>3.3799999999999997E-2</v>
      </c>
    </row>
    <row r="51" spans="1:4" ht="11">
      <c r="A51" s="13">
        <v>24838</v>
      </c>
      <c r="B51" s="21">
        <v>5.6155489252051265E-2</v>
      </c>
      <c r="C51" s="20">
        <v>4.1180000000000001E-2</v>
      </c>
      <c r="D51" s="19">
        <v>3.3170000000000005E-2</v>
      </c>
    </row>
    <row r="52" spans="1:4" ht="11">
      <c r="A52" s="13">
        <v>25204</v>
      </c>
      <c r="B52" s="21">
        <v>5.8530580269710704E-2</v>
      </c>
      <c r="C52" s="20">
        <v>4.086E-2</v>
      </c>
      <c r="D52" s="19">
        <v>3.2739999999999998E-2</v>
      </c>
    </row>
    <row r="53" spans="1:4" ht="11">
      <c r="A53" s="13">
        <v>25569</v>
      </c>
      <c r="B53" s="21">
        <v>5.9560594191545538E-2</v>
      </c>
      <c r="C53" s="20">
        <v>4.079E-2</v>
      </c>
      <c r="D53" s="19">
        <v>3.2129999999999999E-2</v>
      </c>
    </row>
    <row r="54" spans="1:4" ht="11">
      <c r="A54" s="13">
        <v>25934</v>
      </c>
      <c r="B54" s="21">
        <v>6.227906578834802E-2</v>
      </c>
      <c r="C54" s="20">
        <v>4.1079999999999998E-2</v>
      </c>
      <c r="D54" s="19">
        <v>3.2559999999999999E-2</v>
      </c>
    </row>
    <row r="55" spans="1:4" ht="11">
      <c r="A55" s="13">
        <v>26299</v>
      </c>
      <c r="B55" s="21">
        <v>6.4717201814392708E-2</v>
      </c>
      <c r="C55" s="20">
        <v>4.1779999999999998E-2</v>
      </c>
      <c r="D55" s="19">
        <v>3.3799999999999997E-2</v>
      </c>
    </row>
    <row r="56" spans="1:4" ht="11">
      <c r="A56" s="13">
        <v>26665</v>
      </c>
      <c r="B56" s="21">
        <v>6.6466847012371599E-2</v>
      </c>
      <c r="C56" s="20">
        <v>4.2750000000000003E-2</v>
      </c>
      <c r="D56" s="19">
        <v>3.4270000000000002E-2</v>
      </c>
    </row>
    <row r="57" spans="1:4" ht="11">
      <c r="A57" s="13">
        <v>27030</v>
      </c>
      <c r="B57" s="21">
        <v>6.869131645405685E-2</v>
      </c>
      <c r="C57" s="20">
        <v>4.4069999999999998E-2</v>
      </c>
      <c r="D57" s="19">
        <v>3.6290000000000003E-2</v>
      </c>
    </row>
    <row r="58" spans="1:4" ht="11">
      <c r="A58" s="13">
        <v>27395</v>
      </c>
      <c r="B58" s="21">
        <v>7.0987737667088102E-2</v>
      </c>
      <c r="C58" s="20">
        <v>4.3819999999999998E-2</v>
      </c>
      <c r="D58" s="19">
        <v>3.6299999999999999E-2</v>
      </c>
    </row>
    <row r="59" spans="1:4" ht="11">
      <c r="A59" s="13">
        <v>27760</v>
      </c>
      <c r="B59" s="21">
        <v>7.114653504968986E-2</v>
      </c>
      <c r="C59" s="20">
        <v>4.4290000000000003E-2</v>
      </c>
      <c r="D59" s="19">
        <v>3.7000000000000005E-2</v>
      </c>
    </row>
    <row r="60" spans="1:4" ht="11">
      <c r="A60" s="13">
        <v>28126</v>
      </c>
      <c r="B60" s="21">
        <v>7.4239476209926492E-2</v>
      </c>
      <c r="C60" s="20">
        <v>4.5090000000000005E-2</v>
      </c>
      <c r="D60" s="19">
        <v>3.7929999999999998E-2</v>
      </c>
    </row>
    <row r="61" spans="1:4" ht="11">
      <c r="A61" s="13">
        <v>28491</v>
      </c>
      <c r="B61" s="21">
        <v>7.5899627125296604E-2</v>
      </c>
      <c r="C61" s="20">
        <v>4.6600000000000003E-2</v>
      </c>
      <c r="D61" s="19">
        <v>3.9309999999999998E-2</v>
      </c>
    </row>
    <row r="62" spans="1:4" ht="11">
      <c r="A62" s="13">
        <v>28856</v>
      </c>
      <c r="B62" s="21">
        <v>7.7431327105185604E-2</v>
      </c>
      <c r="C62" s="20">
        <v>4.7320000000000001E-2</v>
      </c>
      <c r="D62" s="19">
        <v>4.0460000000000003E-2</v>
      </c>
    </row>
    <row r="63" spans="1:4" ht="11">
      <c r="A63" s="13">
        <v>29221</v>
      </c>
      <c r="B63" s="21">
        <v>7.9114806274937999E-2</v>
      </c>
      <c r="C63" s="20">
        <v>4.8490000000000005E-2</v>
      </c>
      <c r="D63" s="19">
        <v>4.2190000000000005E-2</v>
      </c>
    </row>
    <row r="64" spans="1:4" ht="11">
      <c r="A64" s="13">
        <v>29587</v>
      </c>
      <c r="B64" s="21">
        <v>7.9303513147280111E-2</v>
      </c>
      <c r="C64" s="20">
        <v>4.8290000000000007E-2</v>
      </c>
      <c r="D64" s="19">
        <v>4.233E-2</v>
      </c>
    </row>
    <row r="65" spans="1:4" ht="11.25" customHeight="1">
      <c r="A65" s="13">
        <v>29952</v>
      </c>
      <c r="B65" s="21">
        <v>8.1261080899588625E-2</v>
      </c>
      <c r="C65" s="20">
        <v>5.0120000000000005E-2</v>
      </c>
      <c r="D65" s="19">
        <v>4.4330000000000001E-2</v>
      </c>
    </row>
    <row r="66" spans="1:4" ht="10.5" customHeight="1">
      <c r="A66" s="13">
        <v>30317</v>
      </c>
      <c r="B66" s="21">
        <v>8.3830134627658787E-2</v>
      </c>
      <c r="C66" s="20">
        <v>5.1710000000000006E-2</v>
      </c>
      <c r="D66" s="19">
        <v>4.6699999999999998E-2</v>
      </c>
    </row>
    <row r="67" spans="1:4" ht="11.25" customHeight="1">
      <c r="A67" s="13">
        <v>30682</v>
      </c>
      <c r="B67" s="21">
        <v>8.4661199389904962E-2</v>
      </c>
      <c r="C67" s="20">
        <v>5.2919999999999995E-2</v>
      </c>
      <c r="D67" s="19">
        <v>4.9390000000000003E-2</v>
      </c>
    </row>
    <row r="68" spans="1:4" ht="9" customHeight="1">
      <c r="A68" s="13">
        <v>31048</v>
      </c>
      <c r="B68" s="21">
        <v>8.5574978974391355E-2</v>
      </c>
      <c r="C68" s="20">
        <v>5.2880000000000003E-2</v>
      </c>
      <c r="D68" s="19">
        <v>4.9119999999999997E-2</v>
      </c>
    </row>
    <row r="69" spans="1:4" ht="9" customHeight="1">
      <c r="A69" s="13">
        <v>31413</v>
      </c>
      <c r="B69" s="21">
        <v>8.7682416505548644E-2</v>
      </c>
      <c r="C69" s="20">
        <v>5.3200000000000004E-2</v>
      </c>
      <c r="D69" s="19">
        <v>4.9710000000000004E-2</v>
      </c>
    </row>
    <row r="70" spans="1:4" ht="9" customHeight="1">
      <c r="A70" s="13">
        <v>31778</v>
      </c>
      <c r="B70" s="21">
        <v>8.8119160782482678E-2</v>
      </c>
      <c r="C70" s="20">
        <v>5.7210000000000004E-2</v>
      </c>
      <c r="D70" s="19">
        <v>5.6840000000000002E-2</v>
      </c>
    </row>
    <row r="71" spans="1:4" ht="9" customHeight="1">
      <c r="A71" s="13">
        <v>32143</v>
      </c>
      <c r="B71" s="21">
        <v>8.285606998657398E-2</v>
      </c>
      <c r="C71" s="20">
        <v>6.2319999999999993E-2</v>
      </c>
      <c r="D71" s="19">
        <v>6.8019999999999997E-2</v>
      </c>
    </row>
    <row r="72" spans="1:4" ht="9" customHeight="1">
      <c r="A72" s="13">
        <v>32509</v>
      </c>
      <c r="B72" s="21">
        <v>7.6156464130608073E-2</v>
      </c>
      <c r="C72" s="20">
        <v>6.0009999999999994E-2</v>
      </c>
      <c r="D72" s="19">
        <v>6.1150000000000003E-2</v>
      </c>
    </row>
    <row r="73" spans="1:4" ht="9" customHeight="1">
      <c r="A73" s="13">
        <v>32874</v>
      </c>
      <c r="B73" s="21">
        <v>7.4567133944794264E-2</v>
      </c>
      <c r="C73" s="20">
        <v>6.1359999999999998E-2</v>
      </c>
      <c r="D73" s="19">
        <v>6.4160000000000009E-2</v>
      </c>
    </row>
    <row r="74" spans="1:4" ht="9" customHeight="1">
      <c r="A74" s="13">
        <v>33239</v>
      </c>
      <c r="B74" s="21">
        <v>7.131531518771754E-2</v>
      </c>
      <c r="C74" s="20">
        <v>5.9969999999999996E-2</v>
      </c>
      <c r="D74" s="19">
        <v>5.9770000000000004E-2</v>
      </c>
    </row>
    <row r="75" spans="1:4" ht="9" customHeight="1">
      <c r="A75" s="13">
        <v>33604</v>
      </c>
      <c r="B75" s="21">
        <v>7.4512279675193541E-2</v>
      </c>
      <c r="C75" s="20">
        <v>6.2869999999999995E-2</v>
      </c>
      <c r="D75" s="19">
        <v>6.9629999999999997E-2</v>
      </c>
    </row>
    <row r="76" spans="1:4" ht="9" customHeight="1">
      <c r="A76" s="13">
        <v>33970</v>
      </c>
      <c r="B76" s="21">
        <v>7.3148586908179353E-2</v>
      </c>
      <c r="C76" s="20">
        <v>6.157E-2</v>
      </c>
      <c r="D76" s="19">
        <v>6.4140000000000003E-2</v>
      </c>
    </row>
    <row r="77" spans="1:4" ht="9" customHeight="1">
      <c r="A77" s="13">
        <v>34335</v>
      </c>
      <c r="B77" s="21">
        <v>8.6596798340171435E-2</v>
      </c>
      <c r="C77" s="20">
        <v>6.0999999999999999E-2</v>
      </c>
      <c r="D77" s="19">
        <v>6.08E-2</v>
      </c>
    </row>
    <row r="78" spans="1:4" ht="9" customHeight="1">
      <c r="A78" s="13">
        <v>34700</v>
      </c>
      <c r="B78" s="21">
        <v>8.8239089117888095E-2</v>
      </c>
      <c r="C78" s="20">
        <v>6.3449999999999993E-2</v>
      </c>
      <c r="D78" s="19">
        <v>6.5250000000000002E-2</v>
      </c>
    </row>
    <row r="79" spans="1:4" ht="9" customHeight="1">
      <c r="A79" s="13">
        <v>35065</v>
      </c>
      <c r="B79" s="21">
        <v>8.790399934768392E-2</v>
      </c>
    </row>
    <row r="80" spans="1:4" ht="9" customHeight="1">
      <c r="A80" s="13">
        <v>35431</v>
      </c>
      <c r="B80" s="21">
        <v>8.6353830709754595E-2</v>
      </c>
    </row>
    <row r="81" spans="1:1" ht="9" customHeight="1">
      <c r="A81" s="13">
        <v>35796</v>
      </c>
    </row>
    <row r="82" spans="1:1" ht="9" customHeight="1">
      <c r="A82" s="13">
        <v>36161</v>
      </c>
    </row>
    <row r="83" spans="1:1" ht="9" customHeight="1">
      <c r="A83" s="13">
        <v>36526</v>
      </c>
    </row>
    <row r="84" spans="1:1" ht="9" customHeight="1">
      <c r="A84" s="13">
        <v>36892</v>
      </c>
    </row>
    <row r="85" spans="1:1" ht="9" customHeight="1">
      <c r="A85" s="13">
        <v>37257</v>
      </c>
    </row>
    <row r="86" spans="1:1" ht="9" customHeight="1">
      <c r="A86" s="13">
        <v>37622</v>
      </c>
    </row>
    <row r="87" spans="1:1" ht="9" customHeight="1">
      <c r="A87" s="13">
        <v>37987</v>
      </c>
    </row>
  </sheetData>
  <phoneticPr fontId="4" type="noConversion"/>
  <pageMargins left="0.75" right="0.75" top="1" bottom="1" header="0.5" footer="0.5"/>
  <pageSetup scale="75" fitToWidth="6" orientation="portrait" verticalDpi="96"/>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33:F37"/>
  <sheetViews>
    <sheetView zoomScaleNormal="100" workbookViewId="0">
      <selection activeCell="M19" sqref="M19"/>
    </sheetView>
  </sheetViews>
  <sheetFormatPr baseColWidth="10" defaultColWidth="8.7109375" defaultRowHeight="16"/>
  <sheetData>
    <row r="33" spans="1:6" ht="23">
      <c r="A33" s="48"/>
      <c r="D33" s="49"/>
      <c r="E33" s="49"/>
      <c r="F33" s="49" t="s">
        <v>234</v>
      </c>
    </row>
    <row r="34" spans="1:6" ht="23">
      <c r="D34" s="52"/>
      <c r="E34" s="52"/>
      <c r="F34" s="50" t="s">
        <v>100</v>
      </c>
    </row>
    <row r="36" spans="1:6">
      <c r="A36" s="56" t="s">
        <v>99</v>
      </c>
    </row>
    <row r="37" spans="1:6">
      <c r="A37" s="56" t="s">
        <v>181</v>
      </c>
    </row>
  </sheetData>
  <phoneticPr fontId="0" type="noConversion"/>
  <pageMargins left="0.75" right="0.75" top="1" bottom="1" header="0.5" footer="0.5"/>
  <pageSetup scale="69" orientation="portrait" verticalDpi="96"/>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Y1733"/>
  <sheetViews>
    <sheetView topLeftCell="A58" workbookViewId="0">
      <selection activeCell="A109" sqref="A109:C109"/>
    </sheetView>
  </sheetViews>
  <sheetFormatPr baseColWidth="10" defaultColWidth="8.85546875" defaultRowHeight="13"/>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c r="A1" s="1"/>
      <c r="B1" s="78"/>
      <c r="C1" s="142"/>
      <c r="D1" s="142"/>
      <c r="E1" s="1"/>
      <c r="F1" s="1"/>
      <c r="G1" s="1"/>
      <c r="H1" s="1"/>
      <c r="I1" s="1"/>
      <c r="J1" s="1"/>
      <c r="K1" s="1"/>
      <c r="L1" s="1"/>
      <c r="M1" s="1"/>
      <c r="N1" s="1"/>
      <c r="O1" s="1"/>
      <c r="P1" s="1"/>
      <c r="Q1" s="1"/>
      <c r="R1" s="1"/>
      <c r="S1" s="1"/>
      <c r="T1" s="1"/>
      <c r="U1" s="1"/>
      <c r="V1" s="1"/>
      <c r="W1" s="1"/>
      <c r="X1" s="1"/>
      <c r="Y1" s="1"/>
    </row>
    <row r="2" spans="1:25" ht="9.75" customHeight="1">
      <c r="A2" s="1"/>
      <c r="B2" s="78"/>
      <c r="C2" s="142"/>
      <c r="D2" s="142"/>
      <c r="E2" s="1"/>
      <c r="F2" s="1"/>
      <c r="G2" s="1"/>
      <c r="H2" s="1"/>
      <c r="I2" s="1"/>
      <c r="J2" s="1"/>
      <c r="K2" s="1"/>
      <c r="L2" s="1"/>
      <c r="M2" s="1"/>
      <c r="N2" s="1"/>
      <c r="O2" s="1"/>
      <c r="P2" s="1"/>
      <c r="Q2" s="1"/>
      <c r="R2" s="1"/>
      <c r="S2" s="1"/>
      <c r="T2" s="1"/>
      <c r="U2" s="1"/>
      <c r="V2" s="1"/>
      <c r="W2" s="1"/>
      <c r="X2" s="1"/>
      <c r="Y2" s="1"/>
    </row>
    <row r="3" spans="1:25" ht="9.75" customHeight="1">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c r="A4" s="1">
        <v>1913</v>
      </c>
      <c r="B4" s="78">
        <f>'Table A0'!G6</f>
        <v>17029.525712923529</v>
      </c>
      <c r="C4" s="142">
        <f>100/'Table A0'!L6</f>
        <v>4.3037058124167542</v>
      </c>
      <c r="D4" s="142"/>
      <c r="E4" s="1"/>
      <c r="F4" s="1"/>
      <c r="G4" s="1"/>
      <c r="H4" s="1"/>
      <c r="I4" s="1"/>
      <c r="J4" s="1"/>
      <c r="K4" s="1"/>
      <c r="L4" s="1"/>
      <c r="M4" s="1"/>
      <c r="N4" s="1"/>
      <c r="O4" s="1"/>
      <c r="P4" s="1"/>
      <c r="Q4" s="1"/>
      <c r="R4" s="1"/>
      <c r="S4" s="1"/>
      <c r="T4" s="1"/>
      <c r="U4" s="1"/>
      <c r="V4" s="1"/>
      <c r="W4" s="1"/>
      <c r="X4" s="1"/>
      <c r="Y4" s="1"/>
    </row>
    <row r="5" spans="1:25" ht="9.75" customHeight="1">
      <c r="A5" s="1">
        <v>1914</v>
      </c>
      <c r="B5" s="78">
        <f>'Table A0'!G7</f>
        <v>16637.567718455764</v>
      </c>
      <c r="C5" s="142">
        <f>100/'Table A0'!L7</f>
        <v>4.3616681802607511</v>
      </c>
      <c r="D5" s="142"/>
      <c r="E5" s="1"/>
      <c r="F5" s="1"/>
      <c r="G5" s="1"/>
      <c r="H5" s="1"/>
      <c r="I5" s="1"/>
      <c r="J5" s="1"/>
      <c r="K5" s="1"/>
      <c r="L5" s="1"/>
      <c r="M5" s="1"/>
      <c r="N5" s="1"/>
      <c r="O5" s="1"/>
      <c r="P5" s="1"/>
      <c r="Q5" s="1"/>
      <c r="R5" s="1"/>
      <c r="S5" s="1"/>
      <c r="T5" s="1"/>
      <c r="U5" s="1"/>
      <c r="V5" s="1"/>
      <c r="W5" s="1"/>
      <c r="X5" s="1"/>
      <c r="Y5" s="1"/>
    </row>
    <row r="6" spans="1:25" ht="9.75" customHeight="1">
      <c r="A6" s="1">
        <v>1915</v>
      </c>
      <c r="B6" s="78">
        <f>'Table A0'!G8</f>
        <v>16798.331340779445</v>
      </c>
      <c r="C6" s="142">
        <f>100/'Table A0'!L8</f>
        <v>4.4051399561437483</v>
      </c>
      <c r="D6" s="142"/>
      <c r="E6" s="1"/>
      <c r="F6" s="1"/>
      <c r="G6" s="1"/>
      <c r="H6" s="1"/>
      <c r="I6" s="1"/>
      <c r="J6" s="1"/>
      <c r="K6" s="1"/>
      <c r="L6" s="1"/>
      <c r="M6" s="1"/>
      <c r="N6" s="1"/>
      <c r="O6" s="1"/>
      <c r="P6" s="1"/>
      <c r="Q6" s="1"/>
      <c r="R6" s="1"/>
      <c r="S6" s="1"/>
      <c r="T6" s="1"/>
      <c r="U6" s="1"/>
      <c r="V6" s="1"/>
      <c r="W6" s="1"/>
      <c r="X6" s="1"/>
      <c r="Y6" s="1"/>
    </row>
    <row r="7" spans="1:25" ht="9.75" customHeight="1">
      <c r="A7" s="1">
        <v>1916</v>
      </c>
      <c r="B7" s="78">
        <f>'Table A0'!G9</f>
        <v>18274.953394146782</v>
      </c>
      <c r="C7" s="142">
        <f>100/'Table A0'!L9</f>
        <v>4.7384235712467309</v>
      </c>
      <c r="D7" s="142"/>
      <c r="E7" s="1"/>
      <c r="F7" s="1"/>
      <c r="G7" s="1"/>
      <c r="H7" s="1"/>
      <c r="I7" s="1"/>
      <c r="J7" s="1"/>
      <c r="K7" s="1"/>
      <c r="L7" s="1"/>
      <c r="M7" s="1"/>
      <c r="N7" s="1"/>
      <c r="O7" s="1"/>
      <c r="P7" s="1"/>
      <c r="Q7" s="1"/>
      <c r="R7" s="1"/>
      <c r="S7" s="1"/>
      <c r="T7" s="1"/>
      <c r="U7" s="1"/>
      <c r="V7" s="1"/>
      <c r="W7" s="1"/>
      <c r="X7" s="1"/>
      <c r="Y7" s="1"/>
    </row>
    <row r="8" spans="1:25" ht="9.75" customHeight="1">
      <c r="A8" s="1">
        <v>1917</v>
      </c>
      <c r="B8" s="78">
        <f>'Table A0'!G10</f>
        <v>18612.243465915428</v>
      </c>
      <c r="C8" s="142">
        <f>100/'Table A0'!L10</f>
        <v>5.5643873130236825</v>
      </c>
      <c r="D8" s="142"/>
      <c r="E8" s="1"/>
      <c r="F8" s="1"/>
      <c r="G8" s="1"/>
      <c r="H8" s="1"/>
      <c r="I8" s="1"/>
      <c r="J8" s="1"/>
      <c r="K8" s="1"/>
      <c r="L8" s="1"/>
      <c r="M8" s="1"/>
      <c r="N8" s="1"/>
      <c r="O8" s="1"/>
      <c r="P8" s="1"/>
      <c r="Q8" s="1"/>
      <c r="R8" s="1"/>
      <c r="S8" s="1"/>
      <c r="T8" s="1"/>
      <c r="U8" s="1"/>
      <c r="V8" s="1"/>
      <c r="W8" s="1"/>
      <c r="X8" s="1"/>
      <c r="Y8" s="1"/>
    </row>
    <row r="9" spans="1:25" ht="9.75" customHeight="1">
      <c r="A9" s="1">
        <v>1918</v>
      </c>
      <c r="B9" s="78">
        <f>'Table A0'!G11</f>
        <v>17615.672052407743</v>
      </c>
      <c r="C9" s="142">
        <f>100/'Table A0'!L11</f>
        <v>6.5352569744106264</v>
      </c>
      <c r="D9" s="142"/>
      <c r="E9" s="1"/>
      <c r="F9" s="1"/>
      <c r="G9" s="1"/>
      <c r="H9" s="1"/>
      <c r="I9" s="1"/>
      <c r="J9" s="1"/>
      <c r="K9" s="1"/>
      <c r="L9" s="1"/>
      <c r="M9" s="1"/>
      <c r="N9" s="1"/>
      <c r="O9" s="1"/>
      <c r="P9" s="1"/>
      <c r="Q9" s="1"/>
      <c r="R9" s="1"/>
      <c r="S9" s="1"/>
      <c r="T9" s="1"/>
      <c r="U9" s="1"/>
      <c r="V9" s="1"/>
      <c r="W9" s="1"/>
      <c r="X9" s="1"/>
      <c r="Y9" s="1"/>
    </row>
    <row r="10" spans="1:25" ht="9.75" customHeight="1">
      <c r="A10" s="1">
        <v>1919</v>
      </c>
      <c r="B10" s="78">
        <f>'Table A0'!G12</f>
        <v>17252.849490023429</v>
      </c>
      <c r="C10" s="142">
        <f>100/'Table A0'!L12</f>
        <v>7.506126635797572</v>
      </c>
      <c r="D10" s="142"/>
      <c r="E10" s="1"/>
      <c r="F10" s="1"/>
      <c r="G10" s="1"/>
      <c r="H10" s="1"/>
      <c r="I10" s="1"/>
      <c r="J10" s="1"/>
      <c r="K10" s="1"/>
      <c r="L10" s="1"/>
      <c r="M10" s="1"/>
      <c r="N10" s="1"/>
      <c r="O10" s="1"/>
      <c r="P10" s="1"/>
      <c r="Q10" s="1"/>
      <c r="R10" s="1"/>
      <c r="S10" s="1"/>
      <c r="T10" s="1"/>
      <c r="U10" s="1"/>
      <c r="V10" s="1"/>
      <c r="W10" s="1"/>
      <c r="X10" s="1"/>
      <c r="Y10" s="1"/>
    </row>
    <row r="11" spans="1:25" ht="9.75" customHeight="1">
      <c r="A11" s="1">
        <v>1920</v>
      </c>
      <c r="B11" s="78">
        <f>'Table A0'!G13</f>
        <v>15385.949138093147</v>
      </c>
      <c r="C11" s="142">
        <f>100/'Table A0'!L13</f>
        <v>8.6943551765995064</v>
      </c>
      <c r="D11" s="142"/>
      <c r="E11" s="1"/>
      <c r="F11" s="1"/>
      <c r="G11" s="1"/>
      <c r="H11" s="1"/>
      <c r="I11" s="1"/>
      <c r="J11" s="1"/>
      <c r="K11" s="1"/>
      <c r="L11" s="1"/>
      <c r="M11" s="1"/>
      <c r="N11" s="1"/>
      <c r="O11" s="1"/>
      <c r="P11" s="1"/>
      <c r="Q11" s="1"/>
      <c r="R11" s="1"/>
      <c r="S11" s="1"/>
      <c r="T11" s="1"/>
      <c r="U11" s="1"/>
      <c r="V11" s="1"/>
      <c r="W11" s="1"/>
      <c r="X11" s="1"/>
      <c r="Y11" s="1"/>
    </row>
    <row r="12" spans="1:25" ht="9.75" customHeight="1">
      <c r="A12" s="1">
        <v>1921</v>
      </c>
      <c r="B12" s="78">
        <f>'Table A0'!G14</f>
        <v>13574.393022144235</v>
      </c>
      <c r="C12" s="142">
        <f>100/'Table A0'!L14</f>
        <v>7.7669572910955598</v>
      </c>
      <c r="D12" s="142"/>
      <c r="E12" s="1"/>
      <c r="F12" s="1"/>
      <c r="G12" s="1"/>
      <c r="H12" s="1"/>
      <c r="I12" s="1"/>
      <c r="J12" s="1"/>
      <c r="K12" s="1"/>
      <c r="L12" s="1"/>
      <c r="M12" s="1"/>
      <c r="N12" s="1"/>
      <c r="O12" s="1"/>
      <c r="P12" s="1"/>
      <c r="Q12" s="1"/>
      <c r="R12" s="1"/>
      <c r="S12" s="1"/>
      <c r="T12" s="1"/>
      <c r="U12" s="1"/>
      <c r="V12" s="1"/>
      <c r="W12" s="1"/>
      <c r="X12" s="1"/>
      <c r="Y12" s="1"/>
    </row>
    <row r="13" spans="1:25" ht="9.75" customHeight="1">
      <c r="A13" s="1">
        <v>1922</v>
      </c>
      <c r="B13" s="78">
        <f>'Table A0'!G15</f>
        <v>15326.848141356702</v>
      </c>
      <c r="C13" s="142">
        <f>100/'Table A0'!L15</f>
        <v>7.2742771644215862</v>
      </c>
      <c r="D13" s="142"/>
      <c r="E13" s="1"/>
      <c r="F13" s="1"/>
      <c r="G13" s="1"/>
      <c r="H13" s="1"/>
      <c r="I13" s="1"/>
      <c r="J13" s="1"/>
      <c r="K13" s="1"/>
      <c r="L13" s="1"/>
      <c r="M13" s="1"/>
      <c r="N13" s="1"/>
      <c r="O13" s="1"/>
      <c r="P13" s="1"/>
      <c r="Q13" s="1"/>
      <c r="R13" s="1"/>
      <c r="S13" s="1"/>
      <c r="T13" s="1"/>
      <c r="U13" s="1"/>
      <c r="V13" s="1"/>
      <c r="W13" s="1"/>
      <c r="X13" s="1"/>
      <c r="Y13" s="1"/>
    </row>
    <row r="14" spans="1:25" ht="9.75" customHeight="1">
      <c r="A14" s="1">
        <v>1923</v>
      </c>
      <c r="B14" s="78">
        <f>'Table A0'!G16</f>
        <v>17048.612831429233</v>
      </c>
      <c r="C14" s="142">
        <f>100/'Table A0'!L16</f>
        <v>7.4046924920705797</v>
      </c>
      <c r="D14" s="142"/>
      <c r="E14" s="1"/>
      <c r="F14" s="1"/>
      <c r="G14" s="1"/>
      <c r="H14" s="1"/>
      <c r="I14" s="1"/>
      <c r="J14" s="1"/>
      <c r="K14" s="1"/>
      <c r="L14" s="1"/>
      <c r="M14" s="1"/>
      <c r="N14" s="1"/>
      <c r="O14" s="1"/>
      <c r="P14" s="1"/>
      <c r="Q14" s="1"/>
      <c r="R14" s="1"/>
      <c r="S14" s="1"/>
      <c r="T14" s="1"/>
      <c r="U14" s="1"/>
      <c r="V14" s="1"/>
      <c r="W14" s="1"/>
      <c r="X14" s="1"/>
      <c r="Y14" s="1"/>
    </row>
    <row r="15" spans="1:25" ht="9.75" customHeight="1">
      <c r="A15" s="1">
        <v>1924</v>
      </c>
      <c r="B15" s="78">
        <f>'Table A0'!G17</f>
        <v>16844.232938604011</v>
      </c>
      <c r="C15" s="142">
        <f>100/'Table A0'!L17</f>
        <v>7.4191830840315776</v>
      </c>
      <c r="D15" s="142"/>
      <c r="E15" s="1"/>
      <c r="F15" s="1"/>
      <c r="G15" s="1"/>
      <c r="H15" s="1"/>
      <c r="I15" s="1"/>
      <c r="J15" s="1"/>
      <c r="K15" s="1"/>
      <c r="L15" s="1"/>
      <c r="M15" s="1"/>
      <c r="N15" s="1"/>
      <c r="O15" s="1"/>
      <c r="P15" s="1"/>
      <c r="Q15" s="1"/>
      <c r="R15" s="1"/>
      <c r="S15" s="1"/>
      <c r="T15" s="1"/>
      <c r="U15" s="1"/>
      <c r="V15" s="1"/>
      <c r="W15" s="1"/>
      <c r="X15" s="1"/>
      <c r="Y15" s="1"/>
    </row>
    <row r="16" spans="1:25" ht="9.75" customHeight="1">
      <c r="A16" s="1">
        <v>1925</v>
      </c>
      <c r="B16" s="78">
        <f>'Table A0'!G18</f>
        <v>17010.446183723787</v>
      </c>
      <c r="C16" s="142">
        <f>100/'Table A0'!L18</f>
        <v>7.6075607795245679</v>
      </c>
      <c r="D16" s="142"/>
      <c r="E16" s="1"/>
      <c r="F16" s="1"/>
      <c r="G16" s="1"/>
      <c r="H16" s="1"/>
      <c r="I16" s="1"/>
      <c r="J16" s="1"/>
      <c r="K16" s="1"/>
      <c r="L16" s="1"/>
      <c r="M16" s="1"/>
      <c r="N16" s="1"/>
      <c r="O16" s="1"/>
      <c r="P16" s="1"/>
      <c r="Q16" s="1"/>
      <c r="R16" s="1"/>
      <c r="S16" s="1"/>
      <c r="T16" s="1"/>
      <c r="U16" s="1"/>
      <c r="V16" s="1"/>
      <c r="W16" s="1"/>
      <c r="X16" s="1"/>
      <c r="Y16" s="1"/>
    </row>
    <row r="17" spans="1:25" ht="9.75" customHeight="1">
      <c r="A17" s="1">
        <v>1926</v>
      </c>
      <c r="B17" s="78">
        <f>'Table A0'!G19</f>
        <v>17196.251123887221</v>
      </c>
      <c r="C17" s="142">
        <f>100/'Table A0'!L19</f>
        <v>7.6800137393295627</v>
      </c>
      <c r="D17" s="142"/>
      <c r="E17" s="1"/>
      <c r="F17" s="1"/>
      <c r="G17" s="1"/>
      <c r="H17" s="1"/>
      <c r="I17" s="1"/>
      <c r="J17" s="1"/>
      <c r="K17" s="1"/>
      <c r="L17" s="1"/>
      <c r="M17" s="1"/>
      <c r="N17" s="1"/>
      <c r="O17" s="1"/>
      <c r="P17" s="1"/>
      <c r="Q17" s="1"/>
      <c r="R17" s="1"/>
      <c r="S17" s="1"/>
      <c r="T17" s="1"/>
      <c r="U17" s="1"/>
      <c r="V17" s="1"/>
      <c r="W17" s="1"/>
      <c r="X17" s="1"/>
      <c r="Y17" s="1"/>
    </row>
    <row r="18" spans="1:25" ht="9.75" customHeight="1">
      <c r="A18" s="1">
        <v>1927</v>
      </c>
      <c r="B18" s="78">
        <f>'Table A0'!G20</f>
        <v>17322.814846052806</v>
      </c>
      <c r="C18" s="142">
        <f>100/'Table A0'!L20</f>
        <v>7.5351078197195704</v>
      </c>
      <c r="D18" s="142"/>
      <c r="E18" s="1"/>
      <c r="F18" s="1"/>
      <c r="G18" s="1"/>
      <c r="H18" s="1"/>
      <c r="I18" s="1"/>
      <c r="J18" s="1"/>
      <c r="K18" s="1"/>
      <c r="L18" s="1"/>
      <c r="M18" s="1"/>
      <c r="N18" s="1"/>
      <c r="O18" s="1"/>
      <c r="P18" s="1"/>
      <c r="Q18" s="1"/>
      <c r="R18" s="1"/>
      <c r="S18" s="1"/>
      <c r="T18" s="1"/>
      <c r="U18" s="1"/>
      <c r="V18" s="1"/>
      <c r="W18" s="1"/>
      <c r="X18" s="1"/>
      <c r="Y18" s="1"/>
    </row>
    <row r="19" spans="1:25" ht="9.75" customHeight="1">
      <c r="A19" s="1">
        <v>1928</v>
      </c>
      <c r="B19" s="78">
        <f>'Table A0'!G21</f>
        <v>17685.974469482073</v>
      </c>
      <c r="C19" s="142">
        <f>100/'Table A0'!L21</f>
        <v>7.4336736759925763</v>
      </c>
      <c r="D19" s="142"/>
      <c r="E19" s="1"/>
      <c r="F19" s="1"/>
      <c r="G19" s="1"/>
      <c r="H19" s="1"/>
      <c r="I19" s="1"/>
      <c r="J19" s="1"/>
      <c r="K19" s="1"/>
      <c r="L19" s="1"/>
      <c r="M19" s="1"/>
      <c r="N19" s="1"/>
      <c r="O19" s="1"/>
      <c r="P19" s="1"/>
      <c r="Q19" s="1"/>
      <c r="R19" s="1"/>
      <c r="S19" s="1"/>
      <c r="T19" s="1"/>
      <c r="U19" s="1"/>
      <c r="V19" s="1"/>
      <c r="W19" s="1"/>
      <c r="X19" s="1"/>
      <c r="Y19" s="1"/>
    </row>
    <row r="20" spans="1:25" ht="9.75" customHeight="1">
      <c r="A20" s="1">
        <v>1929</v>
      </c>
      <c r="B20" s="78">
        <f>'Table A0'!G22</f>
        <v>18438.92371251461</v>
      </c>
      <c r="C20" s="142">
        <f>100/'Table A0'!L22</f>
        <v>7.4336736759925763</v>
      </c>
      <c r="D20" s="142"/>
      <c r="E20" s="1"/>
      <c r="F20" s="1"/>
      <c r="G20" s="1"/>
      <c r="H20" s="1"/>
      <c r="I20" s="1"/>
      <c r="J20" s="1"/>
      <c r="K20" s="1"/>
      <c r="L20" s="1"/>
      <c r="M20" s="1"/>
      <c r="N20" s="1"/>
      <c r="O20" s="1"/>
      <c r="P20" s="1"/>
      <c r="Q20" s="1"/>
      <c r="R20" s="1"/>
      <c r="S20" s="1"/>
      <c r="T20" s="1"/>
      <c r="U20" s="1"/>
      <c r="V20" s="1"/>
      <c r="W20" s="1"/>
      <c r="X20" s="1"/>
      <c r="Y20" s="1"/>
    </row>
    <row r="21" spans="1:25" ht="9.75" customHeight="1">
      <c r="A21" s="1">
        <v>1930</v>
      </c>
      <c r="B21" s="78">
        <f>'Table A0'!G23</f>
        <v>16712.281659931457</v>
      </c>
      <c r="C21" s="142">
        <f>100/'Table A0'!L23</f>
        <v>7.2452959804995887</v>
      </c>
      <c r="D21" s="142"/>
      <c r="E21" s="1"/>
      <c r="F21" s="1"/>
      <c r="G21" s="1"/>
      <c r="H21" s="1"/>
      <c r="I21" s="1"/>
      <c r="J21" s="1"/>
      <c r="K21" s="1"/>
      <c r="L21" s="1"/>
      <c r="M21" s="1"/>
      <c r="N21" s="1"/>
      <c r="O21" s="1"/>
      <c r="P21" s="1"/>
      <c r="Q21" s="1"/>
      <c r="R21" s="1"/>
      <c r="S21" s="1"/>
      <c r="T21" s="1"/>
      <c r="U21" s="1"/>
      <c r="V21" s="1"/>
      <c r="W21" s="1"/>
      <c r="X21" s="1"/>
      <c r="Y21" s="1"/>
    </row>
    <row r="22" spans="1:25" ht="9.75" customHeight="1">
      <c r="A22" s="1">
        <v>1931</v>
      </c>
      <c r="B22" s="78">
        <f>'Table A0'!G24</f>
        <v>15163.327425211766</v>
      </c>
      <c r="C22" s="142">
        <f>100/'Table A0'!L24</f>
        <v>6.6077099342156238</v>
      </c>
      <c r="D22" s="142"/>
      <c r="E22" s="1"/>
      <c r="F22" s="1"/>
      <c r="G22" s="1"/>
      <c r="H22" s="1"/>
      <c r="I22" s="1"/>
      <c r="J22" s="1"/>
      <c r="K22" s="1"/>
      <c r="L22" s="1"/>
      <c r="M22" s="1"/>
      <c r="N22" s="1"/>
      <c r="O22" s="1"/>
      <c r="P22" s="1"/>
      <c r="Q22" s="1"/>
      <c r="R22" s="1"/>
      <c r="S22" s="1"/>
      <c r="T22" s="1"/>
      <c r="U22" s="1"/>
      <c r="V22" s="1"/>
      <c r="W22" s="1"/>
      <c r="X22" s="1"/>
      <c r="Y22" s="1"/>
    </row>
    <row r="23" spans="1:25" ht="9.75" customHeight="1">
      <c r="A23" s="1">
        <v>1932</v>
      </c>
      <c r="B23" s="78">
        <f>'Table A0'!G25</f>
        <v>12754.379858386543</v>
      </c>
      <c r="C23" s="142">
        <f>100/'Table A0'!L25</f>
        <v>5.9266521120486617</v>
      </c>
      <c r="D23" s="142"/>
      <c r="E23" s="1"/>
      <c r="F23" s="1"/>
      <c r="G23" s="1"/>
      <c r="H23" s="1"/>
      <c r="I23" s="1"/>
      <c r="J23" s="1"/>
      <c r="K23" s="1"/>
      <c r="L23" s="1"/>
      <c r="M23" s="1"/>
      <c r="N23" s="1"/>
      <c r="O23" s="1"/>
      <c r="P23" s="1"/>
      <c r="Q23" s="1"/>
      <c r="R23" s="1"/>
      <c r="S23" s="1"/>
      <c r="T23" s="1"/>
      <c r="U23" s="1"/>
      <c r="V23" s="1"/>
      <c r="W23" s="1"/>
      <c r="X23" s="1"/>
      <c r="Y23" s="1"/>
    </row>
    <row r="24" spans="1:25" ht="9.75" customHeight="1">
      <c r="A24" s="1">
        <v>1933</v>
      </c>
      <c r="B24" s="78">
        <f>'Table A0'!G26</f>
        <v>12426.280442380494</v>
      </c>
      <c r="C24" s="142">
        <f>100/'Table A0'!L26</f>
        <v>5.6223496808676803</v>
      </c>
      <c r="D24" s="142"/>
      <c r="E24" s="1"/>
      <c r="F24" s="1"/>
      <c r="G24" s="1"/>
      <c r="H24" s="1"/>
      <c r="I24" s="1"/>
      <c r="J24" s="1"/>
      <c r="K24" s="1"/>
      <c r="L24" s="1"/>
      <c r="M24" s="1"/>
      <c r="N24" s="1"/>
      <c r="O24" s="1"/>
      <c r="P24" s="1"/>
      <c r="Q24" s="1"/>
      <c r="R24" s="1"/>
      <c r="S24" s="1"/>
      <c r="T24" s="1"/>
      <c r="U24" s="1"/>
      <c r="V24" s="1"/>
      <c r="W24" s="1"/>
      <c r="X24" s="1"/>
      <c r="Y24" s="1"/>
    </row>
    <row r="25" spans="1:25" ht="9.75" customHeight="1">
      <c r="A25" s="1">
        <v>1934</v>
      </c>
      <c r="B25" s="78">
        <f>'Table A0'!G27</f>
        <v>13654.741573957463</v>
      </c>
      <c r="C25" s="142">
        <f>100/'Table A0'!L27</f>
        <v>5.8107273763606679</v>
      </c>
      <c r="D25" s="142"/>
      <c r="E25" s="1"/>
      <c r="F25" s="1"/>
      <c r="G25" s="1"/>
      <c r="H25" s="1"/>
      <c r="I25" s="1"/>
      <c r="J25" s="1"/>
      <c r="K25" s="1"/>
      <c r="L25" s="1"/>
      <c r="M25" s="1"/>
      <c r="N25" s="1"/>
      <c r="O25" s="1"/>
      <c r="P25" s="1"/>
      <c r="Q25" s="1"/>
      <c r="R25" s="1"/>
      <c r="S25" s="1"/>
      <c r="T25" s="1"/>
      <c r="U25" s="1"/>
      <c r="V25" s="1"/>
      <c r="W25" s="1"/>
      <c r="X25" s="1"/>
      <c r="Y25" s="1"/>
    </row>
    <row r="26" spans="1:25" ht="9.75" customHeight="1">
      <c r="A26" s="1">
        <v>1935</v>
      </c>
      <c r="B26" s="78">
        <f>'Table A0'!G28</f>
        <v>14785.579442248114</v>
      </c>
      <c r="C26" s="142">
        <f>100/'Table A0'!L28</f>
        <v>5.9556332959706602</v>
      </c>
      <c r="D26" s="142"/>
      <c r="E26" s="1"/>
      <c r="F26" s="1"/>
      <c r="G26" s="1"/>
      <c r="H26" s="1"/>
      <c r="I26" s="1"/>
      <c r="J26" s="1"/>
      <c r="K26" s="1"/>
      <c r="L26" s="1"/>
      <c r="M26" s="1"/>
      <c r="N26" s="1"/>
      <c r="O26" s="1"/>
      <c r="P26" s="1"/>
      <c r="Q26" s="1"/>
      <c r="R26" s="1"/>
      <c r="S26" s="1"/>
      <c r="T26" s="1"/>
      <c r="U26" s="1"/>
      <c r="V26" s="1"/>
      <c r="W26" s="1"/>
      <c r="X26" s="1"/>
      <c r="Y26" s="1"/>
    </row>
    <row r="27" spans="1:25" ht="9.75" customHeight="1">
      <c r="A27" s="1">
        <v>1936</v>
      </c>
      <c r="B27" s="78">
        <f>'Table A0'!G29</f>
        <v>16232.346024435064</v>
      </c>
      <c r="C27" s="142">
        <f>100/'Table A0'!L29</f>
        <v>6.013595663814657</v>
      </c>
      <c r="D27" s="142"/>
      <c r="E27" s="1"/>
      <c r="F27" s="1"/>
      <c r="G27" s="1"/>
      <c r="H27" s="1"/>
      <c r="I27" s="1"/>
      <c r="J27" s="1"/>
      <c r="K27" s="1"/>
      <c r="L27" s="1"/>
      <c r="M27" s="1"/>
      <c r="N27" s="1"/>
      <c r="O27" s="1"/>
      <c r="P27" s="1"/>
      <c r="Q27" s="1"/>
      <c r="R27" s="1"/>
      <c r="S27" s="1"/>
      <c r="T27" s="1"/>
      <c r="U27" s="1"/>
      <c r="V27" s="1"/>
      <c r="W27" s="1"/>
      <c r="X27" s="1"/>
      <c r="Y27" s="1"/>
    </row>
    <row r="28" spans="1:25" ht="9.75" customHeight="1">
      <c r="A28" s="1">
        <v>1937</v>
      </c>
      <c r="B28" s="78">
        <f>'Table A0'!G30</f>
        <v>17020.24071956849</v>
      </c>
      <c r="C28" s="142">
        <f>100/'Table A0'!L30</f>
        <v>6.2309545432296476</v>
      </c>
      <c r="D28" s="142"/>
      <c r="E28" s="1"/>
      <c r="F28" s="1"/>
      <c r="G28" s="1"/>
      <c r="H28" s="1"/>
      <c r="I28" s="1"/>
      <c r="J28" s="1"/>
      <c r="K28" s="1"/>
      <c r="L28" s="1"/>
      <c r="M28" s="1"/>
      <c r="N28" s="1"/>
      <c r="O28" s="1"/>
      <c r="P28" s="1"/>
      <c r="Q28" s="1"/>
      <c r="R28" s="1"/>
      <c r="S28" s="1"/>
      <c r="T28" s="1"/>
      <c r="U28" s="1"/>
      <c r="V28" s="1"/>
      <c r="W28" s="1"/>
      <c r="X28" s="1"/>
      <c r="Y28" s="1"/>
    </row>
    <row r="29" spans="1:25" ht="9.75" customHeight="1">
      <c r="A29" s="1">
        <v>1938</v>
      </c>
      <c r="B29" s="78">
        <f>'Table A0'!G31</f>
        <v>15649.226753447181</v>
      </c>
      <c r="C29" s="142">
        <f>100/'Table A0'!L31</f>
        <v>6.1150298075416512</v>
      </c>
      <c r="D29" s="142"/>
      <c r="E29" s="1"/>
      <c r="F29" s="1"/>
      <c r="G29" s="1"/>
      <c r="H29" s="1"/>
      <c r="I29" s="1"/>
      <c r="J29" s="1"/>
      <c r="K29" s="1"/>
      <c r="L29" s="1"/>
      <c r="M29" s="1"/>
      <c r="N29" s="1"/>
      <c r="O29" s="1"/>
      <c r="P29" s="1"/>
      <c r="Q29" s="1"/>
      <c r="R29" s="1"/>
      <c r="S29" s="1"/>
      <c r="T29" s="1"/>
      <c r="U29" s="1"/>
      <c r="V29" s="1"/>
      <c r="W29" s="1"/>
      <c r="X29" s="1"/>
      <c r="Y29" s="1"/>
    </row>
    <row r="30" spans="1:25" ht="9.75" customHeight="1">
      <c r="A30" s="1">
        <v>1939</v>
      </c>
      <c r="B30" s="78">
        <f>'Table A0'!G32</f>
        <v>16677.19352810692</v>
      </c>
      <c r="C30" s="142">
        <f>100/'Table A0'!L32</f>
        <v>6.0280862557756558</v>
      </c>
      <c r="D30" s="142"/>
      <c r="E30" s="1"/>
      <c r="F30" s="1"/>
      <c r="G30" s="1"/>
      <c r="H30" s="1"/>
      <c r="I30" s="1"/>
      <c r="J30" s="1"/>
      <c r="K30" s="1"/>
      <c r="L30" s="1"/>
      <c r="M30" s="1"/>
      <c r="N30" s="1"/>
      <c r="O30" s="1"/>
      <c r="P30" s="1"/>
      <c r="Q30" s="1"/>
      <c r="R30" s="1"/>
      <c r="S30" s="1"/>
      <c r="T30" s="1"/>
      <c r="U30" s="1"/>
      <c r="V30" s="1"/>
      <c r="W30" s="1"/>
      <c r="X30" s="1"/>
      <c r="Y30" s="1"/>
    </row>
    <row r="31" spans="1:25" ht="9.75" customHeight="1">
      <c r="A31" s="1">
        <v>1940</v>
      </c>
      <c r="B31" s="78">
        <f>'Table A0'!G33</f>
        <v>17468.11989031425</v>
      </c>
      <c r="C31" s="142">
        <f>100/'Table A0'!L33</f>
        <v>6.0860486236196536</v>
      </c>
      <c r="D31" s="142"/>
      <c r="E31" s="1"/>
      <c r="F31" s="1"/>
      <c r="G31" s="1"/>
      <c r="H31" s="1"/>
      <c r="I31" s="1"/>
      <c r="J31" s="1"/>
      <c r="K31" s="1"/>
      <c r="L31" s="1"/>
      <c r="M31" s="1"/>
      <c r="N31" s="1"/>
      <c r="O31" s="1"/>
      <c r="P31" s="1"/>
      <c r="Q31" s="1"/>
      <c r="R31" s="1"/>
      <c r="S31" s="1"/>
      <c r="T31" s="1"/>
      <c r="U31" s="1"/>
      <c r="V31" s="1"/>
      <c r="W31" s="1"/>
      <c r="X31" s="1"/>
      <c r="Y31" s="1"/>
    </row>
    <row r="32" spans="1:25" ht="9.75" customHeight="1">
      <c r="A32" s="1">
        <v>1941</v>
      </c>
      <c r="B32" s="78">
        <f>'Table A0'!G34</f>
        <v>20416.725697101534</v>
      </c>
      <c r="C32" s="142">
        <f>100/'Table A0'!L34</f>
        <v>6.3903510548006359</v>
      </c>
      <c r="D32" s="142"/>
      <c r="E32" s="1"/>
      <c r="F32" s="1"/>
      <c r="G32" s="1"/>
      <c r="H32" s="1"/>
      <c r="I32" s="1"/>
      <c r="J32" s="1"/>
      <c r="K32" s="1"/>
      <c r="L32" s="1"/>
      <c r="M32" s="1"/>
      <c r="N32" s="1"/>
      <c r="O32" s="1"/>
      <c r="P32" s="1"/>
      <c r="Q32" s="1"/>
      <c r="R32" s="1"/>
      <c r="S32" s="1"/>
      <c r="T32" s="1"/>
      <c r="U32" s="1"/>
      <c r="V32" s="1"/>
      <c r="W32" s="1"/>
      <c r="X32" s="1"/>
      <c r="Y32" s="1"/>
    </row>
    <row r="33" spans="1:25" ht="9.75" customHeight="1">
      <c r="A33" s="1">
        <v>1942</v>
      </c>
      <c r="B33" s="78">
        <f>'Table A0'!G35</f>
        <v>23729.019931755734</v>
      </c>
      <c r="C33" s="142">
        <f>100/'Table A0'!L35</f>
        <v>7.0714088769675962</v>
      </c>
      <c r="D33" s="142"/>
      <c r="E33" s="1"/>
      <c r="F33" s="1"/>
      <c r="G33" s="1"/>
      <c r="H33" s="1"/>
      <c r="I33" s="1"/>
      <c r="J33" s="1"/>
      <c r="K33" s="1"/>
      <c r="L33" s="1"/>
      <c r="M33" s="1"/>
      <c r="N33" s="1"/>
      <c r="O33" s="1"/>
      <c r="P33" s="1"/>
      <c r="Q33" s="1"/>
      <c r="R33" s="1"/>
      <c r="S33" s="1"/>
      <c r="T33" s="1"/>
      <c r="U33" s="1"/>
      <c r="V33" s="1"/>
      <c r="W33" s="1"/>
      <c r="X33" s="1"/>
      <c r="Y33" s="1"/>
    </row>
    <row r="34" spans="1:25" ht="9.75" customHeight="1">
      <c r="A34" s="1">
        <v>1943</v>
      </c>
      <c r="B34" s="78">
        <f>'Table A0'!G36</f>
        <v>27427.322366779292</v>
      </c>
      <c r="C34" s="142">
        <f>100/'Table A0'!L36</f>
        <v>7.506126635797572</v>
      </c>
      <c r="D34" s="142"/>
      <c r="E34" s="1"/>
      <c r="F34" s="1"/>
      <c r="G34" s="1"/>
      <c r="H34" s="1"/>
      <c r="I34" s="1"/>
      <c r="J34" s="1"/>
      <c r="K34" s="1"/>
      <c r="L34" s="1"/>
      <c r="M34" s="1"/>
      <c r="N34" s="1"/>
      <c r="O34" s="1"/>
      <c r="P34" s="1"/>
      <c r="Q34" s="1"/>
      <c r="R34" s="1"/>
      <c r="S34" s="1"/>
      <c r="T34" s="1"/>
      <c r="U34" s="1"/>
      <c r="V34" s="1"/>
      <c r="W34" s="1"/>
      <c r="X34" s="1"/>
      <c r="Y34" s="1"/>
    </row>
    <row r="35" spans="1:25" ht="9.75" customHeight="1">
      <c r="A35" s="1">
        <v>1944</v>
      </c>
      <c r="B35" s="78">
        <f>'Table A0'!G37</f>
        <v>27100.976746745073</v>
      </c>
      <c r="C35" s="142">
        <f>100/'Table A0'!L37</f>
        <v>7.6365419634465663</v>
      </c>
      <c r="D35" s="142"/>
      <c r="E35" s="1"/>
      <c r="F35" s="1"/>
      <c r="G35" s="1"/>
      <c r="H35" s="1"/>
      <c r="I35" s="1"/>
      <c r="J35" s="1"/>
      <c r="K35" s="1"/>
      <c r="L35" s="1"/>
      <c r="M35" s="1"/>
      <c r="N35" s="1"/>
      <c r="O35" s="1"/>
      <c r="P35" s="1"/>
      <c r="Q35" s="1"/>
      <c r="R35" s="1"/>
      <c r="S35" s="1"/>
      <c r="T35" s="1"/>
      <c r="U35" s="1"/>
      <c r="V35" s="1"/>
      <c r="W35" s="1"/>
      <c r="X35" s="1"/>
      <c r="Y35" s="1"/>
    </row>
    <row r="36" spans="1:25" ht="9.75" customHeight="1">
      <c r="A36" s="1">
        <v>1945</v>
      </c>
      <c r="B36" s="78">
        <f>'Table A0'!G38</f>
        <v>26527.31386165697</v>
      </c>
      <c r="C36" s="142">
        <f>100/'Table A0'!L38</f>
        <v>7.8104290669785543</v>
      </c>
      <c r="D36" s="142"/>
      <c r="E36" s="1"/>
      <c r="F36" s="1"/>
      <c r="G36" s="1"/>
      <c r="H36" s="1"/>
      <c r="I36" s="1"/>
      <c r="J36" s="1"/>
      <c r="K36" s="1"/>
      <c r="L36" s="1"/>
      <c r="M36" s="1"/>
      <c r="N36" s="1"/>
      <c r="O36" s="1"/>
      <c r="P36" s="1"/>
      <c r="Q36" s="1"/>
      <c r="R36" s="1"/>
      <c r="S36" s="1"/>
      <c r="T36" s="1"/>
      <c r="U36" s="1"/>
      <c r="V36" s="1"/>
      <c r="W36" s="1"/>
      <c r="X36" s="1"/>
      <c r="Y36" s="1"/>
    </row>
    <row r="37" spans="1:25" ht="9.75" customHeight="1">
      <c r="A37" s="1">
        <v>1946</v>
      </c>
      <c r="B37" s="78">
        <f>'Table A0'!G39</f>
        <v>26697.632972108524</v>
      </c>
      <c r="C37" s="142">
        <f>100/'Table A0'!L39</f>
        <v>8.4769962971845167</v>
      </c>
      <c r="D37" s="142"/>
      <c r="E37" s="1"/>
      <c r="F37" s="1"/>
      <c r="G37" s="1"/>
      <c r="H37" s="1"/>
      <c r="I37" s="1"/>
      <c r="J37" s="1"/>
      <c r="K37" s="1"/>
      <c r="L37" s="1"/>
      <c r="M37" s="1"/>
      <c r="N37" s="1"/>
      <c r="O37" s="1"/>
      <c r="P37" s="1"/>
      <c r="Q37" s="1"/>
      <c r="R37" s="1"/>
      <c r="S37" s="1"/>
      <c r="T37" s="1"/>
      <c r="U37" s="1"/>
      <c r="V37" s="1"/>
      <c r="W37" s="1"/>
      <c r="X37" s="1"/>
      <c r="Y37" s="1"/>
    </row>
    <row r="38" spans="1:25" ht="9.75" customHeight="1">
      <c r="A38" s="1">
        <v>1947</v>
      </c>
      <c r="B38" s="78">
        <f>'Table A0'!G40</f>
        <v>25782.697874531077</v>
      </c>
      <c r="C38" s="142">
        <f>100/'Table A0'!L40</f>
        <v>9.6942060219084478</v>
      </c>
      <c r="D38" s="142"/>
      <c r="E38" s="1"/>
      <c r="F38" s="1"/>
      <c r="G38" s="1"/>
      <c r="H38" s="1"/>
      <c r="I38" s="1"/>
      <c r="J38" s="1"/>
      <c r="K38" s="1"/>
      <c r="L38" s="1"/>
      <c r="M38" s="1"/>
      <c r="N38" s="1"/>
      <c r="O38" s="1"/>
      <c r="P38" s="1"/>
      <c r="Q38" s="1"/>
      <c r="R38" s="1"/>
      <c r="S38" s="1"/>
      <c r="T38" s="1"/>
      <c r="U38" s="1"/>
      <c r="V38" s="1"/>
      <c r="W38" s="1"/>
      <c r="X38" s="1"/>
      <c r="Y38" s="1"/>
    </row>
    <row r="39" spans="1:25" ht="9.75" customHeight="1">
      <c r="A39" s="1">
        <v>1948</v>
      </c>
      <c r="B39" s="78">
        <f>'Table A0'!G41</f>
        <v>26244.244075021128</v>
      </c>
      <c r="C39" s="142">
        <f>100/'Table A0'!L41</f>
        <v>10.447716803880404</v>
      </c>
      <c r="D39" s="142"/>
      <c r="E39" s="1"/>
      <c r="F39" s="1"/>
      <c r="G39" s="1"/>
      <c r="H39" s="1"/>
      <c r="I39" s="1"/>
      <c r="J39" s="1"/>
      <c r="K39" s="1"/>
      <c r="L39" s="1"/>
      <c r="M39" s="1"/>
      <c r="N39" s="1"/>
      <c r="O39" s="1"/>
      <c r="P39" s="1"/>
      <c r="Q39" s="1"/>
      <c r="R39" s="1"/>
      <c r="S39" s="1"/>
      <c r="T39" s="1"/>
      <c r="U39" s="1"/>
      <c r="V39" s="1"/>
      <c r="W39" s="1"/>
      <c r="X39" s="1"/>
      <c r="Y39" s="1"/>
    </row>
    <row r="40" spans="1:25" ht="9.75" customHeight="1">
      <c r="A40" s="1">
        <v>1949</v>
      </c>
      <c r="B40" s="78">
        <f>'Table A0'!G42</f>
        <v>25916.728872995522</v>
      </c>
      <c r="C40" s="142">
        <f>100/'Table A0'!L42</f>
        <v>10.34628266015341</v>
      </c>
      <c r="D40" s="142"/>
      <c r="E40" s="1"/>
      <c r="F40" s="1"/>
      <c r="G40" s="1"/>
      <c r="H40" s="1"/>
      <c r="I40" s="1"/>
      <c r="J40" s="1"/>
      <c r="K40" s="1"/>
      <c r="L40" s="1"/>
      <c r="M40" s="1"/>
      <c r="N40" s="1"/>
      <c r="O40" s="1"/>
      <c r="P40" s="1"/>
      <c r="Q40" s="1"/>
      <c r="R40" s="1"/>
      <c r="S40" s="1"/>
      <c r="T40" s="1"/>
      <c r="U40" s="1"/>
      <c r="V40" s="1"/>
      <c r="W40" s="1"/>
      <c r="X40" s="1"/>
      <c r="Y40" s="1"/>
    </row>
    <row r="41" spans="1:25" ht="9.75" customHeight="1">
      <c r="A41" s="1">
        <v>1950</v>
      </c>
      <c r="B41" s="78">
        <f>'Table A0'!G43</f>
        <v>27978.891068491575</v>
      </c>
      <c r="C41" s="142">
        <f>100/'Table A0'!L43</f>
        <v>10.447716803880404</v>
      </c>
      <c r="D41" s="142"/>
      <c r="E41" s="1"/>
      <c r="F41" s="1"/>
      <c r="G41" s="1"/>
      <c r="H41" s="1"/>
      <c r="I41" s="1"/>
      <c r="J41" s="1"/>
      <c r="K41" s="1"/>
      <c r="L41" s="1"/>
      <c r="M41" s="1"/>
      <c r="N41" s="1"/>
      <c r="O41" s="1"/>
      <c r="P41" s="1"/>
      <c r="Q41" s="1"/>
      <c r="R41" s="1"/>
      <c r="S41" s="1"/>
      <c r="T41" s="1"/>
      <c r="U41" s="1"/>
      <c r="V41" s="1"/>
      <c r="W41" s="1"/>
      <c r="X41" s="1"/>
      <c r="Y41" s="1"/>
    </row>
    <row r="42" spans="1:25" ht="9.75" customHeight="1">
      <c r="A42" s="1">
        <v>1951</v>
      </c>
      <c r="B42" s="78">
        <f>'Table A0'!G44</f>
        <v>28826.290913627254</v>
      </c>
      <c r="C42" s="142">
        <f>100/'Table A0'!L44</f>
        <v>11.273680545657356</v>
      </c>
      <c r="D42" s="142"/>
      <c r="E42" s="1"/>
      <c r="F42" s="1"/>
      <c r="G42" s="1"/>
      <c r="H42" s="1"/>
      <c r="I42" s="1"/>
      <c r="J42" s="1"/>
      <c r="K42" s="1"/>
      <c r="L42" s="1"/>
      <c r="M42" s="1"/>
      <c r="N42" s="1"/>
      <c r="O42" s="1"/>
      <c r="P42" s="1"/>
      <c r="Q42" s="1"/>
      <c r="R42" s="1"/>
      <c r="S42" s="1"/>
      <c r="T42" s="1"/>
      <c r="U42" s="1"/>
      <c r="V42" s="1"/>
      <c r="W42" s="1"/>
      <c r="X42" s="1"/>
      <c r="Y42" s="1"/>
    </row>
    <row r="43" spans="1:25" ht="9.75" customHeight="1">
      <c r="A43" s="1">
        <v>1952</v>
      </c>
      <c r="B43" s="78">
        <f>'Table A0'!G45</f>
        <v>29746.361508878381</v>
      </c>
      <c r="C43" s="142">
        <f>100/'Table A0'!L45</f>
        <v>11.520020608994342</v>
      </c>
      <c r="D43" s="142"/>
      <c r="E43" s="1"/>
      <c r="F43" s="1"/>
      <c r="G43" s="1"/>
      <c r="H43" s="1"/>
      <c r="I43" s="1"/>
      <c r="J43" s="1"/>
      <c r="K43" s="1"/>
      <c r="L43" s="1"/>
      <c r="M43" s="1"/>
      <c r="N43" s="1"/>
      <c r="O43" s="1"/>
      <c r="P43" s="1"/>
      <c r="Q43" s="1"/>
      <c r="R43" s="1"/>
      <c r="S43" s="1"/>
      <c r="T43" s="1"/>
      <c r="U43" s="1"/>
      <c r="V43" s="1"/>
      <c r="W43" s="1"/>
      <c r="X43" s="1"/>
      <c r="Y43" s="1"/>
    </row>
    <row r="44" spans="1:25" ht="9.75" customHeight="1">
      <c r="A44" s="1">
        <v>1953</v>
      </c>
      <c r="B44" s="78">
        <f>'Table A0'!G46</f>
        <v>31071.54986654513</v>
      </c>
      <c r="C44" s="142">
        <f>100/'Table A0'!L46</f>
        <v>11.606964160760338</v>
      </c>
      <c r="D44" s="142"/>
      <c r="E44" s="1"/>
      <c r="F44" s="1"/>
      <c r="G44" s="1"/>
      <c r="H44" s="1"/>
      <c r="I44" s="1"/>
      <c r="J44" s="1"/>
      <c r="K44" s="1"/>
      <c r="L44" s="1"/>
      <c r="M44" s="1"/>
      <c r="N44" s="1"/>
      <c r="O44" s="1"/>
      <c r="P44" s="1"/>
      <c r="Q44" s="1"/>
      <c r="R44" s="1"/>
      <c r="S44" s="1"/>
      <c r="T44" s="1"/>
      <c r="U44" s="1"/>
      <c r="V44" s="1"/>
      <c r="W44" s="1"/>
      <c r="X44" s="1"/>
      <c r="Y44" s="1"/>
    </row>
    <row r="45" spans="1:25" ht="9.75" customHeight="1">
      <c r="A45" s="1">
        <v>1954</v>
      </c>
      <c r="B45" s="78">
        <f>'Table A0'!G47</f>
        <v>30694.554005639005</v>
      </c>
      <c r="C45" s="142">
        <f>100/'Table A0'!L47</f>
        <v>11.664926528604338</v>
      </c>
      <c r="D45" s="142"/>
      <c r="E45" s="1"/>
      <c r="F45" s="1"/>
      <c r="G45" s="1"/>
      <c r="H45" s="1"/>
      <c r="I45" s="1"/>
      <c r="J45" s="1"/>
      <c r="K45" s="1"/>
      <c r="L45" s="1"/>
      <c r="M45" s="1"/>
      <c r="N45" s="1"/>
      <c r="O45" s="1"/>
      <c r="P45" s="1"/>
      <c r="Q45" s="1"/>
      <c r="R45" s="1"/>
      <c r="S45" s="1"/>
      <c r="T45" s="1"/>
      <c r="U45" s="1"/>
      <c r="V45" s="1"/>
      <c r="W45" s="1"/>
      <c r="X45" s="1"/>
      <c r="Y45" s="1"/>
    </row>
    <row r="46" spans="1:25" ht="9.75" customHeight="1">
      <c r="A46" s="1">
        <v>1955</v>
      </c>
      <c r="B46" s="78">
        <f>'Table A0'!G48</f>
        <v>32804.061761283192</v>
      </c>
      <c r="C46" s="142">
        <f>100/'Table A0'!L48</f>
        <v>11.621454752721336</v>
      </c>
      <c r="D46" s="142"/>
      <c r="E46" s="1"/>
      <c r="F46" s="1"/>
      <c r="G46" s="1"/>
      <c r="H46" s="1"/>
      <c r="I46" s="1"/>
      <c r="J46" s="1"/>
      <c r="K46" s="1"/>
      <c r="L46" s="1"/>
      <c r="M46" s="1"/>
      <c r="N46" s="1"/>
      <c r="O46" s="1"/>
      <c r="P46" s="1"/>
      <c r="Q46" s="1"/>
      <c r="R46" s="1"/>
      <c r="S46" s="1"/>
      <c r="T46" s="1"/>
      <c r="U46" s="1"/>
      <c r="V46" s="1"/>
      <c r="W46" s="1"/>
      <c r="X46" s="1"/>
      <c r="Y46" s="1"/>
    </row>
    <row r="47" spans="1:25" ht="9.75" customHeight="1">
      <c r="A47" s="1">
        <v>1956</v>
      </c>
      <c r="B47" s="78">
        <f>'Table A0'!G49</f>
        <v>34508.516646588963</v>
      </c>
      <c r="C47" s="142">
        <f>100/'Table A0'!L49</f>
        <v>11.79534185625333</v>
      </c>
      <c r="D47" s="142"/>
      <c r="E47" s="1"/>
      <c r="F47" s="1"/>
      <c r="G47" s="1"/>
      <c r="H47" s="1"/>
      <c r="I47" s="1"/>
      <c r="J47" s="1"/>
      <c r="K47" s="1"/>
      <c r="L47" s="1"/>
      <c r="M47" s="1"/>
      <c r="N47" s="1"/>
      <c r="O47" s="1"/>
      <c r="P47" s="1"/>
      <c r="Q47" s="1"/>
      <c r="R47" s="1"/>
      <c r="S47" s="1"/>
      <c r="T47" s="1"/>
      <c r="U47" s="1"/>
      <c r="V47" s="1"/>
      <c r="W47" s="1"/>
      <c r="X47" s="1"/>
      <c r="Y47" s="1"/>
    </row>
    <row r="48" spans="1:25" ht="9.75" customHeight="1">
      <c r="A48" s="1">
        <v>1957</v>
      </c>
      <c r="B48" s="78">
        <f>'Table A0'!G50</f>
        <v>34666.180009302698</v>
      </c>
      <c r="C48" s="142">
        <f>100/'Table A0'!L50</f>
        <v>12.215569023122303</v>
      </c>
      <c r="D48" s="142"/>
      <c r="E48" s="1"/>
      <c r="F48" s="1"/>
      <c r="G48" s="1"/>
      <c r="H48" s="1"/>
      <c r="I48" s="1"/>
      <c r="J48" s="1"/>
      <c r="K48" s="1"/>
      <c r="L48" s="1"/>
      <c r="M48" s="1"/>
      <c r="N48" s="1"/>
      <c r="O48" s="1"/>
      <c r="P48" s="1"/>
      <c r="Q48" s="1"/>
      <c r="R48" s="1"/>
      <c r="S48" s="1"/>
      <c r="T48" s="1"/>
      <c r="U48" s="1"/>
      <c r="V48" s="1"/>
      <c r="W48" s="1"/>
      <c r="X48" s="1"/>
      <c r="Y48" s="1"/>
    </row>
    <row r="49" spans="1:25" ht="9.75" customHeight="1">
      <c r="A49" s="1">
        <v>1958</v>
      </c>
      <c r="B49" s="78">
        <f>'Table A0'!G51</f>
        <v>33604.207360991779</v>
      </c>
      <c r="C49" s="142">
        <f>100/'Table A0'!L51</f>
        <v>12.548852638225284</v>
      </c>
      <c r="D49" s="142"/>
      <c r="E49" s="1"/>
      <c r="F49" s="1"/>
      <c r="G49" s="1"/>
      <c r="H49" s="1"/>
      <c r="I49" s="1"/>
      <c r="J49" s="1"/>
      <c r="K49" s="1"/>
      <c r="L49" s="1"/>
      <c r="M49" s="1"/>
      <c r="N49" s="1"/>
      <c r="O49" s="1"/>
      <c r="P49" s="1"/>
      <c r="Q49" s="1"/>
      <c r="R49" s="1"/>
      <c r="S49" s="1"/>
      <c r="T49" s="1"/>
      <c r="U49" s="1"/>
      <c r="V49" s="1"/>
      <c r="W49" s="1"/>
      <c r="X49" s="1"/>
      <c r="Y49" s="1"/>
    </row>
    <row r="50" spans="1:25" ht="9.75" customHeight="1">
      <c r="A50" s="1">
        <v>1959</v>
      </c>
      <c r="B50" s="78">
        <f>'Table A0'!G52</f>
        <v>35624.683181431901</v>
      </c>
      <c r="C50" s="142">
        <f>100/'Table A0'!L52</f>
        <v>12.635695909078057</v>
      </c>
      <c r="D50" s="142"/>
      <c r="E50" s="1"/>
      <c r="F50" s="1"/>
      <c r="G50" s="1"/>
      <c r="H50" s="1"/>
      <c r="I50" s="1"/>
      <c r="J50" s="1"/>
      <c r="K50" s="1"/>
      <c r="L50" s="1"/>
      <c r="M50" s="1"/>
      <c r="N50" s="1"/>
      <c r="O50" s="1"/>
      <c r="P50" s="1"/>
      <c r="Q50" s="1"/>
      <c r="R50" s="1"/>
      <c r="S50" s="1"/>
      <c r="T50" s="1"/>
      <c r="U50" s="1"/>
      <c r="V50" s="1"/>
      <c r="W50" s="1"/>
      <c r="X50" s="1"/>
      <c r="Y50" s="1"/>
    </row>
    <row r="51" spans="1:25" ht="9.75" customHeight="1">
      <c r="A51" s="1">
        <v>1960</v>
      </c>
      <c r="B51" s="78">
        <f>'Table A0'!G53</f>
        <v>36027.470918084269</v>
      </c>
      <c r="C51" s="142">
        <f>100/'Table A0'!L53</f>
        <v>12.85280408620998</v>
      </c>
      <c r="D51" s="142"/>
      <c r="E51" s="1"/>
      <c r="F51" s="1"/>
      <c r="G51" s="1"/>
      <c r="H51" s="1"/>
      <c r="I51" s="1"/>
      <c r="J51" s="1"/>
      <c r="K51" s="1"/>
      <c r="L51" s="1"/>
      <c r="M51" s="1"/>
      <c r="N51" s="1"/>
      <c r="O51" s="1"/>
      <c r="P51" s="1"/>
      <c r="Q51" s="1"/>
      <c r="R51" s="1"/>
      <c r="S51" s="1"/>
      <c r="T51" s="1"/>
      <c r="U51" s="1"/>
      <c r="V51" s="1"/>
      <c r="W51" s="1"/>
      <c r="X51" s="1"/>
      <c r="Y51" s="1"/>
    </row>
    <row r="52" spans="1:25" ht="9.75" customHeight="1">
      <c r="A52" s="1">
        <v>1961</v>
      </c>
      <c r="B52" s="78">
        <f>'Table A0'!G54</f>
        <v>36448.809408722263</v>
      </c>
      <c r="C52" s="142">
        <f>100/'Table A0'!L54</f>
        <v>12.983068992489132</v>
      </c>
      <c r="D52" s="142"/>
      <c r="E52" s="1"/>
      <c r="F52" s="1"/>
      <c r="G52" s="1"/>
      <c r="H52" s="1"/>
      <c r="I52" s="1"/>
      <c r="J52" s="1"/>
      <c r="K52" s="1"/>
      <c r="L52" s="1"/>
      <c r="M52" s="1"/>
      <c r="N52" s="1"/>
      <c r="O52" s="1"/>
      <c r="P52" s="1"/>
      <c r="Q52" s="1"/>
      <c r="R52" s="1"/>
      <c r="S52" s="1"/>
      <c r="T52" s="1"/>
      <c r="U52" s="1"/>
      <c r="V52" s="1"/>
      <c r="W52" s="1"/>
      <c r="X52" s="1"/>
      <c r="Y52" s="1"/>
    </row>
    <row r="53" spans="1:25" ht="9.75" customHeight="1">
      <c r="A53" s="1">
        <v>1962</v>
      </c>
      <c r="B53" s="78">
        <f>'Table A0'!G55</f>
        <v>37779.389246002036</v>
      </c>
      <c r="C53" s="142">
        <f>100/'Table A0'!L55</f>
        <v>13.113333898768293</v>
      </c>
      <c r="D53" s="142"/>
      <c r="E53" s="1"/>
      <c r="F53" s="1"/>
      <c r="G53" s="1"/>
      <c r="H53" s="1"/>
      <c r="I53" s="1"/>
      <c r="J53" s="1"/>
      <c r="K53" s="1"/>
      <c r="L53" s="1"/>
      <c r="M53" s="1"/>
      <c r="N53" s="1"/>
      <c r="O53" s="1"/>
      <c r="P53" s="1"/>
      <c r="Q53" s="1"/>
      <c r="R53" s="1"/>
      <c r="S53" s="1"/>
      <c r="T53" s="1"/>
      <c r="U53" s="1"/>
      <c r="V53" s="1"/>
      <c r="W53" s="1"/>
      <c r="X53" s="1"/>
      <c r="Y53" s="1"/>
    </row>
    <row r="54" spans="1:25" ht="9.75" customHeight="1">
      <c r="A54" s="1">
        <v>1963</v>
      </c>
      <c r="B54" s="78">
        <f>'Table A0'!G56</f>
        <v>38727.290715227762</v>
      </c>
      <c r="C54" s="142">
        <f>100/'Table A0'!L56</f>
        <v>13.287020440473832</v>
      </c>
      <c r="D54" s="142"/>
      <c r="E54" s="1"/>
      <c r="F54" s="1"/>
      <c r="G54" s="1"/>
      <c r="H54" s="1"/>
      <c r="I54" s="1"/>
      <c r="J54" s="1"/>
      <c r="K54" s="1"/>
      <c r="L54" s="1"/>
      <c r="M54" s="1"/>
      <c r="N54" s="1"/>
      <c r="O54" s="1"/>
      <c r="P54" s="1"/>
      <c r="Q54" s="1"/>
      <c r="R54" s="1"/>
      <c r="S54" s="1"/>
      <c r="T54" s="1"/>
      <c r="U54" s="1"/>
      <c r="V54" s="1"/>
      <c r="W54" s="1"/>
      <c r="X54" s="1"/>
      <c r="Y54" s="1"/>
    </row>
    <row r="55" spans="1:25" ht="9.75" customHeight="1">
      <c r="A55" s="1">
        <v>1964</v>
      </c>
      <c r="B55" s="78">
        <f>'Table A0'!G57</f>
        <v>40593.763132122571</v>
      </c>
      <c r="C55" s="142">
        <f>100/'Table A0'!L57</f>
        <v>13.460706982179371</v>
      </c>
      <c r="D55" s="142"/>
      <c r="E55" s="1"/>
      <c r="F55" s="1"/>
      <c r="G55" s="1"/>
      <c r="H55" s="1"/>
      <c r="I55" s="1"/>
      <c r="J55" s="1"/>
      <c r="K55" s="1"/>
      <c r="L55" s="1"/>
      <c r="M55" s="1"/>
      <c r="N55" s="1"/>
      <c r="O55" s="1"/>
      <c r="P55" s="1"/>
      <c r="Q55" s="1"/>
      <c r="R55" s="1"/>
      <c r="S55" s="1"/>
      <c r="T55" s="1"/>
      <c r="U55" s="1"/>
      <c r="V55" s="1"/>
      <c r="W55" s="1"/>
      <c r="X55" s="1"/>
      <c r="Y55" s="1"/>
    </row>
    <row r="56" spans="1:25" ht="9.75" customHeight="1">
      <c r="A56" s="1">
        <v>1965</v>
      </c>
      <c r="B56" s="78">
        <f>'Table A0'!G58</f>
        <v>42257.716751020613</v>
      </c>
      <c r="C56" s="142">
        <f>100/'Table A0'!L58</f>
        <v>13.677815159311297</v>
      </c>
      <c r="D56" s="142"/>
      <c r="E56" s="1"/>
      <c r="F56" s="1"/>
      <c r="G56" s="1"/>
      <c r="H56" s="1"/>
      <c r="I56" s="1"/>
      <c r="J56" s="1"/>
      <c r="K56" s="1"/>
      <c r="L56" s="1"/>
      <c r="M56" s="1"/>
      <c r="N56" s="1"/>
      <c r="O56" s="1"/>
      <c r="P56" s="1"/>
      <c r="Q56" s="1"/>
      <c r="R56" s="1"/>
      <c r="S56" s="1"/>
      <c r="T56" s="1"/>
      <c r="U56" s="1"/>
      <c r="V56" s="1"/>
      <c r="W56" s="1"/>
      <c r="X56" s="1"/>
      <c r="Y56" s="1"/>
    </row>
    <row r="57" spans="1:25" ht="9.75" customHeight="1">
      <c r="A57" s="1">
        <v>1966</v>
      </c>
      <c r="B57" s="78">
        <f>'Table A0'!G59</f>
        <v>44127.919877563581</v>
      </c>
      <c r="C57" s="142">
        <f>100/'Table A0'!L59</f>
        <v>14.068609878148763</v>
      </c>
      <c r="D57" s="142"/>
      <c r="E57" s="1"/>
      <c r="F57" s="1"/>
      <c r="G57" s="1"/>
      <c r="H57" s="1"/>
      <c r="I57" s="1"/>
      <c r="J57" s="1"/>
      <c r="K57" s="1"/>
      <c r="L57" s="1"/>
      <c r="M57" s="1"/>
      <c r="N57" s="1"/>
      <c r="O57" s="1"/>
      <c r="P57" s="1"/>
      <c r="Q57" s="1"/>
      <c r="R57" s="1"/>
      <c r="S57" s="1"/>
      <c r="T57" s="1"/>
      <c r="U57" s="1"/>
      <c r="V57" s="1"/>
      <c r="W57" s="1"/>
      <c r="X57" s="1"/>
      <c r="Y57" s="1"/>
    </row>
    <row r="58" spans="1:25" ht="9.75" customHeight="1">
      <c r="A58" s="1">
        <v>1967</v>
      </c>
      <c r="B58" s="78">
        <f>'Table A0'!G60</f>
        <v>45199.484731413562</v>
      </c>
      <c r="C58" s="142">
        <f>100/'Table A0'!L60</f>
        <v>14.502826232412614</v>
      </c>
      <c r="D58" s="142"/>
      <c r="E58" s="1"/>
      <c r="F58" s="1"/>
      <c r="G58" s="1"/>
      <c r="H58" s="1"/>
      <c r="I58" s="1"/>
      <c r="J58" s="1"/>
      <c r="K58" s="1"/>
      <c r="L58" s="1"/>
      <c r="M58" s="1"/>
      <c r="N58" s="1"/>
      <c r="O58" s="1"/>
      <c r="P58" s="1"/>
      <c r="Q58" s="1"/>
      <c r="R58" s="1"/>
      <c r="S58" s="1"/>
      <c r="T58" s="1"/>
      <c r="U58" s="1"/>
      <c r="V58" s="1"/>
      <c r="W58" s="1"/>
      <c r="X58" s="1"/>
      <c r="Y58" s="1"/>
    </row>
    <row r="59" spans="1:25" ht="9.75" customHeight="1">
      <c r="A59" s="1">
        <v>1968</v>
      </c>
      <c r="B59" s="78">
        <f>'Table A0'!G61</f>
        <v>46680.814967954058</v>
      </c>
      <c r="C59" s="142">
        <f>100/'Table A0'!L61</f>
        <v>15.110729128382003</v>
      </c>
      <c r="D59" s="142"/>
      <c r="E59" s="1"/>
      <c r="F59" s="1"/>
      <c r="G59" s="1"/>
      <c r="H59" s="1"/>
      <c r="I59" s="1"/>
      <c r="J59" s="1"/>
      <c r="K59" s="1"/>
      <c r="L59" s="1"/>
      <c r="M59" s="1"/>
      <c r="N59" s="1"/>
      <c r="O59" s="1"/>
      <c r="P59" s="1"/>
      <c r="Q59" s="1"/>
      <c r="R59" s="1"/>
      <c r="S59" s="1"/>
      <c r="T59" s="1"/>
      <c r="U59" s="1"/>
      <c r="V59" s="1"/>
      <c r="W59" s="1"/>
      <c r="X59" s="1"/>
      <c r="Y59" s="1"/>
    </row>
    <row r="60" spans="1:25" ht="9.75" customHeight="1">
      <c r="A60" s="1">
        <v>1969</v>
      </c>
      <c r="B60" s="78">
        <f>'Table A0'!G62</f>
        <v>47363.097065318027</v>
      </c>
      <c r="C60" s="142">
        <f>100/'Table A0'!L62</f>
        <v>15.935740201483322</v>
      </c>
      <c r="D60" s="142"/>
      <c r="E60" s="1"/>
      <c r="F60" s="1"/>
      <c r="G60" s="1"/>
      <c r="H60" s="1"/>
      <c r="I60" s="1"/>
      <c r="J60" s="1"/>
      <c r="K60" s="1"/>
      <c r="L60" s="1"/>
      <c r="M60" s="1"/>
      <c r="N60" s="1"/>
      <c r="O60" s="1"/>
      <c r="P60" s="1"/>
      <c r="Q60" s="1"/>
      <c r="R60" s="1"/>
      <c r="S60" s="1"/>
      <c r="T60" s="1"/>
      <c r="U60" s="1"/>
      <c r="V60" s="1"/>
      <c r="W60" s="1"/>
      <c r="X60" s="1"/>
      <c r="Y60" s="1"/>
    </row>
    <row r="61" spans="1:25" ht="9.75" customHeight="1">
      <c r="A61" s="1">
        <v>1970</v>
      </c>
      <c r="B61" s="78">
        <f>'Table A0'!G63</f>
        <v>47622.683397401728</v>
      </c>
      <c r="C61" s="142">
        <f>100/'Table A0'!L63</f>
        <v>16.847594545437403</v>
      </c>
      <c r="D61" s="142"/>
      <c r="E61" s="1"/>
      <c r="F61" s="1"/>
      <c r="G61" s="1"/>
      <c r="H61" s="1"/>
      <c r="I61" s="1"/>
      <c r="J61" s="1"/>
      <c r="K61" s="1"/>
      <c r="L61" s="1"/>
      <c r="M61" s="1"/>
      <c r="N61" s="1"/>
      <c r="O61" s="1"/>
      <c r="P61" s="1"/>
      <c r="Q61" s="1"/>
      <c r="R61" s="1"/>
      <c r="S61" s="1"/>
      <c r="T61" s="1"/>
      <c r="U61" s="1"/>
      <c r="V61" s="1"/>
      <c r="W61" s="1"/>
      <c r="X61" s="1"/>
      <c r="Y61" s="1"/>
    </row>
    <row r="62" spans="1:25" ht="9.75" customHeight="1">
      <c r="A62" s="1">
        <v>1971</v>
      </c>
      <c r="B62" s="78">
        <f>'Table A0'!G64</f>
        <v>47492.986353670582</v>
      </c>
      <c r="C62" s="142">
        <f>100/'Table A0'!L64</f>
        <v>17.58576234768595</v>
      </c>
      <c r="D62" s="142"/>
      <c r="E62" s="1"/>
      <c r="F62" s="1"/>
      <c r="G62" s="1"/>
      <c r="H62" s="1"/>
      <c r="I62" s="1"/>
      <c r="J62" s="1"/>
      <c r="K62" s="1"/>
      <c r="L62" s="1"/>
      <c r="M62" s="1"/>
      <c r="N62" s="1"/>
      <c r="O62" s="1"/>
      <c r="P62" s="1"/>
      <c r="Q62" s="1"/>
      <c r="R62" s="1"/>
      <c r="S62" s="1"/>
      <c r="T62" s="1"/>
      <c r="U62" s="1"/>
      <c r="V62" s="1"/>
      <c r="W62" s="1"/>
      <c r="X62" s="1"/>
      <c r="Y62" s="1"/>
    </row>
    <row r="63" spans="1:25" ht="9.75" customHeight="1">
      <c r="A63" s="1">
        <v>1972</v>
      </c>
      <c r="B63" s="78">
        <f>'Table A0'!G65</f>
        <v>49462.437604616651</v>
      </c>
      <c r="C63" s="142">
        <f>100/'Table A0'!L65</f>
        <v>18.150243608228958</v>
      </c>
      <c r="D63" s="142"/>
      <c r="E63" s="1"/>
      <c r="F63" s="1"/>
      <c r="G63" s="1"/>
      <c r="H63" s="1"/>
      <c r="I63" s="1"/>
      <c r="J63" s="1"/>
      <c r="K63" s="1"/>
      <c r="L63" s="1"/>
      <c r="M63" s="1"/>
      <c r="N63" s="1"/>
      <c r="O63" s="1"/>
      <c r="P63" s="1"/>
      <c r="Q63" s="1"/>
      <c r="R63" s="1"/>
      <c r="S63" s="1"/>
      <c r="T63" s="1"/>
      <c r="U63" s="1"/>
      <c r="V63" s="1"/>
      <c r="W63" s="1"/>
      <c r="X63" s="1"/>
      <c r="Y63" s="1"/>
    </row>
    <row r="64" spans="1:25" ht="9.75" customHeight="1">
      <c r="A64" s="1">
        <v>1973</v>
      </c>
      <c r="B64" s="78">
        <f>'Table A0'!G66</f>
        <v>50490.098031501002</v>
      </c>
      <c r="C64" s="142">
        <f>100/'Table A0'!L66</f>
        <v>19.279206129314968</v>
      </c>
      <c r="D64" s="142"/>
      <c r="E64" s="1"/>
      <c r="F64" s="1"/>
      <c r="G64" s="1"/>
      <c r="H64" s="1"/>
      <c r="I64" s="1"/>
      <c r="J64" s="1"/>
      <c r="K64" s="1"/>
      <c r="L64" s="1"/>
      <c r="M64" s="1"/>
      <c r="N64" s="1"/>
      <c r="O64" s="1"/>
      <c r="P64" s="1"/>
      <c r="Q64" s="1"/>
      <c r="R64" s="1"/>
      <c r="S64" s="1"/>
      <c r="T64" s="1"/>
      <c r="U64" s="1"/>
      <c r="V64" s="1"/>
      <c r="W64" s="1"/>
      <c r="X64" s="1"/>
      <c r="Y64" s="1"/>
    </row>
    <row r="65" spans="1:25" ht="9.75" customHeight="1">
      <c r="A65" s="1">
        <v>1974</v>
      </c>
      <c r="B65" s="78">
        <f>'Table A0'!G67</f>
        <v>48977.842695436673</v>
      </c>
      <c r="C65" s="142">
        <f>100/'Table A0'!L67</f>
        <v>21.406866265207839</v>
      </c>
      <c r="D65" s="142"/>
      <c r="E65" s="1"/>
      <c r="F65" s="1"/>
      <c r="G65" s="1"/>
      <c r="H65" s="1"/>
      <c r="I65" s="1"/>
      <c r="J65" s="1"/>
      <c r="K65" s="1"/>
      <c r="L65" s="1"/>
      <c r="M65" s="1"/>
      <c r="N65" s="1"/>
      <c r="O65" s="1"/>
      <c r="P65" s="1"/>
      <c r="Q65" s="1"/>
      <c r="R65" s="1"/>
      <c r="S65" s="1"/>
      <c r="T65" s="1"/>
      <c r="U65" s="1"/>
      <c r="V65" s="1"/>
      <c r="W65" s="1"/>
      <c r="X65" s="1"/>
      <c r="Y65" s="1"/>
    </row>
    <row r="66" spans="1:25" ht="9.75" customHeight="1">
      <c r="A66" s="1">
        <v>1975</v>
      </c>
      <c r="B66" s="78">
        <f>'Table A0'!G68</f>
        <v>46395.219747860858</v>
      </c>
      <c r="C66" s="142">
        <f>100/'Table A0'!L68</f>
        <v>23.360839859395167</v>
      </c>
      <c r="D66" s="142"/>
      <c r="E66" s="1"/>
      <c r="F66" s="1"/>
      <c r="G66" s="1"/>
      <c r="H66" s="1"/>
      <c r="I66" s="1"/>
      <c r="J66" s="1"/>
      <c r="K66" s="1"/>
      <c r="L66" s="1"/>
      <c r="M66" s="1"/>
      <c r="N66" s="1"/>
      <c r="O66" s="1"/>
      <c r="P66" s="1"/>
      <c r="Q66" s="1"/>
      <c r="R66" s="1"/>
      <c r="S66" s="1"/>
      <c r="T66" s="1"/>
      <c r="U66" s="1"/>
      <c r="V66" s="1"/>
      <c r="W66" s="1"/>
      <c r="X66" s="1"/>
      <c r="Y66" s="1"/>
    </row>
    <row r="67" spans="1:25" ht="9.75" customHeight="1">
      <c r="A67" s="1">
        <v>1976</v>
      </c>
      <c r="B67" s="78">
        <f>'Table A0'!G69</f>
        <v>47510.656370700664</v>
      </c>
      <c r="C67" s="142">
        <f>100/'Table A0'!L69</f>
        <v>24.706910557613107</v>
      </c>
      <c r="D67" s="142"/>
      <c r="E67" s="1"/>
      <c r="F67" s="1"/>
      <c r="G67" s="1"/>
      <c r="H67" s="1"/>
      <c r="I67" s="1"/>
      <c r="J67" s="1"/>
      <c r="K67" s="1"/>
      <c r="L67" s="1"/>
      <c r="M67" s="1"/>
      <c r="N67" s="1"/>
      <c r="O67" s="1"/>
      <c r="P67" s="1"/>
      <c r="Q67" s="1"/>
      <c r="R67" s="1"/>
      <c r="S67" s="1"/>
      <c r="T67" s="1"/>
      <c r="U67" s="1"/>
      <c r="V67" s="1"/>
      <c r="W67" s="1"/>
      <c r="X67" s="1"/>
      <c r="Y67" s="1"/>
    </row>
    <row r="68" spans="1:25" ht="9.75" customHeight="1">
      <c r="A68" s="1">
        <v>1977</v>
      </c>
      <c r="B68" s="78">
        <f>'Table A0'!G70</f>
        <v>47981.508281922448</v>
      </c>
      <c r="C68" s="142">
        <f>100/'Table A0'!L70</f>
        <v>26.313511068389349</v>
      </c>
      <c r="D68" s="142"/>
      <c r="E68" s="1"/>
      <c r="F68" s="1"/>
      <c r="G68" s="1"/>
      <c r="H68" s="1"/>
      <c r="I68" s="1"/>
      <c r="J68" s="1"/>
      <c r="K68" s="1"/>
      <c r="L68" s="1"/>
      <c r="M68" s="1"/>
      <c r="N68" s="1"/>
      <c r="O68" s="1"/>
      <c r="P68" s="1"/>
      <c r="Q68" s="1"/>
      <c r="R68" s="1"/>
      <c r="S68" s="1"/>
      <c r="T68" s="1"/>
      <c r="U68" s="1"/>
      <c r="V68" s="1"/>
      <c r="W68" s="1"/>
      <c r="X68" s="1"/>
      <c r="Y68" s="1"/>
    </row>
    <row r="69" spans="1:25" ht="9.75" customHeight="1">
      <c r="A69" s="1">
        <v>1978</v>
      </c>
      <c r="B69" s="78">
        <f>'Table A0'!G71</f>
        <v>48879.27512753546</v>
      </c>
      <c r="C69" s="142">
        <f>100/'Table A0'!L71</f>
        <v>28.310906298003065</v>
      </c>
      <c r="D69" s="142"/>
      <c r="E69" s="1"/>
      <c r="F69" s="1"/>
      <c r="G69" s="1"/>
      <c r="H69" s="1"/>
      <c r="I69" s="1"/>
      <c r="J69" s="1"/>
      <c r="K69" s="1"/>
      <c r="L69" s="1"/>
      <c r="M69" s="1"/>
      <c r="N69" s="1"/>
      <c r="O69" s="1"/>
      <c r="P69" s="1"/>
      <c r="Q69" s="1"/>
      <c r="R69" s="1"/>
      <c r="S69" s="1"/>
      <c r="T69" s="1"/>
      <c r="U69" s="1"/>
      <c r="V69" s="1"/>
      <c r="W69" s="1"/>
      <c r="X69" s="1"/>
      <c r="Y69" s="1"/>
    </row>
    <row r="70" spans="1:25" ht="9.75" customHeight="1">
      <c r="A70" s="1">
        <v>1979</v>
      </c>
      <c r="B70" s="78">
        <f>'Table A0'!G72</f>
        <v>48830.604253950311</v>
      </c>
      <c r="C70" s="142">
        <f>100/'Table A0'!L72</f>
        <v>31.0226789319114</v>
      </c>
      <c r="D70" s="142"/>
      <c r="E70" s="1"/>
      <c r="F70" s="1"/>
      <c r="G70" s="1"/>
      <c r="H70" s="1"/>
      <c r="I70" s="1"/>
      <c r="J70" s="1"/>
      <c r="K70" s="1"/>
      <c r="L70" s="1"/>
      <c r="M70" s="1"/>
      <c r="N70" s="1"/>
      <c r="O70" s="1"/>
      <c r="P70" s="1"/>
      <c r="Q70" s="1"/>
      <c r="R70" s="1"/>
      <c r="S70" s="1"/>
      <c r="T70" s="1"/>
      <c r="U70" s="1"/>
      <c r="V70" s="1"/>
      <c r="W70" s="1"/>
      <c r="X70" s="1"/>
      <c r="Y70" s="1"/>
    </row>
    <row r="71" spans="1:25" ht="9.75" customHeight="1">
      <c r="A71" s="1">
        <v>1980</v>
      </c>
      <c r="B71" s="78">
        <f>'Table A0'!G73</f>
        <v>47522.312506183822</v>
      </c>
      <c r="C71" s="142">
        <f>100/'Table A0'!L73</f>
        <v>34.466630176974995</v>
      </c>
      <c r="D71" s="142"/>
      <c r="E71" s="1"/>
      <c r="F71" s="1"/>
      <c r="G71" s="1"/>
      <c r="H71" s="1"/>
      <c r="I71" s="1"/>
      <c r="J71" s="1"/>
      <c r="K71" s="1"/>
      <c r="L71" s="1"/>
      <c r="M71" s="1"/>
      <c r="N71" s="1"/>
      <c r="O71" s="1"/>
      <c r="P71" s="1"/>
      <c r="Q71" s="1"/>
      <c r="R71" s="1"/>
      <c r="S71" s="1"/>
      <c r="T71" s="1"/>
      <c r="U71" s="1"/>
      <c r="V71" s="1"/>
      <c r="W71" s="1"/>
      <c r="X71" s="1"/>
      <c r="Y71" s="1"/>
    </row>
    <row r="72" spans="1:25" ht="9.75" customHeight="1">
      <c r="A72" s="1">
        <v>1981</v>
      </c>
      <c r="B72" s="78">
        <f>'Table A0'!G74</f>
        <v>47111.921456438868</v>
      </c>
      <c r="C72" s="142">
        <f>100/'Table A0'!L74</f>
        <v>37.747875064004077</v>
      </c>
      <c r="D72" s="142"/>
      <c r="E72" s="1"/>
      <c r="F72" s="1"/>
      <c r="G72" s="1"/>
      <c r="H72" s="1"/>
      <c r="I72" s="1"/>
      <c r="J72" s="1"/>
      <c r="K72" s="1"/>
      <c r="L72" s="1"/>
      <c r="M72" s="1"/>
      <c r="N72" s="1"/>
      <c r="O72" s="1"/>
      <c r="P72" s="1"/>
      <c r="Q72" s="1"/>
      <c r="R72" s="1"/>
      <c r="S72" s="1"/>
      <c r="T72" s="1"/>
      <c r="U72" s="1"/>
      <c r="V72" s="1"/>
      <c r="W72" s="1"/>
      <c r="X72" s="1"/>
      <c r="Y72" s="1"/>
    </row>
    <row r="73" spans="1:25" ht="9.75" customHeight="1">
      <c r="A73" s="1">
        <v>1982</v>
      </c>
      <c r="B73" s="78">
        <f>'Table A0'!G75</f>
        <v>46167.99286890775</v>
      </c>
      <c r="C73" s="142">
        <f>100/'Table A0'!L75</f>
        <v>40.025764076487093</v>
      </c>
      <c r="D73" s="142"/>
      <c r="E73" s="1"/>
      <c r="F73" s="1"/>
      <c r="G73" s="1"/>
      <c r="H73" s="1"/>
      <c r="I73" s="1"/>
      <c r="J73" s="1"/>
      <c r="K73" s="1"/>
      <c r="L73" s="1"/>
      <c r="M73" s="1"/>
      <c r="N73" s="1"/>
      <c r="O73" s="1"/>
      <c r="P73" s="1"/>
      <c r="Q73" s="1"/>
      <c r="R73" s="1"/>
      <c r="S73" s="1"/>
      <c r="T73" s="1"/>
      <c r="U73" s="1"/>
      <c r="V73" s="1"/>
      <c r="W73" s="1"/>
      <c r="X73" s="1"/>
      <c r="Y73" s="1"/>
    </row>
    <row r="74" spans="1:25" ht="9.75" customHeight="1">
      <c r="A74" s="1">
        <v>1983</v>
      </c>
      <c r="B74" s="78">
        <f>'Table A0'!G76</f>
        <v>45711.631343435569</v>
      </c>
      <c r="C74" s="142">
        <f>100/'Table A0'!L76</f>
        <v>41.734180835849344</v>
      </c>
      <c r="D74" s="142"/>
      <c r="E74" s="1"/>
      <c r="F74" s="1"/>
      <c r="G74" s="1"/>
      <c r="H74" s="1"/>
      <c r="I74" s="1"/>
      <c r="J74" s="1"/>
      <c r="K74" s="1"/>
      <c r="L74" s="1"/>
      <c r="M74" s="1"/>
      <c r="N74" s="1"/>
      <c r="O74" s="1"/>
      <c r="P74" s="1"/>
      <c r="Q74" s="1"/>
      <c r="R74" s="1"/>
      <c r="S74" s="1"/>
      <c r="T74" s="1"/>
      <c r="U74" s="1"/>
      <c r="V74" s="1"/>
      <c r="W74" s="1"/>
      <c r="X74" s="1"/>
      <c r="Y74" s="1"/>
    </row>
    <row r="75" spans="1:25" ht="9.75" customHeight="1">
      <c r="A75" s="1">
        <v>1984</v>
      </c>
      <c r="B75" s="78">
        <f>'Table A0'!G77</f>
        <v>47249.967822898536</v>
      </c>
      <c r="C75" s="142">
        <f>100/'Table A0'!L77</f>
        <v>43.442597595211602</v>
      </c>
      <c r="D75" s="142"/>
      <c r="E75" s="1"/>
      <c r="F75" s="1"/>
      <c r="G75" s="1"/>
      <c r="H75" s="1"/>
      <c r="I75" s="1"/>
      <c r="J75" s="1"/>
      <c r="K75" s="1"/>
      <c r="L75" s="1"/>
      <c r="M75" s="1"/>
      <c r="N75" s="1"/>
      <c r="O75" s="1"/>
      <c r="P75" s="1"/>
      <c r="Q75" s="1"/>
      <c r="R75" s="1"/>
      <c r="S75" s="1"/>
      <c r="T75" s="1"/>
      <c r="U75" s="1"/>
      <c r="V75" s="1"/>
      <c r="W75" s="1"/>
      <c r="X75" s="1"/>
      <c r="Y75" s="1"/>
    </row>
    <row r="76" spans="1:25" ht="9.75" customHeight="1">
      <c r="A76" s="1">
        <v>1985</v>
      </c>
      <c r="B76" s="78">
        <f>'Table A0'!G78</f>
        <v>48086.715344730816</v>
      </c>
      <c r="C76" s="142">
        <f>100/'Table A0'!L78</f>
        <v>44.934072543861191</v>
      </c>
      <c r="D76" s="142"/>
      <c r="E76" s="1"/>
      <c r="F76" s="1"/>
      <c r="G76" s="1"/>
      <c r="H76" s="1"/>
      <c r="I76" s="1"/>
      <c r="J76" s="1"/>
      <c r="K76" s="1"/>
      <c r="L76" s="1"/>
      <c r="M76" s="1"/>
      <c r="N76" s="1"/>
      <c r="O76" s="1"/>
      <c r="P76" s="1"/>
      <c r="Q76" s="1"/>
      <c r="R76" s="1"/>
      <c r="S76" s="1"/>
      <c r="T76" s="1"/>
      <c r="U76" s="1"/>
      <c r="V76" s="1"/>
      <c r="W76" s="1"/>
      <c r="X76" s="1"/>
      <c r="Y76" s="1"/>
    </row>
    <row r="77" spans="1:25" ht="9.75" customHeight="1">
      <c r="A77" s="1">
        <v>1986</v>
      </c>
      <c r="B77" s="78">
        <f>'Table A0'!G79</f>
        <v>48730.469477157058</v>
      </c>
      <c r="C77" s="142">
        <f>100/'Table A0'!L79</f>
        <v>45.747604334033682</v>
      </c>
      <c r="D77" s="142"/>
      <c r="E77" s="1"/>
      <c r="F77" s="1"/>
      <c r="G77" s="1"/>
      <c r="H77" s="1"/>
      <c r="I77" s="1"/>
      <c r="J77" s="1"/>
      <c r="K77" s="1"/>
      <c r="L77" s="1"/>
      <c r="M77" s="1"/>
      <c r="N77" s="1"/>
      <c r="O77" s="1"/>
      <c r="P77" s="1"/>
      <c r="Q77" s="1"/>
      <c r="R77" s="1"/>
      <c r="S77" s="1"/>
      <c r="T77" s="1"/>
      <c r="U77" s="1"/>
      <c r="V77" s="1"/>
      <c r="W77" s="1"/>
      <c r="X77" s="1"/>
      <c r="Y77" s="1"/>
    </row>
    <row r="78" spans="1:25" ht="9.75" customHeight="1">
      <c r="A78" s="1">
        <v>1987</v>
      </c>
      <c r="B78" s="78">
        <f>'Table A0'!G80</f>
        <v>50101.019607645685</v>
      </c>
      <c r="C78" s="142">
        <f>100/'Table A0'!L80</f>
        <v>47.293314735361442</v>
      </c>
      <c r="D78" s="142"/>
      <c r="E78" s="1"/>
      <c r="F78" s="1"/>
      <c r="G78" s="1"/>
      <c r="H78" s="1"/>
      <c r="I78" s="1"/>
      <c r="J78" s="1"/>
      <c r="K78" s="1"/>
      <c r="L78" s="1"/>
      <c r="M78" s="1"/>
      <c r="N78" s="1"/>
      <c r="O78" s="1"/>
      <c r="P78" s="1"/>
      <c r="Q78" s="1"/>
      <c r="R78" s="1"/>
      <c r="S78" s="1"/>
      <c r="T78" s="1"/>
      <c r="U78" s="1"/>
      <c r="V78" s="1"/>
      <c r="W78" s="1"/>
      <c r="X78" s="1"/>
      <c r="Y78" s="1"/>
    </row>
    <row r="79" spans="1:25" ht="9.75" customHeight="1">
      <c r="A79" s="1">
        <v>1988</v>
      </c>
      <c r="B79" s="78">
        <f>'Table A0'!G81</f>
        <v>52584.846281743165</v>
      </c>
      <c r="C79" s="142">
        <f>100/'Table A0'!L81</f>
        <v>49.028849221062771</v>
      </c>
      <c r="D79" s="142"/>
      <c r="E79" s="1"/>
      <c r="F79" s="1"/>
      <c r="G79" s="1"/>
      <c r="H79" s="1"/>
      <c r="I79" s="1"/>
      <c r="J79" s="1"/>
      <c r="K79" s="1"/>
      <c r="L79" s="1"/>
      <c r="M79" s="1"/>
      <c r="N79" s="1"/>
      <c r="O79" s="1"/>
      <c r="P79" s="1"/>
      <c r="Q79" s="1"/>
      <c r="R79" s="1"/>
      <c r="S79" s="1"/>
      <c r="T79" s="1"/>
      <c r="U79" s="1"/>
      <c r="V79" s="1"/>
      <c r="W79" s="1"/>
      <c r="X79" s="1"/>
      <c r="Y79" s="1"/>
    </row>
    <row r="80" spans="1:25" ht="9.75" customHeight="1">
      <c r="A80" s="1">
        <v>1989</v>
      </c>
      <c r="B80" s="78">
        <f>'Table A0'!G82</f>
        <v>52421.728319107584</v>
      </c>
      <c r="C80" s="142">
        <f>100/'Table A0'!L82</f>
        <v>51.144031875511288</v>
      </c>
      <c r="D80" s="142"/>
      <c r="E80" s="1"/>
      <c r="F80" s="1"/>
      <c r="G80" s="1"/>
      <c r="H80" s="1"/>
      <c r="I80" s="1"/>
      <c r="J80" s="1"/>
      <c r="K80" s="1"/>
      <c r="L80" s="1"/>
      <c r="M80" s="1"/>
      <c r="N80" s="1"/>
      <c r="O80" s="1"/>
      <c r="P80" s="1"/>
      <c r="Q80" s="1"/>
      <c r="R80" s="1"/>
      <c r="S80" s="1"/>
      <c r="T80" s="1"/>
      <c r="U80" s="1"/>
      <c r="V80" s="1"/>
      <c r="W80" s="1"/>
      <c r="X80" s="1"/>
      <c r="Y80" s="1"/>
    </row>
    <row r="81" spans="1:25" ht="9.75" customHeight="1">
      <c r="A81" s="1">
        <v>1990</v>
      </c>
      <c r="B81" s="78">
        <f>'Table A0'!G83</f>
        <v>52053.018730368312</v>
      </c>
      <c r="C81" s="142">
        <f>100/'Table A0'!L83</f>
        <v>53.693098151385115</v>
      </c>
      <c r="D81" s="142"/>
      <c r="E81" s="1"/>
      <c r="F81" s="1"/>
      <c r="G81" s="1"/>
      <c r="H81" s="1"/>
      <c r="I81" s="1"/>
      <c r="J81" s="1"/>
      <c r="K81" s="1"/>
      <c r="L81" s="1"/>
      <c r="M81" s="1"/>
      <c r="N81" s="1"/>
      <c r="O81" s="1"/>
      <c r="P81" s="1"/>
      <c r="Q81" s="1"/>
      <c r="R81" s="1"/>
      <c r="S81" s="1"/>
      <c r="T81" s="1"/>
      <c r="U81" s="1"/>
      <c r="V81" s="1"/>
      <c r="W81" s="1"/>
      <c r="X81" s="1"/>
      <c r="Y81" s="1"/>
    </row>
    <row r="82" spans="1:25" ht="9.75" customHeight="1">
      <c r="A82" s="1">
        <v>1991</v>
      </c>
      <c r="B82" s="78">
        <f>'Table A0'!G84</f>
        <v>50563.573430248274</v>
      </c>
      <c r="C82" s="142">
        <f>100/'Table A0'!L84</f>
        <v>55.618456721460042</v>
      </c>
      <c r="D82" s="142"/>
      <c r="E82" s="1"/>
      <c r="F82" s="1"/>
      <c r="G82" s="1"/>
      <c r="H82" s="1"/>
      <c r="I82" s="1"/>
      <c r="J82" s="1"/>
      <c r="K82" s="1"/>
      <c r="L82" s="1"/>
      <c r="M82" s="1"/>
      <c r="N82" s="1"/>
      <c r="O82" s="1"/>
      <c r="P82" s="1"/>
      <c r="Q82" s="1"/>
      <c r="R82" s="1"/>
      <c r="S82" s="1"/>
      <c r="T82" s="1"/>
      <c r="U82" s="1"/>
      <c r="V82" s="1"/>
      <c r="W82" s="1"/>
      <c r="X82" s="1"/>
      <c r="Y82" s="1"/>
    </row>
    <row r="83" spans="1:25" ht="9.75" customHeight="1">
      <c r="A83" s="1">
        <v>1992</v>
      </c>
      <c r="B83" s="78">
        <f>'Table A0'!G85</f>
        <v>50987.004220503171</v>
      </c>
      <c r="C83" s="142">
        <f>100/'Table A0'!L85</f>
        <v>57.028578491092375</v>
      </c>
      <c r="D83" s="142"/>
      <c r="E83" s="1"/>
      <c r="F83" s="1"/>
      <c r="G83" s="1"/>
      <c r="H83" s="1"/>
      <c r="I83" s="1"/>
      <c r="J83" s="1"/>
      <c r="K83" s="1"/>
      <c r="L83" s="1"/>
      <c r="M83" s="1"/>
      <c r="N83" s="1"/>
      <c r="O83" s="1"/>
      <c r="P83" s="1"/>
      <c r="Q83" s="1"/>
      <c r="R83" s="1"/>
      <c r="S83" s="1"/>
      <c r="T83" s="1"/>
      <c r="U83" s="1"/>
      <c r="V83" s="1"/>
      <c r="W83" s="1"/>
      <c r="X83" s="1"/>
      <c r="Y83" s="1"/>
    </row>
    <row r="84" spans="1:25" ht="9.75" customHeight="1">
      <c r="A84" s="1">
        <v>1993</v>
      </c>
      <c r="B84" s="78">
        <f>'Table A0'!G86</f>
        <v>50235.530840886386</v>
      </c>
      <c r="C84" s="142">
        <f>100/'Table A0'!L86</f>
        <v>58.438700260724723</v>
      </c>
      <c r="D84" s="142"/>
      <c r="E84" s="1"/>
      <c r="F84" s="1"/>
      <c r="G84" s="1"/>
      <c r="H84" s="1"/>
      <c r="I84" s="1"/>
      <c r="J84" s="1"/>
      <c r="K84" s="1"/>
      <c r="L84" s="1"/>
      <c r="M84" s="1"/>
      <c r="N84" s="1"/>
      <c r="O84" s="1"/>
      <c r="P84" s="1"/>
      <c r="Q84" s="1"/>
      <c r="R84" s="1"/>
      <c r="S84" s="1"/>
      <c r="T84" s="1"/>
      <c r="U84" s="1"/>
      <c r="V84" s="1"/>
      <c r="W84" s="1"/>
      <c r="X84" s="1"/>
      <c r="Y84" s="1"/>
    </row>
    <row r="85" spans="1:25" ht="9.75" customHeight="1">
      <c r="A85" s="1">
        <v>1994</v>
      </c>
      <c r="B85" s="78">
        <f>'Table A0'!G87</f>
        <v>51120.658452478056</v>
      </c>
      <c r="C85" s="142">
        <f>100/'Table A0'!L87</f>
        <v>59.686115672322551</v>
      </c>
      <c r="D85" s="6"/>
      <c r="E85" s="1"/>
      <c r="F85" s="1"/>
      <c r="G85" s="1"/>
      <c r="H85" s="1"/>
      <c r="I85" s="1"/>
      <c r="J85" s="1"/>
      <c r="K85" s="1"/>
      <c r="L85" s="1"/>
      <c r="M85" s="1"/>
      <c r="N85" s="1"/>
      <c r="O85" s="1"/>
      <c r="P85" s="1"/>
      <c r="Q85" s="1"/>
      <c r="R85" s="1"/>
      <c r="S85" s="1"/>
      <c r="T85" s="1"/>
      <c r="U85" s="1"/>
      <c r="V85" s="1"/>
      <c r="W85" s="1"/>
      <c r="X85" s="1"/>
      <c r="Y85" s="1"/>
    </row>
    <row r="86" spans="1:25" ht="9.75" customHeight="1">
      <c r="A86" s="1">
        <v>1995</v>
      </c>
      <c r="B86" s="78">
        <f>'Table A0'!G88</f>
        <v>52588.012414850527</v>
      </c>
      <c r="C86" s="142">
        <f>100/'Table A0'!L88</f>
        <v>61.123355168293969</v>
      </c>
      <c r="D86" s="6"/>
      <c r="E86" s="1"/>
      <c r="F86" s="1"/>
      <c r="G86" s="1"/>
      <c r="H86" s="1"/>
      <c r="I86" s="1"/>
      <c r="J86" s="1"/>
      <c r="K86" s="1"/>
      <c r="L86" s="1"/>
      <c r="M86" s="1"/>
      <c r="N86" s="1"/>
      <c r="O86" s="1"/>
      <c r="P86" s="1"/>
      <c r="Q86" s="1"/>
      <c r="R86" s="1"/>
      <c r="S86" s="1"/>
      <c r="T86" s="1"/>
      <c r="U86" s="1"/>
      <c r="V86" s="1"/>
      <c r="W86" s="1"/>
      <c r="X86" s="1"/>
      <c r="Y86" s="1"/>
    </row>
    <row r="87" spans="1:25" ht="9.75" customHeight="1">
      <c r="A87" s="1">
        <v>1996</v>
      </c>
      <c r="B87" s="78">
        <f>'Table A0'!G89</f>
        <v>53808.008852210747</v>
      </c>
      <c r="C87" s="142">
        <f>100/'Table A0'!L89</f>
        <v>62.750418748638985</v>
      </c>
      <c r="D87" s="6"/>
      <c r="E87" s="1"/>
      <c r="F87" s="1"/>
      <c r="G87" s="1"/>
      <c r="H87" s="1"/>
      <c r="I87" s="1"/>
      <c r="J87" s="1"/>
      <c r="K87" s="1"/>
      <c r="L87" s="1"/>
      <c r="M87" s="1"/>
      <c r="N87" s="1"/>
      <c r="O87" s="1"/>
      <c r="P87" s="1"/>
      <c r="Q87" s="1"/>
      <c r="R87" s="1"/>
      <c r="S87" s="1"/>
      <c r="T87" s="1"/>
      <c r="U87" s="1"/>
      <c r="V87" s="1"/>
      <c r="W87" s="1"/>
      <c r="X87" s="1"/>
      <c r="Y87" s="1"/>
    </row>
    <row r="88" spans="1:25" ht="9.75" customHeight="1">
      <c r="A88" s="1">
        <v>1997</v>
      </c>
      <c r="B88" s="78">
        <f>'Table A0'!G90</f>
        <v>55938.259159220921</v>
      </c>
      <c r="C88" s="142">
        <f>100/'Table A0'!L90</f>
        <v>64.106305065593148</v>
      </c>
      <c r="D88" s="6"/>
      <c r="E88" s="1"/>
      <c r="F88" s="1"/>
      <c r="G88" s="1"/>
      <c r="H88" s="1"/>
      <c r="I88" s="1"/>
      <c r="J88" s="1"/>
      <c r="K88" s="1"/>
      <c r="L88" s="1"/>
      <c r="M88" s="1"/>
      <c r="N88" s="1"/>
      <c r="O88" s="1"/>
      <c r="P88" s="1"/>
      <c r="Q88" s="1"/>
      <c r="R88" s="1"/>
      <c r="S88" s="1"/>
      <c r="T88" s="1"/>
      <c r="U88" s="1"/>
      <c r="V88" s="1"/>
      <c r="W88" s="1"/>
      <c r="X88" s="1"/>
      <c r="Y88" s="1"/>
    </row>
    <row r="89" spans="1:25" ht="9.75" customHeight="1">
      <c r="A89" s="1">
        <v>1998</v>
      </c>
      <c r="B89" s="78">
        <f>'Table A0'!G91</f>
        <v>58658.261523551715</v>
      </c>
      <c r="C89" s="142">
        <f>100/'Table A0'!L91</f>
        <v>65.001190034782894</v>
      </c>
      <c r="D89" s="6"/>
      <c r="E89" s="1"/>
      <c r="F89" s="1"/>
      <c r="G89" s="1"/>
      <c r="H89" s="1"/>
      <c r="I89" s="1"/>
      <c r="J89" s="1"/>
      <c r="K89" s="1"/>
      <c r="L89" s="1"/>
      <c r="M89" s="1"/>
      <c r="N89" s="1"/>
      <c r="O89" s="1"/>
      <c r="P89" s="1"/>
      <c r="Q89" s="1"/>
      <c r="R89" s="1"/>
      <c r="S89" s="1"/>
      <c r="T89" s="1"/>
      <c r="U89" s="1"/>
      <c r="V89" s="1"/>
      <c r="W89" s="1"/>
      <c r="X89" s="1"/>
      <c r="Y89" s="1"/>
    </row>
    <row r="90" spans="1:25" ht="9.75" customHeight="1">
      <c r="A90" s="1">
        <v>1999</v>
      </c>
      <c r="B90" s="78">
        <f>'Table A0'!G92</f>
        <v>60964.801615623932</v>
      </c>
      <c r="C90" s="142">
        <f>100/'Table A0'!L92</f>
        <v>66.357076351737064</v>
      </c>
      <c r="D90" s="6"/>
      <c r="E90" s="1"/>
      <c r="F90" s="1"/>
      <c r="G90" s="1"/>
      <c r="H90" s="1"/>
      <c r="I90" s="1"/>
      <c r="J90" s="1"/>
      <c r="K90" s="1"/>
      <c r="L90" s="1"/>
      <c r="M90" s="1"/>
      <c r="N90" s="1"/>
      <c r="O90" s="1"/>
      <c r="P90" s="1"/>
      <c r="Q90" s="1"/>
      <c r="R90" s="1"/>
      <c r="S90" s="1"/>
      <c r="T90" s="1"/>
      <c r="U90" s="1"/>
      <c r="V90" s="1"/>
      <c r="W90" s="1"/>
      <c r="X90" s="1"/>
      <c r="Y90" s="1"/>
    </row>
    <row r="91" spans="1:25" ht="9.75" customHeight="1">
      <c r="A91" s="1">
        <v>2000</v>
      </c>
      <c r="B91" s="78">
        <f>'Table A0'!G93</f>
        <v>61939.748746621728</v>
      </c>
      <c r="C91" s="142">
        <f>100/'Table A0'!L93</f>
        <v>68.580729911541908</v>
      </c>
      <c r="D91" s="6"/>
      <c r="E91" s="1"/>
      <c r="F91" s="1"/>
      <c r="G91" s="1"/>
      <c r="H91" s="1"/>
      <c r="I91" s="1"/>
      <c r="J91" s="1"/>
      <c r="K91" s="1"/>
      <c r="L91" s="1"/>
      <c r="M91" s="1"/>
      <c r="N91" s="1"/>
      <c r="O91" s="1"/>
      <c r="P91" s="1"/>
      <c r="Q91" s="1"/>
      <c r="R91" s="1"/>
      <c r="S91" s="1"/>
      <c r="T91" s="1"/>
      <c r="U91" s="1"/>
      <c r="V91" s="1"/>
      <c r="W91" s="1"/>
      <c r="X91" s="1"/>
      <c r="Y91" s="1"/>
    </row>
    <row r="92" spans="1:25" ht="9.75" customHeight="1">
      <c r="A92" s="1">
        <v>2001</v>
      </c>
      <c r="B92" s="78">
        <f>'Table A0'!G94</f>
        <v>60485.584299794493</v>
      </c>
      <c r="C92" s="142">
        <f>100/'Table A0'!L94</f>
        <v>70.506088481616828</v>
      </c>
      <c r="D92" s="6"/>
      <c r="E92" s="1"/>
      <c r="F92" s="1"/>
      <c r="G92" s="1"/>
      <c r="H92" s="1"/>
      <c r="I92" s="1"/>
      <c r="J92" s="1"/>
      <c r="K92" s="1"/>
      <c r="L92" s="1"/>
      <c r="M92" s="1"/>
      <c r="N92" s="1"/>
      <c r="O92" s="1"/>
      <c r="P92" s="1"/>
      <c r="Q92" s="1"/>
      <c r="R92" s="1"/>
      <c r="S92" s="1"/>
      <c r="T92" s="1"/>
      <c r="U92" s="1"/>
      <c r="V92" s="1"/>
      <c r="W92" s="1"/>
      <c r="X92" s="1"/>
      <c r="Y92" s="1"/>
    </row>
    <row r="93" spans="1:25" ht="9.75" customHeight="1">
      <c r="A93" s="1">
        <v>2002</v>
      </c>
      <c r="B93" s="78">
        <f>'Table A0'!G95</f>
        <v>58179.037539659548</v>
      </c>
      <c r="C93" s="142">
        <f>100/'Table A0'!L95</f>
        <v>71.645032987858315</v>
      </c>
      <c r="D93" s="6"/>
      <c r="E93" s="1"/>
      <c r="F93" s="1"/>
      <c r="G93" s="1"/>
      <c r="H93" s="1"/>
      <c r="I93" s="1"/>
      <c r="J93" s="1"/>
      <c r="K93" s="1"/>
      <c r="L93" s="1"/>
      <c r="M93" s="1"/>
      <c r="N93" s="1"/>
      <c r="O93" s="1"/>
      <c r="P93" s="1"/>
      <c r="Q93" s="1"/>
      <c r="R93" s="1"/>
      <c r="S93" s="1"/>
      <c r="T93" s="1"/>
      <c r="U93" s="1"/>
      <c r="V93" s="1"/>
      <c r="W93" s="1"/>
      <c r="X93" s="1"/>
      <c r="Y93" s="1"/>
    </row>
    <row r="94" spans="1:25" ht="9.75" customHeight="1">
      <c r="A94" s="1">
        <v>2003</v>
      </c>
      <c r="B94" s="78">
        <f>'Table A0'!G96</f>
        <v>57381.010568725331</v>
      </c>
      <c r="C94" s="142">
        <f>100/'Table A0'!L96</f>
        <v>73.244978841864238</v>
      </c>
      <c r="D94" s="6"/>
      <c r="E94" s="1"/>
      <c r="F94" s="1"/>
      <c r="G94" s="1"/>
      <c r="H94" s="1"/>
      <c r="I94" s="1"/>
      <c r="J94" s="1"/>
      <c r="K94" s="1"/>
      <c r="L94" s="1"/>
      <c r="M94" s="1"/>
      <c r="N94" s="1"/>
      <c r="O94" s="1"/>
      <c r="P94" s="1"/>
      <c r="Q94" s="1"/>
      <c r="R94" s="1"/>
      <c r="S94" s="1"/>
      <c r="T94" s="1"/>
      <c r="U94" s="1"/>
      <c r="V94" s="1"/>
      <c r="W94" s="1"/>
      <c r="X94" s="1"/>
      <c r="Y94" s="1"/>
    </row>
    <row r="95" spans="1:25" ht="9.75" customHeight="1">
      <c r="A95" s="1">
        <v>2004</v>
      </c>
      <c r="B95" s="78">
        <f>'Table A0'!G97</f>
        <v>58935.127502465235</v>
      </c>
      <c r="C95" s="142">
        <f>100/'Table A0'!L97</f>
        <v>75.224572864617343</v>
      </c>
      <c r="D95" s="6"/>
      <c r="E95" s="1"/>
      <c r="F95" s="1"/>
      <c r="G95" s="1"/>
      <c r="H95" s="1"/>
      <c r="I95" s="1"/>
      <c r="J95" s="1"/>
      <c r="K95" s="1"/>
      <c r="L95" s="1"/>
      <c r="M95" s="1"/>
      <c r="N95" s="1"/>
      <c r="O95" s="1"/>
      <c r="P95" s="1"/>
      <c r="Q95" s="1"/>
      <c r="R95" s="1"/>
      <c r="S95" s="1"/>
      <c r="T95" s="1"/>
      <c r="U95" s="1"/>
      <c r="V95" s="1"/>
      <c r="W95" s="1"/>
      <c r="X95" s="1"/>
      <c r="Y95" s="1"/>
    </row>
    <row r="96" spans="1:25" ht="9.75" customHeight="1">
      <c r="A96" s="1">
        <v>2005</v>
      </c>
      <c r="B96" s="78">
        <f>'Table A0'!G98</f>
        <v>60221.895627168495</v>
      </c>
      <c r="C96" s="142">
        <f>100/'Table A0'!L98</f>
        <v>77.746521414152113</v>
      </c>
      <c r="D96" s="142"/>
      <c r="E96" s="1"/>
      <c r="F96" s="1"/>
      <c r="G96" s="1"/>
      <c r="H96" s="1"/>
      <c r="I96" s="1"/>
      <c r="J96" s="1"/>
      <c r="K96" s="1"/>
      <c r="L96" s="1"/>
      <c r="M96" s="1"/>
      <c r="N96" s="1"/>
      <c r="O96" s="1"/>
      <c r="P96" s="1"/>
      <c r="Q96" s="1"/>
      <c r="R96" s="1"/>
      <c r="S96" s="1"/>
      <c r="T96" s="1"/>
      <c r="U96" s="1"/>
      <c r="V96" s="1"/>
      <c r="W96" s="1"/>
      <c r="X96" s="1"/>
      <c r="Y96" s="1"/>
    </row>
    <row r="97" spans="1:25" ht="9.75" customHeight="1">
      <c r="A97" s="1">
        <f t="shared" ref="A97:A109" si="0">A96+1</f>
        <v>2006</v>
      </c>
      <c r="B97" s="78">
        <f>'Table A0'!G99</f>
        <v>61333.103824414691</v>
      </c>
      <c r="C97" s="142">
        <f>100/'Table A0'!L99</f>
        <v>80.29558769002594</v>
      </c>
      <c r="D97" s="142"/>
      <c r="E97" s="1"/>
      <c r="F97" s="1"/>
      <c r="G97" s="1"/>
      <c r="H97" s="1"/>
      <c r="I97" s="1"/>
      <c r="J97" s="1"/>
      <c r="K97" s="1"/>
      <c r="L97" s="1"/>
      <c r="M97" s="1"/>
      <c r="N97" s="1"/>
      <c r="O97" s="1"/>
      <c r="P97" s="1"/>
      <c r="Q97" s="1"/>
      <c r="R97" s="1"/>
      <c r="S97" s="1"/>
      <c r="T97" s="1"/>
      <c r="U97" s="1"/>
      <c r="V97" s="1"/>
      <c r="W97" s="1"/>
      <c r="X97" s="1"/>
      <c r="Y97" s="1"/>
    </row>
    <row r="98" spans="1:25" ht="9.75" customHeight="1">
      <c r="A98" s="1">
        <f t="shared" si="0"/>
        <v>2007</v>
      </c>
      <c r="B98" s="78">
        <f>'Table A0'!G100</f>
        <v>63071.138644992374</v>
      </c>
      <c r="C98" s="142">
        <f>100/'Table A0'!L100</f>
        <v>82.573476702508941</v>
      </c>
      <c r="D98" s="142"/>
      <c r="E98" s="1"/>
      <c r="F98" s="1"/>
      <c r="G98" s="1"/>
      <c r="H98" s="1"/>
      <c r="I98" s="1"/>
      <c r="J98" s="1"/>
      <c r="K98" s="1"/>
      <c r="L98" s="1"/>
      <c r="M98" s="1"/>
      <c r="N98" s="1"/>
      <c r="O98" s="1"/>
      <c r="P98" s="1"/>
      <c r="Q98" s="1"/>
      <c r="R98" s="1"/>
      <c r="S98" s="1"/>
      <c r="T98" s="1"/>
      <c r="U98" s="1"/>
      <c r="V98" s="1"/>
      <c r="W98" s="1"/>
      <c r="X98" s="1"/>
      <c r="Y98" s="1"/>
    </row>
    <row r="99" spans="1:25" ht="9.75" customHeight="1">
      <c r="A99" s="1">
        <f t="shared" si="0"/>
        <v>2008</v>
      </c>
      <c r="B99" s="78">
        <f>'Table A0'!G101</f>
        <v>59776.577488411676</v>
      </c>
      <c r="C99" s="142">
        <f>100/'Table A0'!L101</f>
        <v>85.743926722421335</v>
      </c>
      <c r="D99" s="142"/>
      <c r="E99" s="1"/>
      <c r="F99" s="1"/>
      <c r="G99" s="1"/>
      <c r="H99" s="1"/>
      <c r="I99" s="1"/>
      <c r="J99" s="1"/>
      <c r="K99" s="1"/>
      <c r="L99" s="1"/>
      <c r="M99" s="1"/>
      <c r="N99" s="1"/>
      <c r="O99" s="1"/>
      <c r="P99" s="1"/>
      <c r="Q99" s="1"/>
      <c r="R99" s="1"/>
      <c r="S99" s="1"/>
      <c r="T99" s="1"/>
      <c r="U99" s="1"/>
      <c r="V99" s="1"/>
      <c r="W99" s="1"/>
      <c r="X99" s="1"/>
      <c r="Y99" s="1"/>
    </row>
    <row r="100" spans="1:25" ht="9.75" customHeight="1">
      <c r="A100" s="1">
        <f t="shared" si="0"/>
        <v>2009</v>
      </c>
      <c r="B100" s="78">
        <f>'Table A0'!G102</f>
        <v>56292.078646385758</v>
      </c>
      <c r="C100" s="142">
        <f>100/'Table A0'!L102</f>
        <v>85.438868976503358</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0"/>
        <v>2010</v>
      </c>
      <c r="B101" s="78">
        <f>'Table A0'!G103</f>
        <v>56583.470348533061</v>
      </c>
      <c r="C101" s="142">
        <f>100/'Table A0'!L103</f>
        <v>86.840302668259639</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0"/>
        <v>2011</v>
      </c>
      <c r="B102" s="78">
        <f>'Table A0'!G104</f>
        <v>56173.762662018162</v>
      </c>
      <c r="C102" s="142">
        <f>100/'Table A0'!L104</f>
        <v>89.581441656710439</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0"/>
        <v>2012</v>
      </c>
      <c r="B103" s="78">
        <f>'Table A0'!G105</f>
        <v>57851.71457969609</v>
      </c>
      <c r="C103" s="142">
        <f>100/'Table A0'!L105</f>
        <v>91.435284747112689</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0"/>
        <v>2013</v>
      </c>
      <c r="B104" s="78">
        <f>'Table A0'!G106</f>
        <v>57098.050514124967</v>
      </c>
      <c r="C104" s="142">
        <f>100/'Table A0'!L106</f>
        <v>92.774591796097141</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f t="shared" si="0"/>
        <v>2014</v>
      </c>
      <c r="B105" s="78">
        <f>'Table A0'!G107</f>
        <v>58691.142868978888</v>
      </c>
      <c r="C105" s="142">
        <f>100/'Table A0'!L107</f>
        <v>94.279569892473106</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f t="shared" si="0"/>
        <v>2015</v>
      </c>
      <c r="B106" s="78">
        <f>'Table A0'!G108</f>
        <v>60596.861882846642</v>
      </c>
      <c r="C106" s="142">
        <f>100/'Table A0'!L108</f>
        <v>94.391477499004381</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f t="shared" si="0"/>
        <v>2016</v>
      </c>
      <c r="B107" s="78">
        <f>'Table A0'!G109</f>
        <v>59386.286186744219</v>
      </c>
      <c r="C107" s="142">
        <f>100/'Table A0'!L109</f>
        <v>95.582238152130614</v>
      </c>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f t="shared" si="0"/>
        <v>2017</v>
      </c>
      <c r="B108" s="78">
        <f>'Table A0'!G110</f>
        <v>60859.349424432279</v>
      </c>
      <c r="C108" s="142">
        <f>100/'Table A0'!L110</f>
        <v>97.618312743926737</v>
      </c>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f t="shared" si="0"/>
        <v>2018</v>
      </c>
      <c r="B109" s="78">
        <f>'Table A0'!G111</f>
        <v>61680.556599790638</v>
      </c>
      <c r="C109" s="142">
        <f>100/'Table A0'!L111</f>
        <v>100</v>
      </c>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33:F38"/>
  <sheetViews>
    <sheetView zoomScaleNormal="100" workbookViewId="0">
      <selection activeCell="N17" sqref="N17"/>
    </sheetView>
  </sheetViews>
  <sheetFormatPr baseColWidth="10" defaultColWidth="8.7109375" defaultRowHeight="16"/>
  <sheetData>
    <row r="33" spans="1:6" ht="23">
      <c r="A33" s="48"/>
      <c r="F33" s="49" t="s">
        <v>184</v>
      </c>
    </row>
    <row r="34" spans="1:6" ht="23">
      <c r="F34" s="52" t="s">
        <v>502</v>
      </c>
    </row>
    <row r="36" spans="1:6" ht="18">
      <c r="A36" s="51" t="s">
        <v>481</v>
      </c>
    </row>
    <row r="37" spans="1:6" ht="18">
      <c r="A37" s="51" t="s">
        <v>314</v>
      </c>
    </row>
    <row r="38" spans="1:6" ht="18">
      <c r="A38" s="51" t="s">
        <v>326</v>
      </c>
    </row>
  </sheetData>
  <phoneticPr fontId="0" type="noConversion"/>
  <pageMargins left="0.75" right="0.75" top="1" bottom="1" header="0.5" footer="0.5"/>
  <pageSetup scale="69" orientation="portrait" verticalDpi="96"/>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Y1733"/>
  <sheetViews>
    <sheetView topLeftCell="A73" zoomScale="125" zoomScaleNormal="125" workbookViewId="0">
      <selection activeCell="B108" sqref="B108"/>
    </sheetView>
  </sheetViews>
  <sheetFormatPr baseColWidth="10" defaultColWidth="8.85546875" defaultRowHeight="13"/>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c r="A1" s="1"/>
      <c r="B1" s="78"/>
      <c r="C1" s="142"/>
      <c r="D1" s="1"/>
      <c r="E1" s="1"/>
      <c r="F1" s="1"/>
      <c r="G1" s="1"/>
      <c r="H1" s="1"/>
      <c r="I1" s="1"/>
      <c r="J1" s="1"/>
      <c r="K1" s="1"/>
      <c r="L1" s="1"/>
      <c r="M1" s="1"/>
      <c r="N1" s="1"/>
      <c r="O1" s="1"/>
      <c r="P1" s="1"/>
      <c r="Q1" s="1"/>
      <c r="R1" s="1"/>
      <c r="S1" s="1"/>
      <c r="T1" s="1"/>
      <c r="U1" s="1"/>
      <c r="V1" s="1"/>
      <c r="W1" s="1"/>
      <c r="X1" s="1"/>
      <c r="Y1" s="1"/>
    </row>
    <row r="2" spans="1:25" ht="9.75" customHeight="1">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c r="A4" s="1">
        <v>1913</v>
      </c>
      <c r="B4" s="78">
        <f>(1-'Table A1'!D6/100)*'Table A0'!G6/0.99</f>
        <v>14112.13713737873</v>
      </c>
      <c r="C4" s="78">
        <f>'Table A4'!D6</f>
        <v>305850.99469185877</v>
      </c>
      <c r="D4" s="1"/>
      <c r="E4" s="78">
        <f>(1-'Table A3'!D6/100)*'Table A0'!J6/0.99</f>
        <v>14112.13713737873</v>
      </c>
      <c r="F4" s="78">
        <f>'Table A6'!D6</f>
        <v>305850.99469185871</v>
      </c>
      <c r="G4" s="1"/>
      <c r="H4" s="1"/>
      <c r="I4" s="1"/>
      <c r="J4" s="1"/>
      <c r="K4" s="1"/>
      <c r="L4" s="1"/>
      <c r="M4" s="1"/>
      <c r="N4" s="1"/>
      <c r="O4" s="1"/>
      <c r="P4" s="1"/>
      <c r="Q4" s="1"/>
      <c r="R4" s="1"/>
      <c r="S4" s="1"/>
      <c r="T4" s="1"/>
      <c r="U4" s="1"/>
      <c r="V4" s="1"/>
      <c r="W4" s="1"/>
      <c r="X4" s="1"/>
      <c r="Y4" s="1"/>
    </row>
    <row r="5" spans="1:25" ht="9.75" customHeight="1">
      <c r="A5" s="1">
        <v>1914</v>
      </c>
      <c r="B5" s="78">
        <f>(1-'Table A1'!D7/100)*'Table A0'!G7/0.99</f>
        <v>13754.06866510239</v>
      </c>
      <c r="C5" s="78">
        <f>'Table A4'!D7</f>
        <v>302103.97400043992</v>
      </c>
      <c r="D5" s="221">
        <f t="shared" ref="D5:D68" si="0">B5/B4-1</f>
        <v>-2.5373086215830898E-2</v>
      </c>
      <c r="E5" s="78">
        <f>(1-'Table A3'!D7/100)*'Table A0'!J7/0.99</f>
        <v>13754.06866510239</v>
      </c>
      <c r="F5" s="78">
        <f>'Table A6'!D7</f>
        <v>302103.97400043992</v>
      </c>
      <c r="G5" s="221">
        <f t="shared" ref="G5:G68" si="1">E5/E4-1</f>
        <v>-2.5373086215830898E-2</v>
      </c>
      <c r="H5" s="1"/>
      <c r="I5" s="1"/>
      <c r="J5" s="1"/>
      <c r="K5" s="1"/>
      <c r="L5" s="1"/>
      <c r="M5" s="1"/>
      <c r="N5" s="1"/>
      <c r="O5" s="1"/>
      <c r="P5" s="1"/>
      <c r="Q5" s="1"/>
      <c r="R5" s="1"/>
      <c r="S5" s="1"/>
      <c r="T5" s="1"/>
      <c r="U5" s="1"/>
      <c r="V5" s="1"/>
      <c r="W5" s="1"/>
      <c r="X5" s="1"/>
      <c r="Y5" s="1"/>
    </row>
    <row r="6" spans="1:25" ht="9.75" customHeight="1">
      <c r="A6" s="1">
        <v>1915</v>
      </c>
      <c r="B6" s="78">
        <f>(1-'Table A1'!D8/100)*'Table A0'!G8/0.99</f>
        <v>13985.42106374588</v>
      </c>
      <c r="C6" s="78">
        <f>'Table A4'!D8</f>
        <v>295276.44876710238</v>
      </c>
      <c r="D6" s="221">
        <f t="shared" si="0"/>
        <v>1.682065171235414E-2</v>
      </c>
      <c r="E6" s="78">
        <f>(1-'Table A3'!D8/100)*'Table A0'!J8/0.99</f>
        <v>13985.421553226342</v>
      </c>
      <c r="F6" s="78">
        <f>'Table A6'!D8</f>
        <v>295276.40030853648</v>
      </c>
      <c r="G6" s="221">
        <f t="shared" si="1"/>
        <v>1.6820687300402648E-2</v>
      </c>
      <c r="H6" s="1"/>
      <c r="I6" s="1"/>
      <c r="J6" s="1"/>
      <c r="K6" s="1"/>
      <c r="L6" s="1"/>
      <c r="M6" s="1"/>
      <c r="N6" s="1"/>
      <c r="O6" s="1"/>
      <c r="P6" s="1"/>
      <c r="Q6" s="1"/>
      <c r="R6" s="1"/>
      <c r="S6" s="1"/>
      <c r="T6" s="1"/>
      <c r="U6" s="1"/>
      <c r="V6" s="1"/>
      <c r="W6" s="1"/>
      <c r="X6" s="1"/>
      <c r="Y6" s="1"/>
    </row>
    <row r="7" spans="1:25" ht="9.75" customHeight="1">
      <c r="A7" s="1">
        <v>1916</v>
      </c>
      <c r="B7" s="78">
        <f>(1-'Table A1'!D9/100)*'Table A0'!G9/0.99</f>
        <v>15031.044542502555</v>
      </c>
      <c r="C7" s="78">
        <f>'Table A4'!D9</f>
        <v>339421.92970692524</v>
      </c>
      <c r="D7" s="221">
        <f t="shared" si="0"/>
        <v>7.4765248324716094E-2</v>
      </c>
      <c r="E7" s="78">
        <f>(1-'Table A3'!D9/100)*'Table A0'!J9/0.99</f>
        <v>15133.31205007787</v>
      </c>
      <c r="F7" s="78">
        <f>'Table A6'!D9</f>
        <v>358552.54212215019</v>
      </c>
      <c r="G7" s="221">
        <f t="shared" si="1"/>
        <v>8.2077647247373653E-2</v>
      </c>
      <c r="H7" s="1"/>
      <c r="I7" s="1"/>
      <c r="J7" s="1"/>
      <c r="K7" s="1"/>
      <c r="L7" s="1"/>
      <c r="M7" s="1"/>
      <c r="N7" s="1"/>
      <c r="O7" s="1"/>
      <c r="P7" s="1"/>
      <c r="Q7" s="1"/>
      <c r="R7" s="1"/>
      <c r="S7" s="1"/>
      <c r="T7" s="1"/>
      <c r="U7" s="1"/>
      <c r="V7" s="1"/>
      <c r="W7" s="1"/>
      <c r="X7" s="1"/>
      <c r="Y7" s="1"/>
    </row>
    <row r="8" spans="1:25" ht="9.75" customHeight="1">
      <c r="A8" s="1">
        <v>1917</v>
      </c>
      <c r="B8" s="78">
        <f>('Table A4'!I10*0.9+'Table A4'!J10*0.05+'Table A4'!K10*0.04)/0.99</f>
        <v>15491.499001457456</v>
      </c>
      <c r="C8" s="78">
        <f>'Table A4'!D10</f>
        <v>327565.94544725469</v>
      </c>
      <c r="D8" s="221">
        <f t="shared" si="0"/>
        <v>3.0633563599182789E-2</v>
      </c>
      <c r="E8" s="78">
        <f>(1-'Table A3'!D10/100)*'Table A0'!J10/0.99</f>
        <v>15601.016019570588</v>
      </c>
      <c r="F8" s="78">
        <f>'Table A6'!D10</f>
        <v>333018.30657578807</v>
      </c>
      <c r="G8" s="221">
        <f t="shared" si="1"/>
        <v>3.0905592109977897E-2</v>
      </c>
      <c r="H8" s="1"/>
      <c r="I8" s="1"/>
      <c r="J8" s="1"/>
      <c r="K8" s="1"/>
      <c r="L8" s="1"/>
      <c r="M8" s="1"/>
      <c r="N8" s="1"/>
      <c r="O8" s="1"/>
      <c r="P8" s="1"/>
      <c r="Q8" s="1"/>
      <c r="R8" s="1"/>
      <c r="S8" s="1"/>
      <c r="T8" s="1"/>
      <c r="U8" s="1"/>
      <c r="V8" s="1"/>
      <c r="W8" s="1"/>
      <c r="X8" s="1"/>
      <c r="Y8" s="1"/>
    </row>
    <row r="9" spans="1:25" ht="9.75" customHeight="1">
      <c r="A9" s="1">
        <v>1918</v>
      </c>
      <c r="B9" s="78">
        <f>('Table A4'!I11*0.9+'Table A4'!J11*0.05+'Table A4'!K11*0.04)/0.99</f>
        <v>14967.410130424782</v>
      </c>
      <c r="C9" s="78">
        <f>'Table A4'!D11</f>
        <v>279793.60232872108</v>
      </c>
      <c r="D9" s="221">
        <f t="shared" si="0"/>
        <v>-3.3830739748514138E-2</v>
      </c>
      <c r="E9" s="78">
        <f>(1-'Table A3'!D11/100)*'Table A0'!J11/0.99</f>
        <v>15063.885487680673</v>
      </c>
      <c r="F9" s="78">
        <f>'Table A6'!D11</f>
        <v>283247.91731156223</v>
      </c>
      <c r="G9" s="221">
        <f t="shared" si="1"/>
        <v>-3.4429201996595382E-2</v>
      </c>
      <c r="H9" s="1"/>
      <c r="I9" s="1"/>
      <c r="J9" s="1"/>
      <c r="K9" s="1"/>
      <c r="L9" s="1"/>
      <c r="M9" s="1"/>
      <c r="N9" s="1"/>
      <c r="O9" s="1"/>
      <c r="P9" s="1"/>
      <c r="Q9" s="1"/>
      <c r="R9" s="1"/>
      <c r="S9" s="1"/>
      <c r="T9" s="1"/>
      <c r="U9" s="1"/>
      <c r="V9" s="1"/>
      <c r="W9" s="1"/>
      <c r="X9" s="1"/>
      <c r="Y9" s="1"/>
    </row>
    <row r="10" spans="1:25" ht="9.75" customHeight="1">
      <c r="A10" s="1">
        <v>1919</v>
      </c>
      <c r="B10" s="78">
        <f>('Table A4'!I12*0.9+'Table A4'!J12*0.05+'Table A4'!K12*0.04)/0.99</f>
        <v>14661.887158803042</v>
      </c>
      <c r="C10" s="78">
        <f>'Table A4'!D12</f>
        <v>273758.12028084189</v>
      </c>
      <c r="D10" s="221">
        <f t="shared" si="0"/>
        <v>-2.0412547592364882E-2</v>
      </c>
      <c r="E10" s="78">
        <f>(1-'Table A3'!D12/100)*'Table A0'!J12/0.99</f>
        <v>14861.525240356668</v>
      </c>
      <c r="F10" s="78">
        <f>'Table A6'!D12</f>
        <v>288853.39466367202</v>
      </c>
      <c r="G10" s="221">
        <f t="shared" si="1"/>
        <v>-1.3433469571279999E-2</v>
      </c>
      <c r="H10" s="1"/>
      <c r="I10" s="1"/>
      <c r="J10" s="1"/>
      <c r="K10" s="1"/>
      <c r="L10" s="1"/>
      <c r="M10" s="1"/>
      <c r="N10" s="1"/>
      <c r="O10" s="1"/>
      <c r="P10" s="1"/>
      <c r="Q10" s="1"/>
      <c r="R10" s="1"/>
      <c r="S10" s="1"/>
      <c r="T10" s="1"/>
      <c r="U10" s="1"/>
      <c r="V10" s="1"/>
      <c r="W10" s="1"/>
      <c r="X10" s="1"/>
      <c r="Y10" s="1"/>
    </row>
    <row r="11" spans="1:25" ht="9.75" customHeight="1">
      <c r="A11" s="1">
        <v>1920</v>
      </c>
      <c r="B11" s="78">
        <f>('Table A4'!I13*0.9+'Table A4'!J13*0.05+'Table A4'!K13*0.04)/0.99</f>
        <v>13294.230587462371</v>
      </c>
      <c r="C11" s="78">
        <f>'Table A4'!D13</f>
        <v>222466.08565054016</v>
      </c>
      <c r="D11" s="221">
        <f t="shared" si="0"/>
        <v>-9.327970925758533E-2</v>
      </c>
      <c r="E11" s="78">
        <f>(1-'Table A3'!D13/100)*'Table A0'!J13/0.99</f>
        <v>13505.233918250531</v>
      </c>
      <c r="F11" s="78">
        <f>'Table A6'!D13</f>
        <v>232801.40565308474</v>
      </c>
      <c r="G11" s="221">
        <f t="shared" si="1"/>
        <v>-9.1261919632791844E-2</v>
      </c>
      <c r="H11" s="1"/>
      <c r="I11" s="1"/>
      <c r="J11" s="1"/>
      <c r="K11" s="1"/>
      <c r="L11" s="1"/>
      <c r="M11" s="1"/>
      <c r="N11" s="1"/>
      <c r="O11" s="1"/>
      <c r="P11" s="1"/>
      <c r="Q11" s="1"/>
      <c r="R11" s="1"/>
      <c r="S11" s="1"/>
      <c r="T11" s="1"/>
      <c r="U11" s="1"/>
      <c r="V11" s="1"/>
      <c r="W11" s="1"/>
      <c r="X11" s="1"/>
      <c r="Y11" s="1"/>
    </row>
    <row r="12" spans="1:25" ht="9.75" customHeight="1">
      <c r="A12" s="1">
        <v>1921</v>
      </c>
      <c r="B12" s="78">
        <f>('Table A4'!I14*0.9+'Table A4'!J14*0.05+'Table A4'!K14*0.04)/0.99</f>
        <v>11589.9360542822</v>
      </c>
      <c r="C12" s="78">
        <f>'Table A4'!D14</f>
        <v>210035.63284048575</v>
      </c>
      <c r="D12" s="221">
        <f t="shared" si="0"/>
        <v>-0.12819805719237864</v>
      </c>
      <c r="E12" s="78">
        <f>(1-'Table A3'!D14/100)*'Table A0'!J14/0.99</f>
        <v>11683.529959585092</v>
      </c>
      <c r="F12" s="78">
        <f>'Table A6'!D14</f>
        <v>214407.92988090179</v>
      </c>
      <c r="G12" s="221">
        <f t="shared" si="1"/>
        <v>-0.13488873792875578</v>
      </c>
      <c r="H12" s="1"/>
      <c r="I12" s="1"/>
      <c r="J12" s="1"/>
      <c r="K12" s="1"/>
      <c r="L12" s="1"/>
      <c r="M12" s="1"/>
      <c r="N12" s="1"/>
      <c r="O12" s="1"/>
      <c r="P12" s="1"/>
      <c r="Q12" s="1"/>
      <c r="R12" s="1"/>
      <c r="S12" s="1"/>
      <c r="T12" s="1"/>
      <c r="U12" s="1"/>
      <c r="V12" s="1"/>
      <c r="W12" s="1"/>
      <c r="X12" s="1"/>
      <c r="Y12" s="1"/>
    </row>
    <row r="13" spans="1:25" ht="9.75" customHeight="1">
      <c r="A13" s="1">
        <v>1922</v>
      </c>
      <c r="B13" s="78">
        <f>('Table A4'!I15*0.9+'Table A4'!J15*0.05+'Table A4'!K15*0.04)/0.99</f>
        <v>12959.342499346678</v>
      </c>
      <c r="C13" s="78">
        <f>'Table A4'!D15</f>
        <v>249709.90670034941</v>
      </c>
      <c r="D13" s="221">
        <f t="shared" si="0"/>
        <v>0.11815478865895179</v>
      </c>
      <c r="E13" s="78">
        <f>(1-'Table A3'!D15/100)*'Table A0'!J15/0.99</f>
        <v>13119.416956745343</v>
      </c>
      <c r="F13" s="78">
        <f>'Table A6'!D15</f>
        <v>267111.09638359613</v>
      </c>
      <c r="G13" s="221">
        <f t="shared" si="1"/>
        <v>0.12289838791248697</v>
      </c>
      <c r="H13" s="1"/>
      <c r="I13" s="1"/>
      <c r="J13" s="1"/>
      <c r="K13" s="1"/>
      <c r="L13" s="1"/>
      <c r="M13" s="1"/>
      <c r="N13" s="1"/>
      <c r="O13" s="1"/>
      <c r="P13" s="1"/>
      <c r="Q13" s="1"/>
      <c r="R13" s="1"/>
      <c r="S13" s="1"/>
      <c r="T13" s="1"/>
      <c r="U13" s="1"/>
      <c r="V13" s="1"/>
      <c r="W13" s="1"/>
      <c r="X13" s="1"/>
      <c r="Y13" s="1"/>
    </row>
    <row r="14" spans="1:25" ht="9.75" customHeight="1">
      <c r="A14" s="1">
        <v>1923</v>
      </c>
      <c r="B14" s="78">
        <f>('Table A4'!I16*0.9+'Table A4'!J16*0.05+'Table A4'!K16*0.04)/0.99</f>
        <v>14639.246953180096</v>
      </c>
      <c r="C14" s="78">
        <f>'Table A4'!D16</f>
        <v>255575.83477809405</v>
      </c>
      <c r="D14" s="221">
        <f t="shared" si="0"/>
        <v>0.12962883370958878</v>
      </c>
      <c r="E14" s="78">
        <f>(1-'Table A3'!D16/100)*'Table A0'!J16/0.99</f>
        <v>14851.970380789497</v>
      </c>
      <c r="F14" s="78">
        <f>'Table A6'!D16</f>
        <v>272647.4904866775</v>
      </c>
      <c r="G14" s="221">
        <f t="shared" si="1"/>
        <v>0.13206024549386419</v>
      </c>
      <c r="H14" s="1"/>
      <c r="I14" s="1"/>
      <c r="J14" s="1"/>
      <c r="K14" s="1"/>
      <c r="L14" s="1"/>
      <c r="M14" s="1"/>
      <c r="N14" s="1"/>
      <c r="O14" s="1"/>
      <c r="P14" s="1"/>
      <c r="Q14" s="1"/>
      <c r="R14" s="1"/>
      <c r="S14" s="1"/>
      <c r="T14" s="1"/>
      <c r="U14" s="1"/>
      <c r="V14" s="1"/>
      <c r="W14" s="1"/>
      <c r="X14" s="1"/>
      <c r="Y14" s="1"/>
    </row>
    <row r="15" spans="1:25" ht="9.75" customHeight="1">
      <c r="A15" s="1">
        <v>1924</v>
      </c>
      <c r="B15" s="78">
        <f>('Table A4'!I17*0.9+'Table A4'!J17*0.05+'Table A4'!K17*0.04)/0.99</f>
        <v>14238.326848008974</v>
      </c>
      <c r="C15" s="78">
        <f>'Table A4'!D17</f>
        <v>274828.9359075129</v>
      </c>
      <c r="D15" s="221">
        <f t="shared" si="0"/>
        <v>-2.7386661790279487E-2</v>
      </c>
      <c r="E15" s="78">
        <f>(1-'Table A3'!D17/100)*'Table A0'!J17/0.99</f>
        <v>14470.199478198007</v>
      </c>
      <c r="F15" s="78">
        <f>'Table A6'!D17</f>
        <v>302256.72420331259</v>
      </c>
      <c r="G15" s="221">
        <f t="shared" si="1"/>
        <v>-2.5705067597313391E-2</v>
      </c>
      <c r="H15" s="1"/>
      <c r="I15" s="1"/>
      <c r="J15" s="1"/>
      <c r="K15" s="1"/>
      <c r="L15" s="1"/>
      <c r="M15" s="1"/>
      <c r="N15" s="1"/>
      <c r="O15" s="1"/>
      <c r="P15" s="1"/>
      <c r="Q15" s="1"/>
      <c r="R15" s="1"/>
      <c r="S15" s="1"/>
      <c r="T15" s="1"/>
      <c r="U15" s="1"/>
      <c r="V15" s="1"/>
      <c r="W15" s="1"/>
      <c r="X15" s="1"/>
      <c r="Y15" s="1"/>
    </row>
    <row r="16" spans="1:25" ht="9.75" customHeight="1">
      <c r="A16" s="1">
        <v>1925</v>
      </c>
      <c r="B16" s="78">
        <f>('Table A4'!I18*0.9+'Table A4'!J18*0.05+'Table A4'!K18*0.04)/0.99</f>
        <v>14157.707315250596</v>
      </c>
      <c r="C16" s="78">
        <f>'Table A4'!D18</f>
        <v>299431.59416256979</v>
      </c>
      <c r="D16" s="221">
        <f t="shared" si="0"/>
        <v>-5.6621493254771504E-3</v>
      </c>
      <c r="E16" s="78">
        <f>(1-'Table A3'!D18/100)*'Table A0'!J18/0.99</f>
        <v>14510.427459839006</v>
      </c>
      <c r="F16" s="78">
        <f>'Table A6'!D18</f>
        <v>364638.01576643379</v>
      </c>
      <c r="G16" s="221">
        <f t="shared" si="1"/>
        <v>2.7800571582727862E-3</v>
      </c>
      <c r="H16" s="1"/>
      <c r="I16" s="1"/>
      <c r="J16" s="1"/>
      <c r="K16" s="1"/>
      <c r="L16" s="1"/>
      <c r="M16" s="1"/>
      <c r="N16" s="1"/>
      <c r="O16" s="1"/>
      <c r="P16" s="1"/>
      <c r="Q16" s="1"/>
      <c r="R16" s="1"/>
      <c r="S16" s="1"/>
      <c r="T16" s="1"/>
      <c r="U16" s="1"/>
      <c r="V16" s="1"/>
      <c r="W16" s="1"/>
      <c r="X16" s="1"/>
      <c r="Y16" s="1"/>
    </row>
    <row r="17" spans="1:25" ht="9.75" customHeight="1">
      <c r="A17" s="1">
        <v>1926</v>
      </c>
      <c r="B17" s="78">
        <f>('Table A4'!I19*0.9+'Table A4'!J19*0.05+'Table A4'!K19*0.04)/0.99</f>
        <v>14241.362491045398</v>
      </c>
      <c r="C17" s="78">
        <f>'Table A4'!D19</f>
        <v>309730.22577522771</v>
      </c>
      <c r="D17" s="221">
        <f t="shared" si="0"/>
        <v>5.9088081093956468E-3</v>
      </c>
      <c r="E17" s="78">
        <f>(1-'Table A3'!D19/100)*'Table A0'!J19/0.99</f>
        <v>14563.016439730089</v>
      </c>
      <c r="F17" s="78">
        <f>'Table A6'!D19</f>
        <v>358388.16900415474</v>
      </c>
      <c r="G17" s="221">
        <f t="shared" si="1"/>
        <v>3.6242198954259397E-3</v>
      </c>
      <c r="H17" s="1"/>
      <c r="I17" s="1"/>
      <c r="J17" s="1"/>
      <c r="K17" s="1"/>
      <c r="L17" s="1"/>
      <c r="M17" s="1"/>
      <c r="N17" s="1"/>
      <c r="O17" s="1"/>
      <c r="P17" s="1"/>
      <c r="Q17" s="1"/>
      <c r="R17" s="1"/>
      <c r="S17" s="1"/>
      <c r="T17" s="1"/>
      <c r="U17" s="1"/>
      <c r="V17" s="1"/>
      <c r="W17" s="1"/>
      <c r="X17" s="1"/>
      <c r="Y17" s="1"/>
    </row>
    <row r="18" spans="1:25" ht="9.75" customHeight="1">
      <c r="A18" s="1">
        <v>1927</v>
      </c>
      <c r="B18" s="78">
        <f>('Table A4'!I20*0.9+'Table A4'!J20*0.05+'Table A4'!K20*0.04)/0.99</f>
        <v>14229.400052761444</v>
      </c>
      <c r="C18" s="78">
        <f>'Table A4'!D20</f>
        <v>323570.87938189768</v>
      </c>
      <c r="D18" s="221">
        <f t="shared" si="0"/>
        <v>-8.3997849864969609E-4</v>
      </c>
      <c r="E18" s="78">
        <f>(1-'Table A3'!D20/100)*'Table A0'!J20/0.99</f>
        <v>14600.0859065329</v>
      </c>
      <c r="F18" s="78">
        <f>'Table A6'!D20</f>
        <v>384802.47953417315</v>
      </c>
      <c r="G18" s="221">
        <f t="shared" si="1"/>
        <v>2.5454525136483497E-3</v>
      </c>
      <c r="H18" s="1"/>
      <c r="I18" s="1"/>
      <c r="J18" s="1"/>
      <c r="K18" s="1"/>
      <c r="L18" s="1"/>
      <c r="M18" s="1"/>
      <c r="N18" s="1"/>
      <c r="O18" s="1"/>
      <c r="P18" s="1"/>
      <c r="Q18" s="1"/>
      <c r="R18" s="1"/>
      <c r="S18" s="1"/>
      <c r="T18" s="1"/>
      <c r="U18" s="1"/>
      <c r="V18" s="1"/>
      <c r="W18" s="1"/>
      <c r="X18" s="1"/>
      <c r="Y18" s="1"/>
    </row>
    <row r="19" spans="1:25" ht="9.75" customHeight="1">
      <c r="A19" s="1">
        <v>1928</v>
      </c>
      <c r="B19" s="78">
        <f>('Table A4'!I21*0.9+'Table A4'!J21*0.05+'Table A4'!K21*0.04)/0.99</f>
        <v>14363.384054835309</v>
      </c>
      <c r="C19" s="78">
        <f>'Table A4'!D21</f>
        <v>346622.42551951174</v>
      </c>
      <c r="D19" s="221">
        <f t="shared" si="0"/>
        <v>9.4159979744095068E-3</v>
      </c>
      <c r="E19" s="78">
        <f>(1-'Table A3'!D21/100)*'Table A0'!J21/0.99</f>
        <v>14802.165245825461</v>
      </c>
      <c r="F19" s="78">
        <f>'Table A6'!D21</f>
        <v>461247.7054312987</v>
      </c>
      <c r="G19" s="221">
        <f t="shared" si="1"/>
        <v>1.3840969196088126E-2</v>
      </c>
      <c r="H19" s="1"/>
      <c r="I19" s="1"/>
      <c r="J19" s="1"/>
      <c r="K19" s="1"/>
      <c r="L19" s="1"/>
      <c r="M19" s="1"/>
      <c r="N19" s="1"/>
      <c r="O19" s="1"/>
      <c r="P19" s="1"/>
      <c r="Q19" s="1"/>
      <c r="R19" s="1"/>
      <c r="S19" s="1"/>
      <c r="T19" s="1"/>
      <c r="U19" s="1"/>
      <c r="V19" s="1"/>
      <c r="W19" s="1"/>
      <c r="X19" s="1"/>
      <c r="Y19" s="1"/>
    </row>
    <row r="20" spans="1:25" ht="9.75" customHeight="1">
      <c r="A20" s="1">
        <v>1929</v>
      </c>
      <c r="B20" s="78">
        <f>('Table A4'!I22*0.9+'Table A4'!J22*0.05+'Table A4'!K22*0.04)/0.99</f>
        <v>15194.808476667929</v>
      </c>
      <c r="C20" s="78">
        <f>'Table A4'!D22</f>
        <v>339606.33206133608</v>
      </c>
      <c r="D20" s="221">
        <f t="shared" si="0"/>
        <v>5.7884995531587657E-2</v>
      </c>
      <c r="E20" s="78">
        <f>(1-'Table A3'!D22/100)*'Table A0'!J22/0.99</f>
        <v>15581.602581579598</v>
      </c>
      <c r="F20" s="78">
        <f>'Table A6'!D22</f>
        <v>444074.20004669466</v>
      </c>
      <c r="G20" s="221">
        <f t="shared" si="1"/>
        <v>5.2656981111189438E-2</v>
      </c>
      <c r="H20" s="1"/>
      <c r="I20" s="1"/>
      <c r="J20" s="1"/>
      <c r="K20" s="1"/>
      <c r="L20" s="1"/>
      <c r="M20" s="1"/>
      <c r="N20" s="1"/>
      <c r="O20" s="1"/>
      <c r="P20" s="1"/>
      <c r="Q20" s="1"/>
      <c r="R20" s="1"/>
      <c r="S20" s="1"/>
      <c r="T20" s="1"/>
      <c r="U20" s="1"/>
      <c r="V20" s="1"/>
      <c r="W20" s="1"/>
      <c r="X20" s="1"/>
      <c r="Y20" s="1"/>
    </row>
    <row r="21" spans="1:25" ht="9.75" customHeight="1">
      <c r="A21" s="1">
        <v>1930</v>
      </c>
      <c r="B21" s="78">
        <f>('Table A4'!I23*0.9+'Table A4'!J23*0.05+'Table A4'!K23*0.04)/0.99</f>
        <v>14108.74140371244</v>
      </c>
      <c r="C21" s="78">
        <f>'Table A4'!D23</f>
        <v>274462.76702561422</v>
      </c>
      <c r="D21" s="221">
        <f t="shared" si="0"/>
        <v>-7.1476193637002861E-2</v>
      </c>
      <c r="E21" s="78">
        <f>(1-'Table A3'!D23/100)*'Table A0'!J23/0.99</f>
        <v>14338.708400309786</v>
      </c>
      <c r="F21" s="78">
        <f>'Table A6'!D23</f>
        <v>295360.67155786004</v>
      </c>
      <c r="G21" s="221">
        <f t="shared" si="1"/>
        <v>-7.9766774615285585E-2</v>
      </c>
      <c r="H21" s="1"/>
      <c r="I21" s="1"/>
      <c r="J21" s="1"/>
      <c r="K21" s="1"/>
      <c r="L21" s="1"/>
      <c r="M21" s="1"/>
      <c r="N21" s="1"/>
      <c r="O21" s="1"/>
      <c r="P21" s="1"/>
      <c r="Q21" s="1"/>
      <c r="R21" s="1"/>
      <c r="S21" s="1"/>
      <c r="T21" s="1"/>
      <c r="U21" s="1"/>
      <c r="V21" s="1"/>
      <c r="W21" s="1"/>
      <c r="X21" s="1"/>
      <c r="Y21" s="1"/>
    </row>
    <row r="22" spans="1:25" ht="9.75" customHeight="1">
      <c r="A22" s="1">
        <v>1931</v>
      </c>
      <c r="B22" s="78">
        <f>('Table A4'!I24*0.9+'Table A4'!J24*0.05+'Table A4'!K24*0.04)/0.99</f>
        <v>12977.572980314451</v>
      </c>
      <c r="C22" s="78">
        <f>'Table A4'!D24</f>
        <v>231553.01747004589</v>
      </c>
      <c r="D22" s="221">
        <f t="shared" si="0"/>
        <v>-8.017500576630765E-2</v>
      </c>
      <c r="E22" s="78">
        <f>(1-'Table A3'!D24/100)*'Table A0'!J24/0.99</f>
        <v>13084.295543298735</v>
      </c>
      <c r="F22" s="78">
        <f>'Table A6'!D24</f>
        <v>237579.75030503864</v>
      </c>
      <c r="G22" s="221">
        <f t="shared" si="1"/>
        <v>-8.7484369023359876E-2</v>
      </c>
      <c r="H22" s="1"/>
      <c r="I22" s="1"/>
      <c r="J22" s="1"/>
      <c r="K22" s="1"/>
      <c r="L22" s="1"/>
      <c r="M22" s="1"/>
      <c r="N22" s="1"/>
      <c r="O22" s="1"/>
      <c r="P22" s="1"/>
      <c r="Q22" s="1"/>
      <c r="R22" s="1"/>
      <c r="S22" s="1"/>
      <c r="T22" s="1"/>
      <c r="U22" s="1"/>
      <c r="V22" s="1"/>
      <c r="W22" s="1"/>
      <c r="X22" s="1"/>
      <c r="Y22" s="1"/>
    </row>
    <row r="23" spans="1:25" ht="9.75" customHeight="1">
      <c r="A23" s="1">
        <v>1932</v>
      </c>
      <c r="B23" s="78">
        <f>('Table A4'!I25*0.9+'Table A4'!J25*0.05+'Table A4'!K25*0.04)/0.99</f>
        <v>10889.088182180058</v>
      </c>
      <c r="C23" s="78">
        <f>'Table A4'!D25</f>
        <v>197418.2558028285</v>
      </c>
      <c r="D23" s="221">
        <f t="shared" si="0"/>
        <v>-0.16093030656058682</v>
      </c>
      <c r="E23" s="78">
        <f>(1-'Table A3'!D25/100)*'Table A0'!J25/0.99</f>
        <v>10917.853756267266</v>
      </c>
      <c r="F23" s="78">
        <f>'Table A6'!D25</f>
        <v>199112.85148558143</v>
      </c>
      <c r="G23" s="221">
        <f t="shared" si="1"/>
        <v>-0.16557573006985726</v>
      </c>
      <c r="H23" s="1"/>
      <c r="I23" s="1"/>
      <c r="J23" s="1"/>
      <c r="K23" s="1"/>
      <c r="L23" s="1"/>
      <c r="M23" s="1"/>
      <c r="N23" s="1"/>
      <c r="O23" s="1"/>
      <c r="P23" s="1"/>
      <c r="Q23" s="1"/>
      <c r="R23" s="1"/>
      <c r="S23" s="1"/>
      <c r="T23" s="1"/>
      <c r="U23" s="1"/>
      <c r="V23" s="1"/>
      <c r="W23" s="1"/>
      <c r="X23" s="1"/>
      <c r="Y23" s="1"/>
    </row>
    <row r="24" spans="1:25" ht="9.75" customHeight="1">
      <c r="A24" s="1">
        <v>1933</v>
      </c>
      <c r="B24" s="78">
        <f>('Table A4'!I26*0.9+'Table A4'!J26*0.05+'Table A4'!K26*0.04)/0.99</f>
        <v>10572.265194529635</v>
      </c>
      <c r="C24" s="78">
        <f>'Table A4'!D26</f>
        <v>195973.7899796156</v>
      </c>
      <c r="D24" s="221">
        <f t="shared" si="0"/>
        <v>-2.9095456143784615E-2</v>
      </c>
      <c r="E24" s="78">
        <f>(1-'Table A3'!D26/100)*'Table A0'!J26/0.99</f>
        <v>10662.545267837881</v>
      </c>
      <c r="F24" s="78">
        <f>'Table A6'!D26</f>
        <v>207986.04727458509</v>
      </c>
      <c r="G24" s="221">
        <f t="shared" si="1"/>
        <v>-2.3384494253994692E-2</v>
      </c>
      <c r="H24" s="1"/>
      <c r="I24" s="1"/>
      <c r="J24" s="1"/>
      <c r="K24" s="1"/>
      <c r="L24" s="1"/>
      <c r="M24" s="1"/>
      <c r="N24" s="1"/>
      <c r="O24" s="1"/>
      <c r="P24" s="1"/>
      <c r="Q24" s="1"/>
      <c r="R24" s="1"/>
      <c r="S24" s="1"/>
      <c r="T24" s="1"/>
      <c r="U24" s="1"/>
      <c r="V24" s="1"/>
      <c r="W24" s="1"/>
      <c r="X24" s="1"/>
      <c r="Y24" s="1"/>
    </row>
    <row r="25" spans="1:25" ht="9.75" customHeight="1">
      <c r="A25" s="1">
        <v>1934</v>
      </c>
      <c r="B25" s="78">
        <f>('Table A4'!I27*0.9+'Table A4'!J27*0.05+'Table A4'!K27*0.04)/0.99</f>
        <v>11604.022130601368</v>
      </c>
      <c r="C25" s="78">
        <f>'Table A4'!D27</f>
        <v>216675.96646621075</v>
      </c>
      <c r="D25" s="221">
        <f t="shared" si="0"/>
        <v>9.7590905741334444E-2</v>
      </c>
      <c r="E25" s="78">
        <f>(1-'Table A3'!D27/100)*'Table A0'!J27/0.99</f>
        <v>11650.319528064188</v>
      </c>
      <c r="F25" s="78">
        <f>'Table A6'!D27</f>
        <v>226211.78140914708</v>
      </c>
      <c r="G25" s="221">
        <f t="shared" si="1"/>
        <v>9.2639631102509279E-2</v>
      </c>
      <c r="H25" s="1"/>
      <c r="I25" s="1"/>
      <c r="J25" s="1"/>
      <c r="K25" s="1"/>
      <c r="L25" s="1"/>
      <c r="M25" s="1"/>
      <c r="N25" s="1"/>
      <c r="O25" s="1"/>
      <c r="P25" s="1"/>
      <c r="Q25" s="1"/>
      <c r="R25" s="1"/>
      <c r="S25" s="1"/>
      <c r="T25" s="1"/>
      <c r="U25" s="1"/>
      <c r="V25" s="1"/>
      <c r="W25" s="1"/>
      <c r="X25" s="1"/>
      <c r="Y25" s="1"/>
    </row>
    <row r="26" spans="1:25" ht="9.75" customHeight="1">
      <c r="A26" s="1">
        <v>1935</v>
      </c>
      <c r="B26" s="78">
        <f>('Table A4'!I28*0.9+'Table A4'!J28*0.05+'Table A4'!K28*0.04)/0.99</f>
        <v>12600.851472137309</v>
      </c>
      <c r="C26" s="78">
        <f>'Table A4'!D28</f>
        <v>231073.64848321798</v>
      </c>
      <c r="D26" s="221">
        <f t="shared" si="0"/>
        <v>8.5903778044956303E-2</v>
      </c>
      <c r="E26" s="78">
        <f>(1-'Table A3'!D28/100)*'Table A0'!J28/0.99</f>
        <v>12699.986291657306</v>
      </c>
      <c r="F26" s="78">
        <f>'Table A6'!D28</f>
        <v>251633.89252729688</v>
      </c>
      <c r="G26" s="221">
        <f t="shared" si="1"/>
        <v>9.0097680245129652E-2</v>
      </c>
      <c r="H26" s="1"/>
      <c r="I26" s="1"/>
      <c r="J26" s="1"/>
      <c r="K26" s="1"/>
      <c r="L26" s="1"/>
      <c r="M26" s="1"/>
      <c r="N26" s="1"/>
      <c r="O26" s="1"/>
      <c r="P26" s="1"/>
      <c r="Q26" s="1"/>
      <c r="R26" s="1"/>
      <c r="S26" s="1"/>
      <c r="T26" s="1"/>
      <c r="U26" s="1"/>
      <c r="V26" s="1"/>
      <c r="W26" s="1"/>
      <c r="X26" s="1"/>
      <c r="Y26" s="1"/>
    </row>
    <row r="27" spans="1:25" ht="9.75" customHeight="1">
      <c r="A27" s="1">
        <v>1936</v>
      </c>
      <c r="B27" s="78">
        <f>('Table A4'!I29*0.9+'Table A4'!J29*0.05+'Table A4'!K29*0.04)/0.99</f>
        <v>13504.435972655621</v>
      </c>
      <c r="C27" s="78">
        <f>'Table A4'!D29</f>
        <v>286295.44115060021</v>
      </c>
      <c r="D27" s="221">
        <f t="shared" si="0"/>
        <v>7.170820975997505E-2</v>
      </c>
      <c r="E27" s="78">
        <f>(1-'Table A3'!D29/100)*'Table A0'!J29/0.99</f>
        <v>13718.074357469817</v>
      </c>
      <c r="F27" s="78">
        <f>'Table A6'!D29</f>
        <v>324551.96835906396</v>
      </c>
      <c r="G27" s="221">
        <f t="shared" si="1"/>
        <v>8.0164501160233437E-2</v>
      </c>
      <c r="H27" s="1"/>
      <c r="I27" s="1"/>
      <c r="J27" s="1"/>
      <c r="K27" s="1"/>
      <c r="L27" s="1"/>
      <c r="M27" s="1"/>
      <c r="N27" s="1"/>
      <c r="O27" s="1"/>
      <c r="P27" s="1"/>
      <c r="Q27" s="1"/>
      <c r="R27" s="1"/>
      <c r="S27" s="1"/>
      <c r="T27" s="1"/>
      <c r="U27" s="1"/>
      <c r="V27" s="1"/>
      <c r="W27" s="1"/>
      <c r="X27" s="1"/>
      <c r="Y27" s="1"/>
    </row>
    <row r="28" spans="1:25" ht="9.75" customHeight="1">
      <c r="A28" s="1">
        <v>1937</v>
      </c>
      <c r="B28" s="78">
        <f>('Table A4'!I30*0.9+'Table A4'!J30*0.05+'Table A4'!K30*0.04)/0.99</f>
        <v>14363.976974285033</v>
      </c>
      <c r="C28" s="78">
        <f>'Table A4'!D30</f>
        <v>279990.35150263086</v>
      </c>
      <c r="D28" s="221">
        <f t="shared" si="0"/>
        <v>6.3648789432587005E-2</v>
      </c>
      <c r="E28" s="78">
        <f>(1-'Table A3'!D30/100)*'Table A0'!J30/0.99</f>
        <v>14417.304593991999</v>
      </c>
      <c r="F28" s="78">
        <f>'Table A6'!D30</f>
        <v>295440.993951332</v>
      </c>
      <c r="G28" s="221">
        <f t="shared" si="1"/>
        <v>5.0971456948069038E-2</v>
      </c>
      <c r="H28" s="1"/>
      <c r="I28" s="1"/>
      <c r="J28" s="1"/>
      <c r="K28" s="1"/>
      <c r="L28" s="1"/>
      <c r="M28" s="1"/>
      <c r="N28" s="1"/>
      <c r="O28" s="1"/>
      <c r="P28" s="1"/>
      <c r="Q28" s="1"/>
      <c r="R28" s="1"/>
      <c r="S28" s="1"/>
      <c r="T28" s="1"/>
      <c r="U28" s="1"/>
      <c r="V28" s="1"/>
      <c r="W28" s="1"/>
      <c r="X28" s="1"/>
      <c r="Y28" s="1"/>
    </row>
    <row r="29" spans="1:25" ht="9.75" customHeight="1">
      <c r="A29" s="1">
        <v>1938</v>
      </c>
      <c r="B29" s="78">
        <f>('Table A4'!I31*0.9+'Table A4'!J31*0.05+'Table A4'!K31*0.04)/0.99</f>
        <v>13478.982024661289</v>
      </c>
      <c r="C29" s="78">
        <f>'Table A4'!D31</f>
        <v>230503.45490325059</v>
      </c>
      <c r="D29" s="221">
        <f t="shared" si="0"/>
        <v>-6.1612111409541925E-2</v>
      </c>
      <c r="E29" s="78">
        <f>(1-'Table A3'!D31/100)*'Table A0'!J31/0.99</f>
        <v>13545.887443643367</v>
      </c>
      <c r="F29" s="78">
        <f>'Table A6'!D31</f>
        <v>250792.42597460025</v>
      </c>
      <c r="G29" s="221">
        <f t="shared" si="1"/>
        <v>-6.0442445719831039E-2</v>
      </c>
      <c r="H29" s="1"/>
      <c r="I29" s="1"/>
      <c r="J29" s="1"/>
      <c r="K29" s="1"/>
      <c r="L29" s="1"/>
      <c r="M29" s="1"/>
      <c r="N29" s="1"/>
      <c r="O29" s="1"/>
      <c r="P29" s="1"/>
      <c r="Q29" s="1"/>
      <c r="R29" s="1"/>
      <c r="S29" s="1"/>
      <c r="T29" s="1"/>
      <c r="U29" s="1"/>
      <c r="V29" s="1"/>
      <c r="W29" s="1"/>
      <c r="X29" s="1"/>
      <c r="Y29" s="1"/>
    </row>
    <row r="30" spans="1:25" ht="9.75" customHeight="1">
      <c r="A30" s="1">
        <v>1939</v>
      </c>
      <c r="B30" s="78">
        <f>('Table A4'!I32*0.9+'Table A4'!J32*0.05+'Table A4'!K32*0.04)/0.99</f>
        <v>14252.593062976108</v>
      </c>
      <c r="C30" s="78">
        <f>'Table A4'!D32</f>
        <v>256712.63957605755</v>
      </c>
      <c r="D30" s="221">
        <f t="shared" si="0"/>
        <v>5.7393877141419969E-2</v>
      </c>
      <c r="E30" s="78">
        <f>(1-'Table A3'!D32/100)*'Table A0'!J32/0.99</f>
        <v>14319.012530654032</v>
      </c>
      <c r="F30" s="78">
        <f>'Table A6'!D32</f>
        <v>273548.06199446548</v>
      </c>
      <c r="G30" s="221">
        <f t="shared" si="1"/>
        <v>5.7074524664935566E-2</v>
      </c>
      <c r="H30" s="1"/>
      <c r="I30" s="1"/>
      <c r="J30" s="1"/>
      <c r="K30" s="1"/>
      <c r="L30" s="1"/>
      <c r="M30" s="1"/>
      <c r="N30" s="1"/>
      <c r="O30" s="1"/>
      <c r="P30" s="1"/>
      <c r="Q30" s="1"/>
      <c r="R30" s="1"/>
      <c r="S30" s="1"/>
      <c r="T30" s="1"/>
      <c r="U30" s="1"/>
      <c r="V30" s="1"/>
      <c r="W30" s="1"/>
      <c r="X30" s="1"/>
      <c r="Y30" s="1"/>
    </row>
    <row r="31" spans="1:25" ht="9.75" customHeight="1">
      <c r="A31" s="1">
        <v>1940</v>
      </c>
      <c r="B31" s="78">
        <f>('Table A4'!I33*0.9+'Table A4'!J33*0.05+'Table A4'!K33*0.04)/0.99</f>
        <v>14868.371706979249</v>
      </c>
      <c r="C31" s="78">
        <f>'Table A4'!D33</f>
        <v>274843.19004047924</v>
      </c>
      <c r="D31" s="221">
        <f t="shared" si="0"/>
        <v>4.3204674495530782E-2</v>
      </c>
      <c r="E31" s="78">
        <f>(1-'Table A3'!D33/100)*'Table A0'!J33/0.99</f>
        <v>14921.0213040862</v>
      </c>
      <c r="F31" s="78">
        <f>'Table A6'!D33</f>
        <v>291433.6428097302</v>
      </c>
      <c r="G31" s="221">
        <f t="shared" si="1"/>
        <v>4.2042617962893214E-2</v>
      </c>
      <c r="H31" s="1"/>
      <c r="I31" s="1"/>
      <c r="J31" s="1"/>
      <c r="K31" s="1"/>
      <c r="L31" s="1"/>
      <c r="M31" s="1"/>
      <c r="N31" s="1"/>
      <c r="O31" s="1"/>
      <c r="P31" s="1"/>
      <c r="Q31" s="1"/>
      <c r="R31" s="1"/>
      <c r="S31" s="1"/>
      <c r="T31" s="1"/>
      <c r="U31" s="1"/>
      <c r="V31" s="1"/>
      <c r="W31" s="1"/>
      <c r="X31" s="1"/>
      <c r="Y31" s="1"/>
    </row>
    <row r="32" spans="1:25" ht="9.75" customHeight="1">
      <c r="A32" s="1">
        <v>1941</v>
      </c>
      <c r="B32" s="78">
        <f>('Table A4'!I34*0.9+'Table A4'!J34*0.05+'Table A4'!K34*0.04)/0.99</f>
        <v>17527.866584833973</v>
      </c>
      <c r="C32" s="78">
        <f>'Table A4'!D34</f>
        <v>306413.77781158988</v>
      </c>
      <c r="D32" s="221">
        <f t="shared" si="0"/>
        <v>0.17886927568580702</v>
      </c>
      <c r="E32" s="78">
        <f>(1-'Table A3'!D34/100)*'Table A0'!J34/0.99</f>
        <v>17588.692595058157</v>
      </c>
      <c r="F32" s="78">
        <f>'Table A6'!D34</f>
        <v>326394.1835824601</v>
      </c>
      <c r="G32" s="221">
        <f t="shared" si="1"/>
        <v>0.17878610562947195</v>
      </c>
      <c r="H32" s="1"/>
      <c r="I32" s="1"/>
      <c r="J32" s="1"/>
      <c r="K32" s="1"/>
      <c r="L32" s="1"/>
      <c r="M32" s="1"/>
      <c r="N32" s="1"/>
      <c r="O32" s="1"/>
      <c r="P32" s="1"/>
      <c r="Q32" s="1"/>
      <c r="R32" s="1"/>
      <c r="S32" s="1"/>
      <c r="T32" s="1"/>
      <c r="U32" s="1"/>
      <c r="V32" s="1"/>
      <c r="W32" s="1"/>
      <c r="X32" s="1"/>
      <c r="Y32" s="1"/>
    </row>
    <row r="33" spans="1:25" ht="9.75" customHeight="1">
      <c r="A33" s="1">
        <v>1942</v>
      </c>
      <c r="B33" s="78">
        <f>('Table A4'!I35*0.9+'Table A4'!J35*0.05+'Table A4'!K35*0.04)/0.99</f>
        <v>20875.439645943337</v>
      </c>
      <c r="C33" s="78">
        <f>'Table A4'!D35</f>
        <v>306233.46822718316</v>
      </c>
      <c r="D33" s="221">
        <f t="shared" si="0"/>
        <v>0.19098576800018896</v>
      </c>
      <c r="E33" s="78">
        <f>(1-'Table A3'!D35/100)*'Table A0'!J35/0.99</f>
        <v>20906.63337223135</v>
      </c>
      <c r="F33" s="78">
        <f>'Table A6'!D35</f>
        <v>321054.04574325605</v>
      </c>
      <c r="G33" s="221">
        <f t="shared" si="1"/>
        <v>0.18864055751963194</v>
      </c>
      <c r="H33" s="1"/>
      <c r="I33" s="1"/>
      <c r="J33" s="1"/>
      <c r="K33" s="1"/>
      <c r="L33" s="1"/>
      <c r="M33" s="1"/>
      <c r="N33" s="1"/>
      <c r="O33" s="1"/>
      <c r="P33" s="1"/>
      <c r="Q33" s="1"/>
      <c r="R33" s="1"/>
      <c r="S33" s="1"/>
      <c r="T33" s="1"/>
      <c r="U33" s="1"/>
      <c r="V33" s="1"/>
      <c r="W33" s="1"/>
      <c r="X33" s="1"/>
      <c r="Y33" s="1"/>
    </row>
    <row r="34" spans="1:25" ht="9.75" customHeight="1">
      <c r="A34" s="1">
        <v>1943</v>
      </c>
      <c r="B34" s="78">
        <f>('Table A4'!I36*0.9+'Table A4'!J36*0.05+'Table A4'!K36*0.04)/0.99</f>
        <v>24522.615523139259</v>
      </c>
      <c r="C34" s="78">
        <f>'Table A4'!D36</f>
        <v>314993.29988714255</v>
      </c>
      <c r="D34" s="221">
        <f t="shared" si="0"/>
        <v>0.17471133250621929</v>
      </c>
      <c r="E34" s="78">
        <f>(1-'Table A3'!D36/100)*'Table A0'!J36/0.99</f>
        <v>24643.132792444001</v>
      </c>
      <c r="F34" s="78">
        <f>'Table A6'!D36</f>
        <v>342466.37989127077</v>
      </c>
      <c r="G34" s="221">
        <f t="shared" si="1"/>
        <v>0.17872315229746905</v>
      </c>
      <c r="H34" s="1"/>
      <c r="I34" s="1"/>
      <c r="J34" s="1"/>
      <c r="K34" s="1"/>
      <c r="L34" s="1"/>
      <c r="M34" s="1"/>
      <c r="N34" s="1"/>
      <c r="O34" s="1"/>
      <c r="P34" s="1"/>
      <c r="Q34" s="1"/>
      <c r="R34" s="1"/>
      <c r="S34" s="1"/>
      <c r="T34" s="1"/>
      <c r="U34" s="1"/>
      <c r="V34" s="1"/>
      <c r="W34" s="1"/>
      <c r="X34" s="1"/>
      <c r="Y34" s="1"/>
    </row>
    <row r="35" spans="1:25" ht="9.75" customHeight="1">
      <c r="A35" s="1">
        <v>1944</v>
      </c>
      <c r="B35" s="78">
        <f>('Table A4'!I37*0.9+'Table A4'!J37*0.05+'Table A4'!K37*0.04)/0.99</f>
        <v>24489.79216218078</v>
      </c>
      <c r="C35" s="78">
        <f>'Table A4'!D37</f>
        <v>285608.25061861007</v>
      </c>
      <c r="D35" s="221">
        <f t="shared" si="0"/>
        <v>-1.3384934787036284E-3</v>
      </c>
      <c r="E35" s="78">
        <f>(1-'Table A3'!D37/100)*'Table A0'!J37/0.99</f>
        <v>24641.314554787958</v>
      </c>
      <c r="F35" s="78">
        <f>'Table A6'!D37</f>
        <v>310189.56174058042</v>
      </c>
      <c r="G35" s="221">
        <f t="shared" si="1"/>
        <v>-7.3782731739413521E-5</v>
      </c>
      <c r="H35" s="1"/>
      <c r="I35" s="1"/>
      <c r="J35" s="1"/>
      <c r="K35" s="1"/>
      <c r="L35" s="1"/>
      <c r="M35" s="1"/>
      <c r="N35" s="1"/>
      <c r="O35" s="1"/>
      <c r="P35" s="1"/>
      <c r="Q35" s="1"/>
      <c r="R35" s="1"/>
      <c r="S35" s="1"/>
      <c r="T35" s="1"/>
      <c r="U35" s="1"/>
      <c r="V35" s="1"/>
      <c r="W35" s="1"/>
      <c r="X35" s="1"/>
      <c r="Y35" s="1"/>
    </row>
    <row r="36" spans="1:25" ht="9.75" customHeight="1">
      <c r="A36" s="1">
        <v>1945</v>
      </c>
      <c r="B36" s="78">
        <f>('Table A4'!I38*0.9+'Table A4'!J38*0.05+'Table A4'!K38*0.04)/0.99</f>
        <v>23828.710600629685</v>
      </c>
      <c r="C36" s="78">
        <f>'Table A4'!D38</f>
        <v>293689.03670335864</v>
      </c>
      <c r="D36" s="221">
        <f t="shared" si="0"/>
        <v>-2.6994167903637512E-2</v>
      </c>
      <c r="E36" s="78">
        <f>(1-'Table A3'!D38/100)*'Table A0'!J38/0.99</f>
        <v>24241.127793448773</v>
      </c>
      <c r="F36" s="78">
        <f>'Table A6'!D38</f>
        <v>343333.87268384319</v>
      </c>
      <c r="G36" s="221">
        <f t="shared" si="1"/>
        <v>-1.6240479396884555E-2</v>
      </c>
      <c r="H36" s="1"/>
      <c r="I36" s="1"/>
      <c r="J36" s="1"/>
      <c r="K36" s="1"/>
      <c r="L36" s="1"/>
      <c r="M36" s="1"/>
      <c r="N36" s="1"/>
      <c r="O36" s="1"/>
      <c r="P36" s="1"/>
      <c r="Q36" s="1"/>
      <c r="R36" s="1"/>
      <c r="S36" s="1"/>
      <c r="T36" s="1"/>
      <c r="U36" s="1"/>
      <c r="V36" s="1"/>
      <c r="W36" s="1"/>
      <c r="X36" s="1"/>
      <c r="Y36" s="1"/>
    </row>
    <row r="37" spans="1:25" ht="9.75" customHeight="1">
      <c r="A37" s="1">
        <v>1946</v>
      </c>
      <c r="B37" s="78">
        <f>('Table A4'!I39*0.9+'Table A4'!J39*0.05+'Table A4'!K39*0.04)/0.99</f>
        <v>23795.296678051527</v>
      </c>
      <c r="C37" s="78">
        <f>'Table A4'!D39</f>
        <v>314028.92608375137</v>
      </c>
      <c r="D37" s="221">
        <f t="shared" si="0"/>
        <v>-1.402254747987719E-3</v>
      </c>
      <c r="E37" s="78">
        <f>(1-'Table A3'!D39/100)*'Table A0'!J39/0.99</f>
        <v>24461.388895842047</v>
      </c>
      <c r="F37" s="78">
        <f>'Table A6'!D39</f>
        <v>370752.38255502464</v>
      </c>
      <c r="G37" s="221">
        <f t="shared" si="1"/>
        <v>9.0862563932689877E-3</v>
      </c>
      <c r="H37" s="1"/>
      <c r="I37" s="1"/>
      <c r="J37" s="1"/>
      <c r="K37" s="1"/>
      <c r="L37" s="1"/>
      <c r="M37" s="1"/>
      <c r="N37" s="1"/>
      <c r="O37" s="1"/>
      <c r="P37" s="1"/>
      <c r="Q37" s="1"/>
      <c r="R37" s="1"/>
      <c r="S37" s="1"/>
      <c r="T37" s="1"/>
      <c r="U37" s="1"/>
      <c r="V37" s="1"/>
      <c r="W37" s="1"/>
      <c r="X37" s="1"/>
      <c r="Y37" s="1"/>
    </row>
    <row r="38" spans="1:25" ht="9.75" customHeight="1">
      <c r="A38" s="1">
        <v>1947</v>
      </c>
      <c r="B38" s="78">
        <f>('Table A4'!I40*0.9+'Table A4'!J40*0.05+'Table A4'!K40*0.04)/0.99</f>
        <v>23190.407527885589</v>
      </c>
      <c r="C38" s="78">
        <f>'Table A4'!D40</f>
        <v>282419.44219243492</v>
      </c>
      <c r="D38" s="221">
        <f t="shared" si="0"/>
        <v>-2.5420534080748847E-2</v>
      </c>
      <c r="E38" s="78">
        <f>(1-'Table A3'!D40/100)*'Table A0'!J40/0.99</f>
        <v>23588.577338620391</v>
      </c>
      <c r="F38" s="78">
        <f>'Table A6'!D40</f>
        <v>317091.13731529395</v>
      </c>
      <c r="G38" s="221">
        <f t="shared" si="1"/>
        <v>-3.5681193775960018E-2</v>
      </c>
      <c r="H38" s="1"/>
      <c r="I38" s="1"/>
      <c r="J38" s="1"/>
      <c r="K38" s="1"/>
      <c r="L38" s="1"/>
      <c r="M38" s="1"/>
      <c r="N38" s="1"/>
      <c r="O38" s="1"/>
      <c r="P38" s="1"/>
      <c r="Q38" s="1"/>
      <c r="R38" s="1"/>
      <c r="S38" s="1"/>
      <c r="T38" s="1"/>
      <c r="U38" s="1"/>
      <c r="V38" s="1"/>
      <c r="W38" s="1"/>
      <c r="X38" s="1"/>
      <c r="Y38" s="1"/>
    </row>
    <row r="39" spans="1:25" ht="9.75" customHeight="1">
      <c r="A39" s="1">
        <v>1948</v>
      </c>
      <c r="B39" s="78">
        <f>('Table A4'!I41*0.9+'Table A4'!J41*0.05+'Table A4'!K41*0.04)/0.99</f>
        <v>23521.768925215321</v>
      </c>
      <c r="C39" s="78">
        <f>'Table A4'!D41</f>
        <v>295769.28390579595</v>
      </c>
      <c r="D39" s="221">
        <f t="shared" si="0"/>
        <v>1.4288726790647521E-2</v>
      </c>
      <c r="E39" s="78">
        <f>(1-'Table A3'!D41/100)*'Table A0'!J41/0.99</f>
        <v>23872.49826911966</v>
      </c>
      <c r="F39" s="78">
        <f>'Table A6'!D41</f>
        <v>329703.06013556785</v>
      </c>
      <c r="G39" s="221">
        <f t="shared" si="1"/>
        <v>1.2036373640661235E-2</v>
      </c>
      <c r="H39" s="1"/>
      <c r="I39" s="1"/>
      <c r="J39" s="1"/>
      <c r="K39" s="1"/>
      <c r="L39" s="1"/>
      <c r="M39" s="1"/>
      <c r="N39" s="1"/>
      <c r="O39" s="1"/>
      <c r="P39" s="1"/>
      <c r="Q39" s="1"/>
      <c r="R39" s="1"/>
      <c r="S39" s="1"/>
      <c r="T39" s="1"/>
      <c r="U39" s="1"/>
      <c r="V39" s="1"/>
      <c r="W39" s="1"/>
      <c r="X39" s="1"/>
      <c r="Y39" s="1"/>
    </row>
    <row r="40" spans="1:25" ht="9.75" customHeight="1">
      <c r="A40" s="1">
        <v>1949</v>
      </c>
      <c r="B40" s="78">
        <f>('Table A4'!I42*0.9+'Table A4'!J42*0.05+'Table A4'!K42*0.04)/0.99</f>
        <v>23312.996930026729</v>
      </c>
      <c r="C40" s="78">
        <f>'Table A4'!D42</f>
        <v>283686.19122690632</v>
      </c>
      <c r="D40" s="221">
        <f t="shared" si="0"/>
        <v>-8.8756928040726324E-3</v>
      </c>
      <c r="E40" s="78">
        <f>(1-'Table A3'!D42/100)*'Table A0'!J42/0.99</f>
        <v>23548.458568407696</v>
      </c>
      <c r="F40" s="78">
        <f>'Table A6'!D42</f>
        <v>309709.86782292475</v>
      </c>
      <c r="G40" s="221">
        <f t="shared" si="1"/>
        <v>-1.3573765806117022E-2</v>
      </c>
      <c r="H40" s="1"/>
      <c r="I40" s="1"/>
      <c r="J40" s="1"/>
      <c r="K40" s="1"/>
      <c r="L40" s="1"/>
      <c r="M40" s="1"/>
      <c r="N40" s="1"/>
      <c r="O40" s="1"/>
      <c r="P40" s="1"/>
      <c r="Q40" s="1"/>
      <c r="R40" s="1"/>
      <c r="S40" s="1"/>
      <c r="T40" s="1"/>
      <c r="U40" s="1"/>
      <c r="V40" s="1"/>
      <c r="W40" s="1"/>
      <c r="X40" s="1"/>
      <c r="Y40" s="1"/>
    </row>
    <row r="41" spans="1:25" ht="9.75" customHeight="1">
      <c r="A41" s="1">
        <v>1950</v>
      </c>
      <c r="B41" s="78">
        <f>('Table A4'!I43*0.9+'Table A4'!J43*0.05+'Table A4'!K43*0.04)/0.99</f>
        <v>25050.980522644135</v>
      </c>
      <c r="C41" s="78">
        <f>'Table A4'!D43</f>
        <v>317842.03510738874</v>
      </c>
      <c r="D41" s="221">
        <f t="shared" si="0"/>
        <v>7.4549985908457517E-2</v>
      </c>
      <c r="E41" s="78">
        <f>(1-'Table A3'!D43/100)*'Table A0'!J43/0.99</f>
        <v>25417.866413312266</v>
      </c>
      <c r="F41" s="78">
        <f>'Table A6'!D43</f>
        <v>370021.85866250121</v>
      </c>
      <c r="G41" s="221">
        <f t="shared" si="1"/>
        <v>7.9385571648946218E-2</v>
      </c>
      <c r="H41" s="1"/>
      <c r="I41" s="1"/>
      <c r="J41" s="1"/>
      <c r="K41" s="1"/>
      <c r="L41" s="1"/>
      <c r="M41" s="1"/>
      <c r="N41" s="1"/>
      <c r="O41" s="1"/>
      <c r="P41" s="1"/>
      <c r="Q41" s="1"/>
      <c r="R41" s="1"/>
      <c r="S41" s="1"/>
      <c r="T41" s="1"/>
      <c r="U41" s="1"/>
      <c r="V41" s="1"/>
      <c r="W41" s="1"/>
      <c r="X41" s="1"/>
      <c r="Y41" s="1"/>
    </row>
    <row r="42" spans="1:25" ht="9.75" customHeight="1">
      <c r="A42" s="1">
        <v>1951</v>
      </c>
      <c r="B42" s="78">
        <f>('Table A4'!I44*0.9+'Table A4'!J44*0.05+'Table A4'!K44*0.04)/0.99</f>
        <v>26054.792835418397</v>
      </c>
      <c r="C42" s="78">
        <f>'Table A4'!D44</f>
        <v>303204.60065630451</v>
      </c>
      <c r="D42" s="221">
        <f t="shared" si="0"/>
        <v>4.0070779340029894E-2</v>
      </c>
      <c r="E42" s="78">
        <f>(1-'Table A3'!D44/100)*'Table A0'!J44/0.99</f>
        <v>26422.463892339703</v>
      </c>
      <c r="F42" s="78">
        <f>'Table A6'!D44</f>
        <v>349529.30293534958</v>
      </c>
      <c r="G42" s="221">
        <f t="shared" si="1"/>
        <v>3.9523281092597617E-2</v>
      </c>
      <c r="H42" s="1"/>
      <c r="I42" s="1"/>
      <c r="J42" s="1"/>
      <c r="K42" s="1"/>
      <c r="L42" s="1"/>
      <c r="M42" s="1"/>
      <c r="N42" s="1"/>
      <c r="O42" s="1"/>
      <c r="P42" s="1"/>
      <c r="Q42" s="1"/>
      <c r="R42" s="1"/>
      <c r="S42" s="1"/>
      <c r="T42" s="1"/>
      <c r="U42" s="1"/>
      <c r="V42" s="1"/>
      <c r="W42" s="1"/>
      <c r="X42" s="1"/>
      <c r="Y42" s="1"/>
    </row>
    <row r="43" spans="1:25" ht="9.75" customHeight="1">
      <c r="A43" s="1">
        <v>1952</v>
      </c>
      <c r="B43" s="78">
        <f>('Table A4'!I45*0.9+'Table A4'!J45*0.05+'Table A4'!K45*0.04)/0.99</f>
        <v>27114.763939462675</v>
      </c>
      <c r="C43" s="78">
        <f>'Table A4'!D45</f>
        <v>290274.52088103374</v>
      </c>
      <c r="D43" s="221">
        <f t="shared" si="0"/>
        <v>4.0682384647609648E-2</v>
      </c>
      <c r="E43" s="78">
        <f>(1-'Table A3'!D45/100)*'Table A0'!J45/0.99</f>
        <v>27408.448125510491</v>
      </c>
      <c r="F43" s="78">
        <f>'Table A6'!D45</f>
        <v>328221.53144600685</v>
      </c>
      <c r="G43" s="221">
        <f t="shared" si="1"/>
        <v>3.73161351336595E-2</v>
      </c>
      <c r="H43" s="1"/>
      <c r="I43" s="1"/>
      <c r="J43" s="1"/>
      <c r="K43" s="1"/>
      <c r="L43" s="1"/>
      <c r="M43" s="1"/>
      <c r="N43" s="1"/>
      <c r="O43" s="1"/>
      <c r="P43" s="1"/>
      <c r="Q43" s="1"/>
      <c r="R43" s="1"/>
      <c r="S43" s="1"/>
      <c r="T43" s="1"/>
      <c r="U43" s="1"/>
      <c r="V43" s="1"/>
      <c r="W43" s="1"/>
      <c r="X43" s="1"/>
      <c r="Y43" s="1"/>
    </row>
    <row r="44" spans="1:25" ht="9.75" customHeight="1">
      <c r="A44" s="1">
        <v>1953</v>
      </c>
      <c r="B44" s="78">
        <f>('Table A4'!I46*0.9+'Table A4'!J46*0.05+'Table A4'!K46*0.04)/0.99</f>
        <v>28535.267202187802</v>
      </c>
      <c r="C44" s="78">
        <f>'Table A4'!D46</f>
        <v>282163.53363792127</v>
      </c>
      <c r="D44" s="221">
        <f t="shared" si="0"/>
        <v>5.2388553553207817E-2</v>
      </c>
      <c r="E44" s="78">
        <f>(1-'Table A3'!D46/100)*'Table A0'!J46/0.99</f>
        <v>28769.286100790338</v>
      </c>
      <c r="F44" s="78">
        <f>'Table A6'!D46</f>
        <v>313015.94044906949</v>
      </c>
      <c r="G44" s="221">
        <f t="shared" si="1"/>
        <v>4.9650311066435027E-2</v>
      </c>
      <c r="H44" s="1"/>
      <c r="I44" s="1"/>
      <c r="J44" s="1"/>
      <c r="K44" s="1"/>
      <c r="L44" s="1"/>
      <c r="M44" s="1"/>
      <c r="N44" s="1"/>
      <c r="O44" s="1"/>
      <c r="P44" s="1"/>
      <c r="Q44" s="1"/>
      <c r="R44" s="1"/>
      <c r="S44" s="1"/>
      <c r="T44" s="1"/>
      <c r="U44" s="1"/>
      <c r="V44" s="1"/>
      <c r="W44" s="1"/>
      <c r="X44" s="1"/>
      <c r="Y44" s="1"/>
    </row>
    <row r="45" spans="1:25" ht="9.75" customHeight="1">
      <c r="A45" s="1">
        <v>1954</v>
      </c>
      <c r="B45" s="78">
        <f>('Table A4'!I47*0.9+'Table A4'!J47*0.05+'Table A4'!K47*0.04)/0.99</f>
        <v>28093.126710669127</v>
      </c>
      <c r="C45" s="78">
        <f>'Table A4'!D47</f>
        <v>288235.85620765737</v>
      </c>
      <c r="D45" s="221">
        <f t="shared" si="0"/>
        <v>-1.5494527820113624E-2</v>
      </c>
      <c r="E45" s="78">
        <f>(1-'Table A3'!D47/100)*'Table A0'!J47/0.99</f>
        <v>28451.239710667211</v>
      </c>
      <c r="F45" s="78">
        <f>'Table A6'!D47</f>
        <v>340096.4822416699</v>
      </c>
      <c r="G45" s="221">
        <f t="shared" si="1"/>
        <v>-1.1055067164645105E-2</v>
      </c>
      <c r="H45" s="1"/>
      <c r="I45" s="1"/>
      <c r="J45" s="1"/>
      <c r="K45" s="1"/>
      <c r="L45" s="1"/>
      <c r="M45" s="1"/>
      <c r="N45" s="1"/>
      <c r="O45" s="1"/>
      <c r="P45" s="1"/>
      <c r="Q45" s="1"/>
      <c r="R45" s="1"/>
      <c r="S45" s="1"/>
      <c r="T45" s="1"/>
      <c r="U45" s="1"/>
      <c r="V45" s="1"/>
      <c r="W45" s="1"/>
      <c r="X45" s="1"/>
      <c r="Y45" s="1"/>
    </row>
    <row r="46" spans="1:25" ht="9.75" customHeight="1">
      <c r="A46" s="1">
        <v>1955</v>
      </c>
      <c r="B46" s="78">
        <f>('Table A4'!I48*0.9+'Table A4'!J48*0.05+'Table A4'!K48*0.04)/0.99</f>
        <v>30093.409695330356</v>
      </c>
      <c r="C46" s="78">
        <f>'Table A4'!D48</f>
        <v>301158.61629061395</v>
      </c>
      <c r="D46" s="221">
        <f t="shared" si="0"/>
        <v>7.120186390294414E-2</v>
      </c>
      <c r="E46" s="78">
        <f>(1-'Table A3'!D48/100)*'Table A0'!J48/0.99</f>
        <v>30576.894235843956</v>
      </c>
      <c r="F46" s="78">
        <f>'Table A6'!D48</f>
        <v>376338.10291809944</v>
      </c>
      <c r="G46" s="221">
        <f t="shared" si="1"/>
        <v>7.4712193450739983E-2</v>
      </c>
      <c r="H46" s="1"/>
      <c r="I46" s="1"/>
      <c r="J46" s="1"/>
      <c r="K46" s="1"/>
      <c r="L46" s="1"/>
      <c r="M46" s="1"/>
      <c r="N46" s="1"/>
      <c r="O46" s="1"/>
      <c r="P46" s="1"/>
      <c r="Q46" s="1"/>
      <c r="R46" s="1"/>
      <c r="S46" s="1"/>
      <c r="T46" s="1"/>
      <c r="U46" s="1"/>
      <c r="V46" s="1"/>
      <c r="W46" s="1"/>
      <c r="X46" s="1"/>
      <c r="Y46" s="1"/>
    </row>
    <row r="47" spans="1:25" ht="9.75" customHeight="1">
      <c r="A47" s="1">
        <v>1956</v>
      </c>
      <c r="B47" s="78">
        <f>('Table A4'!I49*0.9+'Table A4'!J49*0.05+'Table A4'!K49*0.04)/0.99</f>
        <v>31689.632428874542</v>
      </c>
      <c r="C47" s="78">
        <f>'Table A4'!D49</f>
        <v>313578.05420031614</v>
      </c>
      <c r="D47" s="221">
        <f t="shared" si="0"/>
        <v>5.3042269045101786E-2</v>
      </c>
      <c r="E47" s="78">
        <f>(1-'Table A3'!D49/100)*'Table A0'!J49/0.99</f>
        <v>32160.839727883103</v>
      </c>
      <c r="F47" s="78">
        <f>'Table A6'!D49</f>
        <v>380385.98118697398</v>
      </c>
      <c r="G47" s="221">
        <f t="shared" si="1"/>
        <v>5.1802039795865173E-2</v>
      </c>
      <c r="H47" s="1"/>
      <c r="I47" s="1"/>
      <c r="J47" s="1"/>
      <c r="K47" s="1"/>
      <c r="L47" s="1"/>
      <c r="M47" s="1"/>
      <c r="N47" s="1"/>
      <c r="O47" s="1"/>
      <c r="P47" s="1"/>
      <c r="Q47" s="1"/>
      <c r="R47" s="1"/>
      <c r="S47" s="1"/>
      <c r="T47" s="1"/>
      <c r="U47" s="1"/>
      <c r="V47" s="1"/>
      <c r="W47" s="1"/>
      <c r="X47" s="1"/>
      <c r="Y47" s="1"/>
    </row>
    <row r="48" spans="1:25" ht="9.75" customHeight="1">
      <c r="A48" s="1">
        <v>1957</v>
      </c>
      <c r="B48" s="78">
        <f>('Table A4'!I50*0.9+'Table A4'!J50*0.05+'Table A4'!K50*0.04)/0.99</f>
        <v>31871.215689581975</v>
      </c>
      <c r="C48" s="78">
        <f>'Table A4'!D50</f>
        <v>311367.64766165416</v>
      </c>
      <c r="D48" s="221">
        <f t="shared" si="0"/>
        <v>5.7300526004833152E-3</v>
      </c>
      <c r="E48" s="78">
        <f>(1-'Table A3'!D50/100)*'Table A0'!J50/0.99</f>
        <v>32223.884184337934</v>
      </c>
      <c r="F48" s="78">
        <f>'Table A6'!D50</f>
        <v>360813.82889100385</v>
      </c>
      <c r="G48" s="221">
        <f t="shared" si="1"/>
        <v>1.9602863914083279E-3</v>
      </c>
      <c r="H48" s="1"/>
      <c r="I48" s="1"/>
      <c r="J48" s="1"/>
      <c r="K48" s="1"/>
      <c r="L48" s="1"/>
      <c r="M48" s="1"/>
      <c r="N48" s="1"/>
      <c r="O48" s="1"/>
      <c r="P48" s="1"/>
      <c r="Q48" s="1"/>
      <c r="R48" s="1"/>
      <c r="S48" s="1"/>
      <c r="T48" s="1"/>
      <c r="U48" s="1"/>
      <c r="V48" s="1"/>
      <c r="W48" s="1"/>
      <c r="X48" s="1"/>
      <c r="Y48" s="1"/>
    </row>
    <row r="49" spans="1:25" ht="9.75" customHeight="1">
      <c r="A49" s="1">
        <v>1958</v>
      </c>
      <c r="B49" s="78">
        <f>('Table A4'!I51*0.9+'Table A4'!J51*0.05+'Table A4'!K51*0.04)/0.99</f>
        <v>30945.20707535397</v>
      </c>
      <c r="C49" s="78">
        <f>'Table A4'!D51</f>
        <v>296845.23563913454</v>
      </c>
      <c r="D49" s="221">
        <f t="shared" si="0"/>
        <v>-2.9054700117093324E-2</v>
      </c>
      <c r="E49" s="78">
        <f>(1-'Table A3'!D51/100)*'Table A0'!J51/0.99</f>
        <v>31397.235499026367</v>
      </c>
      <c r="F49" s="78">
        <f>'Table A6'!D51</f>
        <v>353283.03922912298</v>
      </c>
      <c r="G49" s="221">
        <f t="shared" si="1"/>
        <v>-2.5653291222829999E-2</v>
      </c>
      <c r="H49" s="1"/>
      <c r="I49" s="1"/>
      <c r="J49" s="1"/>
      <c r="K49" s="1"/>
      <c r="L49" s="1"/>
      <c r="M49" s="1"/>
      <c r="N49" s="1"/>
      <c r="O49" s="1"/>
      <c r="P49" s="1"/>
      <c r="Q49" s="1"/>
      <c r="R49" s="1"/>
      <c r="S49" s="1"/>
      <c r="T49" s="1"/>
      <c r="U49" s="1"/>
      <c r="V49" s="1"/>
      <c r="W49" s="1"/>
      <c r="X49" s="1"/>
      <c r="Y49" s="1"/>
    </row>
    <row r="50" spans="1:25" ht="9.75" customHeight="1">
      <c r="A50" s="1">
        <v>1959</v>
      </c>
      <c r="B50" s="78">
        <f>('Table A4'!I52*0.9+'Table A4'!J52*0.05+'Table A4'!K52*0.04)/0.99</f>
        <v>32836.6551447237</v>
      </c>
      <c r="C50" s="78">
        <f>'Table A4'!D52</f>
        <v>311639.45881554391</v>
      </c>
      <c r="D50" s="221">
        <f t="shared" si="0"/>
        <v>6.1122488686661702E-2</v>
      </c>
      <c r="E50" s="78">
        <f>(1-'Table A3'!D52/100)*'Table A0'!J52/0.99</f>
        <v>33456.328226065219</v>
      </c>
      <c r="F50" s="78">
        <f>'Table A6'!D52</f>
        <v>394686.14631001686</v>
      </c>
      <c r="G50" s="221">
        <f t="shared" si="1"/>
        <v>6.5581975429101158E-2</v>
      </c>
      <c r="H50" s="1"/>
      <c r="I50" s="1"/>
      <c r="J50" s="1"/>
      <c r="K50" s="1"/>
      <c r="L50" s="1"/>
      <c r="M50" s="1"/>
      <c r="N50" s="1"/>
      <c r="O50" s="1"/>
      <c r="P50" s="1"/>
      <c r="Q50" s="1"/>
      <c r="R50" s="1"/>
      <c r="S50" s="1"/>
      <c r="T50" s="1"/>
      <c r="U50" s="1"/>
      <c r="V50" s="1"/>
      <c r="W50" s="1"/>
      <c r="X50" s="1"/>
      <c r="Y50" s="1"/>
    </row>
    <row r="51" spans="1:25" ht="9.75" customHeight="1">
      <c r="A51" s="1">
        <v>1960</v>
      </c>
      <c r="B51" s="78">
        <f>('Table A4'!I53*0.9+'Table A4'!J53*0.05+'Table A4'!K53*0.04)/0.99</f>
        <v>33350.305912016709</v>
      </c>
      <c r="C51" s="78">
        <f>'Table A4'!D53</f>
        <v>301066.80651877233</v>
      </c>
      <c r="D51" s="221">
        <f t="shared" si="0"/>
        <v>1.5642603213669393E-2</v>
      </c>
      <c r="E51" s="78">
        <f>(1-'Table A3'!D53/100)*'Table A0'!J53/0.99</f>
        <v>33822.336378970969</v>
      </c>
      <c r="F51" s="78">
        <f>'Table A6'!D53</f>
        <v>373475.73009478586</v>
      </c>
      <c r="G51" s="221">
        <f t="shared" si="1"/>
        <v>1.0939878113121804E-2</v>
      </c>
      <c r="H51" s="1"/>
      <c r="I51" s="1"/>
      <c r="J51" s="1"/>
      <c r="K51" s="1"/>
      <c r="L51" s="1"/>
      <c r="M51" s="1"/>
      <c r="N51" s="1"/>
      <c r="O51" s="1"/>
      <c r="P51" s="1"/>
      <c r="Q51" s="1"/>
      <c r="R51" s="1"/>
      <c r="S51" s="1"/>
      <c r="T51" s="1"/>
      <c r="U51" s="1"/>
      <c r="V51" s="1"/>
      <c r="W51" s="1"/>
      <c r="X51" s="1"/>
      <c r="Y51" s="1"/>
    </row>
    <row r="52" spans="1:25" ht="9.75" customHeight="1">
      <c r="A52" s="1">
        <v>1961</v>
      </c>
      <c r="B52" s="78">
        <f>('Table A4'!I54*0.9+'Table A4'!J54*0.05+'Table A4'!K54*0.04)/0.99</f>
        <v>33747.326544670228</v>
      </c>
      <c r="C52" s="78">
        <f>'Table A4'!D54</f>
        <v>303895.6129498735</v>
      </c>
      <c r="D52" s="221">
        <f t="shared" si="0"/>
        <v>1.1904557448465969E-2</v>
      </c>
      <c r="E52" s="78">
        <f>(1-'Table A3'!D54/100)*'Table A0'!J54/0.99</f>
        <v>34404.241454405281</v>
      </c>
      <c r="F52" s="78">
        <f>'Table A6'!D54</f>
        <v>405579.14918675623</v>
      </c>
      <c r="G52" s="221">
        <f t="shared" si="1"/>
        <v>1.72047569072169E-2</v>
      </c>
      <c r="H52" s="1"/>
      <c r="I52" s="1"/>
      <c r="J52" s="1"/>
      <c r="K52" s="1"/>
      <c r="L52" s="1"/>
      <c r="M52" s="1"/>
      <c r="N52" s="1"/>
      <c r="O52" s="1"/>
      <c r="P52" s="1"/>
      <c r="Q52" s="1"/>
      <c r="R52" s="1"/>
      <c r="S52" s="1"/>
      <c r="T52" s="1"/>
      <c r="U52" s="1"/>
      <c r="V52" s="1"/>
      <c r="W52" s="1"/>
      <c r="X52" s="1"/>
      <c r="Y52" s="1"/>
    </row>
    <row r="53" spans="1:25" ht="9.75" customHeight="1">
      <c r="A53" s="1">
        <v>1962</v>
      </c>
      <c r="B53" s="78">
        <f>('Table A4'!I55*0.9+'Table A4'!J55*0.05+'Table A4'!K55*0.04)/0.99</f>
        <v>35003.681968248056</v>
      </c>
      <c r="C53" s="78">
        <f>'Table A4'!D55</f>
        <v>312574.40974364628</v>
      </c>
      <c r="D53" s="221">
        <f t="shared" si="0"/>
        <v>3.7228294866997302E-2</v>
      </c>
      <c r="E53" s="78">
        <f>(1-'Table A3'!D55/100)*'Table A0'!J55/0.99</f>
        <v>35466.57040339955</v>
      </c>
      <c r="F53" s="78">
        <f>'Table A6'!D55</f>
        <v>387962.01691205375</v>
      </c>
      <c r="G53" s="221">
        <f t="shared" si="1"/>
        <v>3.0877848314200929E-2</v>
      </c>
      <c r="H53" s="1"/>
      <c r="I53" s="1"/>
      <c r="J53" s="1"/>
      <c r="K53" s="1"/>
      <c r="L53" s="1"/>
      <c r="M53" s="1"/>
      <c r="N53" s="1"/>
      <c r="O53" s="1"/>
      <c r="P53" s="1"/>
      <c r="Q53" s="1"/>
      <c r="R53" s="1"/>
      <c r="S53" s="1"/>
      <c r="T53" s="1"/>
      <c r="U53" s="1"/>
      <c r="V53" s="1"/>
      <c r="W53" s="1"/>
      <c r="X53" s="1"/>
      <c r="Y53" s="1"/>
    </row>
    <row r="54" spans="1:25" ht="9.75" customHeight="1">
      <c r="A54" s="1">
        <v>1963</v>
      </c>
      <c r="B54" s="78">
        <f>('Table A4'!I56*0.9+'Table A4'!J56*0.05+'Table A4'!K56*0.04)/0.99</f>
        <v>35924.867911138077</v>
      </c>
      <c r="C54" s="78">
        <f>'Table A4'!D56</f>
        <v>316167.14832010731</v>
      </c>
      <c r="D54" s="221">
        <f t="shared" si="0"/>
        <v>2.6316829861659397E-2</v>
      </c>
      <c r="E54" s="78">
        <f>(1-'Table A3'!D56/100)*'Table A0'!J56/0.99</f>
        <v>36451.793927550672</v>
      </c>
      <c r="F54" s="78">
        <f>'Table A6'!D56</f>
        <v>397253.53121413529</v>
      </c>
      <c r="G54" s="221">
        <f t="shared" si="1"/>
        <v>2.7778934160960889E-2</v>
      </c>
      <c r="H54" s="1"/>
      <c r="I54" s="1"/>
      <c r="J54" s="1"/>
      <c r="K54" s="1"/>
      <c r="L54" s="1"/>
      <c r="M54" s="1"/>
      <c r="N54" s="1"/>
      <c r="O54" s="1"/>
      <c r="P54" s="1"/>
      <c r="Q54" s="1"/>
      <c r="R54" s="1"/>
      <c r="S54" s="1"/>
      <c r="T54" s="1"/>
      <c r="U54" s="1"/>
      <c r="V54" s="1"/>
      <c r="W54" s="1"/>
      <c r="X54" s="1"/>
      <c r="Y54" s="1"/>
    </row>
    <row r="55" spans="1:25" ht="9.75" customHeight="1">
      <c r="A55" s="1">
        <v>1964</v>
      </c>
      <c r="B55" s="78">
        <f>('Table A4'!I57*0.9+'Table A4'!J57*0.05+'Table A4'!K57*0.04)/0.99</f>
        <v>37714.98833432707</v>
      </c>
      <c r="C55" s="78">
        <f>'Table A4'!D57</f>
        <v>325592.46811387764</v>
      </c>
      <c r="D55" s="221">
        <f t="shared" si="0"/>
        <v>4.9829561729132665E-2</v>
      </c>
      <c r="E55" s="78">
        <f>(1-'Table A3'!D57/100)*'Table A0'!J57/0.99</f>
        <v>38163.059619526728</v>
      </c>
      <c r="F55" s="78">
        <f>'Table A6'!D57</f>
        <v>442260.435145917</v>
      </c>
      <c r="G55" s="221">
        <f t="shared" si="1"/>
        <v>4.6945993806978725E-2</v>
      </c>
      <c r="H55" s="1"/>
      <c r="I55" s="1"/>
      <c r="J55" s="1"/>
      <c r="K55" s="1"/>
      <c r="L55" s="1"/>
      <c r="M55" s="1"/>
      <c r="N55" s="1"/>
      <c r="O55" s="1"/>
      <c r="P55" s="1"/>
      <c r="Q55" s="1"/>
      <c r="R55" s="1"/>
      <c r="S55" s="1"/>
      <c r="T55" s="1"/>
      <c r="U55" s="1"/>
      <c r="V55" s="1"/>
      <c r="W55" s="1"/>
      <c r="X55" s="1"/>
      <c r="Y55" s="1"/>
    </row>
    <row r="56" spans="1:25" ht="9.75" customHeight="1">
      <c r="A56" s="1">
        <v>1965</v>
      </c>
      <c r="B56" s="78">
        <f>('Table A4'!I58*0.9+'Table A4'!J58*0.05+'Table A4'!K58*0.04)/0.99</f>
        <v>39242.024804721077</v>
      </c>
      <c r="C56" s="78">
        <f>'Table A4'!D58</f>
        <v>340811.21943467465</v>
      </c>
      <c r="D56" s="221">
        <f t="shared" si="0"/>
        <v>4.0488849071289357E-2</v>
      </c>
      <c r="E56" s="78">
        <f>(1-'Table A3'!D58/100)*'Table A0'!J58/0.99</f>
        <v>39841.067683716748</v>
      </c>
      <c r="F56" s="78">
        <f>'Table A6'!D58</f>
        <v>482117.83256524242</v>
      </c>
      <c r="G56" s="221">
        <f t="shared" si="1"/>
        <v>4.3969432244668427E-2</v>
      </c>
      <c r="H56" s="1"/>
      <c r="I56" s="1"/>
      <c r="J56" s="1"/>
      <c r="K56" s="1"/>
      <c r="L56" s="1"/>
      <c r="M56" s="1"/>
      <c r="N56" s="1"/>
      <c r="O56" s="1"/>
      <c r="P56" s="1"/>
      <c r="Q56" s="1"/>
      <c r="R56" s="1"/>
      <c r="S56" s="1"/>
      <c r="T56" s="1"/>
      <c r="U56" s="1"/>
      <c r="V56" s="1"/>
      <c r="W56" s="1"/>
      <c r="X56" s="1"/>
      <c r="Y56" s="1"/>
    </row>
    <row r="57" spans="1:25" ht="9.75" customHeight="1">
      <c r="A57" s="1">
        <v>1966</v>
      </c>
      <c r="B57" s="78">
        <f>('Table A4'!I59*0.9+'Table A4'!J59*0.05+'Table A4'!K59*0.04)/0.99</f>
        <v>40843.65072134434</v>
      </c>
      <c r="C57" s="78">
        <f>'Table A4'!D59</f>
        <v>369270.56634326879</v>
      </c>
      <c r="D57" s="221">
        <f t="shared" si="0"/>
        <v>4.0814048831409266E-2</v>
      </c>
      <c r="E57" s="78">
        <f>(1-'Table A3'!D59/100)*'Table A0'!J59/0.99</f>
        <v>41748.733983066253</v>
      </c>
      <c r="F57" s="78">
        <f>'Table A6'!D59</f>
        <v>468196.21637042338</v>
      </c>
      <c r="G57" s="221">
        <f t="shared" si="1"/>
        <v>4.7881907043600069E-2</v>
      </c>
      <c r="H57" s="1"/>
      <c r="I57" s="1"/>
      <c r="J57" s="1"/>
      <c r="K57" s="1"/>
      <c r="L57" s="1"/>
      <c r="M57" s="1"/>
      <c r="N57" s="1"/>
      <c r="O57" s="1"/>
      <c r="P57" s="1"/>
      <c r="Q57" s="1"/>
      <c r="R57" s="1"/>
      <c r="S57" s="1"/>
      <c r="T57" s="1"/>
      <c r="U57" s="1"/>
      <c r="V57" s="1"/>
      <c r="W57" s="1"/>
      <c r="X57" s="1"/>
      <c r="Y57" s="1"/>
    </row>
    <row r="58" spans="1:25" ht="9.75" customHeight="1">
      <c r="A58" s="1">
        <v>1967</v>
      </c>
      <c r="B58" s="78">
        <f>('Table A4'!I60*0.9+'Table A4'!J60*0.05+'Table A4'!K60*0.04)/0.99</f>
        <v>41809.371820098102</v>
      </c>
      <c r="C58" s="78">
        <f>'Table A4'!D60</f>
        <v>380820.66295164352</v>
      </c>
      <c r="D58" s="221">
        <f t="shared" si="0"/>
        <v>2.3644338390375275E-2</v>
      </c>
      <c r="E58" s="78">
        <f>(1-'Table A3'!D60/100)*'Table A0'!J60/0.99</f>
        <v>42986.321936637891</v>
      </c>
      <c r="F58" s="78">
        <f>'Table A6'!D60</f>
        <v>511919.3096748477</v>
      </c>
      <c r="G58" s="221">
        <f t="shared" si="1"/>
        <v>2.9643724144392536E-2</v>
      </c>
      <c r="H58" s="1"/>
      <c r="I58" s="1"/>
      <c r="J58" s="1"/>
      <c r="K58" s="1"/>
      <c r="L58" s="1"/>
      <c r="M58" s="1"/>
      <c r="N58" s="1"/>
      <c r="O58" s="1"/>
      <c r="P58" s="1"/>
      <c r="Q58" s="1"/>
      <c r="R58" s="1"/>
      <c r="S58" s="1"/>
      <c r="T58" s="1"/>
      <c r="U58" s="1"/>
      <c r="V58" s="1"/>
      <c r="W58" s="1"/>
      <c r="X58" s="1"/>
      <c r="Y58" s="1"/>
    </row>
    <row r="59" spans="1:25" ht="9.75" customHeight="1">
      <c r="A59" s="1">
        <v>1968</v>
      </c>
      <c r="B59" s="78">
        <f>('Table A4'!I61*0.9+'Table A4'!J61*0.05+'Table A4'!K61*0.04)/0.99</f>
        <v>43214.202643117358</v>
      </c>
      <c r="C59" s="78">
        <f>'Table A4'!D61</f>
        <v>389875.43512678827</v>
      </c>
      <c r="D59" s="221">
        <f t="shared" si="0"/>
        <v>3.3600859373446479E-2</v>
      </c>
      <c r="E59" s="78">
        <f>(1-'Table A3'!D61/100)*'Table A0'!J61/0.99</f>
        <v>44633.523239210786</v>
      </c>
      <c r="F59" s="78">
        <f>'Table A6'!D61</f>
        <v>558035.41663440457</v>
      </c>
      <c r="G59" s="221">
        <f t="shared" si="1"/>
        <v>3.8319196161999747E-2</v>
      </c>
      <c r="H59" s="1"/>
      <c r="I59" s="1"/>
      <c r="J59" s="1"/>
      <c r="K59" s="1"/>
      <c r="L59" s="1"/>
      <c r="M59" s="1"/>
      <c r="N59" s="1"/>
      <c r="O59" s="1"/>
      <c r="P59" s="1"/>
      <c r="Q59" s="1"/>
      <c r="R59" s="1"/>
      <c r="S59" s="1"/>
      <c r="T59" s="1"/>
      <c r="U59" s="1"/>
      <c r="V59" s="1"/>
      <c r="W59" s="1"/>
      <c r="X59" s="1"/>
      <c r="Y59" s="1"/>
    </row>
    <row r="60" spans="1:25" ht="9.75" customHeight="1">
      <c r="A60" s="1">
        <v>1969</v>
      </c>
      <c r="B60" s="78">
        <f>('Table A4'!I62*0.9+'Table A4'!J62*0.05+'Table A4'!K62*0.04)/0.99</f>
        <v>44005.85625371238</v>
      </c>
      <c r="C60" s="78">
        <f>'Table A4'!D62</f>
        <v>379729.93741427717</v>
      </c>
      <c r="D60" s="221">
        <f t="shared" si="0"/>
        <v>1.8319292320000846E-2</v>
      </c>
      <c r="E60" s="78">
        <f>(1-'Table A3'!D62/100)*'Table A0'!J62/0.99</f>
        <v>45022.25776380422</v>
      </c>
      <c r="F60" s="78">
        <f>'Table A6'!D62</f>
        <v>514662.58466962731</v>
      </c>
      <c r="G60" s="221">
        <f t="shared" si="1"/>
        <v>8.7094743229216842E-3</v>
      </c>
      <c r="H60" s="1"/>
      <c r="I60" s="1"/>
      <c r="J60" s="1"/>
      <c r="K60" s="1"/>
      <c r="L60" s="1"/>
      <c r="M60" s="1"/>
      <c r="N60" s="1"/>
      <c r="O60" s="1"/>
      <c r="P60" s="1"/>
      <c r="Q60" s="1"/>
      <c r="R60" s="1"/>
      <c r="S60" s="1"/>
      <c r="T60" s="1"/>
      <c r="U60" s="1"/>
      <c r="V60" s="1"/>
      <c r="W60" s="1"/>
      <c r="X60" s="1"/>
      <c r="Y60" s="1"/>
    </row>
    <row r="61" spans="1:25" ht="9.75" customHeight="1">
      <c r="A61" s="1">
        <v>1970</v>
      </c>
      <c r="B61" s="78">
        <f>('Table A4'!I63*0.9+'Table A4'!J63*0.05+'Table A4'!K63*0.04)/0.99</f>
        <v>44349.780381898992</v>
      </c>
      <c r="C61" s="78">
        <f>'Table A4'!D63</f>
        <v>371640.08193217317</v>
      </c>
      <c r="D61" s="221">
        <f t="shared" si="0"/>
        <v>7.8154172527342691E-3</v>
      </c>
      <c r="E61" s="78">
        <f>(1-'Table A3'!D63/100)*'Table A0'!J63/0.99</f>
        <v>45007.487231140331</v>
      </c>
      <c r="F61" s="78">
        <f>'Table A6'!D63</f>
        <v>442038.66816634539</v>
      </c>
      <c r="G61" s="221">
        <f t="shared" si="1"/>
        <v>-3.2807178932203751E-4</v>
      </c>
      <c r="H61" s="1"/>
      <c r="I61" s="1"/>
      <c r="J61" s="1"/>
      <c r="K61" s="1"/>
      <c r="L61" s="1"/>
      <c r="M61" s="1"/>
      <c r="N61" s="1"/>
      <c r="O61" s="1"/>
      <c r="P61" s="1"/>
      <c r="Q61" s="1"/>
      <c r="R61" s="1"/>
      <c r="S61" s="1"/>
      <c r="T61" s="1"/>
      <c r="U61" s="1"/>
      <c r="V61" s="1"/>
      <c r="W61" s="1"/>
      <c r="X61" s="1"/>
      <c r="Y61" s="1"/>
    </row>
    <row r="62" spans="1:25" ht="9.75" customHeight="1">
      <c r="A62" s="1">
        <v>1971</v>
      </c>
      <c r="B62" s="78">
        <f>('Table A4'!I64*0.9+'Table A4'!J64*0.05+'Table A4'!K64*0.04)/0.99</f>
        <v>44237.518838896984</v>
      </c>
      <c r="C62" s="78">
        <f>'Table A4'!D64</f>
        <v>369784.27031625697</v>
      </c>
      <c r="D62" s="221">
        <f t="shared" si="0"/>
        <v>-2.5312761875102563E-3</v>
      </c>
      <c r="E62" s="78">
        <f>(1-'Table A3'!D64/100)*'Table A0'!J64/0.99</f>
        <v>45135.888785744675</v>
      </c>
      <c r="F62" s="78">
        <f>'Table A6'!D64</f>
        <v>463562.94544694258</v>
      </c>
      <c r="G62" s="221">
        <f t="shared" si="1"/>
        <v>2.8528932074107782E-3</v>
      </c>
      <c r="H62" s="1"/>
      <c r="I62" s="1"/>
      <c r="J62" s="1"/>
      <c r="K62" s="1"/>
      <c r="L62" s="1"/>
      <c r="M62" s="1"/>
      <c r="N62" s="1"/>
      <c r="O62" s="1"/>
      <c r="P62" s="1"/>
      <c r="Q62" s="1"/>
      <c r="R62" s="1"/>
      <c r="S62" s="1"/>
      <c r="T62" s="1"/>
      <c r="U62" s="1"/>
      <c r="V62" s="1"/>
      <c r="W62" s="1"/>
      <c r="X62" s="1"/>
      <c r="Y62" s="1"/>
    </row>
    <row r="63" spans="1:25" ht="9.75" customHeight="1">
      <c r="A63" s="1">
        <v>1972</v>
      </c>
      <c r="B63" s="78">
        <f>('Table A4'!I65*0.9+'Table A4'!J65*0.05+'Table A4'!K65*0.04)/0.99</f>
        <v>46087.93680291628</v>
      </c>
      <c r="C63" s="78">
        <f>'Table A4'!D65</f>
        <v>383538.01697295444</v>
      </c>
      <c r="D63" s="221">
        <f t="shared" si="0"/>
        <v>4.1829153455873014E-2</v>
      </c>
      <c r="E63" s="78">
        <f>(1-'Table A3'!D65/100)*'Table A0'!J65/0.99</f>
        <v>47211.367715272761</v>
      </c>
      <c r="F63" s="78">
        <f>'Table A6'!D65</f>
        <v>498503.62406891619</v>
      </c>
      <c r="G63" s="221">
        <f t="shared" si="1"/>
        <v>4.5982897099471565E-2</v>
      </c>
      <c r="H63" s="1"/>
      <c r="I63" s="1"/>
      <c r="J63" s="1"/>
      <c r="K63" s="1"/>
      <c r="L63" s="1"/>
      <c r="M63" s="1"/>
      <c r="N63" s="1"/>
      <c r="O63" s="1"/>
      <c r="P63" s="1"/>
      <c r="Q63" s="1"/>
      <c r="R63" s="1"/>
      <c r="S63" s="1"/>
      <c r="T63" s="1"/>
      <c r="U63" s="1"/>
      <c r="V63" s="1"/>
      <c r="W63" s="1"/>
      <c r="X63" s="1"/>
      <c r="Y63" s="1"/>
    </row>
    <row r="64" spans="1:25" ht="9.75" customHeight="1">
      <c r="A64" s="1">
        <v>1973</v>
      </c>
      <c r="B64" s="78">
        <f>('Table A4'!I66*0.9+'Table A4'!J66*0.05+'Table A4'!K66*0.04)/0.99</f>
        <v>47051.673310008046</v>
      </c>
      <c r="C64" s="78">
        <f>'Table A4'!D66</f>
        <v>390894.14545930381</v>
      </c>
      <c r="D64" s="221">
        <f t="shared" si="0"/>
        <v>2.0910819054733354E-2</v>
      </c>
      <c r="E64" s="78">
        <f>(1-'Table A3'!D66/100)*'Table A0'!J66/0.99</f>
        <v>48205.504102375096</v>
      </c>
      <c r="F64" s="78">
        <f>'Table A6'!D66</f>
        <v>481369.61470197141</v>
      </c>
      <c r="G64" s="221">
        <f t="shared" si="1"/>
        <v>2.1057140159502996E-2</v>
      </c>
      <c r="H64" s="1"/>
      <c r="I64" s="1"/>
      <c r="J64" s="1"/>
      <c r="K64" s="1"/>
      <c r="L64" s="1"/>
      <c r="M64" s="1"/>
      <c r="N64" s="1"/>
      <c r="O64" s="1"/>
      <c r="P64" s="1"/>
      <c r="Q64" s="1"/>
      <c r="R64" s="1"/>
      <c r="S64" s="1"/>
      <c r="T64" s="1"/>
      <c r="U64" s="1"/>
      <c r="V64" s="1"/>
      <c r="W64" s="1"/>
      <c r="X64" s="1"/>
      <c r="Y64" s="1"/>
    </row>
    <row r="65" spans="1:25" ht="9.75" customHeight="1">
      <c r="A65" s="1">
        <v>1974</v>
      </c>
      <c r="B65" s="78">
        <f>('Table A4'!I67*0.9+'Table A4'!J67*0.05+'Table A4'!K67*0.04)/0.99</f>
        <v>45453.605455605721</v>
      </c>
      <c r="C65" s="78">
        <f>'Table A4'!D67</f>
        <v>397877.32943870104</v>
      </c>
      <c r="D65" s="221">
        <f t="shared" si="0"/>
        <v>-3.3964102485222525E-2</v>
      </c>
      <c r="E65" s="78">
        <f>(1-'Table A3'!D67/100)*'Table A0'!J67/0.99</f>
        <v>46304.049594609438</v>
      </c>
      <c r="F65" s="78">
        <f>'Table A6'!D67</f>
        <v>460159.04380667367</v>
      </c>
      <c r="G65" s="221">
        <f t="shared" si="1"/>
        <v>-3.9444759331372148E-2</v>
      </c>
      <c r="H65" s="1"/>
      <c r="I65" s="1"/>
      <c r="J65" s="1"/>
      <c r="K65" s="1"/>
      <c r="L65" s="1"/>
      <c r="M65" s="1"/>
      <c r="N65" s="1"/>
      <c r="O65" s="1"/>
      <c r="P65" s="1"/>
      <c r="Q65" s="1"/>
      <c r="R65" s="1"/>
      <c r="S65" s="1"/>
      <c r="T65" s="1"/>
      <c r="U65" s="1"/>
      <c r="V65" s="1"/>
      <c r="W65" s="1"/>
      <c r="X65" s="1"/>
      <c r="Y65" s="1"/>
    </row>
    <row r="66" spans="1:25" ht="9.75" customHeight="1">
      <c r="A66" s="1">
        <v>1975</v>
      </c>
      <c r="B66" s="78">
        <f>('Table A4'!I68*0.9+'Table A4'!J68*0.05+'Table A4'!K68*0.04)/0.99</f>
        <v>43111.9939994374</v>
      </c>
      <c r="C66" s="78">
        <f>'Table A4'!D68</f>
        <v>371434.56884178333</v>
      </c>
      <c r="D66" s="221">
        <f t="shared" si="0"/>
        <v>-5.1516517396081096E-2</v>
      </c>
      <c r="E66" s="78">
        <f>(1-'Table A3'!D68/100)*'Table A0'!J68/0.99</f>
        <v>43956.020005480685</v>
      </c>
      <c r="F66" s="78">
        <f>'Table A6'!D68</f>
        <v>423700.89384348103</v>
      </c>
      <c r="G66" s="221">
        <f t="shared" si="1"/>
        <v>-5.0708946834794877E-2</v>
      </c>
      <c r="H66" s="1"/>
      <c r="I66" s="1"/>
      <c r="J66" s="1"/>
      <c r="K66" s="1"/>
      <c r="L66" s="1"/>
      <c r="M66" s="1"/>
      <c r="N66" s="1"/>
      <c r="O66" s="1"/>
      <c r="P66" s="1"/>
      <c r="Q66" s="1"/>
      <c r="R66" s="1"/>
      <c r="S66" s="1"/>
      <c r="T66" s="1"/>
      <c r="U66" s="1"/>
      <c r="V66" s="1"/>
      <c r="W66" s="1"/>
      <c r="X66" s="1"/>
      <c r="Y66" s="1"/>
    </row>
    <row r="67" spans="1:25" ht="9.75" customHeight="1">
      <c r="A67" s="1">
        <v>1976</v>
      </c>
      <c r="B67" s="78">
        <f>('Table A4'!I69*0.9+'Table A4'!J69*0.05+'Table A4'!K69*0.04)/0.99</f>
        <v>44204.492398269984</v>
      </c>
      <c r="C67" s="78">
        <f>'Table A4'!D69</f>
        <v>374820.88964133861</v>
      </c>
      <c r="D67" s="221">
        <f t="shared" si="0"/>
        <v>2.5340938738459773E-2</v>
      </c>
      <c r="E67" s="78">
        <f>(1-'Table A3'!D69/100)*'Table A0'!J69/0.99</f>
        <v>45263.7810017601</v>
      </c>
      <c r="F67" s="78">
        <f>'Table A6'!D69</f>
        <v>435670.67045296676</v>
      </c>
      <c r="G67" s="221">
        <f t="shared" si="1"/>
        <v>2.9751578876257678E-2</v>
      </c>
      <c r="H67" s="1"/>
      <c r="I67" s="1"/>
      <c r="J67" s="1"/>
      <c r="K67" s="1"/>
      <c r="L67" s="1"/>
      <c r="M67" s="1"/>
      <c r="N67" s="1"/>
      <c r="O67" s="1"/>
      <c r="P67" s="1"/>
      <c r="Q67" s="1"/>
      <c r="R67" s="1"/>
      <c r="S67" s="1"/>
      <c r="T67" s="1"/>
      <c r="U67" s="1"/>
      <c r="V67" s="1"/>
      <c r="W67" s="1"/>
      <c r="X67" s="1"/>
      <c r="Y67" s="1"/>
    </row>
    <row r="68" spans="1:25" ht="9.75" customHeight="1">
      <c r="A68" s="1">
        <v>1977</v>
      </c>
      <c r="B68" s="78">
        <f>('Table A4'!I70*0.9+'Table A4'!J70*0.05+'Table A4'!K70*0.04)/0.99</f>
        <v>44637.717508117021</v>
      </c>
      <c r="C68" s="78">
        <f>'Table A4'!D70</f>
        <v>379016.79488865985</v>
      </c>
      <c r="D68" s="221">
        <f t="shared" si="0"/>
        <v>9.8004769728787799E-3</v>
      </c>
      <c r="E68" s="78">
        <f>(1-'Table A3'!D70/100)*'Table A0'!J70/0.99</f>
        <v>45673.087162273609</v>
      </c>
      <c r="F68" s="78">
        <f>'Table A6'!D70</f>
        <v>448566.61129849218</v>
      </c>
      <c r="G68" s="221">
        <f t="shared" si="1"/>
        <v>9.0426860384815733E-3</v>
      </c>
      <c r="H68" s="1"/>
      <c r="I68" s="1"/>
      <c r="J68" s="1"/>
      <c r="K68" s="1"/>
      <c r="L68" s="1"/>
      <c r="M68" s="1"/>
      <c r="N68" s="1"/>
      <c r="O68" s="1"/>
      <c r="P68" s="1"/>
      <c r="Q68" s="1"/>
      <c r="R68" s="1"/>
      <c r="S68" s="1"/>
      <c r="T68" s="1"/>
      <c r="U68" s="1"/>
      <c r="V68" s="1"/>
      <c r="W68" s="1"/>
      <c r="X68" s="1"/>
      <c r="Y68" s="1"/>
    </row>
    <row r="69" spans="1:25" ht="9.75" customHeight="1">
      <c r="A69" s="1">
        <v>1978</v>
      </c>
      <c r="B69" s="78">
        <f>('Table A4'!I71*0.9+'Table A4'!J71*0.05+'Table A4'!K71*0.04)/0.99</f>
        <v>45446.563132458461</v>
      </c>
      <c r="C69" s="78">
        <f>'Table A4'!D71</f>
        <v>388717.76264015812</v>
      </c>
      <c r="D69" s="221">
        <f t="shared" ref="D69:D99" si="2">B69/B68-1</f>
        <v>1.8120228127577409E-2</v>
      </c>
      <c r="E69" s="78">
        <f>(1-'Table A3'!D71/100)*'Table A0'!J71/0.99</f>
        <v>46581.976021868853</v>
      </c>
      <c r="F69" s="78">
        <f>'Table A6'!D71</f>
        <v>453339.92614240578</v>
      </c>
      <c r="G69" s="221">
        <f t="shared" ref="G69:G98" si="3">E69/E68-1</f>
        <v>1.9899877938314603E-2</v>
      </c>
      <c r="H69" s="1"/>
      <c r="I69" s="1"/>
      <c r="J69" s="1"/>
      <c r="K69" s="1"/>
      <c r="L69" s="1"/>
      <c r="M69" s="1"/>
      <c r="N69" s="1"/>
      <c r="O69" s="1"/>
      <c r="P69" s="1"/>
      <c r="Q69" s="1"/>
      <c r="R69" s="1"/>
      <c r="S69" s="1"/>
      <c r="T69" s="1"/>
      <c r="U69" s="1"/>
      <c r="V69" s="1"/>
      <c r="W69" s="1"/>
      <c r="X69" s="1"/>
      <c r="Y69" s="1"/>
    </row>
    <row r="70" spans="1:25" ht="9.75" customHeight="1">
      <c r="A70" s="1">
        <v>1979</v>
      </c>
      <c r="B70" s="78">
        <f>('Table A4'!I72*0.9+'Table A4'!J72*0.05+'Table A4'!K72*0.04)/0.99</f>
        <v>45361.949505690696</v>
      </c>
      <c r="C70" s="78">
        <f>'Table A4'!D72</f>
        <v>392227.42433165119</v>
      </c>
      <c r="D70" s="221">
        <f t="shared" si="2"/>
        <v>-1.8618267463075266E-3</v>
      </c>
      <c r="E70" s="78">
        <f>(1-'Table A3'!D72/100)*'Table A0'!J72/0.99</f>
        <v>46580.72443784745</v>
      </c>
      <c r="F70" s="78">
        <f>'Table A6'!D72</f>
        <v>509980.78972619213</v>
      </c>
      <c r="G70" s="221">
        <f t="shared" si="3"/>
        <v>-2.6868418394609961E-5</v>
      </c>
      <c r="H70" s="1"/>
      <c r="I70" s="1"/>
      <c r="J70" s="1"/>
      <c r="K70" s="1"/>
      <c r="L70" s="1"/>
      <c r="M70" s="1"/>
      <c r="N70" s="1"/>
      <c r="O70" s="1"/>
      <c r="P70" s="1"/>
      <c r="Q70" s="1"/>
      <c r="R70" s="1"/>
      <c r="S70" s="1"/>
      <c r="T70" s="1"/>
      <c r="U70" s="1"/>
      <c r="V70" s="1"/>
      <c r="W70" s="1"/>
      <c r="X70" s="1"/>
      <c r="Y70" s="1"/>
    </row>
    <row r="71" spans="1:25" ht="9.75" customHeight="1">
      <c r="A71" s="1">
        <v>1980</v>
      </c>
      <c r="B71" s="78">
        <f>('Table A4'!I73*0.9+'Table A4'!J73*0.05+'Table A4'!K73*0.04)/0.99</f>
        <v>44077.321847654122</v>
      </c>
      <c r="C71" s="78">
        <f>'Table A4'!D73</f>
        <v>388576.38770062436</v>
      </c>
      <c r="D71" s="221">
        <f t="shared" si="2"/>
        <v>-2.8319498435035673E-2</v>
      </c>
      <c r="E71" s="78">
        <f>(1-'Table A3'!D73/100)*'Table A0'!J73/0.99</f>
        <v>45156.703461159355</v>
      </c>
      <c r="F71" s="78">
        <f>'Table A6'!D73</f>
        <v>497884.36070258747</v>
      </c>
      <c r="G71" s="221">
        <f t="shared" si="3"/>
        <v>-3.0571035420201786E-2</v>
      </c>
      <c r="H71" s="1"/>
      <c r="I71" s="1"/>
      <c r="J71" s="1"/>
      <c r="K71" s="1"/>
      <c r="L71" s="1"/>
      <c r="M71" s="1"/>
      <c r="N71" s="1"/>
      <c r="O71" s="1"/>
      <c r="P71" s="1"/>
      <c r="Q71" s="1"/>
      <c r="R71" s="1"/>
      <c r="S71" s="1"/>
      <c r="T71" s="1"/>
      <c r="U71" s="1"/>
      <c r="V71" s="1"/>
      <c r="W71" s="1"/>
      <c r="X71" s="1"/>
      <c r="Y71" s="1"/>
    </row>
    <row r="72" spans="1:25" ht="9.75" customHeight="1">
      <c r="A72" s="1">
        <v>1981</v>
      </c>
      <c r="B72" s="78">
        <f>('Table A4'!I74*0.9+'Table A4'!J74*0.05+'Table A4'!K74*0.04)/0.99</f>
        <v>43768.366715894655</v>
      </c>
      <c r="C72" s="78">
        <f>'Table A4'!D74</f>
        <v>378123.84077031555</v>
      </c>
      <c r="D72" s="221">
        <f t="shared" si="2"/>
        <v>-7.0093898360549245E-3</v>
      </c>
      <c r="E72" s="78">
        <f>(1-'Table A3'!D74/100)*'Table A0'!J74/0.99</f>
        <v>44655.431949406644</v>
      </c>
      <c r="F72" s="78">
        <f>'Table A6'!D74</f>
        <v>492139.12187447707</v>
      </c>
      <c r="G72" s="221">
        <f t="shared" si="3"/>
        <v>-1.1100710931741697E-2</v>
      </c>
      <c r="H72" s="1"/>
      <c r="I72" s="1"/>
      <c r="J72" s="1"/>
      <c r="K72" s="1"/>
      <c r="L72" s="1"/>
      <c r="M72" s="1"/>
      <c r="N72" s="1"/>
      <c r="O72" s="1"/>
      <c r="P72" s="1"/>
      <c r="Q72" s="1"/>
      <c r="R72" s="1"/>
      <c r="S72" s="1"/>
      <c r="T72" s="1"/>
      <c r="U72" s="1"/>
      <c r="V72" s="1"/>
      <c r="W72" s="1"/>
      <c r="X72" s="1"/>
      <c r="Y72" s="1"/>
    </row>
    <row r="73" spans="1:25" ht="9.75" customHeight="1">
      <c r="A73" s="1">
        <v>1982</v>
      </c>
      <c r="B73" s="78">
        <f>('Table A4'!I75*0.9+'Table A4'!J75*0.05+'Table A4'!K75*0.04)/0.99</f>
        <v>42721.744301274106</v>
      </c>
      <c r="C73" s="78">
        <f>'Table A4'!D75</f>
        <v>387346.60106463806</v>
      </c>
      <c r="D73" s="221">
        <f t="shared" si="2"/>
        <v>-2.3912759217502688E-2</v>
      </c>
      <c r="E73" s="78">
        <f>(1-'Table A3'!D75/100)*'Table A0'!J75/0.99</f>
        <v>43488.461196304132</v>
      </c>
      <c r="F73" s="78">
        <f>'Table A6'!D75</f>
        <v>521049.07193152892</v>
      </c>
      <c r="G73" s="221">
        <f t="shared" si="3"/>
        <v>-2.6132783900168266E-2</v>
      </c>
      <c r="H73" s="1"/>
      <c r="I73" s="1"/>
      <c r="J73" s="1"/>
      <c r="K73" s="1"/>
      <c r="L73" s="1"/>
      <c r="M73" s="1"/>
      <c r="N73" s="1"/>
      <c r="O73" s="1"/>
      <c r="P73" s="1"/>
      <c r="Q73" s="1"/>
      <c r="R73" s="1"/>
      <c r="S73" s="1"/>
      <c r="T73" s="1"/>
      <c r="U73" s="1"/>
      <c r="V73" s="1"/>
      <c r="W73" s="1"/>
      <c r="X73" s="1"/>
      <c r="Y73" s="1"/>
    </row>
    <row r="74" spans="1:25" ht="9.75" customHeight="1">
      <c r="A74" s="1">
        <v>1983</v>
      </c>
      <c r="B74" s="78">
        <f>('Table A4'!I76*0.9+'Table A4'!J76*0.05+'Table A4'!K76*0.04)/0.99</f>
        <v>42205.732689745833</v>
      </c>
      <c r="C74" s="78">
        <f>'Table A4'!D76</f>
        <v>392795.59805871965</v>
      </c>
      <c r="D74" s="221">
        <f t="shared" si="2"/>
        <v>-1.2078430316172395E-2</v>
      </c>
      <c r="E74" s="78">
        <f>(1-'Table A3'!D76/100)*'Table A0'!J76/0.99</f>
        <v>43352.501282854275</v>
      </c>
      <c r="F74" s="78">
        <f>'Table A6'!D76</f>
        <v>560732.47740732576</v>
      </c>
      <c r="G74" s="221">
        <f t="shared" si="3"/>
        <v>-3.126344545421933E-3</v>
      </c>
      <c r="H74" s="1"/>
      <c r="I74" s="1"/>
      <c r="J74" s="1"/>
      <c r="K74" s="1"/>
      <c r="L74" s="1"/>
      <c r="M74" s="1"/>
      <c r="N74" s="1"/>
      <c r="O74" s="1"/>
      <c r="P74" s="1"/>
      <c r="Q74" s="1"/>
      <c r="R74" s="1"/>
      <c r="S74" s="1"/>
      <c r="T74" s="1"/>
      <c r="U74" s="1"/>
      <c r="V74" s="1"/>
      <c r="W74" s="1"/>
      <c r="X74" s="1"/>
      <c r="Y74" s="1"/>
    </row>
    <row r="75" spans="1:25" ht="9.75" customHeight="1">
      <c r="A75" s="1">
        <v>1984</v>
      </c>
      <c r="B75" s="78">
        <f>('Table A4'!I77*0.9+'Table A4'!J77*0.05+'Table A4'!K77*0.04)/0.99</f>
        <v>43486.020723238602</v>
      </c>
      <c r="C75" s="78">
        <f>'Table A4'!D77</f>
        <v>419880.73068923177</v>
      </c>
      <c r="D75" s="221">
        <f t="shared" si="2"/>
        <v>3.033445818614644E-2</v>
      </c>
      <c r="E75" s="78">
        <f>(1-'Table A3'!D77/100)*'Table A0'!J77/0.99</f>
        <v>44647.874547557163</v>
      </c>
      <c r="F75" s="78">
        <f>'Table A6'!D77</f>
        <v>602138.32324245118</v>
      </c>
      <c r="G75" s="221">
        <f t="shared" si="3"/>
        <v>2.9880012141657142E-2</v>
      </c>
      <c r="H75" s="1"/>
      <c r="I75" s="1"/>
      <c r="J75" s="1"/>
      <c r="K75" s="1"/>
      <c r="L75" s="1"/>
      <c r="M75" s="1"/>
      <c r="N75" s="1"/>
      <c r="O75" s="1"/>
      <c r="P75" s="1"/>
      <c r="Q75" s="1"/>
      <c r="R75" s="1"/>
      <c r="S75" s="1"/>
      <c r="T75" s="1"/>
      <c r="U75" s="1"/>
      <c r="V75" s="1"/>
      <c r="W75" s="1"/>
      <c r="X75" s="1"/>
      <c r="Y75" s="1"/>
    </row>
    <row r="76" spans="1:25" ht="9.75" customHeight="1">
      <c r="A76" s="1">
        <v>1985</v>
      </c>
      <c r="B76" s="78">
        <f>('Table A4'!I78*0.9+'Table A4'!J78*0.05+'Table A4'!K78*0.04)/0.99</f>
        <v>44154.989784854515</v>
      </c>
      <c r="C76" s="78">
        <f>'Table A4'!D78</f>
        <v>437327.54577248561</v>
      </c>
      <c r="D76" s="221">
        <f t="shared" si="2"/>
        <v>1.5383542814217943E-2</v>
      </c>
      <c r="E76" s="78">
        <f>(1-'Table A3'!D78/100)*'Table A0'!J78/0.99</f>
        <v>45528.187537572077</v>
      </c>
      <c r="F76" s="78">
        <f>'Table A6'!D78</f>
        <v>653864.83038509835</v>
      </c>
      <c r="G76" s="221">
        <f t="shared" si="3"/>
        <v>1.9716795008399401E-2</v>
      </c>
      <c r="H76" s="1"/>
      <c r="I76" s="1"/>
      <c r="J76" s="1"/>
      <c r="K76" s="1"/>
      <c r="L76" s="1"/>
      <c r="M76" s="1"/>
      <c r="N76" s="1"/>
      <c r="O76" s="1"/>
      <c r="P76" s="1"/>
      <c r="Q76" s="1"/>
      <c r="R76" s="1"/>
      <c r="S76" s="1"/>
      <c r="T76" s="1"/>
      <c r="U76" s="1"/>
      <c r="V76" s="1"/>
      <c r="W76" s="1"/>
      <c r="X76" s="1"/>
      <c r="Y76" s="1"/>
    </row>
    <row r="77" spans="1:25" ht="9.75" customHeight="1">
      <c r="A77" s="1">
        <v>1986</v>
      </c>
      <c r="B77" s="78">
        <f>('Table A4'!I79*0.9+'Table A4'!J79*0.05+'Table A4'!K79*0.04)/0.99</f>
        <v>44729.009273562908</v>
      </c>
      <c r="C77" s="78">
        <f>'Table A4'!D79</f>
        <v>444875.02963297837</v>
      </c>
      <c r="D77" s="221">
        <f t="shared" si="2"/>
        <v>1.3000104665527257E-2</v>
      </c>
      <c r="E77" s="78">
        <f>(1-'Table A3'!D79/100)*'Table A0'!J79/0.99</f>
        <v>46971.904236884155</v>
      </c>
      <c r="F77" s="78">
        <f>'Table A6'!D79</f>
        <v>880295.04503780813</v>
      </c>
      <c r="G77" s="221">
        <f t="shared" si="3"/>
        <v>3.1710392558909728E-2</v>
      </c>
      <c r="H77" s="1"/>
      <c r="I77" s="1"/>
      <c r="J77" s="1"/>
      <c r="K77" s="1"/>
      <c r="L77" s="1"/>
      <c r="M77" s="1"/>
      <c r="N77" s="1"/>
      <c r="O77" s="1"/>
      <c r="P77" s="1"/>
      <c r="Q77" s="1"/>
      <c r="R77" s="1"/>
      <c r="S77" s="1"/>
      <c r="T77" s="1"/>
      <c r="U77" s="1"/>
      <c r="V77" s="1"/>
      <c r="W77" s="1"/>
      <c r="X77" s="1"/>
      <c r="Y77" s="1"/>
    </row>
    <row r="78" spans="1:25" ht="9.75" customHeight="1">
      <c r="A78" s="1">
        <v>1987</v>
      </c>
      <c r="B78" s="78">
        <f>('Table A4'!I80*0.9+'Table A4'!J80*0.05+'Table A4'!K80*0.04)/0.99</f>
        <v>45168.720667337773</v>
      </c>
      <c r="C78" s="78">
        <f>'Table A4'!D80</f>
        <v>538398.61469812901</v>
      </c>
      <c r="D78" s="221">
        <f t="shared" si="2"/>
        <v>9.8305641219458284E-3</v>
      </c>
      <c r="E78" s="78">
        <f>(1-'Table A3'!D80/100)*'Table A0'!J80/0.99</f>
        <v>46485.308855257448</v>
      </c>
      <c r="F78" s="78">
        <f>'Table A6'!D80</f>
        <v>667199.87236820185</v>
      </c>
      <c r="G78" s="221">
        <f t="shared" si="3"/>
        <v>-1.0359285822707065E-2</v>
      </c>
      <c r="H78" s="1"/>
      <c r="I78" s="1"/>
      <c r="J78" s="1"/>
      <c r="K78" s="1"/>
      <c r="L78" s="1"/>
      <c r="M78" s="1"/>
      <c r="N78" s="1"/>
      <c r="O78" s="1"/>
      <c r="P78" s="1"/>
      <c r="Q78" s="1"/>
      <c r="R78" s="1"/>
      <c r="S78" s="1"/>
      <c r="T78" s="1"/>
      <c r="U78" s="1"/>
      <c r="V78" s="1"/>
      <c r="W78" s="1"/>
      <c r="X78" s="1"/>
      <c r="Y78" s="1"/>
    </row>
    <row r="79" spans="1:25" ht="9.75" customHeight="1">
      <c r="A79" s="1">
        <v>1988</v>
      </c>
      <c r="B79" s="78">
        <f>('Table A4'!I81*0.9+'Table A4'!J81*0.05+'Table A4'!K81*0.04)/0.99</f>
        <v>46123.028730514103</v>
      </c>
      <c r="C79" s="78">
        <f>'Table A4'!D81</f>
        <v>692304.78385342075</v>
      </c>
      <c r="D79" s="221">
        <f t="shared" si="2"/>
        <v>2.1127631003868608E-2</v>
      </c>
      <c r="E79" s="78">
        <f>(1-'Table A3'!D81/100)*'Table A0'!J81/0.99</f>
        <v>47249.733465732395</v>
      </c>
      <c r="F79" s="78">
        <f>'Table A6'!D81</f>
        <v>857607.6298966246</v>
      </c>
      <c r="G79" s="221">
        <f t="shared" si="3"/>
        <v>1.6444434366460925E-2</v>
      </c>
      <c r="H79" s="1"/>
      <c r="I79" s="1"/>
      <c r="J79" s="1"/>
      <c r="K79" s="1"/>
      <c r="L79" s="1"/>
      <c r="M79" s="1"/>
      <c r="N79" s="1"/>
      <c r="O79" s="1"/>
      <c r="P79" s="1"/>
      <c r="Q79" s="1"/>
      <c r="R79" s="1"/>
      <c r="S79" s="1"/>
      <c r="T79" s="1"/>
      <c r="U79" s="1"/>
      <c r="V79" s="1"/>
      <c r="W79" s="1"/>
      <c r="X79" s="1"/>
      <c r="Y79" s="1"/>
    </row>
    <row r="80" spans="1:25" ht="9.75" customHeight="1">
      <c r="A80" s="1">
        <v>1989</v>
      </c>
      <c r="B80" s="78">
        <f>('Table A4'!I82*0.9+'Table A4'!J82*0.05+'Table A4'!K82*0.04)/0.99</f>
        <v>46273.297925767423</v>
      </c>
      <c r="C80" s="78">
        <f>'Table A4'!D82</f>
        <v>661116.33725978294</v>
      </c>
      <c r="D80" s="221">
        <f t="shared" si="2"/>
        <v>3.2580079710573528E-3</v>
      </c>
      <c r="E80" s="78">
        <f>(1-'Table A3'!D82/100)*'Table A0'!J82/0.99</f>
        <v>47402.333729436657</v>
      </c>
      <c r="F80" s="78">
        <f>'Table A6'!D82</f>
        <v>794990.13987864926</v>
      </c>
      <c r="G80" s="221">
        <f t="shared" si="3"/>
        <v>3.2296534289433243E-3</v>
      </c>
      <c r="H80" s="1"/>
      <c r="I80" s="1"/>
      <c r="J80" s="1"/>
      <c r="K80" s="1"/>
      <c r="L80" s="1"/>
      <c r="M80" s="1"/>
      <c r="N80" s="1"/>
      <c r="O80" s="1"/>
      <c r="P80" s="1"/>
      <c r="Q80" s="1"/>
      <c r="R80" s="1"/>
      <c r="S80" s="1"/>
      <c r="T80" s="1"/>
      <c r="U80" s="1"/>
      <c r="V80" s="1"/>
      <c r="W80" s="1"/>
      <c r="X80" s="1"/>
      <c r="Y80" s="1"/>
    </row>
    <row r="81" spans="1:25" ht="9.75" customHeight="1">
      <c r="A81" s="1">
        <v>1990</v>
      </c>
      <c r="B81" s="78">
        <f>('Table A4'!I83*0.9+'Table A4'!J83*0.05+'Table A4'!K83*0.04)/0.99</f>
        <v>45753.211570219944</v>
      </c>
      <c r="C81" s="78">
        <f>'Table A4'!D83</f>
        <v>675733.92758505628</v>
      </c>
      <c r="D81" s="221">
        <f t="shared" si="2"/>
        <v>-1.1239448642320959E-2</v>
      </c>
      <c r="E81" s="78">
        <f>(1-'Table A3'!D83/100)*'Table A0'!J83/0.99</f>
        <v>46610.735112348419</v>
      </c>
      <c r="F81" s="78">
        <f>'Table A6'!D83</f>
        <v>771837.50818017684</v>
      </c>
      <c r="G81" s="221">
        <f t="shared" si="3"/>
        <v>-1.669957056558713E-2</v>
      </c>
      <c r="H81" s="1"/>
      <c r="I81" s="1"/>
      <c r="J81" s="1"/>
      <c r="K81" s="1"/>
      <c r="L81" s="1"/>
      <c r="M81" s="1"/>
      <c r="N81" s="1"/>
      <c r="O81" s="1"/>
      <c r="P81" s="1"/>
      <c r="Q81" s="1"/>
      <c r="R81" s="1"/>
      <c r="S81" s="1"/>
      <c r="T81" s="1"/>
      <c r="U81" s="1"/>
      <c r="V81" s="1"/>
      <c r="W81" s="1"/>
      <c r="X81" s="1"/>
      <c r="Y81" s="1"/>
    </row>
    <row r="82" spans="1:25" ht="9.75" customHeight="1">
      <c r="A82" s="1">
        <v>1991</v>
      </c>
      <c r="B82" s="78">
        <f>('Table A4'!I84*0.9+'Table A4'!J84*0.05+'Table A4'!K84*0.04)/0.99</f>
        <v>44859.910695284336</v>
      </c>
      <c r="C82" s="78">
        <f>'Table A4'!D84</f>
        <v>615226.18419167819</v>
      </c>
      <c r="D82" s="221">
        <f t="shared" si="2"/>
        <v>-1.952433161035283E-2</v>
      </c>
      <c r="E82" s="78">
        <f>(1-'Table A3'!D84/100)*'Table A0'!J84/0.99</f>
        <v>45564.231590107549</v>
      </c>
      <c r="F82" s="78">
        <f>'Table A6'!D84</f>
        <v>695621.75786859239</v>
      </c>
      <c r="G82" s="221">
        <f t="shared" si="3"/>
        <v>-2.2451984928330893E-2</v>
      </c>
      <c r="H82" s="1"/>
      <c r="I82" s="1"/>
      <c r="J82" s="1"/>
      <c r="K82" s="1"/>
      <c r="L82" s="1"/>
      <c r="M82" s="1"/>
      <c r="N82" s="1"/>
      <c r="O82" s="1"/>
      <c r="P82" s="1"/>
      <c r="Q82" s="1"/>
      <c r="R82" s="1"/>
      <c r="S82" s="1"/>
      <c r="T82" s="1"/>
      <c r="U82" s="1"/>
      <c r="V82" s="1"/>
      <c r="W82" s="1"/>
      <c r="X82" s="1"/>
      <c r="Y82" s="1"/>
    </row>
    <row r="83" spans="1:25" ht="9.75" customHeight="1">
      <c r="A83" s="1">
        <v>1992</v>
      </c>
      <c r="B83" s="78">
        <f>('Table A4'!I85*0.9+'Table A4'!J85*0.05+'Table A4'!K85*0.04)/0.99</f>
        <v>44559.682968760004</v>
      </c>
      <c r="C83" s="78">
        <f>'Table A4'!D85</f>
        <v>687291.80814307672</v>
      </c>
      <c r="D83" s="221">
        <f t="shared" si="2"/>
        <v>-6.6925618413210541E-3</v>
      </c>
      <c r="E83" s="78">
        <f>(1-'Table A3'!D85/100)*'Table A0'!J85/0.99</f>
        <v>45378.684043983107</v>
      </c>
      <c r="F83" s="78">
        <f>'Table A6'!D85</f>
        <v>772404.37748977472</v>
      </c>
      <c r="G83" s="221">
        <f t="shared" si="3"/>
        <v>-4.0722193626266945E-3</v>
      </c>
      <c r="H83" s="1"/>
      <c r="I83" s="1"/>
      <c r="J83" s="1"/>
      <c r="K83" s="1"/>
      <c r="L83" s="1"/>
      <c r="M83" s="1"/>
      <c r="N83" s="1"/>
      <c r="O83" s="1"/>
      <c r="P83" s="1"/>
      <c r="Q83" s="1"/>
      <c r="R83" s="1"/>
      <c r="S83" s="1"/>
      <c r="T83" s="1"/>
      <c r="U83" s="1"/>
      <c r="V83" s="1"/>
      <c r="W83" s="1"/>
      <c r="X83" s="1"/>
      <c r="Y83" s="1"/>
    </row>
    <row r="84" spans="1:25" ht="9.75" customHeight="1">
      <c r="A84" s="1">
        <v>1993</v>
      </c>
      <c r="B84" s="78">
        <f>('Table A4'!I86*0.9+'Table A4'!J86*0.05+'Table A4'!K86*0.04)/0.99</f>
        <v>44237.073595449183</v>
      </c>
      <c r="C84" s="78">
        <f>'Table A4'!D86</f>
        <v>644082.79813916958</v>
      </c>
      <c r="D84" s="221">
        <f t="shared" si="2"/>
        <v>-7.2399387028179163E-3</v>
      </c>
      <c r="E84" s="78">
        <f>(1-'Table A3'!D86/100)*'Table A0'!J86/0.99</f>
        <v>45205.009336284726</v>
      </c>
      <c r="F84" s="78">
        <f>'Table A6'!D86</f>
        <v>742911.06333632942</v>
      </c>
      <c r="G84" s="221">
        <f t="shared" si="3"/>
        <v>-3.8272310305439428E-3</v>
      </c>
      <c r="H84" s="1"/>
      <c r="I84" s="1"/>
      <c r="J84" s="1"/>
      <c r="K84" s="1"/>
      <c r="L84" s="1"/>
      <c r="M84" s="1"/>
      <c r="N84" s="1"/>
      <c r="O84" s="1"/>
      <c r="P84" s="1"/>
      <c r="Q84" s="1"/>
      <c r="R84" s="1"/>
      <c r="S84" s="1"/>
      <c r="T84" s="1"/>
      <c r="U84" s="1"/>
      <c r="V84" s="1"/>
      <c r="W84" s="1"/>
      <c r="X84" s="1"/>
      <c r="Y84" s="1"/>
    </row>
    <row r="85" spans="1:25" ht="9.75" customHeight="1">
      <c r="A85" s="1">
        <v>1994</v>
      </c>
      <c r="B85" s="78">
        <f>('Table A4'!I87*0.9+'Table A4'!J87*0.05+'Table A4'!K87*0.04)/0.99</f>
        <v>45000.575917486407</v>
      </c>
      <c r="C85" s="78">
        <f>'Table A4'!D87</f>
        <v>657008.82941665151</v>
      </c>
      <c r="D85" s="221">
        <f t="shared" si="2"/>
        <v>1.7259331596377825E-2</v>
      </c>
      <c r="E85" s="78">
        <f>(1-'Table A3'!D87/100)*'Table A0'!J87/0.99</f>
        <v>45907.005118091372</v>
      </c>
      <c r="F85" s="78">
        <f>'Table A6'!D87</f>
        <v>754140.55475967994</v>
      </c>
      <c r="G85" s="221">
        <f t="shared" si="3"/>
        <v>1.5529159093507161E-2</v>
      </c>
      <c r="H85" s="1"/>
      <c r="I85" s="1"/>
      <c r="J85" s="1"/>
      <c r="K85" s="1"/>
      <c r="L85" s="1"/>
      <c r="M85" s="1"/>
      <c r="N85" s="1"/>
      <c r="O85" s="1"/>
      <c r="P85" s="1"/>
      <c r="Q85" s="1"/>
      <c r="R85" s="1"/>
      <c r="S85" s="1"/>
      <c r="T85" s="1"/>
      <c r="U85" s="1"/>
      <c r="V85" s="1"/>
      <c r="W85" s="1"/>
      <c r="X85" s="1"/>
      <c r="Y85" s="1"/>
    </row>
    <row r="86" spans="1:25" ht="9.75" customHeight="1">
      <c r="A86" s="1">
        <v>1995</v>
      </c>
      <c r="B86" s="78">
        <f>('Table A4'!I88*0.9+'Table A4'!J88*0.05+'Table A4'!K88*0.04)/0.99</f>
        <v>45933.238480171254</v>
      </c>
      <c r="C86" s="78">
        <f>'Table A4'!D88</f>
        <v>711410.63194809796</v>
      </c>
      <c r="D86" s="221">
        <f t="shared" si="2"/>
        <v>2.0725569477043848E-2</v>
      </c>
      <c r="E86" s="78">
        <f>(1-'Table A3'!D88/100)*'Table A0'!J88/0.99</f>
        <v>46887.817241743105</v>
      </c>
      <c r="F86" s="78">
        <f>'Table A6'!D88</f>
        <v>834233.20409374905</v>
      </c>
      <c r="G86" s="221">
        <f t="shared" si="3"/>
        <v>2.1365195162016848E-2</v>
      </c>
      <c r="H86" s="1"/>
      <c r="I86" s="1"/>
      <c r="J86" s="1"/>
      <c r="K86" s="1"/>
      <c r="L86" s="1"/>
      <c r="M86" s="1"/>
      <c r="N86" s="1"/>
      <c r="O86" s="1"/>
      <c r="P86" s="1"/>
      <c r="Q86" s="1"/>
      <c r="R86" s="1"/>
      <c r="S86" s="1"/>
      <c r="T86" s="1"/>
      <c r="U86" s="1"/>
      <c r="V86" s="1"/>
      <c r="W86" s="1"/>
      <c r="X86" s="1"/>
      <c r="Y86" s="1"/>
    </row>
    <row r="87" spans="1:25" ht="9.75" customHeight="1">
      <c r="A87" s="1">
        <v>1996</v>
      </c>
      <c r="B87" s="78">
        <f>('Table A4'!I89*0.9+'Table A4'!J89*0.05+'Table A4'!K89*0.04)/0.99</f>
        <v>46684.154589322607</v>
      </c>
      <c r="C87" s="78">
        <f>'Table A4'!D89</f>
        <v>759069.58087813703</v>
      </c>
      <c r="D87" s="221">
        <f t="shared" si="2"/>
        <v>1.6347989691071207E-2</v>
      </c>
      <c r="E87" s="78">
        <f>(1-'Table A3'!D89/100)*'Table A0'!J89/0.99</f>
        <v>47903.993299898772</v>
      </c>
      <c r="F87" s="78">
        <f>'Table A6'!D89</f>
        <v>949888.00887431356</v>
      </c>
      <c r="G87" s="221">
        <f t="shared" si="3"/>
        <v>2.1672496565930732E-2</v>
      </c>
      <c r="H87" s="1"/>
      <c r="I87" s="1"/>
      <c r="J87" s="1"/>
      <c r="K87" s="1"/>
      <c r="L87" s="1"/>
      <c r="M87" s="1"/>
      <c r="N87" s="1"/>
      <c r="O87" s="1"/>
      <c r="P87" s="1"/>
      <c r="Q87" s="1"/>
      <c r="R87" s="1"/>
      <c r="S87" s="1"/>
      <c r="T87" s="1"/>
      <c r="U87" s="1"/>
      <c r="V87" s="1"/>
      <c r="W87" s="1"/>
      <c r="X87" s="1"/>
      <c r="Y87" s="1"/>
    </row>
    <row r="88" spans="1:25" ht="9.75" customHeight="1">
      <c r="A88" s="1">
        <v>1997</v>
      </c>
      <c r="B88" s="78">
        <f>('Table A4'!I90*0.9+'Table A4'!J90*0.05+'Table A4'!K90*0.04)/0.99</f>
        <v>48157.190806881212</v>
      </c>
      <c r="C88" s="78">
        <f>'Table A4'!D90</f>
        <v>826264.0260408523</v>
      </c>
      <c r="D88" s="221">
        <f t="shared" si="2"/>
        <v>3.1553237506747323E-2</v>
      </c>
      <c r="E88" s="78">
        <f>(1-'Table A3'!D90/100)*'Table A0'!J90/0.99</f>
        <v>49867.14435369413</v>
      </c>
      <c r="F88" s="78">
        <f>'Table A6'!D90</f>
        <v>1084799.7066249703</v>
      </c>
      <c r="G88" s="221">
        <f t="shared" si="3"/>
        <v>4.098094790355411E-2</v>
      </c>
      <c r="H88" s="1"/>
      <c r="I88" s="1"/>
      <c r="J88" s="1"/>
      <c r="K88" s="1"/>
      <c r="L88" s="1"/>
      <c r="M88" s="1"/>
      <c r="N88" s="1"/>
      <c r="O88" s="1"/>
      <c r="P88" s="1"/>
      <c r="Q88" s="1"/>
      <c r="R88" s="1"/>
      <c r="S88" s="1"/>
      <c r="T88" s="1"/>
      <c r="U88" s="1"/>
      <c r="V88" s="1"/>
      <c r="W88" s="1"/>
      <c r="X88" s="1"/>
      <c r="Y88" s="1"/>
    </row>
    <row r="89" spans="1:25" ht="9.75" customHeight="1">
      <c r="A89" s="1">
        <v>1998</v>
      </c>
      <c r="B89" s="78">
        <f>('Table A4'!I91*0.9+'Table A4'!J91*0.05+'Table A4'!K91*0.04)/0.99</f>
        <v>50188.956571858311</v>
      </c>
      <c r="C89" s="78">
        <f>'Table A4'!D91</f>
        <v>897119.45174119994</v>
      </c>
      <c r="D89" s="221">
        <f t="shared" si="2"/>
        <v>4.2190288323187941E-2</v>
      </c>
      <c r="E89" s="78">
        <f>(1-'Table A3'!D91/100)*'Table A0'!J91/0.99</f>
        <v>52209.205326752868</v>
      </c>
      <c r="F89" s="78">
        <f>'Table A6'!D91</f>
        <v>1219353.8883778527</v>
      </c>
      <c r="G89" s="221">
        <f t="shared" si="3"/>
        <v>4.6966013462634626E-2</v>
      </c>
      <c r="H89" s="1"/>
      <c r="I89" s="1"/>
      <c r="J89" s="1"/>
      <c r="K89" s="1"/>
      <c r="L89" s="1"/>
      <c r="M89" s="1"/>
      <c r="N89" s="1"/>
      <c r="O89" s="1"/>
      <c r="P89" s="1"/>
      <c r="Q89" s="1"/>
      <c r="R89" s="1"/>
      <c r="S89" s="1"/>
      <c r="T89" s="1"/>
      <c r="U89" s="1"/>
      <c r="V89" s="1"/>
      <c r="W89" s="1"/>
      <c r="X89" s="1"/>
      <c r="Y89" s="1"/>
    </row>
    <row r="90" spans="1:25" ht="9.75" customHeight="1">
      <c r="A90" s="1">
        <v>1999</v>
      </c>
      <c r="B90" s="78">
        <f>('Table A4'!I92*0.9+'Table A4'!J92*0.05+'Table A4'!K92*0.04)/0.99</f>
        <v>51805.917833511056</v>
      </c>
      <c r="C90" s="78">
        <f>'Table A4'!D92</f>
        <v>967694.29604479868</v>
      </c>
      <c r="D90" s="221">
        <f t="shared" si="2"/>
        <v>3.2217471174911694E-2</v>
      </c>
      <c r="E90" s="78">
        <f>(1-'Table A3'!D92/100)*'Table A0'!J92/0.99</f>
        <v>54035.076321190842</v>
      </c>
      <c r="F90" s="78">
        <f>'Table A6'!D92</f>
        <v>1341047.9252140298</v>
      </c>
      <c r="G90" s="221">
        <f t="shared" si="3"/>
        <v>3.4972204288701736E-2</v>
      </c>
      <c r="H90" s="1"/>
      <c r="I90" s="1"/>
      <c r="J90" s="1"/>
      <c r="K90" s="1"/>
      <c r="L90" s="1"/>
      <c r="M90" s="1"/>
      <c r="N90" s="1"/>
      <c r="O90" s="1"/>
      <c r="P90" s="1"/>
      <c r="Q90" s="1"/>
      <c r="R90" s="1"/>
      <c r="S90" s="1"/>
      <c r="T90" s="1"/>
      <c r="U90" s="1"/>
      <c r="V90" s="1"/>
      <c r="W90" s="1"/>
      <c r="X90" s="1"/>
      <c r="Y90" s="1"/>
    </row>
    <row r="91" spans="1:25" ht="9.75" customHeight="1">
      <c r="A91" s="1">
        <v>2000</v>
      </c>
      <c r="B91" s="78">
        <f>('Table A4'!I93*0.9+'Table A4'!J93*0.05+'Table A4'!K93*0.04)/0.99</f>
        <v>52245.865240761559</v>
      </c>
      <c r="C91" s="78">
        <f>'Table A4'!D93</f>
        <v>1021634.2158267788</v>
      </c>
      <c r="D91" s="221">
        <f t="shared" si="2"/>
        <v>8.4922230055717307E-3</v>
      </c>
      <c r="E91" s="78">
        <f>(1-'Table A3'!D93/100)*'Table A0'!J93/0.99</f>
        <v>54384.817537131552</v>
      </c>
      <c r="F91" s="78">
        <f>'Table A6'!D93</f>
        <v>1476460.583894344</v>
      </c>
      <c r="G91" s="221">
        <f t="shared" si="3"/>
        <v>6.4724849070594281E-3</v>
      </c>
      <c r="H91" s="1"/>
      <c r="I91" s="1"/>
      <c r="J91" s="1"/>
      <c r="K91" s="1"/>
      <c r="L91" s="1"/>
      <c r="M91" s="1"/>
      <c r="N91" s="1"/>
      <c r="O91" s="1"/>
      <c r="P91" s="1"/>
      <c r="Q91" s="1"/>
      <c r="R91" s="1"/>
      <c r="S91" s="1"/>
      <c r="T91" s="1"/>
      <c r="U91" s="1"/>
      <c r="V91" s="1"/>
      <c r="W91" s="1"/>
      <c r="X91" s="1"/>
      <c r="Y91" s="1"/>
    </row>
    <row r="92" spans="1:25" ht="9.75" customHeight="1">
      <c r="A92" s="1">
        <v>2001</v>
      </c>
      <c r="B92" s="78">
        <f>('Table A4'!I94*0.9+'Table A4'!J94*0.05+'Table A4'!K94*0.04)/0.99</f>
        <v>51705.39912835665</v>
      </c>
      <c r="C92" s="78">
        <f>'Table A4'!D94</f>
        <v>929723.91627214116</v>
      </c>
      <c r="D92" s="221">
        <f t="shared" si="2"/>
        <v>-1.0344667657704809E-2</v>
      </c>
      <c r="E92" s="78">
        <f>(1-'Table A3'!D94/100)*'Table A0'!J94/0.99</f>
        <v>52743.799621626298</v>
      </c>
      <c r="F92" s="78">
        <f>'Table A6'!D94</f>
        <v>1163343.2487343736</v>
      </c>
      <c r="G92" s="221">
        <f t="shared" si="3"/>
        <v>-3.0174191802424311E-2</v>
      </c>
      <c r="H92" s="1"/>
      <c r="I92" s="1"/>
      <c r="J92" s="1"/>
      <c r="K92" s="1"/>
      <c r="L92" s="1"/>
      <c r="M92" s="1"/>
      <c r="N92" s="1"/>
      <c r="O92" s="1"/>
      <c r="P92" s="1"/>
      <c r="Q92" s="1"/>
      <c r="R92" s="1"/>
      <c r="S92" s="1"/>
      <c r="T92" s="1"/>
      <c r="U92" s="1"/>
      <c r="V92" s="1"/>
      <c r="W92" s="1"/>
      <c r="X92" s="1"/>
      <c r="Y92" s="1"/>
    </row>
    <row r="93" spans="1:25" ht="9.75" customHeight="1">
      <c r="A93" s="1">
        <v>2002</v>
      </c>
      <c r="B93" s="78">
        <f>('Table A4'!I95*0.9+'Table A4'!J95*0.05+'Table A4'!K95*0.04)/0.99</f>
        <v>49958.163235191889</v>
      </c>
      <c r="C93" s="78">
        <f>'Table A4'!D95</f>
        <v>872045.59368195699</v>
      </c>
      <c r="D93" s="221">
        <f t="shared" si="2"/>
        <v>-3.3792136268541606E-2</v>
      </c>
      <c r="E93" s="78">
        <f>(1-'Table A3'!D95/100)*'Table A0'!J95/0.99</f>
        <v>50855.584013634019</v>
      </c>
      <c r="F93" s="78">
        <f>'Table A6'!D95</f>
        <v>1021353.9786444197</v>
      </c>
      <c r="G93" s="221">
        <f t="shared" si="3"/>
        <v>-3.5799764551245228E-2</v>
      </c>
      <c r="H93" s="1"/>
      <c r="I93" s="1"/>
      <c r="J93" s="1"/>
      <c r="K93" s="1"/>
      <c r="L93" s="1"/>
      <c r="M93" s="1"/>
      <c r="N93" s="1"/>
      <c r="O93" s="1"/>
      <c r="P93" s="1"/>
      <c r="Q93" s="1"/>
      <c r="R93" s="1"/>
      <c r="S93" s="1"/>
      <c r="T93" s="1"/>
      <c r="U93" s="1"/>
      <c r="V93" s="1"/>
      <c r="W93" s="1"/>
      <c r="X93" s="1"/>
      <c r="Y93" s="1"/>
    </row>
    <row r="94" spans="1:25" ht="9.75" customHeight="1">
      <c r="A94" s="1">
        <v>2003</v>
      </c>
      <c r="B94" s="78">
        <f>('Table A4'!I96*0.9+'Table A4'!J96*0.05+'Table A4'!K96*0.04)/0.99</f>
        <v>49142.488505858033</v>
      </c>
      <c r="C94" s="78">
        <f>'Table A4'!D96</f>
        <v>872994.69479258719</v>
      </c>
      <c r="D94" s="221">
        <f t="shared" si="2"/>
        <v>-1.6327156094467332E-2</v>
      </c>
      <c r="E94" s="78">
        <f>(1-'Table A3'!D96/100)*'Table A0'!J96/0.99</f>
        <v>50158.854161000847</v>
      </c>
      <c r="F94" s="78">
        <f>'Table A6'!D96</f>
        <v>1055379.4642747631</v>
      </c>
      <c r="G94" s="221">
        <f t="shared" si="3"/>
        <v>-1.3700164222799738E-2</v>
      </c>
      <c r="H94" s="1"/>
      <c r="I94" s="1"/>
      <c r="J94" s="1"/>
      <c r="K94" s="1"/>
      <c r="L94" s="1"/>
      <c r="M94" s="1"/>
      <c r="N94" s="1"/>
      <c r="O94" s="1"/>
      <c r="P94" s="1"/>
      <c r="Q94" s="1"/>
      <c r="R94" s="1"/>
      <c r="S94" s="1"/>
      <c r="T94" s="1"/>
      <c r="U94" s="1"/>
      <c r="V94" s="1"/>
      <c r="W94" s="1"/>
      <c r="X94" s="1"/>
      <c r="Y94" s="1"/>
    </row>
    <row r="95" spans="1:25" ht="9.75" customHeight="1">
      <c r="A95" s="1">
        <v>2004</v>
      </c>
      <c r="B95" s="78">
        <f>('Table A4'!I97*0.9+'Table A4'!J97*0.05+'Table A4'!K97*0.04)/0.99</f>
        <v>49804.945174128778</v>
      </c>
      <c r="C95" s="78">
        <f>'Table A4'!D97</f>
        <v>962823.17800777452</v>
      </c>
      <c r="D95" s="221">
        <f t="shared" si="2"/>
        <v>1.3480324021274859E-2</v>
      </c>
      <c r="E95" s="78">
        <f>(1-'Table A3'!D97/100)*'Table A0'!J97/0.99</f>
        <v>51301.791998788991</v>
      </c>
      <c r="F95" s="78">
        <f>'Table A6'!D97</f>
        <v>1250178.3921873192</v>
      </c>
      <c r="G95" s="221">
        <f t="shared" si="3"/>
        <v>2.2786362585547115E-2</v>
      </c>
      <c r="H95" s="1"/>
      <c r="I95" s="1"/>
      <c r="J95" s="1"/>
      <c r="K95" s="1"/>
      <c r="L95" s="1"/>
      <c r="M95" s="1"/>
      <c r="N95" s="1"/>
      <c r="O95" s="1"/>
      <c r="P95" s="1"/>
      <c r="Q95" s="1"/>
      <c r="R95" s="1"/>
      <c r="S95" s="1"/>
      <c r="T95" s="1"/>
      <c r="U95" s="1"/>
      <c r="V95" s="1"/>
      <c r="W95" s="1"/>
      <c r="X95" s="1"/>
      <c r="Y95" s="1"/>
    </row>
    <row r="96" spans="1:25" ht="9.75" customHeight="1">
      <c r="A96" s="1">
        <v>2005</v>
      </c>
      <c r="B96" s="78">
        <f>('Table A4'!I98*0.9+'Table A4'!J98*0.05+'Table A4'!K98*0.04)/0.99</f>
        <v>50074.810364978621</v>
      </c>
      <c r="C96" s="78">
        <f>'Table A4'!D98</f>
        <v>1064783.3365839662</v>
      </c>
      <c r="D96" s="221">
        <f t="shared" si="2"/>
        <v>5.4184416809683889E-3</v>
      </c>
      <c r="E96" s="78">
        <f>(1-'Table A3'!D98/100)*'Table A0'!J98/0.99</f>
        <v>52109.682307288727</v>
      </c>
      <c r="F96" s="78">
        <f>'Table A6'!D98</f>
        <v>1447947.6454485867</v>
      </c>
      <c r="G96" s="221">
        <f t="shared" si="3"/>
        <v>1.5747798995380258E-2</v>
      </c>
      <c r="H96" s="1"/>
      <c r="I96" s="1"/>
      <c r="J96" s="1"/>
      <c r="K96" s="1"/>
      <c r="L96" s="1"/>
      <c r="M96" s="1"/>
      <c r="N96" s="1"/>
      <c r="O96" s="1"/>
      <c r="P96" s="1"/>
      <c r="Q96" s="1"/>
      <c r="R96" s="1"/>
      <c r="S96" s="1"/>
      <c r="T96" s="1"/>
      <c r="U96" s="1"/>
      <c r="V96" s="1"/>
      <c r="W96" s="1"/>
      <c r="X96" s="1"/>
      <c r="Y96" s="1"/>
    </row>
    <row r="97" spans="1:25" ht="9.75" customHeight="1">
      <c r="A97" s="1">
        <f t="shared" ref="A97:A102" si="4">A96+1</f>
        <v>2006</v>
      </c>
      <c r="B97" s="78">
        <f>('Table A4'!I99*0.9+'Table A4'!J99*0.05+'Table A4'!K99*0.04)/0.99</f>
        <v>50764.604651276408</v>
      </c>
      <c r="C97" s="78">
        <f>'Table A4'!D99</f>
        <v>1107614.5219651051</v>
      </c>
      <c r="D97" s="221">
        <f t="shared" si="2"/>
        <v>1.3775275058859116E-2</v>
      </c>
      <c r="E97" s="78">
        <f>(1-'Table A3'!D99/100)*'Table A0'!J99/0.99</f>
        <v>52858.882843553576</v>
      </c>
      <c r="F97" s="78">
        <f>'Table A6'!D99</f>
        <v>1547526.2063918514</v>
      </c>
      <c r="G97" s="221">
        <f t="shared" si="3"/>
        <v>1.437737677706119E-2</v>
      </c>
      <c r="H97" s="1"/>
      <c r="I97" s="1"/>
      <c r="J97" s="1"/>
      <c r="K97" s="1"/>
      <c r="L97" s="1"/>
      <c r="M97" s="1"/>
      <c r="N97" s="1"/>
      <c r="O97" s="1"/>
      <c r="P97" s="1"/>
      <c r="Q97" s="1"/>
      <c r="R97" s="1"/>
      <c r="S97" s="1"/>
      <c r="T97" s="1"/>
      <c r="U97" s="1"/>
      <c r="V97" s="1"/>
      <c r="W97" s="1"/>
      <c r="X97" s="1"/>
      <c r="Y97" s="1"/>
    </row>
    <row r="98" spans="1:25" ht="9.75" customHeight="1">
      <c r="A98" s="1">
        <f t="shared" si="4"/>
        <v>2007</v>
      </c>
      <c r="B98" s="78">
        <f>('Table A4'!I100*0.9+'Table A4'!J100*0.05+'Table A4'!K100*0.04)/0.99</f>
        <v>52032.415217701637</v>
      </c>
      <c r="C98" s="78">
        <f>'Table A4'!D100</f>
        <v>1155904.7579467753</v>
      </c>
      <c r="D98" s="221">
        <f t="shared" si="2"/>
        <v>2.4974301979388214E-2</v>
      </c>
      <c r="E98" s="78">
        <f>(1-'Table A3'!D100/100)*'Table A0'!J100/0.99</f>
        <v>54327.164168166673</v>
      </c>
      <c r="F98" s="78">
        <f>'Table A6'!D100</f>
        <v>1652460.6534242872</v>
      </c>
      <c r="G98" s="221">
        <f t="shared" si="3"/>
        <v>2.777738093630866E-2</v>
      </c>
      <c r="H98" s="1"/>
      <c r="I98" s="1"/>
      <c r="J98" s="1"/>
      <c r="K98" s="1"/>
      <c r="L98" s="1"/>
      <c r="M98" s="1"/>
      <c r="N98" s="1"/>
      <c r="O98" s="1"/>
      <c r="P98" s="1"/>
      <c r="Q98" s="1"/>
      <c r="R98" s="1"/>
      <c r="S98" s="1"/>
      <c r="T98" s="1"/>
      <c r="U98" s="1"/>
      <c r="V98" s="1"/>
      <c r="W98" s="1"/>
      <c r="X98" s="1"/>
      <c r="Y98" s="1"/>
    </row>
    <row r="99" spans="1:25" ht="9.75" customHeight="1">
      <c r="A99" s="1">
        <f t="shared" si="4"/>
        <v>2008</v>
      </c>
      <c r="B99" s="78">
        <f>('Table A4'!I101*0.9+'Table A4'!J101*0.05+'Table A4'!K101*0.04)/0.99</f>
        <v>49577.123478974798</v>
      </c>
      <c r="C99" s="78">
        <f>'Table A4'!D101</f>
        <v>1069522.5244226616</v>
      </c>
      <c r="D99" s="221">
        <f t="shared" si="2"/>
        <v>-4.7187733424519984E-2</v>
      </c>
      <c r="E99" s="78">
        <f>(1-'Table A3'!D101/100)*'Table A0'!J101/0.99</f>
        <v>50583.132894524628</v>
      </c>
      <c r="F99" s="78">
        <f>'Table A6'!D101</f>
        <v>1326838.8172548204</v>
      </c>
      <c r="G99" s="221">
        <f t="shared" ref="G99:G107" si="5">E99/E98-1</f>
        <v>-6.8916376015000669E-2</v>
      </c>
      <c r="H99" s="1"/>
      <c r="I99" s="1"/>
      <c r="J99" s="1"/>
      <c r="K99" s="1"/>
      <c r="L99" s="1"/>
      <c r="M99" s="1"/>
      <c r="N99" s="1"/>
      <c r="O99" s="1"/>
      <c r="P99" s="1"/>
      <c r="Q99" s="1"/>
      <c r="R99" s="1"/>
      <c r="S99" s="1"/>
      <c r="T99" s="1"/>
      <c r="U99" s="1"/>
      <c r="V99" s="1"/>
      <c r="W99" s="1"/>
      <c r="X99" s="1"/>
      <c r="Y99" s="1"/>
    </row>
    <row r="100" spans="1:25" ht="9.75" customHeight="1">
      <c r="A100" s="1">
        <f t="shared" si="4"/>
        <v>2009</v>
      </c>
      <c r="B100" s="78">
        <f>('Table A4'!I102*0.9+'Table A4'!J102*0.05+'Table A4'!K102*0.04)/0.99</f>
        <v>47376.891766621302</v>
      </c>
      <c r="C100" s="78">
        <f>'Table A4'!D102</f>
        <v>938895.57974306797</v>
      </c>
      <c r="D100" s="221">
        <f t="shared" ref="D100:D107" si="6">B100/B99-1</f>
        <v>-4.4379979271822689E-2</v>
      </c>
      <c r="E100" s="78">
        <f>(1-'Table A3'!D102/100)*'Table A0'!J102/0.99</f>
        <v>48015.655878217258</v>
      </c>
      <c r="F100" s="78">
        <f>'Table A6'!D102</f>
        <v>1051887.1437437797</v>
      </c>
      <c r="G100" s="221">
        <f t="shared" si="5"/>
        <v>-5.0757572127077322E-2</v>
      </c>
      <c r="H100" s="1"/>
      <c r="I100" s="1"/>
      <c r="J100" s="1"/>
      <c r="K100" s="1"/>
      <c r="L100" s="1"/>
      <c r="M100" s="1"/>
      <c r="N100" s="1"/>
      <c r="O100" s="1"/>
      <c r="P100" s="1"/>
      <c r="Q100" s="1"/>
      <c r="R100" s="1"/>
      <c r="S100" s="1"/>
      <c r="T100" s="1"/>
      <c r="U100" s="1"/>
      <c r="V100" s="1"/>
      <c r="W100" s="1"/>
      <c r="X100" s="1"/>
      <c r="Y100" s="1"/>
    </row>
    <row r="101" spans="1:25" ht="9.75" customHeight="1">
      <c r="A101" s="1">
        <f t="shared" si="4"/>
        <v>2010</v>
      </c>
      <c r="B101" s="78">
        <f>('Table A4'!I103*0.9+'Table A4'!J103*0.05+'Table A4'!K103*0.04)/0.99</f>
        <v>47180.897917182381</v>
      </c>
      <c r="C101" s="78">
        <f>'Table A4'!D103</f>
        <v>987438.14105225052</v>
      </c>
      <c r="D101" s="221">
        <f t="shared" si="6"/>
        <v>-4.1369081451013701E-3</v>
      </c>
      <c r="E101" s="78">
        <f>(1-'Table A3'!D103/100)*'Table A0'!J103/0.99</f>
        <v>47973.817325224598</v>
      </c>
      <c r="F101" s="78">
        <f>'Table A6'!D103</f>
        <v>1177202.6581923789</v>
      </c>
      <c r="G101" s="221">
        <f t="shared" si="5"/>
        <v>-8.7135231681045866E-4</v>
      </c>
      <c r="H101" s="1"/>
      <c r="I101" s="1"/>
      <c r="J101" s="1"/>
      <c r="K101" s="1"/>
      <c r="L101" s="1"/>
      <c r="M101" s="1"/>
      <c r="N101" s="1"/>
      <c r="O101" s="1"/>
      <c r="P101" s="1"/>
      <c r="Q101" s="1"/>
      <c r="R101" s="1"/>
      <c r="S101" s="1"/>
      <c r="T101" s="1"/>
      <c r="U101" s="1"/>
      <c r="V101" s="1"/>
      <c r="W101" s="1"/>
      <c r="X101" s="1"/>
      <c r="Y101" s="1"/>
    </row>
    <row r="102" spans="1:25" ht="9.75" customHeight="1">
      <c r="A102" s="1">
        <f t="shared" si="4"/>
        <v>2011</v>
      </c>
      <c r="B102" s="78">
        <f>('Table A4'!I104*0.9+'Table A4'!J104*0.05+'Table A4'!K104*0.04)/0.99</f>
        <v>46830.193472569139</v>
      </c>
      <c r="C102" s="78">
        <f>'Table A4'!D104</f>
        <v>981187.11241747113</v>
      </c>
      <c r="D102" s="221">
        <f t="shared" si="6"/>
        <v>-7.433187160380883E-3</v>
      </c>
      <c r="E102" s="78">
        <f>(1-'Table A3'!D104/100)*'Table A0'!J104/0.99</f>
        <v>47740.158720856714</v>
      </c>
      <c r="F102" s="78">
        <f>'Table A6'!D104</f>
        <v>1155615.0851925691</v>
      </c>
      <c r="G102" s="221">
        <f t="shared" si="5"/>
        <v>-4.8705443384641223E-3</v>
      </c>
      <c r="H102" s="1"/>
      <c r="I102" s="1"/>
      <c r="J102" s="1"/>
      <c r="K102" s="1"/>
      <c r="L102" s="1"/>
      <c r="M102" s="1"/>
      <c r="N102" s="1"/>
      <c r="O102" s="1"/>
      <c r="P102" s="1"/>
      <c r="Q102" s="1"/>
      <c r="R102" s="1"/>
      <c r="S102" s="1"/>
      <c r="T102" s="1"/>
      <c r="U102" s="1"/>
      <c r="V102" s="1"/>
      <c r="W102" s="1"/>
      <c r="X102" s="1"/>
      <c r="Y102" s="1"/>
    </row>
    <row r="103" spans="1:25" ht="9.75" customHeight="1">
      <c r="A103" s="1">
        <f t="shared" ref="A103:A109" si="7">A102+1</f>
        <v>2012</v>
      </c>
      <c r="B103" s="78">
        <f>('Table A4'!I105*0.9+'Table A4'!J105*0.05+'Table A4'!K105*0.04)/0.99</f>
        <v>47406.266113917634</v>
      </c>
      <c r="C103" s="78">
        <f>'Table A4'!D105</f>
        <v>1091951.1126917638</v>
      </c>
      <c r="D103" s="221">
        <f t="shared" si="6"/>
        <v>1.2301308165338476E-2</v>
      </c>
      <c r="E103" s="78">
        <f>(1-'Table A3'!D105/100)*'Table A0'!J105/0.99</f>
        <v>48389.405124904319</v>
      </c>
      <c r="F103" s="78">
        <f>'Table A6'!D105</f>
        <v>1417077.4462102868</v>
      </c>
      <c r="G103" s="221">
        <f t="shared" si="5"/>
        <v>1.3599586206737069E-2</v>
      </c>
      <c r="H103" s="1"/>
      <c r="I103" s="1"/>
      <c r="J103" s="1"/>
      <c r="K103" s="1"/>
      <c r="L103" s="1"/>
      <c r="M103" s="1"/>
      <c r="N103" s="1"/>
      <c r="O103" s="1"/>
      <c r="P103" s="1"/>
      <c r="Q103" s="1"/>
      <c r="R103" s="1"/>
      <c r="S103" s="1"/>
      <c r="T103" s="1"/>
      <c r="U103" s="1"/>
      <c r="V103" s="1"/>
      <c r="W103" s="1"/>
      <c r="X103" s="1"/>
      <c r="Y103" s="1"/>
    </row>
    <row r="104" spans="1:25" ht="9.75" customHeight="1">
      <c r="A104" s="1">
        <f t="shared" si="7"/>
        <v>2013</v>
      </c>
      <c r="B104" s="78">
        <f>('Table A4'!I106*0.9+'Table A4'!J106*0.05+'Table A4'!K106*0.04)/0.99</f>
        <v>47624.964860645145</v>
      </c>
      <c r="C104" s="78">
        <f>'Table A4'!D106</f>
        <v>994933.53020862758</v>
      </c>
      <c r="D104" s="221">
        <f t="shared" si="6"/>
        <v>4.6132877498088476E-3</v>
      </c>
      <c r="E104" s="78">
        <f>(1-'Table A3'!D106/100)*'Table A0'!J106/0.99</f>
        <v>48719.410432843528</v>
      </c>
      <c r="F104" s="78">
        <f>'Table A6'!D106</f>
        <v>1206257.6191567779</v>
      </c>
      <c r="G104" s="221">
        <f t="shared" si="5"/>
        <v>6.8197843533597258E-3</v>
      </c>
      <c r="H104" s="1"/>
      <c r="I104" s="1"/>
      <c r="J104" s="1"/>
      <c r="K104" s="1"/>
      <c r="L104" s="1"/>
      <c r="M104" s="1"/>
      <c r="N104" s="1"/>
      <c r="O104" s="1"/>
      <c r="P104" s="1"/>
      <c r="Q104" s="1"/>
      <c r="R104" s="1"/>
      <c r="S104" s="1"/>
      <c r="T104" s="1"/>
      <c r="U104" s="1"/>
      <c r="V104" s="1"/>
      <c r="W104" s="1"/>
      <c r="X104" s="1"/>
      <c r="Y104" s="1"/>
    </row>
    <row r="105" spans="1:25" ht="9.75" customHeight="1">
      <c r="A105" s="1">
        <f t="shared" si="7"/>
        <v>2014</v>
      </c>
      <c r="B105" s="78">
        <f>('Table A4'!I107*0.9+'Table A4'!J107*0.05+'Table A4'!K107*0.04)/0.99</f>
        <v>48730.24809640734</v>
      </c>
      <c r="C105" s="78">
        <f>'Table A4'!D107</f>
        <v>1044819.7253535622</v>
      </c>
      <c r="D105" s="221">
        <f t="shared" si="6"/>
        <v>2.3208064068841905E-2</v>
      </c>
      <c r="E105" s="78">
        <f>(1-'Table A3'!D107/100)*'Table A0'!J107/0.99</f>
        <v>50028.239591490747</v>
      </c>
      <c r="F105" s="78">
        <f>'Table A6'!D107</f>
        <v>1358106.0637726707</v>
      </c>
      <c r="G105" s="221">
        <f t="shared" si="5"/>
        <v>2.6864634588535274E-2</v>
      </c>
      <c r="H105" s="1"/>
      <c r="I105" s="1"/>
      <c r="J105" s="1"/>
      <c r="K105" s="1"/>
      <c r="L105" s="1"/>
      <c r="M105" s="1"/>
      <c r="N105" s="1"/>
      <c r="O105" s="1"/>
      <c r="P105" s="1"/>
      <c r="Q105" s="1"/>
      <c r="R105" s="1"/>
      <c r="S105" s="1"/>
      <c r="T105" s="1"/>
      <c r="U105" s="1"/>
      <c r="V105" s="1"/>
      <c r="W105" s="1"/>
      <c r="X105" s="1"/>
      <c r="Y105" s="1"/>
    </row>
    <row r="106" spans="1:25" ht="9.75" customHeight="1">
      <c r="A106" s="1">
        <f t="shared" si="7"/>
        <v>2015</v>
      </c>
      <c r="B106" s="78">
        <f>('Table A4'!I108*0.9+'Table A4'!J108*0.05+'Table A4'!K108*0.04)/0.99</f>
        <v>50158.287311633852</v>
      </c>
      <c r="C106" s="78">
        <f>'Table A4'!D108</f>
        <v>1094015.7444329131</v>
      </c>
      <c r="D106" s="221">
        <f t="shared" si="6"/>
        <v>2.9304985527701222E-2</v>
      </c>
      <c r="E106" s="78">
        <f>(1-'Table A3'!D108/100)*'Table A0'!J108/0.99</f>
        <v>51477.810908507388</v>
      </c>
      <c r="F106" s="78">
        <f>'Table A6'!D108</f>
        <v>1403420.319616782</v>
      </c>
      <c r="G106" s="221">
        <f t="shared" si="5"/>
        <v>2.8975061462350515E-2</v>
      </c>
      <c r="H106" s="1"/>
      <c r="I106" s="1"/>
      <c r="J106" s="1"/>
      <c r="K106" s="1"/>
      <c r="L106" s="1"/>
      <c r="M106" s="1"/>
      <c r="N106" s="1"/>
      <c r="O106" s="1"/>
      <c r="P106" s="1"/>
      <c r="Q106" s="1"/>
      <c r="R106" s="1"/>
      <c r="S106" s="1"/>
      <c r="T106" s="1"/>
      <c r="U106" s="1"/>
      <c r="V106" s="1"/>
      <c r="W106" s="1"/>
      <c r="X106" s="1"/>
      <c r="Y106" s="1"/>
    </row>
    <row r="107" spans="1:25" ht="9.75" customHeight="1">
      <c r="A107" s="1">
        <f t="shared" si="7"/>
        <v>2016</v>
      </c>
      <c r="B107" s="78">
        <f>('Table A4'!I109*0.9+'Table A4'!J109*0.05+'Table A4'!K109*0.04)/0.99</f>
        <v>49323.010054735925</v>
      </c>
      <c r="C107" s="78">
        <f>'Table A4'!D109</f>
        <v>1055650.6232555653</v>
      </c>
      <c r="D107" s="221">
        <f t="shared" si="6"/>
        <v>-1.6652826515154762E-2</v>
      </c>
      <c r="E107" s="78">
        <f>(1-'Table A3'!D109/100)*'Table A0'!J109/0.99</f>
        <v>50729.826545738069</v>
      </c>
      <c r="F107" s="78">
        <f>'Table A6'!D109</f>
        <v>1310899.1221718895</v>
      </c>
      <c r="G107" s="221">
        <f t="shared" si="5"/>
        <v>-1.453022864742104E-2</v>
      </c>
      <c r="H107" s="1"/>
      <c r="I107" s="1"/>
      <c r="J107" s="1"/>
      <c r="K107" s="1"/>
      <c r="L107" s="1"/>
      <c r="M107" s="1"/>
      <c r="N107" s="1"/>
      <c r="O107" s="1"/>
      <c r="P107" s="1"/>
      <c r="Q107" s="1"/>
      <c r="R107" s="1"/>
      <c r="S107" s="1"/>
      <c r="T107" s="1"/>
      <c r="U107" s="1"/>
      <c r="V107" s="1"/>
      <c r="W107" s="1"/>
      <c r="X107" s="1"/>
      <c r="Y107" s="1"/>
    </row>
    <row r="108" spans="1:25" ht="9.75" customHeight="1">
      <c r="A108" s="1">
        <f t="shared" si="7"/>
        <v>2017</v>
      </c>
      <c r="B108" s="78">
        <f>('Table A4'!I110*0.9+'Table A4'!J110*0.05+'Table A4'!K110*0.04)/0.99</f>
        <v>50199.742161607472</v>
      </c>
      <c r="C108" s="78">
        <f>'Table A4'!D110</f>
        <v>1116160.468444088</v>
      </c>
      <c r="D108" s="221">
        <f>B108/B107-1</f>
        <v>1.7775316346236636E-2</v>
      </c>
      <c r="E108" s="78">
        <f>(1-'Table A3'!D110/100)*'Table A0'!J110/0.99</f>
        <v>52162.618405034642</v>
      </c>
      <c r="F108" s="78">
        <f>'Table A6'!D110</f>
        <v>1452723.4085613557</v>
      </c>
      <c r="G108" s="221">
        <f>E108/E107-1</f>
        <v>2.8243578913181633E-2</v>
      </c>
      <c r="H108" s="1"/>
      <c r="I108" s="1"/>
      <c r="J108" s="1"/>
      <c r="K108" s="1"/>
      <c r="L108" s="1"/>
      <c r="M108" s="1"/>
      <c r="N108" s="1"/>
      <c r="O108" s="1"/>
      <c r="P108" s="1"/>
      <c r="Q108" s="1"/>
      <c r="R108" s="1"/>
      <c r="S108" s="1"/>
      <c r="T108" s="1"/>
      <c r="U108" s="1"/>
      <c r="V108" s="1"/>
      <c r="W108" s="1"/>
      <c r="X108" s="1"/>
      <c r="Y108" s="1"/>
    </row>
    <row r="109" spans="1:25" ht="9.75" customHeight="1">
      <c r="A109" s="1">
        <f t="shared" si="7"/>
        <v>2018</v>
      </c>
      <c r="B109" s="78">
        <f>('Table A4'!I111*0.9+'Table A4'!J111*0.05+'Table A4'!K111*0.04)/0.99</f>
        <v>50799.85720121747</v>
      </c>
      <c r="C109" s="78">
        <f>'Table A4'!D111</f>
        <v>1138869.7970585343</v>
      </c>
      <c r="D109" s="221">
        <f>B109/B108-1</f>
        <v>1.1954544261961741E-2</v>
      </c>
      <c r="E109" s="78">
        <f>(1-'Table A3'!D111/100)*'Table A0'!J111/0.99</f>
        <v>52917.334962515321</v>
      </c>
      <c r="F109" s="78">
        <f>'Table A6'!D111</f>
        <v>1457269.0174486865</v>
      </c>
      <c r="G109" s="221">
        <f>E109/E108-1</f>
        <v>1.4468532841285242E-2</v>
      </c>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alignWithMargins="0">
    <oddFooter>&amp;C&amp;D&amp;T</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39:F78"/>
  <sheetViews>
    <sheetView topLeftCell="A2" zoomScaleNormal="100" workbookViewId="0">
      <selection activeCell="Q16" sqref="Q16"/>
    </sheetView>
  </sheetViews>
  <sheetFormatPr baseColWidth="10" defaultColWidth="8.7109375" defaultRowHeight="16"/>
  <sheetData>
    <row r="39" spans="1:6" ht="23">
      <c r="A39" s="48"/>
      <c r="F39" s="49" t="s">
        <v>152</v>
      </c>
    </row>
    <row r="40" spans="1:6" ht="20">
      <c r="F40" s="50" t="s">
        <v>433</v>
      </c>
    </row>
    <row r="42" spans="1:6" ht="18">
      <c r="A42" s="51" t="s">
        <v>153</v>
      </c>
    </row>
    <row r="43" spans="1:6" ht="18">
      <c r="A43" s="51" t="s">
        <v>328</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23</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0" type="noConversion"/>
  <pageMargins left="0.75" right="0.75" top="1" bottom="1" header="0.5" footer="0.5"/>
  <pageSetup scale="55" orientation="portrait" verticalDpi="96"/>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39:F78"/>
  <sheetViews>
    <sheetView zoomScaleNormal="100" workbookViewId="0">
      <selection activeCell="Q14" sqref="Q14"/>
    </sheetView>
  </sheetViews>
  <sheetFormatPr baseColWidth="10" defaultColWidth="8.7109375" defaultRowHeight="16"/>
  <sheetData>
    <row r="39" spans="1:6" ht="23">
      <c r="A39" s="48"/>
      <c r="F39" s="49" t="s">
        <v>371</v>
      </c>
    </row>
    <row r="40" spans="1:6" ht="20">
      <c r="F40" s="50" t="s">
        <v>432</v>
      </c>
    </row>
    <row r="42" spans="1:6" ht="18">
      <c r="A42" s="51" t="s">
        <v>372</v>
      </c>
    </row>
    <row r="43" spans="1:6" ht="18">
      <c r="A43" s="51" t="s">
        <v>373</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1</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49" type="noConversion"/>
  <pageMargins left="0.75" right="0.75" top="1" bottom="1" header="0.5" footer="0.5"/>
  <pageSetup scale="55" orientation="portrait" verticalDpi="96"/>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T1739"/>
  <sheetViews>
    <sheetView topLeftCell="A64" workbookViewId="0">
      <selection activeCell="A109" sqref="A109:D109"/>
    </sheetView>
  </sheetViews>
  <sheetFormatPr baseColWidth="10" defaultColWidth="8.85546875" defaultRowHeight="13"/>
  <cols>
    <col min="1" max="3" width="5.28515625" style="2" customWidth="1"/>
    <col min="4" max="4" width="5.7109375" style="2" customWidth="1"/>
    <col min="5" max="86" width="5.28515625" style="2" customWidth="1"/>
    <col min="87" max="16384" width="8.85546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250</v>
      </c>
      <c r="C3" s="1" t="s">
        <v>251</v>
      </c>
      <c r="D3" s="1" t="s">
        <v>252</v>
      </c>
      <c r="E3" s="1"/>
      <c r="F3" s="1"/>
      <c r="G3" s="1"/>
      <c r="H3" s="1"/>
      <c r="I3" s="1"/>
      <c r="J3" s="1"/>
      <c r="K3" s="1"/>
      <c r="L3" s="1"/>
      <c r="M3" s="1"/>
      <c r="N3" s="1"/>
      <c r="O3" s="1"/>
      <c r="P3" s="1"/>
      <c r="Q3" s="1"/>
      <c r="R3" s="1"/>
      <c r="S3" s="1"/>
      <c r="T3" s="1"/>
    </row>
    <row r="4" spans="1:20" ht="9.75" customHeight="1">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c r="A96" s="1">
        <f t="shared" ref="A96:A109"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c r="A104" s="1">
        <f t="shared" si="1"/>
        <v>2013</v>
      </c>
      <c r="B104" s="1">
        <f>0.01*'Table A1'!D106</f>
        <v>0.17425000000000002</v>
      </c>
      <c r="C104" s="1">
        <f>0.01*'Table A2'!D106</f>
        <v>0.18914999999999998</v>
      </c>
      <c r="D104" s="1">
        <f>0.01*'Table A3'!D106</f>
        <v>0.20006000000000002</v>
      </c>
      <c r="E104" s="1"/>
      <c r="F104" s="1"/>
      <c r="G104" s="1"/>
      <c r="H104" s="1"/>
      <c r="I104" s="1"/>
      <c r="J104" s="1"/>
      <c r="K104" s="1"/>
      <c r="L104" s="1"/>
      <c r="M104" s="1"/>
      <c r="N104" s="1"/>
      <c r="O104" s="1"/>
      <c r="P104" s="1"/>
      <c r="Q104" s="1"/>
      <c r="R104" s="1"/>
      <c r="S104" s="1"/>
      <c r="T104" s="1"/>
    </row>
    <row r="105" spans="1:20" ht="9.75" customHeight="1">
      <c r="A105" s="1">
        <f t="shared" si="1"/>
        <v>2014</v>
      </c>
      <c r="B105" s="1">
        <f>0.01*'Table A1'!D107</f>
        <v>0.17802000000000001</v>
      </c>
      <c r="C105" s="1">
        <f>0.01*'Table A2'!D107</f>
        <v>0.19872000000000001</v>
      </c>
      <c r="D105" s="1">
        <f>0.01*'Table A3'!D107</f>
        <v>0.2152</v>
      </c>
      <c r="E105" s="1"/>
      <c r="F105" s="1"/>
      <c r="G105" s="1"/>
      <c r="H105" s="1"/>
      <c r="I105" s="1"/>
      <c r="J105" s="1"/>
      <c r="K105" s="1"/>
      <c r="L105" s="1"/>
      <c r="M105" s="1"/>
      <c r="N105" s="1"/>
      <c r="O105" s="1"/>
      <c r="P105" s="1"/>
      <c r="Q105" s="1"/>
      <c r="R105" s="1"/>
      <c r="S105" s="1"/>
      <c r="T105" s="1"/>
    </row>
    <row r="106" spans="1:20" ht="9.75" customHeight="1">
      <c r="A106" s="1">
        <f t="shared" si="1"/>
        <v>2015</v>
      </c>
      <c r="B106" s="1">
        <f>0.01*'Table A1'!D108</f>
        <v>0.18053999999999998</v>
      </c>
      <c r="C106" s="1">
        <f>0.01*'Table A2'!D108</f>
        <v>0.19821000000000003</v>
      </c>
      <c r="D106" s="1">
        <f>0.01*'Table A3'!D108</f>
        <v>0.21592</v>
      </c>
      <c r="E106" s="1"/>
      <c r="F106" s="1"/>
      <c r="G106" s="1"/>
      <c r="H106" s="1"/>
      <c r="I106" s="1"/>
      <c r="J106" s="1"/>
      <c r="K106" s="1"/>
      <c r="L106" s="1"/>
      <c r="M106" s="1"/>
      <c r="N106" s="1"/>
      <c r="O106" s="1"/>
      <c r="P106" s="1"/>
      <c r="Q106" s="1"/>
      <c r="R106" s="1"/>
      <c r="S106" s="1"/>
      <c r="T106" s="1"/>
    </row>
    <row r="107" spans="1:20" ht="9.75" customHeight="1">
      <c r="A107" s="1">
        <f t="shared" si="1"/>
        <v>2016</v>
      </c>
      <c r="B107" s="1">
        <f>0.01*'Table A1'!D109</f>
        <v>0.17776</v>
      </c>
      <c r="C107" s="1">
        <f>0.01*'Table A2'!D109</f>
        <v>0.19268000000000002</v>
      </c>
      <c r="D107" s="1">
        <f>0.01*'Table A3'!D109</f>
        <v>0.20699000000000001</v>
      </c>
      <c r="E107" s="1"/>
      <c r="F107" s="1"/>
      <c r="G107" s="1"/>
      <c r="H107" s="1"/>
      <c r="I107" s="1"/>
      <c r="J107" s="1"/>
      <c r="K107" s="1"/>
      <c r="L107" s="1"/>
      <c r="M107" s="1"/>
      <c r="N107" s="1"/>
      <c r="O107" s="1"/>
      <c r="P107" s="1"/>
      <c r="Q107" s="1"/>
      <c r="R107" s="1"/>
      <c r="S107" s="1"/>
      <c r="T107" s="1"/>
    </row>
    <row r="108" spans="1:20" ht="9.75" customHeight="1">
      <c r="A108" s="1">
        <f t="shared" si="1"/>
        <v>2017</v>
      </c>
      <c r="B108" s="1">
        <f>0.01*'Table A1'!D110</f>
        <v>0.18340000000000001</v>
      </c>
      <c r="C108" s="1">
        <f>0.01*'Table A2'!D110</f>
        <v>0.20309000000000002</v>
      </c>
      <c r="D108" s="1">
        <f>0.01*'Table A3'!D110</f>
        <v>0.21955</v>
      </c>
      <c r="E108" s="1"/>
      <c r="F108" s="1"/>
      <c r="G108" s="1"/>
      <c r="H108" s="1"/>
      <c r="I108" s="1"/>
      <c r="J108" s="1"/>
      <c r="K108" s="1"/>
      <c r="L108" s="1"/>
      <c r="M108" s="1"/>
      <c r="N108" s="1"/>
      <c r="O108" s="1"/>
      <c r="P108" s="1"/>
      <c r="Q108" s="1"/>
      <c r="R108" s="1"/>
      <c r="S108" s="1"/>
      <c r="T108" s="1"/>
    </row>
    <row r="109" spans="1:20" ht="9.75" customHeight="1">
      <c r="A109" s="1">
        <f t="shared" si="1"/>
        <v>2018</v>
      </c>
      <c r="B109" s="1">
        <f>0.01*'Table A1'!D111</f>
        <v>0.18464</v>
      </c>
      <c r="C109" s="1">
        <f>0.01*'Table A2'!D111</f>
        <v>0.20367000000000002</v>
      </c>
      <c r="D109" s="1">
        <f>0.01*'Table A3'!D111</f>
        <v>0.21763000000000002</v>
      </c>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34:F44"/>
  <sheetViews>
    <sheetView zoomScaleNormal="100" workbookViewId="0">
      <selection activeCell="N14" sqref="N14"/>
    </sheetView>
  </sheetViews>
  <sheetFormatPr baseColWidth="10" defaultColWidth="8.7109375" defaultRowHeight="16"/>
  <sheetData>
    <row r="34" spans="1:6" ht="23">
      <c r="A34" s="48"/>
      <c r="F34" s="49" t="s">
        <v>187</v>
      </c>
    </row>
    <row r="35" spans="1:6" ht="23">
      <c r="F35" s="52" t="s">
        <v>185</v>
      </c>
    </row>
    <row r="37" spans="1:6">
      <c r="A37" s="57" t="s">
        <v>186</v>
      </c>
    </row>
    <row r="38" spans="1:6">
      <c r="A38" s="57" t="s">
        <v>253</v>
      </c>
    </row>
    <row r="39" spans="1:6">
      <c r="A39" s="57" t="s">
        <v>254</v>
      </c>
    </row>
    <row r="40" spans="1:6">
      <c r="A40" s="57" t="s">
        <v>255</v>
      </c>
    </row>
    <row r="41" spans="1:6">
      <c r="A41" s="57"/>
    </row>
    <row r="42" spans="1:6">
      <c r="A42" s="57"/>
    </row>
    <row r="43" spans="1:6">
      <c r="A43" s="57"/>
    </row>
    <row r="44" spans="1:6">
      <c r="A44" s="57"/>
    </row>
  </sheetData>
  <phoneticPr fontId="0" type="noConversion"/>
  <pageMargins left="0.75" right="0.75" top="1" bottom="1" header="0.5" footer="0.5"/>
  <pageSetup scale="69" orientation="portrait" verticalDpi="96"/>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61</vt:i4>
      </vt:variant>
      <vt:variant>
        <vt:lpstr>이름 지정된 범위</vt:lpstr>
      </vt:variant>
      <vt:variant>
        <vt:i4>3</vt:i4>
      </vt:variant>
    </vt:vector>
  </HeadingPairs>
  <TitlesOfParts>
    <vt:vector size="64" baseType="lpstr">
      <vt:lpstr>Explanations</vt:lpstr>
      <vt:lpstr>Table0</vt:lpstr>
      <vt:lpstr>Table1_old</vt:lpstr>
      <vt:lpstr>Table1</vt:lpstr>
      <vt:lpstr>Table_Incomegrowth</vt:lpstr>
      <vt:lpstr>Table2</vt:lpstr>
      <vt:lpstr>Table A0</vt:lpstr>
      <vt:lpstr>Table A1</vt:lpstr>
      <vt:lpstr>Table A2</vt:lpstr>
      <vt:lpstr>Table A3</vt:lpstr>
      <vt:lpstr>Table A4</vt:lpstr>
      <vt:lpstr>Table A5</vt:lpstr>
      <vt:lpstr>Table A4_pareto</vt:lpstr>
      <vt:lpstr>Table A6</vt:lpstr>
      <vt:lpstr>Table A6_pareto</vt:lpstr>
      <vt:lpstr>Table_Incomegrowth_noKgains</vt:lpstr>
      <vt:lpstr>Table A7</vt:lpstr>
      <vt:lpstr>Table A7 (cont.)</vt:lpstr>
      <vt:lpstr>Table A7 (cont.) (2)</vt:lpstr>
      <vt:lpstr>Table A8</vt:lpstr>
      <vt:lpstr>Table B1</vt:lpstr>
      <vt:lpstr>Table B2</vt:lpstr>
      <vt:lpstr>Table B3</vt:lpstr>
      <vt:lpstr>Table B4(CEOs)</vt:lpstr>
      <vt:lpstr>Table B5</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lpstr>fig4B!Print_Area</vt:lpstr>
      <vt:lpstr>fig4Bslide!Print_Area</vt:lpstr>
      <vt:lpstr>Table1!Print_Area</vt:lpstr>
    </vt:vector>
  </TitlesOfParts>
  <Company>cepremap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Kee-Won Lee</cp:lastModifiedBy>
  <cp:lastPrinted>2019-03-02T19:54:12Z</cp:lastPrinted>
  <dcterms:created xsi:type="dcterms:W3CDTF">1999-04-21T09:24:28Z</dcterms:created>
  <dcterms:modified xsi:type="dcterms:W3CDTF">2019-10-26T14:09:23Z</dcterms:modified>
</cp:coreProperties>
</file>