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에스디메디칼" sheetId="1" r:id="rId1"/>
    <sheet name="Sheet2" sheetId="2" r:id="rId2"/>
    <sheet name="Sheet3" sheetId="3" r:id="rId3"/>
  </sheets>
  <calcPr calcId="144525" iterateCount="1"/>
</workbook>
</file>

<file path=xl/calcChain.xml><?xml version="1.0" encoding="utf-8"?>
<calcChain xmlns="http://schemas.openxmlformats.org/spreadsheetml/2006/main">
  <c r="E76" i="1" l="1"/>
  <c r="K76" i="1" s="1"/>
  <c r="M76" i="1" l="1"/>
  <c r="P76" i="1" s="1"/>
  <c r="L76" i="1"/>
  <c r="F76" i="1"/>
  <c r="K75" i="1"/>
  <c r="K74" i="1"/>
  <c r="M73" i="1"/>
  <c r="K73" i="1"/>
  <c r="I76" i="1" l="1"/>
  <c r="H76" i="1"/>
  <c r="K72" i="1"/>
  <c r="K71" i="1"/>
  <c r="M70" i="1"/>
  <c r="K70" i="1"/>
  <c r="E69" i="1"/>
  <c r="K69" i="1" s="1"/>
  <c r="E68" i="1"/>
  <c r="K68" i="1" s="1"/>
  <c r="E67" i="1"/>
  <c r="K67" i="1" s="1"/>
  <c r="N76" i="1" l="1"/>
  <c r="J76" i="1"/>
  <c r="M67" i="1"/>
  <c r="L67" i="1"/>
  <c r="M68" i="1"/>
  <c r="L68" i="1"/>
  <c r="M69" i="1"/>
  <c r="L69" i="1"/>
  <c r="F67" i="1"/>
  <c r="F68" i="1"/>
  <c r="F69" i="1"/>
  <c r="K66" i="1"/>
  <c r="K65" i="1"/>
  <c r="M64" i="1"/>
  <c r="K64" i="1"/>
  <c r="I67" i="1" l="1"/>
  <c r="H67" i="1"/>
  <c r="I68" i="1"/>
  <c r="N68" i="1" s="1"/>
  <c r="H68" i="1"/>
  <c r="I69" i="1"/>
  <c r="N69" i="1" s="1"/>
  <c r="H69" i="1"/>
  <c r="E63" i="1"/>
  <c r="K63" i="1" s="1"/>
  <c r="E62" i="1"/>
  <c r="K62" i="1" s="1"/>
  <c r="E61" i="1"/>
  <c r="K61" i="1" s="1"/>
  <c r="N67" i="1" l="1"/>
  <c r="N70" i="1" s="1"/>
  <c r="N73" i="1" s="1"/>
  <c r="M61" i="1"/>
  <c r="L61" i="1"/>
  <c r="M63" i="1"/>
  <c r="L63" i="1"/>
  <c r="M62" i="1"/>
  <c r="L62" i="1"/>
  <c r="F61" i="1"/>
  <c r="F62" i="1"/>
  <c r="F63" i="1"/>
  <c r="E60" i="1"/>
  <c r="K60" i="1" s="1"/>
  <c r="L60" i="1" s="1"/>
  <c r="E59" i="1"/>
  <c r="K59" i="1" s="1"/>
  <c r="L59" i="1" s="1"/>
  <c r="E58" i="1"/>
  <c r="K58" i="1" s="1"/>
  <c r="L58" i="1" s="1"/>
  <c r="K57" i="1"/>
  <c r="K56" i="1"/>
  <c r="M55" i="1"/>
  <c r="K55" i="1"/>
  <c r="F58" i="1" l="1"/>
  <c r="H58" i="1" s="1"/>
  <c r="F60" i="1"/>
  <c r="H60" i="1" s="1"/>
  <c r="F59" i="1"/>
  <c r="H59" i="1" s="1"/>
  <c r="I62" i="1"/>
  <c r="N62" i="1" s="1"/>
  <c r="H62" i="1"/>
  <c r="I63" i="1"/>
  <c r="N63" i="1" s="1"/>
  <c r="H63" i="1"/>
  <c r="I61" i="1"/>
  <c r="H61" i="1"/>
  <c r="I58" i="1"/>
  <c r="M58" i="1"/>
  <c r="M59" i="1"/>
  <c r="M60" i="1"/>
  <c r="E54" i="1"/>
  <c r="K54" i="1" s="1"/>
  <c r="E53" i="1"/>
  <c r="K53" i="1" s="1"/>
  <c r="E52" i="1"/>
  <c r="K52" i="1" s="1"/>
  <c r="K51" i="1"/>
  <c r="K50" i="1"/>
  <c r="M49" i="1"/>
  <c r="K49" i="1"/>
  <c r="I60" i="1" l="1"/>
  <c r="N60" i="1" s="1"/>
  <c r="I59" i="1"/>
  <c r="N59" i="1" s="1"/>
  <c r="N61" i="1"/>
  <c r="N58" i="1"/>
  <c r="M52" i="1"/>
  <c r="L52" i="1"/>
  <c r="M53" i="1"/>
  <c r="L53" i="1"/>
  <c r="M54" i="1"/>
  <c r="L54" i="1"/>
  <c r="F52" i="1"/>
  <c r="F53" i="1"/>
  <c r="F54" i="1"/>
  <c r="M43" i="1"/>
  <c r="K43" i="1"/>
  <c r="N64" i="1" l="1"/>
  <c r="I54" i="1"/>
  <c r="N54" i="1" s="1"/>
  <c r="H54" i="1"/>
  <c r="I53" i="1"/>
  <c r="N53" i="1" s="1"/>
  <c r="H53" i="1"/>
  <c r="I52" i="1"/>
  <c r="H52" i="1"/>
  <c r="E48" i="1"/>
  <c r="K48" i="1" s="1"/>
  <c r="L48" i="1" s="1"/>
  <c r="E47" i="1"/>
  <c r="K47" i="1" s="1"/>
  <c r="L47" i="1" s="1"/>
  <c r="E46" i="1"/>
  <c r="F46" i="1" s="1"/>
  <c r="H46" i="1" s="1"/>
  <c r="K45" i="1"/>
  <c r="K44" i="1"/>
  <c r="F47" i="1" l="1"/>
  <c r="H47" i="1" s="1"/>
  <c r="N52" i="1"/>
  <c r="N55" i="1" s="1"/>
  <c r="K46" i="1"/>
  <c r="L46" i="1" s="1"/>
  <c r="F48" i="1"/>
  <c r="H48" i="1" s="1"/>
  <c r="I46" i="1"/>
  <c r="M47" i="1"/>
  <c r="M48" i="1"/>
  <c r="E42" i="1"/>
  <c r="K42" i="1" s="1"/>
  <c r="E41" i="1"/>
  <c r="K41" i="1" s="1"/>
  <c r="K40" i="1"/>
  <c r="K39" i="1"/>
  <c r="M38" i="1"/>
  <c r="K38" i="1"/>
  <c r="I48" i="1" l="1"/>
  <c r="N48" i="1" s="1"/>
  <c r="I47" i="1"/>
  <c r="N47" i="1" s="1"/>
  <c r="M46" i="1"/>
  <c r="N46" i="1" s="1"/>
  <c r="M42" i="1"/>
  <c r="L42" i="1"/>
  <c r="F42" i="1"/>
  <c r="M41" i="1"/>
  <c r="L41" i="1"/>
  <c r="F41" i="1"/>
  <c r="E37" i="1"/>
  <c r="K37" i="1" s="1"/>
  <c r="E36" i="1"/>
  <c r="K36" i="1" s="1"/>
  <c r="E35" i="1"/>
  <c r="K35" i="1" s="1"/>
  <c r="K34" i="1"/>
  <c r="K33" i="1"/>
  <c r="M32" i="1"/>
  <c r="K32" i="1"/>
  <c r="N49" i="1" l="1"/>
  <c r="I42" i="1"/>
  <c r="H42" i="1"/>
  <c r="I41" i="1"/>
  <c r="H41" i="1"/>
  <c r="M35" i="1"/>
  <c r="L35" i="1"/>
  <c r="M36" i="1"/>
  <c r="L36" i="1"/>
  <c r="M37" i="1"/>
  <c r="L37" i="1"/>
  <c r="F35" i="1"/>
  <c r="F36" i="1"/>
  <c r="F37" i="1"/>
  <c r="E31" i="1"/>
  <c r="F31" i="1" s="1"/>
  <c r="H31" i="1" s="1"/>
  <c r="K30" i="1"/>
  <c r="K29" i="1"/>
  <c r="M28" i="1"/>
  <c r="K28" i="1"/>
  <c r="E27" i="1"/>
  <c r="K27" i="1" s="1"/>
  <c r="E26" i="1"/>
  <c r="K26" i="1" s="1"/>
  <c r="L26" i="1" s="1"/>
  <c r="E25" i="1"/>
  <c r="K25" i="1" s="1"/>
  <c r="K24" i="1"/>
  <c r="K23" i="1"/>
  <c r="M22" i="1"/>
  <c r="K22" i="1"/>
  <c r="F26" i="1" l="1"/>
  <c r="H26" i="1" s="1"/>
  <c r="K31" i="1"/>
  <c r="L31" i="1" s="1"/>
  <c r="N42" i="1"/>
  <c r="N41" i="1"/>
  <c r="I37" i="1"/>
  <c r="N37" i="1" s="1"/>
  <c r="H37" i="1"/>
  <c r="I35" i="1"/>
  <c r="H35" i="1"/>
  <c r="I36" i="1"/>
  <c r="N36" i="1" s="1"/>
  <c r="H36" i="1"/>
  <c r="I31" i="1"/>
  <c r="M25" i="1"/>
  <c r="L25" i="1"/>
  <c r="M27" i="1"/>
  <c r="L27" i="1"/>
  <c r="F25" i="1"/>
  <c r="F27" i="1"/>
  <c r="M26" i="1"/>
  <c r="N43" i="1" l="1"/>
  <c r="I26" i="1"/>
  <c r="N26" i="1" s="1"/>
  <c r="M31" i="1"/>
  <c r="N31" i="1" s="1"/>
  <c r="N32" i="1" s="1"/>
  <c r="I39" i="1" s="1"/>
  <c r="N35" i="1"/>
  <c r="N38" i="1" s="1"/>
  <c r="H27" i="1"/>
  <c r="I27" i="1"/>
  <c r="N27" i="1" s="1"/>
  <c r="H25" i="1"/>
  <c r="I25" i="1"/>
  <c r="N25" i="1" s="1"/>
  <c r="E21" i="1"/>
  <c r="K21" i="1" s="1"/>
  <c r="E20" i="1"/>
  <c r="K20" i="1" s="1"/>
  <c r="E19" i="1"/>
  <c r="K19" i="1" s="1"/>
  <c r="K18" i="1"/>
  <c r="K17" i="1"/>
  <c r="M16" i="1"/>
  <c r="K16" i="1"/>
  <c r="N28" i="1" l="1"/>
  <c r="I33" i="1" s="1"/>
  <c r="M20" i="1"/>
  <c r="L20" i="1"/>
  <c r="M19" i="1"/>
  <c r="L19" i="1"/>
  <c r="M21" i="1"/>
  <c r="L21" i="1"/>
  <c r="F19" i="1"/>
  <c r="F20" i="1"/>
  <c r="F21" i="1"/>
  <c r="I21" i="1" l="1"/>
  <c r="N21" i="1" s="1"/>
  <c r="H21" i="1"/>
  <c r="I19" i="1"/>
  <c r="H19" i="1"/>
  <c r="I20" i="1"/>
  <c r="N20" i="1" s="1"/>
  <c r="H20" i="1"/>
  <c r="N19" i="1" l="1"/>
  <c r="N22" i="1" s="1"/>
  <c r="I29" i="1" s="1"/>
  <c r="K7" i="1" l="1"/>
  <c r="K8" i="1"/>
  <c r="K9" i="1"/>
  <c r="E15" i="1" l="1"/>
  <c r="K15" i="1" s="1"/>
  <c r="M15" i="1" s="1"/>
  <c r="E14" i="1"/>
  <c r="K14" i="1" s="1"/>
  <c r="E13" i="1"/>
  <c r="K13" i="1" s="1"/>
  <c r="M13" i="1" s="1"/>
  <c r="E12" i="1"/>
  <c r="K12" i="1" s="1"/>
  <c r="M12" i="1" s="1"/>
  <c r="E11" i="1"/>
  <c r="K11" i="1" s="1"/>
  <c r="M11" i="1" s="1"/>
  <c r="E10" i="1"/>
  <c r="K10" i="1" s="1"/>
  <c r="M7" i="1"/>
  <c r="E6" i="1"/>
  <c r="K6" i="1" s="1"/>
  <c r="E5" i="1"/>
  <c r="K5" i="1" s="1"/>
  <c r="M5" i="1" s="1"/>
  <c r="E4" i="1"/>
  <c r="K4" i="1" s="1"/>
  <c r="M4" i="1" s="1"/>
  <c r="P4" i="1" s="1"/>
  <c r="F6" i="1" l="1"/>
  <c r="I6" i="1" s="1"/>
  <c r="F12" i="1"/>
  <c r="I12" i="1" s="1"/>
  <c r="F4" i="1"/>
  <c r="I4" i="1" s="1"/>
  <c r="N4" i="1" s="1"/>
  <c r="F5" i="1"/>
  <c r="I5" i="1" s="1"/>
  <c r="N5" i="1" s="1"/>
  <c r="F11" i="1"/>
  <c r="I11" i="1" s="1"/>
  <c r="N11" i="1" s="1"/>
  <c r="F13" i="1"/>
  <c r="I13" i="1" s="1"/>
  <c r="F15" i="1"/>
  <c r="I15" i="1" s="1"/>
  <c r="N15" i="1" s="1"/>
  <c r="L15" i="1"/>
  <c r="M14" i="1"/>
  <c r="L14" i="1"/>
  <c r="F14" i="1"/>
  <c r="N13" i="1"/>
  <c r="L13" i="1"/>
  <c r="N12" i="1"/>
  <c r="H12" i="1"/>
  <c r="L12" i="1"/>
  <c r="L11" i="1"/>
  <c r="M10" i="1"/>
  <c r="L10" i="1"/>
  <c r="F10" i="1"/>
  <c r="M6" i="1"/>
  <c r="L6" i="1"/>
  <c r="P5" i="1"/>
  <c r="L5" i="1"/>
  <c r="L4" i="1"/>
  <c r="H5" i="1" l="1"/>
  <c r="H13" i="1"/>
  <c r="J4" i="1"/>
  <c r="J5" i="1" s="1"/>
  <c r="J6" i="1" s="1"/>
  <c r="J7" i="1" s="1"/>
  <c r="J8" i="1" s="1"/>
  <c r="N6" i="1"/>
  <c r="N7" i="1" s="1"/>
  <c r="I17" i="1" s="1"/>
  <c r="H4" i="1"/>
  <c r="H6" i="1"/>
  <c r="H11" i="1"/>
  <c r="H15" i="1"/>
  <c r="I14" i="1"/>
  <c r="H14" i="1"/>
  <c r="I10" i="1"/>
  <c r="H10" i="1"/>
  <c r="P6" i="1"/>
  <c r="P7" i="1" s="1"/>
  <c r="P8" i="1" s="1"/>
  <c r="P10" i="1" s="1"/>
  <c r="P11" i="1" s="1"/>
  <c r="P12" i="1" s="1"/>
  <c r="P13" i="1" s="1"/>
  <c r="P14" i="1" s="1"/>
  <c r="P15" i="1" s="1"/>
  <c r="P16" i="1" s="1"/>
  <c r="P17" i="1" s="1"/>
  <c r="P19" i="1" s="1"/>
  <c r="P20" i="1" s="1"/>
  <c r="P21" i="1" s="1"/>
  <c r="P22" i="1" s="1"/>
  <c r="P23" i="1" s="1"/>
  <c r="P25" i="1" s="1"/>
  <c r="P26" i="1" s="1"/>
  <c r="P27" i="1" s="1"/>
  <c r="P28" i="1" s="1"/>
  <c r="P29" i="1" s="1"/>
  <c r="P31" i="1" s="1"/>
  <c r="P32" i="1" s="1"/>
  <c r="P33" i="1" s="1"/>
  <c r="P35" i="1" s="1"/>
  <c r="P36" i="1" s="1"/>
  <c r="P37" i="1" s="1"/>
  <c r="P38" i="1" s="1"/>
  <c r="P39" i="1" s="1"/>
  <c r="P41" i="1" s="1"/>
  <c r="P42" i="1" s="1"/>
  <c r="P43" i="1" l="1"/>
  <c r="P44" i="1" s="1"/>
  <c r="P46" i="1" s="1"/>
  <c r="P47" i="1" s="1"/>
  <c r="P48" i="1" s="1"/>
  <c r="P49" i="1" s="1"/>
  <c r="P50" i="1" s="1"/>
  <c r="P52" i="1" s="1"/>
  <c r="P53" i="1" s="1"/>
  <c r="P54" i="1" s="1"/>
  <c r="P55" i="1" s="1"/>
  <c r="P56" i="1" s="1"/>
  <c r="P58" i="1" s="1"/>
  <c r="P59" i="1" s="1"/>
  <c r="P60" i="1" s="1"/>
  <c r="P61" i="1" s="1"/>
  <c r="P62" i="1" s="1"/>
  <c r="P63" i="1" s="1"/>
  <c r="P64" i="1" s="1"/>
  <c r="P65" i="1" s="1"/>
  <c r="P67" i="1" s="1"/>
  <c r="P68" i="1" s="1"/>
  <c r="P69" i="1" s="1"/>
  <c r="P70" i="1" s="1"/>
  <c r="P71" i="1" s="1"/>
  <c r="P73" i="1" s="1"/>
  <c r="P74" i="1" s="1"/>
  <c r="J10" i="1"/>
  <c r="J11" i="1" s="1"/>
  <c r="J12" i="1" s="1"/>
  <c r="J13" i="1" s="1"/>
  <c r="J14" i="1" s="1"/>
  <c r="J15" i="1" s="1"/>
  <c r="J16" i="1" s="1"/>
  <c r="J17" i="1" s="1"/>
  <c r="J19" i="1" s="1"/>
  <c r="J20" i="1" s="1"/>
  <c r="J21" i="1" s="1"/>
  <c r="J22" i="1" s="1"/>
  <c r="N14" i="1"/>
  <c r="N10" i="1"/>
  <c r="N16" i="1" l="1"/>
  <c r="I23" i="1" s="1"/>
  <c r="J23" i="1" s="1"/>
  <c r="J25" i="1" s="1"/>
  <c r="J26" i="1" s="1"/>
  <c r="J27" i="1" s="1"/>
  <c r="J28" i="1" s="1"/>
  <c r="J29" i="1" s="1"/>
  <c r="J31" i="1" s="1"/>
  <c r="J32" i="1" s="1"/>
  <c r="J33" i="1" s="1"/>
  <c r="J35" i="1" s="1"/>
  <c r="J36" i="1" s="1"/>
  <c r="J37" i="1" s="1"/>
  <c r="J38" i="1" s="1"/>
  <c r="J39" i="1" s="1"/>
  <c r="J41" i="1" s="1"/>
  <c r="J42" i="1" s="1"/>
  <c r="J43" i="1" l="1"/>
  <c r="J44" i="1" s="1"/>
  <c r="J46" i="1" s="1"/>
  <c r="J47" i="1" s="1"/>
  <c r="J48" i="1" s="1"/>
  <c r="J49" i="1" s="1"/>
  <c r="J50" i="1" s="1"/>
  <c r="J52" i="1" s="1"/>
  <c r="J53" i="1" s="1"/>
  <c r="J54" i="1" s="1"/>
  <c r="J55" i="1" s="1"/>
  <c r="J56" i="1" s="1"/>
  <c r="J58" i="1" s="1"/>
  <c r="J59" i="1" s="1"/>
  <c r="J60" i="1" s="1"/>
  <c r="J61" i="1" s="1"/>
  <c r="J62" i="1" s="1"/>
  <c r="J63" i="1" s="1"/>
  <c r="J64" i="1" s="1"/>
  <c r="J65" i="1" s="1"/>
  <c r="J67" i="1" s="1"/>
  <c r="J68" i="1" s="1"/>
  <c r="J69" i="1" s="1"/>
  <c r="J70" i="1" s="1"/>
  <c r="J71" i="1" s="1"/>
  <c r="J73" i="1" s="1"/>
  <c r="J74" i="1" s="1"/>
</calcChain>
</file>

<file path=xl/sharedStrings.xml><?xml version="1.0" encoding="utf-8"?>
<sst xmlns="http://schemas.openxmlformats.org/spreadsheetml/2006/main" count="190" uniqueCount="31">
  <si>
    <t>일자</t>
  </si>
  <si>
    <t>구분</t>
  </si>
  <si>
    <t>품명</t>
  </si>
  <si>
    <t>규격</t>
  </si>
  <si>
    <t>기준가</t>
  </si>
  <si>
    <t>단가</t>
  </si>
  <si>
    <t>수량</t>
  </si>
  <si>
    <t>DC</t>
  </si>
  <si>
    <t>금액</t>
  </si>
  <si>
    <t>잔고</t>
  </si>
  <si>
    <t>DCII</t>
  </si>
  <si>
    <t>입출금</t>
  </si>
  <si>
    <t>비고</t>
  </si>
  <si>
    <t>매입</t>
  </si>
  <si>
    <t>결제</t>
    <phoneticPr fontId="7" type="noConversion"/>
  </si>
  <si>
    <t>매출할인</t>
    <phoneticPr fontId="7" type="noConversion"/>
  </si>
  <si>
    <t>&lt; 월    계 &gt;</t>
  </si>
  <si>
    <t>실단가</t>
    <phoneticPr fontId="7" type="noConversion"/>
  </si>
  <si>
    <t>실금액</t>
    <phoneticPr fontId="7" type="noConversion"/>
  </si>
  <si>
    <t>차액</t>
    <phoneticPr fontId="7" type="noConversion"/>
  </si>
  <si>
    <t>실잔고</t>
    <phoneticPr fontId="7" type="noConversion"/>
  </si>
  <si>
    <t>유디비캡슐</t>
    <phoneticPr fontId="7" type="noConversion"/>
  </si>
  <si>
    <t>90C</t>
    <phoneticPr fontId="7" type="noConversion"/>
  </si>
  <si>
    <t>300C</t>
    <phoneticPr fontId="7" type="noConversion"/>
  </si>
  <si>
    <t>30C</t>
    <phoneticPr fontId="7" type="noConversion"/>
  </si>
  <si>
    <t>카드</t>
    <phoneticPr fontId="7" type="noConversion"/>
  </si>
  <si>
    <t>매출할인 8월부터 확인</t>
    <phoneticPr fontId="2" type="noConversion"/>
  </si>
  <si>
    <t>4월말 매출할인 빠지는지 확인할것!</t>
    <phoneticPr fontId="2" type="noConversion"/>
  </si>
  <si>
    <t>파마킹)유디비캡슐30C</t>
  </si>
  <si>
    <t>파마킹)유디비캡슐90C</t>
  </si>
  <si>
    <t>파마킹)유디비캡슐300C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</si>
</sst>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%"/>
    <numFmt numFmtId="177" formatCode="#,##0_ 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8"/>
      <color indexed="8"/>
      <name val="굴림"/>
      <family val="3"/>
      <charset val="129"/>
    </font>
    <font>
      <sz val="8"/>
      <color indexed="14"/>
      <name val="굴림"/>
      <family val="3"/>
      <charset val="129"/>
    </font>
    <font>
      <sz val="8"/>
      <color indexed="17"/>
      <name val="굴림"/>
      <family val="3"/>
      <charset val="129"/>
    </font>
    <font>
      <sz val="8"/>
      <name val="돋움"/>
      <family val="3"/>
      <charset val="129"/>
    </font>
    <font>
      <sz val="8"/>
      <color indexed="16"/>
      <name val="굴림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30"/>
      <name val="돋움"/>
      <family val="3"/>
      <charset val="129"/>
    </font>
    <font>
      <sz val="10"/>
      <color indexed="14"/>
      <name val="돋움"/>
      <family val="3"/>
      <charset val="129"/>
    </font>
    <font>
      <sz val="10"/>
      <color indexed="17"/>
      <name val="돋움"/>
      <family val="3"/>
      <charset val="129"/>
    </font>
    <font>
      <sz val="10"/>
      <color indexed="16"/>
      <name val="돋움"/>
      <family val="3"/>
      <charset val="129"/>
    </font>
    <font>
      <sz val="9"/>
      <color indexed="10"/>
      <name val="굴림"/>
      <family val="3"/>
      <charset val="129"/>
    </font>
    <font>
      <sz val="10"/>
      <color indexed="10"/>
      <name val="돋움"/>
      <family val="3"/>
      <charset val="129"/>
    </font>
    <font>
      <sz val="10"/>
      <color theme="3" tint="0.39997558519241921"/>
      <name val="돋움"/>
      <family val="3"/>
      <charset val="129"/>
    </font>
    <font>
      <sz val="9"/>
      <name val="굴림"/>
      <family val="3"/>
      <charset val="129"/>
    </font>
    <font>
      <sz val="8"/>
      <name val="굴림"/>
      <family val="3"/>
      <charset val="129"/>
    </font>
    <font>
      <sz val="10"/>
      <color indexed="8"/>
      <name val="굴림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14" fontId="4" fillId="2" borderId="1" xfId="2" applyNumberFormat="1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41" fontId="4" fillId="2" borderId="2" xfId="1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14" fontId="9" fillId="0" borderId="4" xfId="0" applyNumberFormat="1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wrapText="1"/>
    </xf>
    <xf numFmtId="41" fontId="10" fillId="0" borderId="4" xfId="1" applyFont="1" applyFill="1" applyBorder="1" applyAlignment="1">
      <alignment horizontal="right" wrapText="1"/>
    </xf>
    <xf numFmtId="3" fontId="10" fillId="0" borderId="4" xfId="2" applyNumberFormat="1" applyFont="1" applyFill="1" applyBorder="1" applyAlignment="1">
      <alignment horizontal="right" wrapText="1"/>
    </xf>
    <xf numFmtId="41" fontId="11" fillId="0" borderId="4" xfId="1" applyFont="1" applyFill="1" applyBorder="1" applyAlignment="1">
      <alignment horizontal="right" vertical="center"/>
    </xf>
    <xf numFmtId="176" fontId="12" fillId="0" borderId="4" xfId="1" applyNumberFormat="1" applyFont="1" applyFill="1" applyBorder="1">
      <alignment vertical="center"/>
    </xf>
    <xf numFmtId="177" fontId="9" fillId="0" borderId="4" xfId="1" applyNumberFormat="1" applyFont="1" applyFill="1" applyBorder="1">
      <alignment vertical="center"/>
    </xf>
    <xf numFmtId="177" fontId="13" fillId="0" borderId="4" xfId="0" applyNumberFormat="1" applyFont="1" applyFill="1" applyBorder="1" applyAlignment="1">
      <alignment vertical="center"/>
    </xf>
    <xf numFmtId="41" fontId="9" fillId="0" borderId="4" xfId="1" applyFont="1" applyFill="1" applyBorder="1">
      <alignment vertical="center"/>
    </xf>
    <xf numFmtId="41" fontId="9" fillId="0" borderId="4" xfId="0" applyNumberFormat="1" applyFont="1" applyFill="1" applyBorder="1" applyAlignment="1">
      <alignment vertical="center"/>
    </xf>
    <xf numFmtId="41" fontId="14" fillId="0" borderId="4" xfId="0" applyNumberFormat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4" xfId="1" applyNumberFormat="1" applyFont="1" applyFill="1" applyBorder="1">
      <alignment vertical="center"/>
    </xf>
    <xf numFmtId="176" fontId="16" fillId="0" borderId="4" xfId="1" applyNumberFormat="1" applyFont="1" applyFill="1" applyBorder="1">
      <alignment vertical="center"/>
    </xf>
    <xf numFmtId="41" fontId="17" fillId="0" borderId="4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4" fillId="0" borderId="4" xfId="2" applyFont="1" applyFill="1" applyBorder="1" applyAlignment="1">
      <alignment wrapText="1"/>
    </xf>
    <xf numFmtId="41" fontId="11" fillId="0" borderId="4" xfId="1" applyFont="1" applyBorder="1" applyAlignment="1">
      <alignment horizontal="right" vertical="center"/>
    </xf>
    <xf numFmtId="177" fontId="9" fillId="0" borderId="4" xfId="1" applyNumberFormat="1" applyFont="1" applyBorder="1">
      <alignment vertical="center"/>
    </xf>
    <xf numFmtId="177" fontId="13" fillId="0" borderId="4" xfId="0" applyNumberFormat="1" applyFont="1" applyBorder="1" applyAlignment="1">
      <alignment vertical="center"/>
    </xf>
    <xf numFmtId="41" fontId="9" fillId="0" borderId="4" xfId="0" applyNumberFormat="1" applyFont="1" applyBorder="1" applyAlignment="1">
      <alignment vertical="center"/>
    </xf>
    <xf numFmtId="41" fontId="14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0" fillId="0" borderId="0" xfId="0" applyFont="1" applyAlignment="1" applyProtection="1">
      <alignment horizontal="left" vertical="center"/>
      <protection locked="0"/>
    </xf>
  </cellXfs>
  <cellStyles count="3">
    <cellStyle name="쉼표 [0]" xfId="1" builtinId="6"/>
    <cellStyle name="표준" xfId="0" builtinId="0"/>
    <cellStyle name="표준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87"/>
  <sheetViews>
    <sheetView tabSelected="1" topLeftCell="A61" zoomScaleNormal="100" workbookViewId="0">
      <selection activeCell="J78" sqref="J78"/>
    </sheetView>
  </sheetViews>
  <sheetFormatPr defaultRowHeight="17.399999999999999" x14ac:dyDescent="0.4"/>
  <cols>
    <col min="1" max="1" width="10.3984375" style="1" bestFit="1" customWidth="1"/>
    <col min="2" max="2" width="9" style="1"/>
    <col min="3" max="3" width="31.59765625" style="1" bestFit="1" customWidth="1"/>
    <col min="4" max="13" width="9" style="1"/>
    <col min="14" max="14" width="10.19921875" style="1" bestFit="1" customWidth="1"/>
    <col min="15" max="15" width="9" style="1"/>
    <col min="16" max="16" width="9.19921875" style="1" bestFit="1" customWidth="1"/>
    <col min="17" max="256" width="9" style="1"/>
    <col min="257" max="257" width="10.3984375" style="1" bestFit="1" customWidth="1"/>
    <col min="258" max="258" width="9" style="1"/>
    <col min="259" max="259" width="17.19921875" style="1" bestFit="1" customWidth="1"/>
    <col min="260" max="512" width="9" style="1"/>
    <col min="513" max="513" width="10.3984375" style="1" bestFit="1" customWidth="1"/>
    <col min="514" max="514" width="9" style="1"/>
    <col min="515" max="515" width="17.19921875" style="1" bestFit="1" customWidth="1"/>
    <col min="516" max="768" width="9" style="1"/>
    <col min="769" max="769" width="10.3984375" style="1" bestFit="1" customWidth="1"/>
    <col min="770" max="770" width="9" style="1"/>
    <col min="771" max="771" width="17.19921875" style="1" bestFit="1" customWidth="1"/>
    <col min="772" max="1024" width="9" style="1"/>
    <col min="1025" max="1025" width="10.3984375" style="1" bestFit="1" customWidth="1"/>
    <col min="1026" max="1026" width="9" style="1"/>
    <col min="1027" max="1027" width="17.19921875" style="1" bestFit="1" customWidth="1"/>
    <col min="1028" max="1280" width="9" style="1"/>
    <col min="1281" max="1281" width="10.3984375" style="1" bestFit="1" customWidth="1"/>
    <col min="1282" max="1282" width="9" style="1"/>
    <col min="1283" max="1283" width="17.19921875" style="1" bestFit="1" customWidth="1"/>
    <col min="1284" max="1536" width="9" style="1"/>
    <col min="1537" max="1537" width="10.3984375" style="1" bestFit="1" customWidth="1"/>
    <col min="1538" max="1538" width="9" style="1"/>
    <col min="1539" max="1539" width="17.19921875" style="1" bestFit="1" customWidth="1"/>
    <col min="1540" max="1792" width="9" style="1"/>
    <col min="1793" max="1793" width="10.3984375" style="1" bestFit="1" customWidth="1"/>
    <col min="1794" max="1794" width="9" style="1"/>
    <col min="1795" max="1795" width="17.19921875" style="1" bestFit="1" customWidth="1"/>
    <col min="1796" max="2048" width="9" style="1"/>
    <col min="2049" max="2049" width="10.3984375" style="1" bestFit="1" customWidth="1"/>
    <col min="2050" max="2050" width="9" style="1"/>
    <col min="2051" max="2051" width="17.19921875" style="1" bestFit="1" customWidth="1"/>
    <col min="2052" max="2304" width="9" style="1"/>
    <col min="2305" max="2305" width="10.3984375" style="1" bestFit="1" customWidth="1"/>
    <col min="2306" max="2306" width="9" style="1"/>
    <col min="2307" max="2307" width="17.19921875" style="1" bestFit="1" customWidth="1"/>
    <col min="2308" max="2560" width="9" style="1"/>
    <col min="2561" max="2561" width="10.3984375" style="1" bestFit="1" customWidth="1"/>
    <col min="2562" max="2562" width="9" style="1"/>
    <col min="2563" max="2563" width="17.19921875" style="1" bestFit="1" customWidth="1"/>
    <col min="2564" max="2816" width="9" style="1"/>
    <col min="2817" max="2817" width="10.3984375" style="1" bestFit="1" customWidth="1"/>
    <col min="2818" max="2818" width="9" style="1"/>
    <col min="2819" max="2819" width="17.19921875" style="1" bestFit="1" customWidth="1"/>
    <col min="2820" max="3072" width="9" style="1"/>
    <col min="3073" max="3073" width="10.3984375" style="1" bestFit="1" customWidth="1"/>
    <col min="3074" max="3074" width="9" style="1"/>
    <col min="3075" max="3075" width="17.19921875" style="1" bestFit="1" customWidth="1"/>
    <col min="3076" max="3328" width="9" style="1"/>
    <col min="3329" max="3329" width="10.3984375" style="1" bestFit="1" customWidth="1"/>
    <col min="3330" max="3330" width="9" style="1"/>
    <col min="3331" max="3331" width="17.19921875" style="1" bestFit="1" customWidth="1"/>
    <col min="3332" max="3584" width="9" style="1"/>
    <col min="3585" max="3585" width="10.3984375" style="1" bestFit="1" customWidth="1"/>
    <col min="3586" max="3586" width="9" style="1"/>
    <col min="3587" max="3587" width="17.19921875" style="1" bestFit="1" customWidth="1"/>
    <col min="3588" max="3840" width="9" style="1"/>
    <col min="3841" max="3841" width="10.3984375" style="1" bestFit="1" customWidth="1"/>
    <col min="3842" max="3842" width="9" style="1"/>
    <col min="3843" max="3843" width="17.19921875" style="1" bestFit="1" customWidth="1"/>
    <col min="3844" max="4096" width="9" style="1"/>
    <col min="4097" max="4097" width="10.3984375" style="1" bestFit="1" customWidth="1"/>
    <col min="4098" max="4098" width="9" style="1"/>
    <col min="4099" max="4099" width="17.19921875" style="1" bestFit="1" customWidth="1"/>
    <col min="4100" max="4352" width="9" style="1"/>
    <col min="4353" max="4353" width="10.3984375" style="1" bestFit="1" customWidth="1"/>
    <col min="4354" max="4354" width="9" style="1"/>
    <col min="4355" max="4355" width="17.19921875" style="1" bestFit="1" customWidth="1"/>
    <col min="4356" max="4608" width="9" style="1"/>
    <col min="4609" max="4609" width="10.3984375" style="1" bestFit="1" customWidth="1"/>
    <col min="4610" max="4610" width="9" style="1"/>
    <col min="4611" max="4611" width="17.19921875" style="1" bestFit="1" customWidth="1"/>
    <col min="4612" max="4864" width="9" style="1"/>
    <col min="4865" max="4865" width="10.3984375" style="1" bestFit="1" customWidth="1"/>
    <col min="4866" max="4866" width="9" style="1"/>
    <col min="4867" max="4867" width="17.19921875" style="1" bestFit="1" customWidth="1"/>
    <col min="4868" max="5120" width="9" style="1"/>
    <col min="5121" max="5121" width="10.3984375" style="1" bestFit="1" customWidth="1"/>
    <col min="5122" max="5122" width="9" style="1"/>
    <col min="5123" max="5123" width="17.19921875" style="1" bestFit="1" customWidth="1"/>
    <col min="5124" max="5376" width="9" style="1"/>
    <col min="5377" max="5377" width="10.3984375" style="1" bestFit="1" customWidth="1"/>
    <col min="5378" max="5378" width="9" style="1"/>
    <col min="5379" max="5379" width="17.19921875" style="1" bestFit="1" customWidth="1"/>
    <col min="5380" max="5632" width="9" style="1"/>
    <col min="5633" max="5633" width="10.3984375" style="1" bestFit="1" customWidth="1"/>
    <col min="5634" max="5634" width="9" style="1"/>
    <col min="5635" max="5635" width="17.19921875" style="1" bestFit="1" customWidth="1"/>
    <col min="5636" max="5888" width="9" style="1"/>
    <col min="5889" max="5889" width="10.3984375" style="1" bestFit="1" customWidth="1"/>
    <col min="5890" max="5890" width="9" style="1"/>
    <col min="5891" max="5891" width="17.19921875" style="1" bestFit="1" customWidth="1"/>
    <col min="5892" max="6144" width="9" style="1"/>
    <col min="6145" max="6145" width="10.3984375" style="1" bestFit="1" customWidth="1"/>
    <col min="6146" max="6146" width="9" style="1"/>
    <col min="6147" max="6147" width="17.19921875" style="1" bestFit="1" customWidth="1"/>
    <col min="6148" max="6400" width="9" style="1"/>
    <col min="6401" max="6401" width="10.3984375" style="1" bestFit="1" customWidth="1"/>
    <col min="6402" max="6402" width="9" style="1"/>
    <col min="6403" max="6403" width="17.19921875" style="1" bestFit="1" customWidth="1"/>
    <col min="6404" max="6656" width="9" style="1"/>
    <col min="6657" max="6657" width="10.3984375" style="1" bestFit="1" customWidth="1"/>
    <col min="6658" max="6658" width="9" style="1"/>
    <col min="6659" max="6659" width="17.19921875" style="1" bestFit="1" customWidth="1"/>
    <col min="6660" max="6912" width="9" style="1"/>
    <col min="6913" max="6913" width="10.3984375" style="1" bestFit="1" customWidth="1"/>
    <col min="6914" max="6914" width="9" style="1"/>
    <col min="6915" max="6915" width="17.19921875" style="1" bestFit="1" customWidth="1"/>
    <col min="6916" max="7168" width="9" style="1"/>
    <col min="7169" max="7169" width="10.3984375" style="1" bestFit="1" customWidth="1"/>
    <col min="7170" max="7170" width="9" style="1"/>
    <col min="7171" max="7171" width="17.19921875" style="1" bestFit="1" customWidth="1"/>
    <col min="7172" max="7424" width="9" style="1"/>
    <col min="7425" max="7425" width="10.3984375" style="1" bestFit="1" customWidth="1"/>
    <col min="7426" max="7426" width="9" style="1"/>
    <col min="7427" max="7427" width="17.19921875" style="1" bestFit="1" customWidth="1"/>
    <col min="7428" max="7680" width="9" style="1"/>
    <col min="7681" max="7681" width="10.3984375" style="1" bestFit="1" customWidth="1"/>
    <col min="7682" max="7682" width="9" style="1"/>
    <col min="7683" max="7683" width="17.19921875" style="1" bestFit="1" customWidth="1"/>
    <col min="7684" max="7936" width="9" style="1"/>
    <col min="7937" max="7937" width="10.3984375" style="1" bestFit="1" customWidth="1"/>
    <col min="7938" max="7938" width="9" style="1"/>
    <col min="7939" max="7939" width="17.19921875" style="1" bestFit="1" customWidth="1"/>
    <col min="7940" max="8192" width="9" style="1"/>
    <col min="8193" max="8193" width="10.3984375" style="1" bestFit="1" customWidth="1"/>
    <col min="8194" max="8194" width="9" style="1"/>
    <col min="8195" max="8195" width="17.19921875" style="1" bestFit="1" customWidth="1"/>
    <col min="8196" max="8448" width="9" style="1"/>
    <col min="8449" max="8449" width="10.3984375" style="1" bestFit="1" customWidth="1"/>
    <col min="8450" max="8450" width="9" style="1"/>
    <col min="8451" max="8451" width="17.19921875" style="1" bestFit="1" customWidth="1"/>
    <col min="8452" max="8704" width="9" style="1"/>
    <col min="8705" max="8705" width="10.3984375" style="1" bestFit="1" customWidth="1"/>
    <col min="8706" max="8706" width="9" style="1"/>
    <col min="8707" max="8707" width="17.19921875" style="1" bestFit="1" customWidth="1"/>
    <col min="8708" max="8960" width="9" style="1"/>
    <col min="8961" max="8961" width="10.3984375" style="1" bestFit="1" customWidth="1"/>
    <col min="8962" max="8962" width="9" style="1"/>
    <col min="8963" max="8963" width="17.19921875" style="1" bestFit="1" customWidth="1"/>
    <col min="8964" max="9216" width="9" style="1"/>
    <col min="9217" max="9217" width="10.3984375" style="1" bestFit="1" customWidth="1"/>
    <col min="9218" max="9218" width="9" style="1"/>
    <col min="9219" max="9219" width="17.19921875" style="1" bestFit="1" customWidth="1"/>
    <col min="9220" max="9472" width="9" style="1"/>
    <col min="9473" max="9473" width="10.3984375" style="1" bestFit="1" customWidth="1"/>
    <col min="9474" max="9474" width="9" style="1"/>
    <col min="9475" max="9475" width="17.19921875" style="1" bestFit="1" customWidth="1"/>
    <col min="9476" max="9728" width="9" style="1"/>
    <col min="9729" max="9729" width="10.3984375" style="1" bestFit="1" customWidth="1"/>
    <col min="9730" max="9730" width="9" style="1"/>
    <col min="9731" max="9731" width="17.19921875" style="1" bestFit="1" customWidth="1"/>
    <col min="9732" max="9984" width="9" style="1"/>
    <col min="9985" max="9985" width="10.3984375" style="1" bestFit="1" customWidth="1"/>
    <col min="9986" max="9986" width="9" style="1"/>
    <col min="9987" max="9987" width="17.19921875" style="1" bestFit="1" customWidth="1"/>
    <col min="9988" max="10240" width="9" style="1"/>
    <col min="10241" max="10241" width="10.3984375" style="1" bestFit="1" customWidth="1"/>
    <col min="10242" max="10242" width="9" style="1"/>
    <col min="10243" max="10243" width="17.19921875" style="1" bestFit="1" customWidth="1"/>
    <col min="10244" max="10496" width="9" style="1"/>
    <col min="10497" max="10497" width="10.3984375" style="1" bestFit="1" customWidth="1"/>
    <col min="10498" max="10498" width="9" style="1"/>
    <col min="10499" max="10499" width="17.19921875" style="1" bestFit="1" customWidth="1"/>
    <col min="10500" max="10752" width="9" style="1"/>
    <col min="10753" max="10753" width="10.3984375" style="1" bestFit="1" customWidth="1"/>
    <col min="10754" max="10754" width="9" style="1"/>
    <col min="10755" max="10755" width="17.19921875" style="1" bestFit="1" customWidth="1"/>
    <col min="10756" max="11008" width="9" style="1"/>
    <col min="11009" max="11009" width="10.3984375" style="1" bestFit="1" customWidth="1"/>
    <col min="11010" max="11010" width="9" style="1"/>
    <col min="11011" max="11011" width="17.19921875" style="1" bestFit="1" customWidth="1"/>
    <col min="11012" max="11264" width="9" style="1"/>
    <col min="11265" max="11265" width="10.3984375" style="1" bestFit="1" customWidth="1"/>
    <col min="11266" max="11266" width="9" style="1"/>
    <col min="11267" max="11267" width="17.19921875" style="1" bestFit="1" customWidth="1"/>
    <col min="11268" max="11520" width="9" style="1"/>
    <col min="11521" max="11521" width="10.3984375" style="1" bestFit="1" customWidth="1"/>
    <col min="11522" max="11522" width="9" style="1"/>
    <col min="11523" max="11523" width="17.19921875" style="1" bestFit="1" customWidth="1"/>
    <col min="11524" max="11776" width="9" style="1"/>
    <col min="11777" max="11777" width="10.3984375" style="1" bestFit="1" customWidth="1"/>
    <col min="11778" max="11778" width="9" style="1"/>
    <col min="11779" max="11779" width="17.19921875" style="1" bestFit="1" customWidth="1"/>
    <col min="11780" max="12032" width="9" style="1"/>
    <col min="12033" max="12033" width="10.3984375" style="1" bestFit="1" customWidth="1"/>
    <col min="12034" max="12034" width="9" style="1"/>
    <col min="12035" max="12035" width="17.19921875" style="1" bestFit="1" customWidth="1"/>
    <col min="12036" max="12288" width="9" style="1"/>
    <col min="12289" max="12289" width="10.3984375" style="1" bestFit="1" customWidth="1"/>
    <col min="12290" max="12290" width="9" style="1"/>
    <col min="12291" max="12291" width="17.19921875" style="1" bestFit="1" customWidth="1"/>
    <col min="12292" max="12544" width="9" style="1"/>
    <col min="12545" max="12545" width="10.3984375" style="1" bestFit="1" customWidth="1"/>
    <col min="12546" max="12546" width="9" style="1"/>
    <col min="12547" max="12547" width="17.19921875" style="1" bestFit="1" customWidth="1"/>
    <col min="12548" max="12800" width="9" style="1"/>
    <col min="12801" max="12801" width="10.3984375" style="1" bestFit="1" customWidth="1"/>
    <col min="12802" max="12802" width="9" style="1"/>
    <col min="12803" max="12803" width="17.19921875" style="1" bestFit="1" customWidth="1"/>
    <col min="12804" max="13056" width="9" style="1"/>
    <col min="13057" max="13057" width="10.3984375" style="1" bestFit="1" customWidth="1"/>
    <col min="13058" max="13058" width="9" style="1"/>
    <col min="13059" max="13059" width="17.19921875" style="1" bestFit="1" customWidth="1"/>
    <col min="13060" max="13312" width="9" style="1"/>
    <col min="13313" max="13313" width="10.3984375" style="1" bestFit="1" customWidth="1"/>
    <col min="13314" max="13314" width="9" style="1"/>
    <col min="13315" max="13315" width="17.19921875" style="1" bestFit="1" customWidth="1"/>
    <col min="13316" max="13568" width="9" style="1"/>
    <col min="13569" max="13569" width="10.3984375" style="1" bestFit="1" customWidth="1"/>
    <col min="13570" max="13570" width="9" style="1"/>
    <col min="13571" max="13571" width="17.19921875" style="1" bestFit="1" customWidth="1"/>
    <col min="13572" max="13824" width="9" style="1"/>
    <col min="13825" max="13825" width="10.3984375" style="1" bestFit="1" customWidth="1"/>
    <col min="13826" max="13826" width="9" style="1"/>
    <col min="13827" max="13827" width="17.19921875" style="1" bestFit="1" customWidth="1"/>
    <col min="13828" max="14080" width="9" style="1"/>
    <col min="14081" max="14081" width="10.3984375" style="1" bestFit="1" customWidth="1"/>
    <col min="14082" max="14082" width="9" style="1"/>
    <col min="14083" max="14083" width="17.19921875" style="1" bestFit="1" customWidth="1"/>
    <col min="14084" max="14336" width="9" style="1"/>
    <col min="14337" max="14337" width="10.3984375" style="1" bestFit="1" customWidth="1"/>
    <col min="14338" max="14338" width="9" style="1"/>
    <col min="14339" max="14339" width="17.19921875" style="1" bestFit="1" customWidth="1"/>
    <col min="14340" max="14592" width="9" style="1"/>
    <col min="14593" max="14593" width="10.3984375" style="1" bestFit="1" customWidth="1"/>
    <col min="14594" max="14594" width="9" style="1"/>
    <col min="14595" max="14595" width="17.19921875" style="1" bestFit="1" customWidth="1"/>
    <col min="14596" max="14848" width="9" style="1"/>
    <col min="14849" max="14849" width="10.3984375" style="1" bestFit="1" customWidth="1"/>
    <col min="14850" max="14850" width="9" style="1"/>
    <col min="14851" max="14851" width="17.19921875" style="1" bestFit="1" customWidth="1"/>
    <col min="14852" max="15104" width="9" style="1"/>
    <col min="15105" max="15105" width="10.3984375" style="1" bestFit="1" customWidth="1"/>
    <col min="15106" max="15106" width="9" style="1"/>
    <col min="15107" max="15107" width="17.19921875" style="1" bestFit="1" customWidth="1"/>
    <col min="15108" max="15360" width="9" style="1"/>
    <col min="15361" max="15361" width="10.3984375" style="1" bestFit="1" customWidth="1"/>
    <col min="15362" max="15362" width="9" style="1"/>
    <col min="15363" max="15363" width="17.19921875" style="1" bestFit="1" customWidth="1"/>
    <col min="15364" max="15616" width="9" style="1"/>
    <col min="15617" max="15617" width="10.3984375" style="1" bestFit="1" customWidth="1"/>
    <col min="15618" max="15618" width="9" style="1"/>
    <col min="15619" max="15619" width="17.19921875" style="1" bestFit="1" customWidth="1"/>
    <col min="15620" max="15872" width="9" style="1"/>
    <col min="15873" max="15873" width="10.3984375" style="1" bestFit="1" customWidth="1"/>
    <col min="15874" max="15874" width="9" style="1"/>
    <col min="15875" max="15875" width="17.19921875" style="1" bestFit="1" customWidth="1"/>
    <col min="15876" max="16128" width="9" style="1"/>
    <col min="16129" max="16129" width="10.3984375" style="1" bestFit="1" customWidth="1"/>
    <col min="16130" max="16130" width="9" style="1"/>
    <col min="16131" max="16131" width="17.19921875" style="1" bestFit="1" customWidth="1"/>
    <col min="16132" max="16384" width="9" style="1"/>
  </cols>
  <sheetData>
    <row r="3" spans="1:21" x14ac:dyDescent="0.15">
      <c r="A3" s="2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3" t="s">
        <v>6</v>
      </c>
      <c r="H3" s="5" t="s">
        <v>7</v>
      </c>
      <c r="I3" s="3" t="s">
        <v>8</v>
      </c>
      <c r="J3" s="6" t="s">
        <v>9</v>
      </c>
      <c r="K3" s="4" t="s">
        <v>17</v>
      </c>
      <c r="L3" s="5" t="s">
        <v>10</v>
      </c>
      <c r="M3" s="3" t="s">
        <v>18</v>
      </c>
      <c r="N3" s="7" t="s">
        <v>19</v>
      </c>
      <c r="O3" s="3" t="s">
        <v>11</v>
      </c>
      <c r="P3" s="3" t="s">
        <v>20</v>
      </c>
      <c r="Q3" s="8" t="s">
        <v>12</v>
      </c>
    </row>
    <row r="4" spans="1:21" x14ac:dyDescent="0.2">
      <c r="A4" s="9">
        <v>43661</v>
      </c>
      <c r="B4" s="10" t="s">
        <v>13</v>
      </c>
      <c r="C4" s="10" t="s">
        <v>21</v>
      </c>
      <c r="D4" s="10" t="s">
        <v>22</v>
      </c>
      <c r="E4" s="11">
        <f>260*90</f>
        <v>23400</v>
      </c>
      <c r="F4" s="12">
        <f>E4*0.85</f>
        <v>19890</v>
      </c>
      <c r="G4" s="13">
        <v>20</v>
      </c>
      <c r="H4" s="14">
        <f>-(F4/E4-1)</f>
        <v>0.15000000000000002</v>
      </c>
      <c r="I4" s="15">
        <f>SUM(G4*F4)</f>
        <v>397800</v>
      </c>
      <c r="J4" s="16">
        <f>I4</f>
        <v>397800</v>
      </c>
      <c r="K4" s="17">
        <f>E4*0.45</f>
        <v>10530</v>
      </c>
      <c r="L4" s="14">
        <f>-(K4/E4-1)</f>
        <v>0.55000000000000004</v>
      </c>
      <c r="M4" s="18">
        <f>SUM(K4*G4)</f>
        <v>210600</v>
      </c>
      <c r="N4" s="19">
        <f>SUM(I4-M4)</f>
        <v>187200</v>
      </c>
      <c r="O4" s="20"/>
      <c r="P4" s="18">
        <f>M4</f>
        <v>210600</v>
      </c>
    </row>
    <row r="5" spans="1:21" x14ac:dyDescent="0.2">
      <c r="A5" s="9"/>
      <c r="B5" s="10" t="s">
        <v>13</v>
      </c>
      <c r="C5" s="10" t="s">
        <v>21</v>
      </c>
      <c r="D5" s="10" t="s">
        <v>23</v>
      </c>
      <c r="E5" s="11">
        <f>260*300</f>
        <v>78000</v>
      </c>
      <c r="F5" s="12">
        <f>E5*0.85</f>
        <v>66300</v>
      </c>
      <c r="G5" s="13">
        <v>50</v>
      </c>
      <c r="H5" s="14">
        <f>-(F5/E5-1)</f>
        <v>0.15000000000000002</v>
      </c>
      <c r="I5" s="15">
        <f>SUM(G5*F5)</f>
        <v>3315000</v>
      </c>
      <c r="J5" s="16">
        <f t="shared" ref="J5:J7" si="0">SUM(J4+I5)</f>
        <v>3712800</v>
      </c>
      <c r="K5" s="17">
        <f t="shared" ref="K5:K15" si="1">E5*0.45</f>
        <v>35100</v>
      </c>
      <c r="L5" s="14">
        <f>-(K5/E5-1)</f>
        <v>0.55000000000000004</v>
      </c>
      <c r="M5" s="18">
        <f>SUM(K5*G5)</f>
        <v>1755000</v>
      </c>
      <c r="N5" s="19">
        <f>SUM(I5-M5)</f>
        <v>1560000</v>
      </c>
      <c r="O5" s="20"/>
      <c r="P5" s="18">
        <f>SUM(P4+M5)</f>
        <v>1965600</v>
      </c>
    </row>
    <row r="6" spans="1:21" x14ac:dyDescent="0.2">
      <c r="A6" s="9">
        <v>43662</v>
      </c>
      <c r="B6" s="10" t="s">
        <v>13</v>
      </c>
      <c r="C6" s="10" t="s">
        <v>21</v>
      </c>
      <c r="D6" s="10" t="s">
        <v>24</v>
      </c>
      <c r="E6" s="11">
        <f>260*30</f>
        <v>7800</v>
      </c>
      <c r="F6" s="12">
        <f>E6*0.85</f>
        <v>6630</v>
      </c>
      <c r="G6" s="13">
        <v>200</v>
      </c>
      <c r="H6" s="14">
        <f>-(F6/E6-1)</f>
        <v>0.15000000000000002</v>
      </c>
      <c r="I6" s="15">
        <f>SUM(G6*F6)</f>
        <v>1326000</v>
      </c>
      <c r="J6" s="16">
        <f t="shared" si="0"/>
        <v>5038800</v>
      </c>
      <c r="K6" s="17">
        <f t="shared" si="1"/>
        <v>3510</v>
      </c>
      <c r="L6" s="14">
        <f>-(K6/E6-1)</f>
        <v>0.55000000000000004</v>
      </c>
      <c r="M6" s="18">
        <f>SUM(K6*G6)</f>
        <v>702000</v>
      </c>
      <c r="N6" s="19">
        <f>SUM(I6-M6)</f>
        <v>624000</v>
      </c>
      <c r="O6" s="20"/>
      <c r="P6" s="18">
        <f t="shared" ref="P6:P7" si="2">SUM(P5+M6)</f>
        <v>2667600</v>
      </c>
    </row>
    <row r="7" spans="1:21" s="27" customFormat="1" ht="13.2" x14ac:dyDescent="0.2">
      <c r="A7" s="9">
        <v>43677</v>
      </c>
      <c r="B7" s="21" t="s">
        <v>14</v>
      </c>
      <c r="C7" s="22" t="s">
        <v>25</v>
      </c>
      <c r="D7" s="10"/>
      <c r="E7" s="11"/>
      <c r="F7" s="12"/>
      <c r="G7" s="13"/>
      <c r="H7" s="14"/>
      <c r="I7" s="23">
        <v>-2667600</v>
      </c>
      <c r="J7" s="16">
        <f t="shared" si="0"/>
        <v>2371200</v>
      </c>
      <c r="K7" s="17">
        <f t="shared" si="1"/>
        <v>0</v>
      </c>
      <c r="L7" s="24"/>
      <c r="M7" s="23">
        <f>I7</f>
        <v>-2667600</v>
      </c>
      <c r="N7" s="25">
        <f>SUM(N4:N6)</f>
        <v>2371200</v>
      </c>
      <c r="O7" s="20"/>
      <c r="P7" s="18">
        <f t="shared" si="2"/>
        <v>0</v>
      </c>
      <c r="Q7" s="20"/>
      <c r="R7" s="26"/>
      <c r="S7" s="26"/>
      <c r="T7" s="26"/>
      <c r="U7" s="26"/>
    </row>
    <row r="8" spans="1:21" x14ac:dyDescent="0.2">
      <c r="A8" s="9"/>
      <c r="B8" s="21" t="s">
        <v>14</v>
      </c>
      <c r="C8" s="22" t="s">
        <v>15</v>
      </c>
      <c r="D8" s="10"/>
      <c r="E8" s="11"/>
      <c r="F8" s="12"/>
      <c r="G8" s="13"/>
      <c r="H8" s="14"/>
      <c r="I8" s="23"/>
      <c r="J8" s="16">
        <f t="shared" ref="J8" si="3">SUM(J7+I8)</f>
        <v>2371200</v>
      </c>
      <c r="K8" s="17">
        <f t="shared" si="1"/>
        <v>0</v>
      </c>
      <c r="L8" s="24"/>
      <c r="M8" s="23"/>
      <c r="N8" s="19"/>
      <c r="O8" s="20"/>
      <c r="P8" s="18">
        <f>SUM(P7+M8)</f>
        <v>0</v>
      </c>
    </row>
    <row r="9" spans="1:21" s="35" customFormat="1" ht="26.4" x14ac:dyDescent="0.2">
      <c r="A9" s="9"/>
      <c r="B9" s="28" t="s">
        <v>16</v>
      </c>
      <c r="C9" s="10"/>
      <c r="D9" s="10"/>
      <c r="E9" s="11"/>
      <c r="F9" s="12"/>
      <c r="G9" s="29"/>
      <c r="H9" s="14"/>
      <c r="I9" s="30"/>
      <c r="J9" s="31"/>
      <c r="K9" s="17">
        <f t="shared" si="1"/>
        <v>0</v>
      </c>
      <c r="L9" s="14"/>
      <c r="M9" s="32"/>
      <c r="N9" s="33"/>
      <c r="O9" s="34"/>
      <c r="P9" s="32"/>
      <c r="Q9" s="34"/>
      <c r="R9" s="26"/>
      <c r="S9" s="26"/>
      <c r="T9" s="26"/>
    </row>
    <row r="10" spans="1:21" x14ac:dyDescent="0.2">
      <c r="A10" s="9">
        <v>43678</v>
      </c>
      <c r="B10" s="10" t="s">
        <v>13</v>
      </c>
      <c r="C10" s="10" t="s">
        <v>21</v>
      </c>
      <c r="D10" s="10" t="s">
        <v>23</v>
      </c>
      <c r="E10" s="11">
        <f>260*300</f>
        <v>78000</v>
      </c>
      <c r="F10" s="12">
        <f t="shared" ref="F10:F15" si="4">E10*0.85</f>
        <v>66300</v>
      </c>
      <c r="G10" s="13">
        <v>100</v>
      </c>
      <c r="H10" s="14">
        <f t="shared" ref="H10:H15" si="5">-(F10/E10-1)</f>
        <v>0.15000000000000002</v>
      </c>
      <c r="I10" s="15">
        <f t="shared" ref="I10:I15" si="6">SUM(G10*F10)</f>
        <v>6630000</v>
      </c>
      <c r="J10" s="16">
        <f>SUM(J8+I10)</f>
        <v>9001200</v>
      </c>
      <c r="K10" s="17">
        <f t="shared" si="1"/>
        <v>35100</v>
      </c>
      <c r="L10" s="14">
        <f t="shared" ref="L10:L15" si="7">-(K10/E10-1)</f>
        <v>0.55000000000000004</v>
      </c>
      <c r="M10" s="18">
        <f t="shared" ref="M10:M15" si="8">SUM(K10*G10)</f>
        <v>3510000</v>
      </c>
      <c r="N10" s="19">
        <f t="shared" ref="N10:N15" si="9">SUM(I10-M10)</f>
        <v>3120000</v>
      </c>
      <c r="O10" s="20"/>
      <c r="P10" s="18">
        <f>SUM(P8+M10)</f>
        <v>3510000</v>
      </c>
    </row>
    <row r="11" spans="1:21" x14ac:dyDescent="0.2">
      <c r="A11" s="9"/>
      <c r="B11" s="10" t="s">
        <v>13</v>
      </c>
      <c r="C11" s="10" t="s">
        <v>21</v>
      </c>
      <c r="D11" s="10" t="s">
        <v>22</v>
      </c>
      <c r="E11" s="11">
        <f>260*90</f>
        <v>23400</v>
      </c>
      <c r="F11" s="12">
        <f t="shared" si="4"/>
        <v>19890</v>
      </c>
      <c r="G11" s="13">
        <v>20</v>
      </c>
      <c r="H11" s="14">
        <f t="shared" si="5"/>
        <v>0.15000000000000002</v>
      </c>
      <c r="I11" s="15">
        <f t="shared" si="6"/>
        <v>397800</v>
      </c>
      <c r="J11" s="16">
        <f>SUM(J10+I11)</f>
        <v>9399000</v>
      </c>
      <c r="K11" s="17">
        <f t="shared" si="1"/>
        <v>10530</v>
      </c>
      <c r="L11" s="14">
        <f t="shared" si="7"/>
        <v>0.55000000000000004</v>
      </c>
      <c r="M11" s="18">
        <f t="shared" si="8"/>
        <v>210600</v>
      </c>
      <c r="N11" s="19">
        <f t="shared" si="9"/>
        <v>187200</v>
      </c>
      <c r="O11" s="20"/>
      <c r="P11" s="18">
        <f>SUM(P10+M11)</f>
        <v>3720600</v>
      </c>
    </row>
    <row r="12" spans="1:21" x14ac:dyDescent="0.2">
      <c r="A12" s="9"/>
      <c r="B12" s="10" t="s">
        <v>13</v>
      </c>
      <c r="C12" s="10" t="s">
        <v>21</v>
      </c>
      <c r="D12" s="10" t="s">
        <v>24</v>
      </c>
      <c r="E12" s="11">
        <f>260*30</f>
        <v>7800</v>
      </c>
      <c r="F12" s="12">
        <f t="shared" si="4"/>
        <v>6630</v>
      </c>
      <c r="G12" s="13">
        <v>200</v>
      </c>
      <c r="H12" s="14">
        <f t="shared" si="5"/>
        <v>0.15000000000000002</v>
      </c>
      <c r="I12" s="15">
        <f t="shared" si="6"/>
        <v>1326000</v>
      </c>
      <c r="J12" s="16">
        <f t="shared" ref="J12:J17" si="10">SUM(J11+I12)</f>
        <v>10725000</v>
      </c>
      <c r="K12" s="17">
        <f t="shared" si="1"/>
        <v>3510</v>
      </c>
      <c r="L12" s="14">
        <f t="shared" si="7"/>
        <v>0.55000000000000004</v>
      </c>
      <c r="M12" s="18">
        <f t="shared" si="8"/>
        <v>702000</v>
      </c>
      <c r="N12" s="19">
        <f t="shared" si="9"/>
        <v>624000</v>
      </c>
      <c r="O12" s="20"/>
      <c r="P12" s="18">
        <f t="shared" ref="P12:P16" si="11">SUM(P11+M12)</f>
        <v>4422600</v>
      </c>
    </row>
    <row r="13" spans="1:21" x14ac:dyDescent="0.2">
      <c r="A13" s="9">
        <v>43697</v>
      </c>
      <c r="B13" s="10" t="s">
        <v>13</v>
      </c>
      <c r="C13" s="10" t="s">
        <v>21</v>
      </c>
      <c r="D13" s="10" t="s">
        <v>23</v>
      </c>
      <c r="E13" s="11">
        <f>260*300</f>
        <v>78000</v>
      </c>
      <c r="F13" s="12">
        <f t="shared" si="4"/>
        <v>66300</v>
      </c>
      <c r="G13" s="13">
        <v>30</v>
      </c>
      <c r="H13" s="14">
        <f t="shared" si="5"/>
        <v>0.15000000000000002</v>
      </c>
      <c r="I13" s="15">
        <f t="shared" si="6"/>
        <v>1989000</v>
      </c>
      <c r="J13" s="16">
        <f t="shared" si="10"/>
        <v>12714000</v>
      </c>
      <c r="K13" s="17">
        <f t="shared" si="1"/>
        <v>35100</v>
      </c>
      <c r="L13" s="14">
        <f t="shared" si="7"/>
        <v>0.55000000000000004</v>
      </c>
      <c r="M13" s="18">
        <f t="shared" si="8"/>
        <v>1053000</v>
      </c>
      <c r="N13" s="19">
        <f t="shared" si="9"/>
        <v>936000</v>
      </c>
      <c r="O13" s="20"/>
      <c r="P13" s="18">
        <f t="shared" si="11"/>
        <v>5475600</v>
      </c>
    </row>
    <row r="14" spans="1:21" x14ac:dyDescent="0.2">
      <c r="A14" s="9"/>
      <c r="B14" s="10" t="s">
        <v>13</v>
      </c>
      <c r="C14" s="10" t="s">
        <v>21</v>
      </c>
      <c r="D14" s="10" t="s">
        <v>24</v>
      </c>
      <c r="E14" s="11">
        <f>260*30</f>
        <v>7800</v>
      </c>
      <c r="F14" s="12">
        <f t="shared" si="4"/>
        <v>6630</v>
      </c>
      <c r="G14" s="13">
        <v>100</v>
      </c>
      <c r="H14" s="14">
        <f t="shared" si="5"/>
        <v>0.15000000000000002</v>
      </c>
      <c r="I14" s="15">
        <f t="shared" si="6"/>
        <v>663000</v>
      </c>
      <c r="J14" s="16">
        <f t="shared" si="10"/>
        <v>13377000</v>
      </c>
      <c r="K14" s="17">
        <f t="shared" si="1"/>
        <v>3510</v>
      </c>
      <c r="L14" s="14">
        <f t="shared" si="7"/>
        <v>0.55000000000000004</v>
      </c>
      <c r="M14" s="18">
        <f t="shared" si="8"/>
        <v>351000</v>
      </c>
      <c r="N14" s="19">
        <f t="shared" si="9"/>
        <v>312000</v>
      </c>
      <c r="O14" s="20"/>
      <c r="P14" s="18">
        <f t="shared" si="11"/>
        <v>5826600</v>
      </c>
    </row>
    <row r="15" spans="1:21" x14ac:dyDescent="0.2">
      <c r="A15" s="9">
        <v>43698</v>
      </c>
      <c r="B15" s="10" t="s">
        <v>13</v>
      </c>
      <c r="C15" s="10" t="s">
        <v>21</v>
      </c>
      <c r="D15" s="10" t="s">
        <v>22</v>
      </c>
      <c r="E15" s="11">
        <f>260*90</f>
        <v>23400</v>
      </c>
      <c r="F15" s="12">
        <f t="shared" si="4"/>
        <v>19890</v>
      </c>
      <c r="G15" s="13">
        <v>70</v>
      </c>
      <c r="H15" s="14">
        <f t="shared" si="5"/>
        <v>0.15000000000000002</v>
      </c>
      <c r="I15" s="15">
        <f t="shared" si="6"/>
        <v>1392300</v>
      </c>
      <c r="J15" s="16">
        <f t="shared" si="10"/>
        <v>14769300</v>
      </c>
      <c r="K15" s="17">
        <f t="shared" si="1"/>
        <v>10530</v>
      </c>
      <c r="L15" s="14">
        <f t="shared" si="7"/>
        <v>0.55000000000000004</v>
      </c>
      <c r="M15" s="18">
        <f t="shared" si="8"/>
        <v>737100</v>
      </c>
      <c r="N15" s="19">
        <f t="shared" si="9"/>
        <v>655200</v>
      </c>
      <c r="O15" s="20"/>
      <c r="P15" s="18">
        <f t="shared" si="11"/>
        <v>6563700</v>
      </c>
    </row>
    <row r="16" spans="1:21" s="27" customFormat="1" ht="13.2" x14ac:dyDescent="0.2">
      <c r="A16" s="9">
        <v>43707</v>
      </c>
      <c r="B16" s="21" t="s">
        <v>14</v>
      </c>
      <c r="C16" s="22" t="s">
        <v>25</v>
      </c>
      <c r="D16" s="10"/>
      <c r="E16" s="11"/>
      <c r="F16" s="12"/>
      <c r="G16" s="13"/>
      <c r="H16" s="14"/>
      <c r="I16" s="23">
        <v>-6563700</v>
      </c>
      <c r="J16" s="16">
        <f t="shared" si="10"/>
        <v>8205600</v>
      </c>
      <c r="K16" s="17">
        <f t="shared" ref="K16:K21" si="12">E16*0.45</f>
        <v>0</v>
      </c>
      <c r="L16" s="24"/>
      <c r="M16" s="23">
        <f>I16</f>
        <v>-6563700</v>
      </c>
      <c r="N16" s="25">
        <f>SUM(N10:N15)</f>
        <v>5834400</v>
      </c>
      <c r="O16" s="20"/>
      <c r="P16" s="18">
        <f t="shared" si="11"/>
        <v>0</v>
      </c>
      <c r="Q16" s="20"/>
      <c r="R16" s="26"/>
      <c r="S16" s="26"/>
      <c r="T16" s="26"/>
      <c r="U16" s="26"/>
    </row>
    <row r="17" spans="1:21" x14ac:dyDescent="0.2">
      <c r="A17" s="9"/>
      <c r="B17" s="21" t="s">
        <v>14</v>
      </c>
      <c r="C17" s="22" t="s">
        <v>15</v>
      </c>
      <c r="D17" s="10"/>
      <c r="E17" s="11"/>
      <c r="F17" s="12"/>
      <c r="G17" s="13"/>
      <c r="H17" s="14"/>
      <c r="I17" s="23">
        <f>-N7</f>
        <v>-2371200</v>
      </c>
      <c r="J17" s="16">
        <f t="shared" si="10"/>
        <v>5834400</v>
      </c>
      <c r="K17" s="17">
        <f t="shared" si="12"/>
        <v>0</v>
      </c>
      <c r="L17" s="24"/>
      <c r="M17" s="23"/>
      <c r="N17" s="19"/>
      <c r="O17" s="20"/>
      <c r="P17" s="18">
        <f>SUM(P16+M17)</f>
        <v>0</v>
      </c>
    </row>
    <row r="18" spans="1:21" s="35" customFormat="1" ht="26.4" x14ac:dyDescent="0.2">
      <c r="A18" s="9"/>
      <c r="B18" s="28" t="s">
        <v>16</v>
      </c>
      <c r="C18" s="10"/>
      <c r="D18" s="10"/>
      <c r="E18" s="11"/>
      <c r="F18" s="12"/>
      <c r="G18" s="29"/>
      <c r="H18" s="14"/>
      <c r="I18" s="30"/>
      <c r="J18" s="31"/>
      <c r="K18" s="17">
        <f t="shared" si="12"/>
        <v>0</v>
      </c>
      <c r="L18" s="14"/>
      <c r="M18" s="32"/>
      <c r="N18" s="33"/>
      <c r="O18" s="34"/>
      <c r="P18" s="32"/>
      <c r="Q18" s="34"/>
      <c r="R18" s="26"/>
      <c r="S18" s="26"/>
      <c r="T18" s="26"/>
    </row>
    <row r="19" spans="1:21" x14ac:dyDescent="0.2">
      <c r="A19" s="9">
        <v>43711</v>
      </c>
      <c r="B19" s="10" t="s">
        <v>13</v>
      </c>
      <c r="C19" s="10" t="s">
        <v>21</v>
      </c>
      <c r="D19" s="10" t="s">
        <v>23</v>
      </c>
      <c r="E19" s="11">
        <f>260*300</f>
        <v>78000</v>
      </c>
      <c r="F19" s="12">
        <f t="shared" ref="F19:F21" si="13">E19*0.85</f>
        <v>66300</v>
      </c>
      <c r="G19" s="13">
        <v>100</v>
      </c>
      <c r="H19" s="14">
        <f t="shared" ref="H19:H21" si="14">-(F19/E19-1)</f>
        <v>0.15000000000000002</v>
      </c>
      <c r="I19" s="15">
        <f t="shared" ref="I19:I21" si="15">SUM(G19*F19)</f>
        <v>6630000</v>
      </c>
      <c r="J19" s="16">
        <f>SUM(J17+I19)</f>
        <v>12464400</v>
      </c>
      <c r="K19" s="17">
        <f t="shared" si="12"/>
        <v>35100</v>
      </c>
      <c r="L19" s="14">
        <f t="shared" ref="L19:L21" si="16">-(K19/E19-1)</f>
        <v>0.55000000000000004</v>
      </c>
      <c r="M19" s="18">
        <f t="shared" ref="M19:M21" si="17">SUM(K19*G19)</f>
        <v>3510000</v>
      </c>
      <c r="N19" s="19">
        <f t="shared" ref="N19:N21" si="18">SUM(I19-M19)</f>
        <v>3120000</v>
      </c>
      <c r="O19" s="20"/>
      <c r="P19" s="18">
        <f>SUM(P17+M19)</f>
        <v>3510000</v>
      </c>
    </row>
    <row r="20" spans="1:21" x14ac:dyDescent="0.2">
      <c r="A20" s="9"/>
      <c r="B20" s="10" t="s">
        <v>13</v>
      </c>
      <c r="C20" s="10" t="s">
        <v>21</v>
      </c>
      <c r="D20" s="10" t="s">
        <v>22</v>
      </c>
      <c r="E20" s="11">
        <f>260*90</f>
        <v>23400</v>
      </c>
      <c r="F20" s="12">
        <f t="shared" si="13"/>
        <v>19890</v>
      </c>
      <c r="G20" s="13">
        <v>50</v>
      </c>
      <c r="H20" s="14">
        <f t="shared" si="14"/>
        <v>0.15000000000000002</v>
      </c>
      <c r="I20" s="15">
        <f t="shared" si="15"/>
        <v>994500</v>
      </c>
      <c r="J20" s="16">
        <f>SUM(J19+I20)</f>
        <v>13458900</v>
      </c>
      <c r="K20" s="17">
        <f t="shared" si="12"/>
        <v>10530</v>
      </c>
      <c r="L20" s="14">
        <f t="shared" si="16"/>
        <v>0.55000000000000004</v>
      </c>
      <c r="M20" s="18">
        <f t="shared" si="17"/>
        <v>526500</v>
      </c>
      <c r="N20" s="19">
        <f t="shared" si="18"/>
        <v>468000</v>
      </c>
      <c r="O20" s="20"/>
      <c r="P20" s="18">
        <f>SUM(P19+M20)</f>
        <v>4036500</v>
      </c>
    </row>
    <row r="21" spans="1:21" x14ac:dyDescent="0.2">
      <c r="A21" s="9"/>
      <c r="B21" s="10" t="s">
        <v>13</v>
      </c>
      <c r="C21" s="10" t="s">
        <v>21</v>
      </c>
      <c r="D21" s="10" t="s">
        <v>24</v>
      </c>
      <c r="E21" s="11">
        <f>260*30</f>
        <v>7800</v>
      </c>
      <c r="F21" s="12">
        <f t="shared" si="13"/>
        <v>6630</v>
      </c>
      <c r="G21" s="13">
        <v>300</v>
      </c>
      <c r="H21" s="14">
        <f t="shared" si="14"/>
        <v>0.15000000000000002</v>
      </c>
      <c r="I21" s="15">
        <f t="shared" si="15"/>
        <v>1989000</v>
      </c>
      <c r="J21" s="16">
        <f t="shared" ref="J21:J23" si="19">SUM(J20+I21)</f>
        <v>15447900</v>
      </c>
      <c r="K21" s="17">
        <f t="shared" si="12"/>
        <v>3510</v>
      </c>
      <c r="L21" s="14">
        <f t="shared" si="16"/>
        <v>0.55000000000000004</v>
      </c>
      <c r="M21" s="18">
        <f t="shared" si="17"/>
        <v>1053000</v>
      </c>
      <c r="N21" s="19">
        <f t="shared" si="18"/>
        <v>936000</v>
      </c>
      <c r="O21" s="20"/>
      <c r="P21" s="18">
        <f t="shared" ref="P21:P22" si="20">SUM(P20+M21)</f>
        <v>5089500</v>
      </c>
    </row>
    <row r="22" spans="1:21" s="27" customFormat="1" ht="13.2" x14ac:dyDescent="0.2">
      <c r="A22" s="9">
        <v>43738</v>
      </c>
      <c r="B22" s="21" t="s">
        <v>14</v>
      </c>
      <c r="C22" s="22" t="s">
        <v>25</v>
      </c>
      <c r="D22" s="10"/>
      <c r="E22" s="11"/>
      <c r="F22" s="12"/>
      <c r="G22" s="13"/>
      <c r="H22" s="14"/>
      <c r="I22" s="23">
        <v>-5089500</v>
      </c>
      <c r="J22" s="16">
        <f t="shared" si="19"/>
        <v>10358400</v>
      </c>
      <c r="K22" s="17">
        <f t="shared" ref="K22:K27" si="21">E22*0.45</f>
        <v>0</v>
      </c>
      <c r="L22" s="24"/>
      <c r="M22" s="23">
        <f>I22</f>
        <v>-5089500</v>
      </c>
      <c r="N22" s="25">
        <f>SUM(N19:N21)</f>
        <v>4524000</v>
      </c>
      <c r="O22" s="20"/>
      <c r="P22" s="18">
        <f t="shared" si="20"/>
        <v>0</v>
      </c>
      <c r="Q22" s="20"/>
      <c r="R22" s="26"/>
      <c r="S22" s="26"/>
      <c r="T22" s="26"/>
      <c r="U22" s="26"/>
    </row>
    <row r="23" spans="1:21" x14ac:dyDescent="0.2">
      <c r="A23" s="9"/>
      <c r="B23" s="21" t="s">
        <v>14</v>
      </c>
      <c r="C23" s="22" t="s">
        <v>15</v>
      </c>
      <c r="D23" s="10"/>
      <c r="E23" s="11"/>
      <c r="F23" s="12"/>
      <c r="G23" s="13"/>
      <c r="H23" s="14"/>
      <c r="I23" s="23">
        <f>-N16</f>
        <v>-5834400</v>
      </c>
      <c r="J23" s="16">
        <f t="shared" si="19"/>
        <v>4524000</v>
      </c>
      <c r="K23" s="17">
        <f t="shared" si="21"/>
        <v>0</v>
      </c>
      <c r="L23" s="24"/>
      <c r="M23" s="23"/>
      <c r="N23" s="19"/>
      <c r="O23" s="20"/>
      <c r="P23" s="18">
        <f>SUM(P22+M23)</f>
        <v>0</v>
      </c>
    </row>
    <row r="24" spans="1:21" s="35" customFormat="1" ht="26.4" x14ac:dyDescent="0.2">
      <c r="A24" s="9"/>
      <c r="B24" s="28" t="s">
        <v>16</v>
      </c>
      <c r="C24" s="10"/>
      <c r="D24" s="10"/>
      <c r="E24" s="11"/>
      <c r="F24" s="12"/>
      <c r="G24" s="29"/>
      <c r="H24" s="14"/>
      <c r="I24" s="30"/>
      <c r="J24" s="31"/>
      <c r="K24" s="17">
        <f t="shared" si="21"/>
        <v>0</v>
      </c>
      <c r="L24" s="14"/>
      <c r="M24" s="32"/>
      <c r="N24" s="33"/>
      <c r="O24" s="34"/>
      <c r="P24" s="32"/>
      <c r="Q24" s="34"/>
      <c r="R24" s="26"/>
      <c r="S24" s="26"/>
      <c r="T24" s="26"/>
    </row>
    <row r="25" spans="1:21" x14ac:dyDescent="0.2">
      <c r="A25" s="9">
        <v>43745</v>
      </c>
      <c r="B25" s="10" t="s">
        <v>13</v>
      </c>
      <c r="C25" s="10" t="s">
        <v>21</v>
      </c>
      <c r="D25" s="10" t="s">
        <v>23</v>
      </c>
      <c r="E25" s="11">
        <f>260*300</f>
        <v>78000</v>
      </c>
      <c r="F25" s="12">
        <f t="shared" ref="F25:F27" si="22">E25*0.85</f>
        <v>66300</v>
      </c>
      <c r="G25" s="13">
        <v>100</v>
      </c>
      <c r="H25" s="14">
        <f t="shared" ref="H25:H27" si="23">-(F25/E25-1)</f>
        <v>0.15000000000000002</v>
      </c>
      <c r="I25" s="15">
        <f t="shared" ref="I25:I27" si="24">SUM(G25*F25)</f>
        <v>6630000</v>
      </c>
      <c r="J25" s="16">
        <f>SUM(J23+I25)</f>
        <v>11154000</v>
      </c>
      <c r="K25" s="17">
        <f t="shared" si="21"/>
        <v>35100</v>
      </c>
      <c r="L25" s="14">
        <f t="shared" ref="L25:L27" si="25">-(K25/E25-1)</f>
        <v>0.55000000000000004</v>
      </c>
      <c r="M25" s="18">
        <f t="shared" ref="M25:M27" si="26">SUM(K25*G25)</f>
        <v>3510000</v>
      </c>
      <c r="N25" s="19">
        <f t="shared" ref="N25:N27" si="27">SUM(I25-M25)</f>
        <v>3120000</v>
      </c>
      <c r="O25" s="20"/>
      <c r="P25" s="18">
        <f>SUM(P23+M25)</f>
        <v>3510000</v>
      </c>
    </row>
    <row r="26" spans="1:21" x14ac:dyDescent="0.2">
      <c r="A26" s="9"/>
      <c r="B26" s="10" t="s">
        <v>13</v>
      </c>
      <c r="C26" s="10" t="s">
        <v>21</v>
      </c>
      <c r="D26" s="10" t="s">
        <v>22</v>
      </c>
      <c r="E26" s="11">
        <f>260*90</f>
        <v>23400</v>
      </c>
      <c r="F26" s="12">
        <f t="shared" si="22"/>
        <v>19890</v>
      </c>
      <c r="G26" s="13">
        <v>20</v>
      </c>
      <c r="H26" s="14">
        <f t="shared" si="23"/>
        <v>0.15000000000000002</v>
      </c>
      <c r="I26" s="15">
        <f t="shared" si="24"/>
        <v>397800</v>
      </c>
      <c r="J26" s="16">
        <f>SUM(J25+I26)</f>
        <v>11551800</v>
      </c>
      <c r="K26" s="17">
        <f t="shared" si="21"/>
        <v>10530</v>
      </c>
      <c r="L26" s="14">
        <f t="shared" si="25"/>
        <v>0.55000000000000004</v>
      </c>
      <c r="M26" s="18">
        <f t="shared" si="26"/>
        <v>210600</v>
      </c>
      <c r="N26" s="19">
        <f t="shared" si="27"/>
        <v>187200</v>
      </c>
      <c r="O26" s="20"/>
      <c r="P26" s="18">
        <f>SUM(P25+M26)</f>
        <v>3720600</v>
      </c>
    </row>
    <row r="27" spans="1:21" x14ac:dyDescent="0.2">
      <c r="A27" s="9"/>
      <c r="B27" s="10" t="s">
        <v>13</v>
      </c>
      <c r="C27" s="10" t="s">
        <v>21</v>
      </c>
      <c r="D27" s="10" t="s">
        <v>24</v>
      </c>
      <c r="E27" s="11">
        <f>260*30</f>
        <v>7800</v>
      </c>
      <c r="F27" s="12">
        <f t="shared" si="22"/>
        <v>6630</v>
      </c>
      <c r="G27" s="13">
        <v>300</v>
      </c>
      <c r="H27" s="14">
        <f t="shared" si="23"/>
        <v>0.15000000000000002</v>
      </c>
      <c r="I27" s="15">
        <f t="shared" si="24"/>
        <v>1989000</v>
      </c>
      <c r="J27" s="16">
        <f t="shared" ref="J27:J29" si="28">SUM(J26+I27)</f>
        <v>13540800</v>
      </c>
      <c r="K27" s="17">
        <f t="shared" si="21"/>
        <v>3510</v>
      </c>
      <c r="L27" s="14">
        <f t="shared" si="25"/>
        <v>0.55000000000000004</v>
      </c>
      <c r="M27" s="18">
        <f t="shared" si="26"/>
        <v>1053000</v>
      </c>
      <c r="N27" s="19">
        <f t="shared" si="27"/>
        <v>936000</v>
      </c>
      <c r="O27" s="20"/>
      <c r="P27" s="18">
        <f t="shared" ref="P27:P28" si="29">SUM(P26+M27)</f>
        <v>4773600</v>
      </c>
    </row>
    <row r="28" spans="1:21" s="27" customFormat="1" ht="13.2" x14ac:dyDescent="0.2">
      <c r="A28" s="9">
        <v>43768</v>
      </c>
      <c r="B28" s="21" t="s">
        <v>14</v>
      </c>
      <c r="C28" s="22" t="s">
        <v>25</v>
      </c>
      <c r="D28" s="10"/>
      <c r="E28" s="11"/>
      <c r="F28" s="12"/>
      <c r="G28" s="13"/>
      <c r="H28" s="14"/>
      <c r="I28" s="23">
        <v>-4773600</v>
      </c>
      <c r="J28" s="16">
        <f t="shared" si="28"/>
        <v>8767200</v>
      </c>
      <c r="K28" s="17">
        <f t="shared" ref="K28:K31" si="30">E28*0.45</f>
        <v>0</v>
      </c>
      <c r="L28" s="24"/>
      <c r="M28" s="23">
        <f>I28</f>
        <v>-4773600</v>
      </c>
      <c r="N28" s="25">
        <f>SUM(N25:N27)</f>
        <v>4243200</v>
      </c>
      <c r="O28" s="20"/>
      <c r="P28" s="18">
        <f t="shared" si="29"/>
        <v>0</v>
      </c>
      <c r="Q28" s="20"/>
      <c r="R28" s="26"/>
      <c r="S28" s="26"/>
      <c r="T28" s="26"/>
      <c r="U28" s="26"/>
    </row>
    <row r="29" spans="1:21" x14ac:dyDescent="0.2">
      <c r="A29" s="9"/>
      <c r="B29" s="21" t="s">
        <v>14</v>
      </c>
      <c r="C29" s="22" t="s">
        <v>15</v>
      </c>
      <c r="D29" s="10"/>
      <c r="E29" s="11"/>
      <c r="F29" s="12"/>
      <c r="G29" s="13"/>
      <c r="H29" s="14"/>
      <c r="I29" s="23">
        <f>-N22</f>
        <v>-4524000</v>
      </c>
      <c r="J29" s="16">
        <f t="shared" si="28"/>
        <v>4243200</v>
      </c>
      <c r="K29" s="17">
        <f t="shared" si="30"/>
        <v>0</v>
      </c>
      <c r="L29" s="24"/>
      <c r="M29" s="23"/>
      <c r="N29" s="19"/>
      <c r="O29" s="20"/>
      <c r="P29" s="18">
        <f>SUM(P28+M29)</f>
        <v>0</v>
      </c>
    </row>
    <row r="30" spans="1:21" s="35" customFormat="1" ht="26.4" x14ac:dyDescent="0.2">
      <c r="A30" s="9"/>
      <c r="B30" s="28" t="s">
        <v>16</v>
      </c>
      <c r="C30" s="10"/>
      <c r="D30" s="10"/>
      <c r="E30" s="11"/>
      <c r="F30" s="12"/>
      <c r="G30" s="29"/>
      <c r="H30" s="14"/>
      <c r="I30" s="30"/>
      <c r="J30" s="31"/>
      <c r="K30" s="17">
        <f t="shared" si="30"/>
        <v>0</v>
      </c>
      <c r="L30" s="14"/>
      <c r="M30" s="32"/>
      <c r="N30" s="33"/>
      <c r="O30" s="34"/>
      <c r="P30" s="32"/>
      <c r="Q30" s="34"/>
      <c r="R30" s="26"/>
      <c r="S30" s="26"/>
      <c r="T30" s="26"/>
    </row>
    <row r="31" spans="1:21" x14ac:dyDescent="0.2">
      <c r="A31" s="9">
        <v>43776</v>
      </c>
      <c r="B31" s="10" t="s">
        <v>13</v>
      </c>
      <c r="C31" s="10" t="s">
        <v>21</v>
      </c>
      <c r="D31" s="10" t="s">
        <v>23</v>
      </c>
      <c r="E31" s="11">
        <f>260*300</f>
        <v>78000</v>
      </c>
      <c r="F31" s="12">
        <f t="shared" ref="F31" si="31">E31*0.85</f>
        <v>66300</v>
      </c>
      <c r="G31" s="13">
        <v>120</v>
      </c>
      <c r="H31" s="14">
        <f t="shared" ref="H31" si="32">-(F31/E31-1)</f>
        <v>0.15000000000000002</v>
      </c>
      <c r="I31" s="15">
        <f t="shared" ref="I31" si="33">SUM(G31*F31)</f>
        <v>7956000</v>
      </c>
      <c r="J31" s="16">
        <f>SUM(J29+I31)</f>
        <v>12199200</v>
      </c>
      <c r="K31" s="17">
        <f t="shared" si="30"/>
        <v>35100</v>
      </c>
      <c r="L31" s="14">
        <f t="shared" ref="L31" si="34">-(K31/E31-1)</f>
        <v>0.55000000000000004</v>
      </c>
      <c r="M31" s="18">
        <f t="shared" ref="M31" si="35">SUM(K31*G31)</f>
        <v>4212000</v>
      </c>
      <c r="N31" s="19">
        <f t="shared" ref="N31" si="36">SUM(I31-M31)</f>
        <v>3744000</v>
      </c>
      <c r="O31" s="20"/>
      <c r="P31" s="18">
        <f>SUM(P29+M31)</f>
        <v>4212000</v>
      </c>
    </row>
    <row r="32" spans="1:21" s="27" customFormat="1" ht="13.2" x14ac:dyDescent="0.2">
      <c r="A32" s="9">
        <v>43798</v>
      </c>
      <c r="B32" s="21" t="s">
        <v>14</v>
      </c>
      <c r="C32" s="22" t="s">
        <v>25</v>
      </c>
      <c r="D32" s="10"/>
      <c r="E32" s="11"/>
      <c r="F32" s="12"/>
      <c r="G32" s="13"/>
      <c r="H32" s="14"/>
      <c r="I32" s="23">
        <v>-4563000</v>
      </c>
      <c r="J32" s="16">
        <f t="shared" ref="J32:J33" si="37">SUM(J31+I32)</f>
        <v>7636200</v>
      </c>
      <c r="K32" s="17">
        <f t="shared" ref="K32:K37" si="38">E32*0.45</f>
        <v>0</v>
      </c>
      <c r="L32" s="24"/>
      <c r="M32" s="23">
        <f>I32</f>
        <v>-4563000</v>
      </c>
      <c r="N32" s="25">
        <f>SUM(N31)</f>
        <v>3744000</v>
      </c>
      <c r="O32" s="20"/>
      <c r="P32" s="18">
        <f t="shared" ref="P32" si="39">SUM(P31+M32)</f>
        <v>-351000</v>
      </c>
      <c r="Q32" s="20"/>
      <c r="R32" s="26"/>
      <c r="S32" s="26"/>
      <c r="T32" s="26"/>
      <c r="U32" s="26"/>
    </row>
    <row r="33" spans="1:21" x14ac:dyDescent="0.2">
      <c r="A33" s="9"/>
      <c r="B33" s="21" t="s">
        <v>14</v>
      </c>
      <c r="C33" s="22" t="s">
        <v>15</v>
      </c>
      <c r="D33" s="10"/>
      <c r="E33" s="11"/>
      <c r="F33" s="12"/>
      <c r="G33" s="13"/>
      <c r="H33" s="14"/>
      <c r="I33" s="23">
        <f>-N28</f>
        <v>-4243200</v>
      </c>
      <c r="J33" s="16">
        <f t="shared" si="37"/>
        <v>3393000</v>
      </c>
      <c r="K33" s="17">
        <f t="shared" si="38"/>
        <v>0</v>
      </c>
      <c r="L33" s="24"/>
      <c r="M33" s="23"/>
      <c r="N33" s="19"/>
      <c r="O33" s="20"/>
      <c r="P33" s="18">
        <f>SUM(P32+M33)</f>
        <v>-351000</v>
      </c>
    </row>
    <row r="34" spans="1:21" s="35" customFormat="1" ht="26.4" x14ac:dyDescent="0.2">
      <c r="A34" s="9"/>
      <c r="B34" s="28" t="s">
        <v>16</v>
      </c>
      <c r="C34" s="10"/>
      <c r="D34" s="10"/>
      <c r="E34" s="11"/>
      <c r="F34" s="12"/>
      <c r="G34" s="29"/>
      <c r="H34" s="14"/>
      <c r="I34" s="30"/>
      <c r="J34" s="31"/>
      <c r="K34" s="17">
        <f t="shared" si="38"/>
        <v>0</v>
      </c>
      <c r="L34" s="14"/>
      <c r="M34" s="32"/>
      <c r="N34" s="33"/>
      <c r="O34" s="34"/>
      <c r="P34" s="32"/>
      <c r="Q34" s="34"/>
      <c r="R34" s="26"/>
      <c r="S34" s="26"/>
      <c r="T34" s="26"/>
    </row>
    <row r="35" spans="1:21" x14ac:dyDescent="0.2">
      <c r="A35" s="9">
        <v>43809</v>
      </c>
      <c r="B35" s="10" t="s">
        <v>13</v>
      </c>
      <c r="C35" s="37" t="s">
        <v>30</v>
      </c>
      <c r="D35" s="10" t="s">
        <v>23</v>
      </c>
      <c r="E35" s="11">
        <f>260*300</f>
        <v>78000</v>
      </c>
      <c r="F35" s="12">
        <f t="shared" ref="F35:F37" si="40">E35*0.85</f>
        <v>66300</v>
      </c>
      <c r="G35" s="13">
        <v>100</v>
      </c>
      <c r="H35" s="14">
        <f t="shared" ref="H35:H37" si="41">-(F35/E35-1)</f>
        <v>0.15000000000000002</v>
      </c>
      <c r="I35" s="15">
        <f t="shared" ref="I35:I37" si="42">SUM(G35*F35)</f>
        <v>6630000</v>
      </c>
      <c r="J35" s="16">
        <f>SUM(J33+I35)</f>
        <v>10023000</v>
      </c>
      <c r="K35" s="17">
        <f t="shared" si="38"/>
        <v>35100</v>
      </c>
      <c r="L35" s="14">
        <f t="shared" ref="L35:L37" si="43">-(K35/E35-1)</f>
        <v>0.55000000000000004</v>
      </c>
      <c r="M35" s="18">
        <f t="shared" ref="M35:M37" si="44">SUM(K35*G35)</f>
        <v>3510000</v>
      </c>
      <c r="N35" s="19">
        <f t="shared" ref="N35:N37" si="45">SUM(I35-M35)</f>
        <v>3120000</v>
      </c>
      <c r="O35" s="20"/>
      <c r="P35" s="18">
        <f>SUM(P33+M35)</f>
        <v>3159000</v>
      </c>
    </row>
    <row r="36" spans="1:21" x14ac:dyDescent="0.2">
      <c r="A36" s="9"/>
      <c r="B36" s="10" t="s">
        <v>13</v>
      </c>
      <c r="C36" s="37" t="s">
        <v>29</v>
      </c>
      <c r="D36" s="10" t="s">
        <v>22</v>
      </c>
      <c r="E36" s="11">
        <f>260*90</f>
        <v>23400</v>
      </c>
      <c r="F36" s="12">
        <f t="shared" si="40"/>
        <v>19890</v>
      </c>
      <c r="G36" s="13">
        <v>30</v>
      </c>
      <c r="H36" s="14">
        <f t="shared" si="41"/>
        <v>0.15000000000000002</v>
      </c>
      <c r="I36" s="15">
        <f t="shared" si="42"/>
        <v>596700</v>
      </c>
      <c r="J36" s="16">
        <f>SUM(J35+I36)</f>
        <v>10619700</v>
      </c>
      <c r="K36" s="17">
        <f t="shared" si="38"/>
        <v>10530</v>
      </c>
      <c r="L36" s="14">
        <f t="shared" si="43"/>
        <v>0.55000000000000004</v>
      </c>
      <c r="M36" s="18">
        <f t="shared" si="44"/>
        <v>315900</v>
      </c>
      <c r="N36" s="19">
        <f t="shared" si="45"/>
        <v>280800</v>
      </c>
      <c r="O36" s="20"/>
      <c r="P36" s="18">
        <f>SUM(P35+M36)</f>
        <v>3474900</v>
      </c>
    </row>
    <row r="37" spans="1:21" x14ac:dyDescent="0.2">
      <c r="A37" s="9"/>
      <c r="B37" s="10" t="s">
        <v>13</v>
      </c>
      <c r="C37" s="10" t="s">
        <v>28</v>
      </c>
      <c r="D37" s="10" t="s">
        <v>24</v>
      </c>
      <c r="E37" s="11">
        <f>260*30</f>
        <v>7800</v>
      </c>
      <c r="F37" s="12">
        <f t="shared" si="40"/>
        <v>6630</v>
      </c>
      <c r="G37" s="13">
        <v>200</v>
      </c>
      <c r="H37" s="14">
        <f t="shared" si="41"/>
        <v>0.15000000000000002</v>
      </c>
      <c r="I37" s="15">
        <f t="shared" si="42"/>
        <v>1326000</v>
      </c>
      <c r="J37" s="16">
        <f t="shared" ref="J37:J39" si="46">SUM(J36+I37)</f>
        <v>11945700</v>
      </c>
      <c r="K37" s="17">
        <f t="shared" si="38"/>
        <v>3510</v>
      </c>
      <c r="L37" s="14">
        <f t="shared" si="43"/>
        <v>0.55000000000000004</v>
      </c>
      <c r="M37" s="18">
        <f t="shared" si="44"/>
        <v>702000</v>
      </c>
      <c r="N37" s="19">
        <f t="shared" si="45"/>
        <v>624000</v>
      </c>
      <c r="O37" s="20"/>
      <c r="P37" s="18">
        <f t="shared" ref="P37:P38" si="47">SUM(P36+M37)</f>
        <v>4176900</v>
      </c>
    </row>
    <row r="38" spans="1:21" s="27" customFormat="1" ht="13.2" x14ac:dyDescent="0.2">
      <c r="A38" s="9">
        <v>43830</v>
      </c>
      <c r="B38" s="21" t="s">
        <v>14</v>
      </c>
      <c r="C38" s="22" t="s">
        <v>25</v>
      </c>
      <c r="D38" s="10"/>
      <c r="E38" s="11"/>
      <c r="F38" s="12"/>
      <c r="G38" s="13"/>
      <c r="H38" s="14"/>
      <c r="I38" s="23">
        <v>-4176900</v>
      </c>
      <c r="J38" s="16">
        <f t="shared" si="46"/>
        <v>7768800</v>
      </c>
      <c r="K38" s="17">
        <f t="shared" ref="K38:K42" si="48">E38*0.45</f>
        <v>0</v>
      </c>
      <c r="L38" s="24"/>
      <c r="M38" s="23">
        <f>I38</f>
        <v>-4176900</v>
      </c>
      <c r="N38" s="25">
        <f>SUM(N35:N37)</f>
        <v>4024800</v>
      </c>
      <c r="O38" s="20"/>
      <c r="P38" s="18">
        <f t="shared" si="47"/>
        <v>0</v>
      </c>
      <c r="Q38" s="20"/>
      <c r="R38" s="26"/>
      <c r="S38" s="26"/>
      <c r="T38" s="26"/>
      <c r="U38" s="26"/>
    </row>
    <row r="39" spans="1:21" x14ac:dyDescent="0.2">
      <c r="A39" s="9"/>
      <c r="B39" s="21" t="s">
        <v>14</v>
      </c>
      <c r="C39" s="22" t="s">
        <v>15</v>
      </c>
      <c r="D39" s="10"/>
      <c r="E39" s="11"/>
      <c r="F39" s="12"/>
      <c r="G39" s="13"/>
      <c r="H39" s="14"/>
      <c r="I39" s="23">
        <f>-N32</f>
        <v>-3744000</v>
      </c>
      <c r="J39" s="16">
        <f t="shared" si="46"/>
        <v>4024800</v>
      </c>
      <c r="K39" s="17">
        <f t="shared" si="48"/>
        <v>0</v>
      </c>
      <c r="L39" s="24"/>
      <c r="M39" s="23"/>
      <c r="N39" s="19"/>
      <c r="O39" s="20"/>
      <c r="P39" s="18">
        <f>SUM(P38+M39)</f>
        <v>0</v>
      </c>
    </row>
    <row r="40" spans="1:21" s="35" customFormat="1" ht="26.4" x14ac:dyDescent="0.2">
      <c r="A40" s="9"/>
      <c r="B40" s="28" t="s">
        <v>16</v>
      </c>
      <c r="C40" s="10"/>
      <c r="D40" s="10"/>
      <c r="E40" s="11"/>
      <c r="F40" s="12"/>
      <c r="G40" s="29"/>
      <c r="H40" s="14"/>
      <c r="I40" s="30"/>
      <c r="J40" s="31"/>
      <c r="K40" s="17">
        <f t="shared" si="48"/>
        <v>0</v>
      </c>
      <c r="L40" s="14"/>
      <c r="M40" s="32"/>
      <c r="N40" s="33"/>
      <c r="O40" s="34"/>
      <c r="P40" s="32"/>
      <c r="Q40" s="34"/>
      <c r="R40" s="26"/>
      <c r="S40" s="26"/>
      <c r="T40" s="26"/>
    </row>
    <row r="41" spans="1:21" x14ac:dyDescent="0.2">
      <c r="A41" s="9">
        <v>43846</v>
      </c>
      <c r="B41" s="10" t="s">
        <v>13</v>
      </c>
      <c r="C41" s="37" t="s">
        <v>30</v>
      </c>
      <c r="D41" s="10" t="s">
        <v>23</v>
      </c>
      <c r="E41" s="11">
        <f>260*300</f>
        <v>78000</v>
      </c>
      <c r="F41" s="12">
        <f t="shared" ref="F41:F42" si="49">E41*0.85</f>
        <v>66300</v>
      </c>
      <c r="G41" s="13">
        <v>100</v>
      </c>
      <c r="H41" s="14">
        <f t="shared" ref="H41:H42" si="50">-(F41/E41-1)</f>
        <v>0.15000000000000002</v>
      </c>
      <c r="I41" s="15">
        <f t="shared" ref="I41:I42" si="51">SUM(G41*F41)</f>
        <v>6630000</v>
      </c>
      <c r="J41" s="16">
        <f>SUM(J39+I41)</f>
        <v>10654800</v>
      </c>
      <c r="K41" s="17">
        <f t="shared" si="48"/>
        <v>35100</v>
      </c>
      <c r="L41" s="14">
        <f t="shared" ref="L41:L42" si="52">-(K41/E41-1)</f>
        <v>0.55000000000000004</v>
      </c>
      <c r="M41" s="18">
        <f t="shared" ref="M41:M42" si="53">SUM(K41*G41)</f>
        <v>3510000</v>
      </c>
      <c r="N41" s="19">
        <f t="shared" ref="N41:N42" si="54">SUM(I41-M41)</f>
        <v>3120000</v>
      </c>
      <c r="O41" s="20"/>
      <c r="P41" s="18">
        <f>SUM(P39+M41)</f>
        <v>3510000</v>
      </c>
    </row>
    <row r="42" spans="1:21" x14ac:dyDescent="0.2">
      <c r="A42" s="9"/>
      <c r="B42" s="10" t="s">
        <v>13</v>
      </c>
      <c r="C42" s="10" t="s">
        <v>28</v>
      </c>
      <c r="D42" s="10" t="s">
        <v>24</v>
      </c>
      <c r="E42" s="11">
        <f>260*30</f>
        <v>7800</v>
      </c>
      <c r="F42" s="12">
        <f t="shared" si="49"/>
        <v>6630</v>
      </c>
      <c r="G42" s="13">
        <v>150</v>
      </c>
      <c r="H42" s="14">
        <f t="shared" si="50"/>
        <v>0.15000000000000002</v>
      </c>
      <c r="I42" s="15">
        <f t="shared" si="51"/>
        <v>994500</v>
      </c>
      <c r="J42" s="16">
        <f t="shared" ref="J42:J44" si="55">SUM(J41+I42)</f>
        <v>11649300</v>
      </c>
      <c r="K42" s="17">
        <f t="shared" si="48"/>
        <v>3510</v>
      </c>
      <c r="L42" s="14">
        <f t="shared" si="52"/>
        <v>0.55000000000000004</v>
      </c>
      <c r="M42" s="18">
        <f t="shared" si="53"/>
        <v>526500</v>
      </c>
      <c r="N42" s="19">
        <f t="shared" si="54"/>
        <v>468000</v>
      </c>
      <c r="O42" s="20"/>
      <c r="P42" s="18">
        <f t="shared" ref="P42:P44" si="56">SUM(P41+M42)</f>
        <v>4036500</v>
      </c>
    </row>
    <row r="43" spans="1:21" s="27" customFormat="1" ht="13.2" x14ac:dyDescent="0.2">
      <c r="A43" s="9">
        <v>43496</v>
      </c>
      <c r="B43" s="21" t="s">
        <v>14</v>
      </c>
      <c r="C43" s="22" t="s">
        <v>25</v>
      </c>
      <c r="D43" s="10"/>
      <c r="E43" s="11"/>
      <c r="F43" s="12"/>
      <c r="G43" s="13"/>
      <c r="H43" s="14"/>
      <c r="I43" s="23">
        <v>-4036500</v>
      </c>
      <c r="J43" s="16">
        <f t="shared" si="55"/>
        <v>7612800</v>
      </c>
      <c r="K43" s="17">
        <f t="shared" ref="K43" si="57">E43*0.45</f>
        <v>0</v>
      </c>
      <c r="L43" s="24"/>
      <c r="M43" s="23">
        <f>I43</f>
        <v>-4036500</v>
      </c>
      <c r="N43" s="25">
        <f>SUM(N40:N42)</f>
        <v>3588000</v>
      </c>
      <c r="O43" s="20"/>
      <c r="P43" s="18">
        <f t="shared" si="56"/>
        <v>0</v>
      </c>
      <c r="Q43" s="20"/>
      <c r="R43" s="26"/>
      <c r="S43" s="26"/>
      <c r="T43" s="26"/>
      <c r="U43" s="26"/>
    </row>
    <row r="44" spans="1:21" x14ac:dyDescent="0.2">
      <c r="A44" s="9"/>
      <c r="B44" s="21" t="s">
        <v>14</v>
      </c>
      <c r="C44" s="22" t="s">
        <v>15</v>
      </c>
      <c r="D44" s="10"/>
      <c r="E44" s="11"/>
      <c r="F44" s="12"/>
      <c r="G44" s="13"/>
      <c r="H44" s="14"/>
      <c r="I44" s="23">
        <v>-4024800</v>
      </c>
      <c r="J44" s="16">
        <f t="shared" si="55"/>
        <v>3588000</v>
      </c>
      <c r="K44" s="17">
        <f t="shared" ref="K44:K49" si="58">E44*0.45</f>
        <v>0</v>
      </c>
      <c r="L44" s="24"/>
      <c r="M44" s="23"/>
      <c r="N44" s="19"/>
      <c r="O44" s="20"/>
      <c r="P44" s="18">
        <f t="shared" si="56"/>
        <v>0</v>
      </c>
    </row>
    <row r="45" spans="1:21" s="35" customFormat="1" ht="26.4" x14ac:dyDescent="0.2">
      <c r="A45" s="9"/>
      <c r="B45" s="28" t="s">
        <v>16</v>
      </c>
      <c r="C45" s="10"/>
      <c r="D45" s="10"/>
      <c r="E45" s="11"/>
      <c r="F45" s="12"/>
      <c r="G45" s="29"/>
      <c r="H45" s="14"/>
      <c r="I45" s="30"/>
      <c r="J45" s="31"/>
      <c r="K45" s="17">
        <f t="shared" si="58"/>
        <v>0</v>
      </c>
      <c r="L45" s="14"/>
      <c r="M45" s="32"/>
      <c r="N45" s="33"/>
      <c r="O45" s="34"/>
      <c r="P45" s="32"/>
      <c r="Q45" s="34"/>
      <c r="R45" s="26"/>
      <c r="S45" s="26"/>
      <c r="T45" s="26"/>
    </row>
    <row r="46" spans="1:21" x14ac:dyDescent="0.2">
      <c r="A46" s="9">
        <v>43871</v>
      </c>
      <c r="B46" s="10" t="s">
        <v>13</v>
      </c>
      <c r="C46" s="37" t="s">
        <v>30</v>
      </c>
      <c r="D46" s="10" t="s">
        <v>23</v>
      </c>
      <c r="E46" s="11">
        <f>260*300</f>
        <v>78000</v>
      </c>
      <c r="F46" s="12">
        <f t="shared" ref="F46:F48" si="59">E46*0.85</f>
        <v>66300</v>
      </c>
      <c r="G46" s="13">
        <v>50</v>
      </c>
      <c r="H46" s="14">
        <f t="shared" ref="H46:H48" si="60">-(F46/E46-1)</f>
        <v>0.15000000000000002</v>
      </c>
      <c r="I46" s="15">
        <f t="shared" ref="I46:I48" si="61">SUM(G46*F46)</f>
        <v>3315000</v>
      </c>
      <c r="J46" s="16">
        <f>SUM(J44+I46)</f>
        <v>6903000</v>
      </c>
      <c r="K46" s="17">
        <f t="shared" si="58"/>
        <v>35100</v>
      </c>
      <c r="L46" s="14">
        <f t="shared" ref="L46:L48" si="62">-(K46/E46-1)</f>
        <v>0.55000000000000004</v>
      </c>
      <c r="M46" s="18">
        <f t="shared" ref="M46:M48" si="63">SUM(K46*G46)</f>
        <v>1755000</v>
      </c>
      <c r="N46" s="19">
        <f t="shared" ref="N46:N48" si="64">SUM(I46-M46)</f>
        <v>1560000</v>
      </c>
      <c r="O46" s="20"/>
      <c r="P46" s="18">
        <f>SUM(P44+M46)</f>
        <v>1755000</v>
      </c>
    </row>
    <row r="47" spans="1:21" x14ac:dyDescent="0.2">
      <c r="A47" s="9"/>
      <c r="B47" s="10" t="s">
        <v>13</v>
      </c>
      <c r="C47" s="37" t="s">
        <v>29</v>
      </c>
      <c r="D47" s="10" t="s">
        <v>22</v>
      </c>
      <c r="E47" s="11">
        <f>260*90</f>
        <v>23400</v>
      </c>
      <c r="F47" s="12">
        <f t="shared" si="59"/>
        <v>19890</v>
      </c>
      <c r="G47" s="13">
        <v>20</v>
      </c>
      <c r="H47" s="14">
        <f t="shared" si="60"/>
        <v>0.15000000000000002</v>
      </c>
      <c r="I47" s="15">
        <f t="shared" si="61"/>
        <v>397800</v>
      </c>
      <c r="J47" s="16">
        <f>SUM(J46+I47)</f>
        <v>7300800</v>
      </c>
      <c r="K47" s="17">
        <f t="shared" si="58"/>
        <v>10530</v>
      </c>
      <c r="L47" s="14">
        <f t="shared" si="62"/>
        <v>0.55000000000000004</v>
      </c>
      <c r="M47" s="18">
        <f t="shared" si="63"/>
        <v>210600</v>
      </c>
      <c r="N47" s="19">
        <f t="shared" si="64"/>
        <v>187200</v>
      </c>
      <c r="O47" s="20"/>
      <c r="P47" s="18">
        <f>SUM(P46+M47)</f>
        <v>1965600</v>
      </c>
    </row>
    <row r="48" spans="1:21" x14ac:dyDescent="0.2">
      <c r="A48" s="9"/>
      <c r="B48" s="10" t="s">
        <v>13</v>
      </c>
      <c r="C48" s="10" t="s">
        <v>28</v>
      </c>
      <c r="D48" s="10" t="s">
        <v>24</v>
      </c>
      <c r="E48" s="11">
        <f>260*30</f>
        <v>7800</v>
      </c>
      <c r="F48" s="12">
        <f t="shared" si="59"/>
        <v>6630</v>
      </c>
      <c r="G48" s="13">
        <v>200</v>
      </c>
      <c r="H48" s="14">
        <f t="shared" si="60"/>
        <v>0.15000000000000002</v>
      </c>
      <c r="I48" s="15">
        <f t="shared" si="61"/>
        <v>1326000</v>
      </c>
      <c r="J48" s="16">
        <f t="shared" ref="J48:J50" si="65">SUM(J47+I48)</f>
        <v>8626800</v>
      </c>
      <c r="K48" s="17">
        <f t="shared" si="58"/>
        <v>3510</v>
      </c>
      <c r="L48" s="14">
        <f t="shared" si="62"/>
        <v>0.55000000000000004</v>
      </c>
      <c r="M48" s="18">
        <f t="shared" si="63"/>
        <v>702000</v>
      </c>
      <c r="N48" s="19">
        <f t="shared" si="64"/>
        <v>624000</v>
      </c>
      <c r="O48" s="20"/>
      <c r="P48" s="18">
        <f>SUM(P47+M48)</f>
        <v>2667600</v>
      </c>
    </row>
    <row r="49" spans="1:21" s="27" customFormat="1" ht="13.2" x14ac:dyDescent="0.2">
      <c r="A49" s="9">
        <v>43889</v>
      </c>
      <c r="B49" s="21" t="s">
        <v>14</v>
      </c>
      <c r="C49" s="22" t="s">
        <v>25</v>
      </c>
      <c r="D49" s="10"/>
      <c r="E49" s="11"/>
      <c r="F49" s="12"/>
      <c r="G49" s="13"/>
      <c r="H49" s="14"/>
      <c r="I49" s="23">
        <v>-2667600</v>
      </c>
      <c r="J49" s="16">
        <f t="shared" si="65"/>
        <v>5959200</v>
      </c>
      <c r="K49" s="17">
        <f t="shared" si="58"/>
        <v>0</v>
      </c>
      <c r="L49" s="24"/>
      <c r="M49" s="23">
        <f>I49</f>
        <v>-2667600</v>
      </c>
      <c r="N49" s="25">
        <f>SUM(N46:N48)</f>
        <v>2371200</v>
      </c>
      <c r="O49" s="20"/>
      <c r="P49" s="18">
        <f t="shared" ref="P49:P50" si="66">SUM(P48+M49)</f>
        <v>0</v>
      </c>
      <c r="Q49" s="20"/>
      <c r="R49" s="26"/>
      <c r="S49" s="26"/>
      <c r="T49" s="26"/>
      <c r="U49" s="26"/>
    </row>
    <row r="50" spans="1:21" x14ac:dyDescent="0.2">
      <c r="A50" s="9"/>
      <c r="B50" s="21" t="s">
        <v>14</v>
      </c>
      <c r="C50" s="22" t="s">
        <v>15</v>
      </c>
      <c r="D50" s="10"/>
      <c r="E50" s="11"/>
      <c r="F50" s="12"/>
      <c r="G50" s="13"/>
      <c r="H50" s="14"/>
      <c r="I50" s="23">
        <v>-3588000</v>
      </c>
      <c r="J50" s="16">
        <f t="shared" si="65"/>
        <v>2371200</v>
      </c>
      <c r="K50" s="17">
        <f t="shared" ref="K50:K55" si="67">E50*0.45</f>
        <v>0</v>
      </c>
      <c r="L50" s="24"/>
      <c r="M50" s="23"/>
      <c r="N50" s="19"/>
      <c r="O50" s="20"/>
      <c r="P50" s="18">
        <f t="shared" si="66"/>
        <v>0</v>
      </c>
    </row>
    <row r="51" spans="1:21" s="35" customFormat="1" ht="26.4" x14ac:dyDescent="0.2">
      <c r="A51" s="9"/>
      <c r="B51" s="28" t="s">
        <v>16</v>
      </c>
      <c r="C51" s="10"/>
      <c r="D51" s="10"/>
      <c r="E51" s="11"/>
      <c r="F51" s="12"/>
      <c r="G51" s="29"/>
      <c r="H51" s="14"/>
      <c r="I51" s="30"/>
      <c r="J51" s="31"/>
      <c r="K51" s="17">
        <f t="shared" si="67"/>
        <v>0</v>
      </c>
      <c r="L51" s="14"/>
      <c r="M51" s="32"/>
      <c r="N51" s="33"/>
      <c r="O51" s="34"/>
      <c r="P51" s="32"/>
      <c r="Q51" s="34"/>
      <c r="R51" s="26"/>
      <c r="S51" s="26"/>
      <c r="T51" s="26"/>
    </row>
    <row r="52" spans="1:21" x14ac:dyDescent="0.2">
      <c r="A52" s="9">
        <v>43892</v>
      </c>
      <c r="B52" s="10" t="s">
        <v>13</v>
      </c>
      <c r="C52" s="37" t="s">
        <v>30</v>
      </c>
      <c r="D52" s="10" t="s">
        <v>23</v>
      </c>
      <c r="E52" s="11">
        <f>260*300</f>
        <v>78000</v>
      </c>
      <c r="F52" s="12">
        <f t="shared" ref="F52:F54" si="68">E52*0.85</f>
        <v>66300</v>
      </c>
      <c r="G52" s="13">
        <v>50</v>
      </c>
      <c r="H52" s="14">
        <f t="shared" ref="H52:H54" si="69">-(F52/E52-1)</f>
        <v>0.15000000000000002</v>
      </c>
      <c r="I52" s="15">
        <f t="shared" ref="I52:I54" si="70">SUM(G52*F52)</f>
        <v>3315000</v>
      </c>
      <c r="J52" s="16">
        <f>SUM(J50+I52)</f>
        <v>5686200</v>
      </c>
      <c r="K52" s="17">
        <f t="shared" si="67"/>
        <v>35100</v>
      </c>
      <c r="L52" s="14">
        <f t="shared" ref="L52:L54" si="71">-(K52/E52-1)</f>
        <v>0.55000000000000004</v>
      </c>
      <c r="M52" s="18">
        <f t="shared" ref="M52:M54" si="72">SUM(K52*G52)</f>
        <v>1755000</v>
      </c>
      <c r="N52" s="19">
        <f t="shared" ref="N52:N54" si="73">SUM(I52-M52)</f>
        <v>1560000</v>
      </c>
      <c r="O52" s="20"/>
      <c r="P52" s="18">
        <f>SUM(P50+M52)</f>
        <v>1755000</v>
      </c>
    </row>
    <row r="53" spans="1:21" x14ac:dyDescent="0.2">
      <c r="A53" s="9"/>
      <c r="B53" s="10" t="s">
        <v>13</v>
      </c>
      <c r="C53" s="37" t="s">
        <v>29</v>
      </c>
      <c r="D53" s="10" t="s">
        <v>22</v>
      </c>
      <c r="E53" s="11">
        <f>260*90</f>
        <v>23400</v>
      </c>
      <c r="F53" s="12">
        <f t="shared" si="68"/>
        <v>19890</v>
      </c>
      <c r="G53" s="13">
        <v>30</v>
      </c>
      <c r="H53" s="14">
        <f t="shared" si="69"/>
        <v>0.15000000000000002</v>
      </c>
      <c r="I53" s="15">
        <f t="shared" si="70"/>
        <v>596700</v>
      </c>
      <c r="J53" s="16">
        <f>SUM(J52+I53)</f>
        <v>6282900</v>
      </c>
      <c r="K53" s="17">
        <f t="shared" si="67"/>
        <v>10530</v>
      </c>
      <c r="L53" s="14">
        <f t="shared" si="71"/>
        <v>0.55000000000000004</v>
      </c>
      <c r="M53" s="18">
        <f t="shared" si="72"/>
        <v>315900</v>
      </c>
      <c r="N53" s="19">
        <f t="shared" si="73"/>
        <v>280800</v>
      </c>
      <c r="O53" s="20"/>
      <c r="P53" s="18">
        <f>SUM(P52+M53)</f>
        <v>2070900</v>
      </c>
    </row>
    <row r="54" spans="1:21" x14ac:dyDescent="0.2">
      <c r="A54" s="9"/>
      <c r="B54" s="10" t="s">
        <v>13</v>
      </c>
      <c r="C54" s="10" t="s">
        <v>28</v>
      </c>
      <c r="D54" s="10" t="s">
        <v>24</v>
      </c>
      <c r="E54" s="11">
        <f>260*30</f>
        <v>7800</v>
      </c>
      <c r="F54" s="12">
        <f t="shared" si="68"/>
        <v>6630</v>
      </c>
      <c r="G54" s="13">
        <v>100</v>
      </c>
      <c r="H54" s="14">
        <f t="shared" si="69"/>
        <v>0.15000000000000002</v>
      </c>
      <c r="I54" s="15">
        <f t="shared" si="70"/>
        <v>663000</v>
      </c>
      <c r="J54" s="16">
        <f t="shared" ref="J54:J56" si="74">SUM(J53+I54)</f>
        <v>6945900</v>
      </c>
      <c r="K54" s="17">
        <f t="shared" si="67"/>
        <v>3510</v>
      </c>
      <c r="L54" s="14">
        <f t="shared" si="71"/>
        <v>0.55000000000000004</v>
      </c>
      <c r="M54" s="18">
        <f t="shared" si="72"/>
        <v>351000</v>
      </c>
      <c r="N54" s="19">
        <f t="shared" si="73"/>
        <v>312000</v>
      </c>
      <c r="O54" s="20"/>
      <c r="P54" s="18">
        <f>SUM(P53+M54)</f>
        <v>2421900</v>
      </c>
    </row>
    <row r="55" spans="1:21" s="27" customFormat="1" ht="13.2" x14ac:dyDescent="0.2">
      <c r="A55" s="9">
        <v>43921</v>
      </c>
      <c r="B55" s="21" t="s">
        <v>14</v>
      </c>
      <c r="C55" s="22" t="s">
        <v>25</v>
      </c>
      <c r="D55" s="10"/>
      <c r="E55" s="11"/>
      <c r="F55" s="12"/>
      <c r="G55" s="13"/>
      <c r="H55" s="14"/>
      <c r="I55" s="23">
        <v>-2421900</v>
      </c>
      <c r="J55" s="16">
        <f t="shared" si="74"/>
        <v>4524000</v>
      </c>
      <c r="K55" s="17">
        <f t="shared" si="67"/>
        <v>0</v>
      </c>
      <c r="L55" s="24"/>
      <c r="M55" s="23">
        <f>I55</f>
        <v>-2421900</v>
      </c>
      <c r="N55" s="25">
        <f>SUM(N52:N54)</f>
        <v>2152800</v>
      </c>
      <c r="O55" s="20"/>
      <c r="P55" s="18">
        <f t="shared" ref="P55:P56" si="75">SUM(P54+M55)</f>
        <v>0</v>
      </c>
      <c r="Q55" s="20"/>
      <c r="R55" s="26"/>
      <c r="S55" s="26"/>
      <c r="T55" s="26"/>
      <c r="U55" s="26"/>
    </row>
    <row r="56" spans="1:21" x14ac:dyDescent="0.2">
      <c r="A56" s="9"/>
      <c r="B56" s="21" t="s">
        <v>14</v>
      </c>
      <c r="C56" s="22" t="s">
        <v>15</v>
      </c>
      <c r="D56" s="10"/>
      <c r="E56" s="11"/>
      <c r="F56" s="12"/>
      <c r="G56" s="13"/>
      <c r="H56" s="14"/>
      <c r="I56" s="23">
        <v>-2371200</v>
      </c>
      <c r="J56" s="16">
        <f t="shared" si="74"/>
        <v>2152800</v>
      </c>
      <c r="K56" s="17">
        <f t="shared" ref="K56:K60" si="76">E56*0.45</f>
        <v>0</v>
      </c>
      <c r="L56" s="24"/>
      <c r="M56" s="23"/>
      <c r="N56" s="19"/>
      <c r="O56" s="20"/>
      <c r="P56" s="18">
        <f t="shared" si="75"/>
        <v>0</v>
      </c>
    </row>
    <row r="57" spans="1:21" s="35" customFormat="1" ht="26.4" x14ac:dyDescent="0.2">
      <c r="A57" s="9"/>
      <c r="B57" s="28" t="s">
        <v>16</v>
      </c>
      <c r="C57" s="10"/>
      <c r="D57" s="10"/>
      <c r="E57" s="11"/>
      <c r="F57" s="12"/>
      <c r="G57" s="29"/>
      <c r="H57" s="14"/>
      <c r="I57" s="30"/>
      <c r="J57" s="31"/>
      <c r="K57" s="17">
        <f t="shared" si="76"/>
        <v>0</v>
      </c>
      <c r="L57" s="14"/>
      <c r="M57" s="32"/>
      <c r="N57" s="33"/>
      <c r="O57" s="34"/>
      <c r="P57" s="32"/>
      <c r="Q57" s="34"/>
      <c r="R57" s="26"/>
      <c r="S57" s="26"/>
      <c r="T57" s="26"/>
    </row>
    <row r="58" spans="1:21" x14ac:dyDescent="0.2">
      <c r="A58" s="9">
        <v>43922</v>
      </c>
      <c r="B58" s="10" t="s">
        <v>13</v>
      </c>
      <c r="C58" s="37" t="s">
        <v>30</v>
      </c>
      <c r="D58" s="10" t="s">
        <v>23</v>
      </c>
      <c r="E58" s="11">
        <f>260*300</f>
        <v>78000</v>
      </c>
      <c r="F58" s="12">
        <f t="shared" ref="F58:F60" si="77">E58*0.85</f>
        <v>66300</v>
      </c>
      <c r="G58" s="13">
        <v>50</v>
      </c>
      <c r="H58" s="14">
        <f t="shared" ref="H58:H60" si="78">-(F58/E58-1)</f>
        <v>0.15000000000000002</v>
      </c>
      <c r="I58" s="15">
        <f t="shared" ref="I58:I60" si="79">SUM(G58*F58)</f>
        <v>3315000</v>
      </c>
      <c r="J58" s="16">
        <f>SUM(J56+I58)</f>
        <v>5467800</v>
      </c>
      <c r="K58" s="17">
        <f t="shared" si="76"/>
        <v>35100</v>
      </c>
      <c r="L58" s="14">
        <f t="shared" ref="L58:L60" si="80">-(K58/E58-1)</f>
        <v>0.55000000000000004</v>
      </c>
      <c r="M58" s="18">
        <f t="shared" ref="M58:M60" si="81">SUM(K58*G58)</f>
        <v>1755000</v>
      </c>
      <c r="N58" s="19">
        <f t="shared" ref="N58:N60" si="82">SUM(I58-M58)</f>
        <v>1560000</v>
      </c>
      <c r="O58" s="20"/>
      <c r="P58" s="18">
        <f>SUM(P56+M58)</f>
        <v>1755000</v>
      </c>
    </row>
    <row r="59" spans="1:21" x14ac:dyDescent="0.2">
      <c r="A59" s="9"/>
      <c r="B59" s="10" t="s">
        <v>13</v>
      </c>
      <c r="C59" s="37" t="s">
        <v>29</v>
      </c>
      <c r="D59" s="10" t="s">
        <v>22</v>
      </c>
      <c r="E59" s="11">
        <f>260*90</f>
        <v>23400</v>
      </c>
      <c r="F59" s="12">
        <f t="shared" si="77"/>
        <v>19890</v>
      </c>
      <c r="G59" s="13">
        <v>40</v>
      </c>
      <c r="H59" s="14">
        <f t="shared" si="78"/>
        <v>0.15000000000000002</v>
      </c>
      <c r="I59" s="15">
        <f t="shared" si="79"/>
        <v>795600</v>
      </c>
      <c r="J59" s="16">
        <f>SUM(J58+I59)</f>
        <v>6263400</v>
      </c>
      <c r="K59" s="17">
        <f t="shared" si="76"/>
        <v>10530</v>
      </c>
      <c r="L59" s="14">
        <f t="shared" si="80"/>
        <v>0.55000000000000004</v>
      </c>
      <c r="M59" s="18">
        <f t="shared" si="81"/>
        <v>421200</v>
      </c>
      <c r="N59" s="19">
        <f t="shared" si="82"/>
        <v>374400</v>
      </c>
      <c r="O59" s="20"/>
      <c r="P59" s="18">
        <f>SUM(P58+M59)</f>
        <v>2176200</v>
      </c>
    </row>
    <row r="60" spans="1:21" x14ac:dyDescent="0.2">
      <c r="A60" s="9"/>
      <c r="B60" s="10" t="s">
        <v>13</v>
      </c>
      <c r="C60" s="10" t="s">
        <v>28</v>
      </c>
      <c r="D60" s="10" t="s">
        <v>24</v>
      </c>
      <c r="E60" s="11">
        <f>260*30</f>
        <v>7800</v>
      </c>
      <c r="F60" s="12">
        <f t="shared" si="77"/>
        <v>6630</v>
      </c>
      <c r="G60" s="13">
        <v>100</v>
      </c>
      <c r="H60" s="14">
        <f t="shared" si="78"/>
        <v>0.15000000000000002</v>
      </c>
      <c r="I60" s="15">
        <f t="shared" si="79"/>
        <v>663000</v>
      </c>
      <c r="J60" s="16">
        <f t="shared" ref="J60:J65" si="83">SUM(J59+I60)</f>
        <v>6926400</v>
      </c>
      <c r="K60" s="17">
        <f t="shared" si="76"/>
        <v>3510</v>
      </c>
      <c r="L60" s="14">
        <f t="shared" si="80"/>
        <v>0.55000000000000004</v>
      </c>
      <c r="M60" s="18">
        <f t="shared" si="81"/>
        <v>351000</v>
      </c>
      <c r="N60" s="19">
        <f t="shared" si="82"/>
        <v>312000</v>
      </c>
      <c r="O60" s="20"/>
      <c r="P60" s="18">
        <f t="shared" ref="P60:P65" si="84">SUM(P59+M60)</f>
        <v>2527200</v>
      </c>
    </row>
    <row r="61" spans="1:21" x14ac:dyDescent="0.2">
      <c r="A61" s="9">
        <v>43944</v>
      </c>
      <c r="B61" s="10" t="s">
        <v>13</v>
      </c>
      <c r="C61" s="37" t="s">
        <v>30</v>
      </c>
      <c r="D61" s="10" t="s">
        <v>23</v>
      </c>
      <c r="E61" s="11">
        <f>260*300</f>
        <v>78000</v>
      </c>
      <c r="F61" s="12">
        <f t="shared" ref="F61:F63" si="85">E61*0.85</f>
        <v>66300</v>
      </c>
      <c r="G61" s="13">
        <v>50</v>
      </c>
      <c r="H61" s="14">
        <f t="shared" ref="H61:H63" si="86">-(F61/E61-1)</f>
        <v>0.15000000000000002</v>
      </c>
      <c r="I61" s="15">
        <f t="shared" ref="I61:I63" si="87">SUM(G61*F61)</f>
        <v>3315000</v>
      </c>
      <c r="J61" s="16">
        <f t="shared" si="83"/>
        <v>10241400</v>
      </c>
      <c r="K61" s="17">
        <f t="shared" ref="K61:K69" si="88">E61*0.45</f>
        <v>35100</v>
      </c>
      <c r="L61" s="14">
        <f t="shared" ref="L61:L63" si="89">-(K61/E61-1)</f>
        <v>0.55000000000000004</v>
      </c>
      <c r="M61" s="18">
        <f t="shared" ref="M61:M63" si="90">SUM(K61*G61)</f>
        <v>1755000</v>
      </c>
      <c r="N61" s="19">
        <f t="shared" ref="N61:N63" si="91">SUM(I61-M61)</f>
        <v>1560000</v>
      </c>
      <c r="O61" s="20"/>
      <c r="P61" s="18">
        <f t="shared" si="84"/>
        <v>4282200</v>
      </c>
    </row>
    <row r="62" spans="1:21" x14ac:dyDescent="0.2">
      <c r="A62" s="9"/>
      <c r="B62" s="10" t="s">
        <v>13</v>
      </c>
      <c r="C62" s="37" t="s">
        <v>29</v>
      </c>
      <c r="D62" s="10" t="s">
        <v>22</v>
      </c>
      <c r="E62" s="11">
        <f>260*90</f>
        <v>23400</v>
      </c>
      <c r="F62" s="12">
        <f t="shared" si="85"/>
        <v>19890</v>
      </c>
      <c r="G62" s="13">
        <v>60</v>
      </c>
      <c r="H62" s="14">
        <f t="shared" si="86"/>
        <v>0.15000000000000002</v>
      </c>
      <c r="I62" s="15">
        <f t="shared" si="87"/>
        <v>1193400</v>
      </c>
      <c r="J62" s="16">
        <f t="shared" si="83"/>
        <v>11434800</v>
      </c>
      <c r="K62" s="17">
        <f t="shared" si="88"/>
        <v>10530</v>
      </c>
      <c r="L62" s="14">
        <f t="shared" si="89"/>
        <v>0.55000000000000004</v>
      </c>
      <c r="M62" s="18">
        <f t="shared" si="90"/>
        <v>631800</v>
      </c>
      <c r="N62" s="19">
        <f t="shared" si="91"/>
        <v>561600</v>
      </c>
      <c r="O62" s="20"/>
      <c r="P62" s="18">
        <f t="shared" si="84"/>
        <v>4914000</v>
      </c>
    </row>
    <row r="63" spans="1:21" x14ac:dyDescent="0.2">
      <c r="A63" s="9"/>
      <c r="B63" s="10" t="s">
        <v>13</v>
      </c>
      <c r="C63" s="10" t="s">
        <v>28</v>
      </c>
      <c r="D63" s="10" t="s">
        <v>24</v>
      </c>
      <c r="E63" s="11">
        <f>260*30</f>
        <v>7800</v>
      </c>
      <c r="F63" s="12">
        <f t="shared" si="85"/>
        <v>6630</v>
      </c>
      <c r="G63" s="13">
        <v>200</v>
      </c>
      <c r="H63" s="14">
        <f t="shared" si="86"/>
        <v>0.15000000000000002</v>
      </c>
      <c r="I63" s="15">
        <f t="shared" si="87"/>
        <v>1326000</v>
      </c>
      <c r="J63" s="16">
        <f t="shared" si="83"/>
        <v>12760800</v>
      </c>
      <c r="K63" s="17">
        <f t="shared" si="88"/>
        <v>3510</v>
      </c>
      <c r="L63" s="14">
        <f t="shared" si="89"/>
        <v>0.55000000000000004</v>
      </c>
      <c r="M63" s="18">
        <f t="shared" si="90"/>
        <v>702000</v>
      </c>
      <c r="N63" s="19">
        <f t="shared" si="91"/>
        <v>624000</v>
      </c>
      <c r="O63" s="20"/>
      <c r="P63" s="18">
        <f t="shared" si="84"/>
        <v>5616000</v>
      </c>
    </row>
    <row r="64" spans="1:21" s="27" customFormat="1" ht="13.2" x14ac:dyDescent="0.2">
      <c r="A64" s="9">
        <v>43951</v>
      </c>
      <c r="B64" s="21" t="s">
        <v>14</v>
      </c>
      <c r="C64" s="22" t="s">
        <v>25</v>
      </c>
      <c r="D64" s="10"/>
      <c r="E64" s="11"/>
      <c r="F64" s="12"/>
      <c r="G64" s="13"/>
      <c r="H64" s="14"/>
      <c r="I64" s="23">
        <v>-2527200</v>
      </c>
      <c r="J64" s="16">
        <f t="shared" si="83"/>
        <v>10233600</v>
      </c>
      <c r="K64" s="17">
        <f t="shared" si="88"/>
        <v>0</v>
      </c>
      <c r="L64" s="24"/>
      <c r="M64" s="23">
        <f>I64</f>
        <v>-2527200</v>
      </c>
      <c r="N64" s="25">
        <f>SUM(N58:N63)</f>
        <v>4992000</v>
      </c>
      <c r="O64" s="20"/>
      <c r="P64" s="18">
        <f t="shared" si="84"/>
        <v>3088800</v>
      </c>
      <c r="Q64" s="20"/>
      <c r="R64" s="26"/>
      <c r="S64" s="26"/>
      <c r="T64" s="26"/>
      <c r="U64" s="26"/>
    </row>
    <row r="65" spans="1:21" x14ac:dyDescent="0.2">
      <c r="A65" s="9"/>
      <c r="B65" s="21" t="s">
        <v>14</v>
      </c>
      <c r="C65" s="22" t="s">
        <v>15</v>
      </c>
      <c r="D65" s="10"/>
      <c r="E65" s="11"/>
      <c r="F65" s="12"/>
      <c r="G65" s="13"/>
      <c r="H65" s="14"/>
      <c r="I65" s="23">
        <v>-2152800</v>
      </c>
      <c r="J65" s="16">
        <f t="shared" si="83"/>
        <v>8080800</v>
      </c>
      <c r="K65" s="17">
        <f t="shared" si="88"/>
        <v>0</v>
      </c>
      <c r="L65" s="24"/>
      <c r="M65" s="23"/>
      <c r="N65" s="19"/>
      <c r="O65" s="20"/>
      <c r="P65" s="18">
        <f t="shared" si="84"/>
        <v>3088800</v>
      </c>
    </row>
    <row r="66" spans="1:21" s="35" customFormat="1" ht="26.4" x14ac:dyDescent="0.2">
      <c r="A66" s="9"/>
      <c r="B66" s="28" t="s">
        <v>16</v>
      </c>
      <c r="C66" s="10"/>
      <c r="D66" s="10"/>
      <c r="E66" s="11"/>
      <c r="F66" s="12"/>
      <c r="G66" s="29"/>
      <c r="H66" s="14"/>
      <c r="I66" s="30"/>
      <c r="J66" s="31"/>
      <c r="K66" s="17">
        <f t="shared" si="88"/>
        <v>0</v>
      </c>
      <c r="L66" s="14"/>
      <c r="M66" s="32"/>
      <c r="N66" s="33"/>
      <c r="O66" s="34"/>
      <c r="P66" s="32"/>
      <c r="Q66" s="34"/>
      <c r="R66" s="26"/>
      <c r="S66" s="26"/>
      <c r="T66" s="26"/>
    </row>
    <row r="67" spans="1:21" x14ac:dyDescent="0.2">
      <c r="A67" s="9">
        <v>43978</v>
      </c>
      <c r="B67" s="10" t="s">
        <v>13</v>
      </c>
      <c r="C67" s="37" t="s">
        <v>30</v>
      </c>
      <c r="D67" s="10" t="s">
        <v>23</v>
      </c>
      <c r="E67" s="11">
        <f>260*300</f>
        <v>78000</v>
      </c>
      <c r="F67" s="12">
        <f t="shared" ref="F67:F69" si="92">E67*0.85</f>
        <v>66300</v>
      </c>
      <c r="G67" s="13">
        <v>100</v>
      </c>
      <c r="H67" s="14">
        <f t="shared" ref="H67:H69" si="93">-(F67/E67-1)</f>
        <v>0.15000000000000002</v>
      </c>
      <c r="I67" s="15">
        <f t="shared" ref="I67:I69" si="94">SUM(G67*F67)</f>
        <v>6630000</v>
      </c>
      <c r="J67" s="16">
        <f>SUM(J65+I67)</f>
        <v>14710800</v>
      </c>
      <c r="K67" s="17">
        <f t="shared" si="88"/>
        <v>35100</v>
      </c>
      <c r="L67" s="14">
        <f t="shared" ref="L67:L69" si="95">-(K67/E67-1)</f>
        <v>0.55000000000000004</v>
      </c>
      <c r="M67" s="18">
        <f t="shared" ref="M67:M69" si="96">SUM(K67*G67)</f>
        <v>3510000</v>
      </c>
      <c r="N67" s="19">
        <f t="shared" ref="N67:N69" si="97">SUM(I67-M67)</f>
        <v>3120000</v>
      </c>
      <c r="O67" s="20"/>
      <c r="P67" s="18">
        <f>SUM(P65+M67)</f>
        <v>6598800</v>
      </c>
    </row>
    <row r="68" spans="1:21" x14ac:dyDescent="0.2">
      <c r="A68" s="9"/>
      <c r="B68" s="10" t="s">
        <v>13</v>
      </c>
      <c r="C68" s="37" t="s">
        <v>29</v>
      </c>
      <c r="D68" s="10" t="s">
        <v>22</v>
      </c>
      <c r="E68" s="11">
        <f>260*90</f>
        <v>23400</v>
      </c>
      <c r="F68" s="12">
        <f t="shared" si="92"/>
        <v>19890</v>
      </c>
      <c r="G68" s="13">
        <v>50</v>
      </c>
      <c r="H68" s="14">
        <f t="shared" si="93"/>
        <v>0.15000000000000002</v>
      </c>
      <c r="I68" s="15">
        <f t="shared" si="94"/>
        <v>994500</v>
      </c>
      <c r="J68" s="16">
        <f>SUM(J67+I68)</f>
        <v>15705300</v>
      </c>
      <c r="K68" s="17">
        <f t="shared" si="88"/>
        <v>10530</v>
      </c>
      <c r="L68" s="14">
        <f t="shared" si="95"/>
        <v>0.55000000000000004</v>
      </c>
      <c r="M68" s="18">
        <f t="shared" si="96"/>
        <v>526500</v>
      </c>
      <c r="N68" s="19">
        <f t="shared" si="97"/>
        <v>468000</v>
      </c>
      <c r="O68" s="20"/>
      <c r="P68" s="18">
        <f>SUM(P67+M68)</f>
        <v>7125300</v>
      </c>
    </row>
    <row r="69" spans="1:21" x14ac:dyDescent="0.2">
      <c r="A69" s="9"/>
      <c r="B69" s="10" t="s">
        <v>13</v>
      </c>
      <c r="C69" s="10" t="s">
        <v>28</v>
      </c>
      <c r="D69" s="10" t="s">
        <v>24</v>
      </c>
      <c r="E69" s="11">
        <f>260*30</f>
        <v>7800</v>
      </c>
      <c r="F69" s="12">
        <f t="shared" si="92"/>
        <v>6630</v>
      </c>
      <c r="G69" s="13">
        <v>150</v>
      </c>
      <c r="H69" s="14">
        <f t="shared" si="93"/>
        <v>0.15000000000000002</v>
      </c>
      <c r="I69" s="15">
        <f t="shared" si="94"/>
        <v>994500</v>
      </c>
      <c r="J69" s="16">
        <f t="shared" ref="J69:J71" si="98">SUM(J68+I69)</f>
        <v>16699800</v>
      </c>
      <c r="K69" s="17">
        <f t="shared" si="88"/>
        <v>3510</v>
      </c>
      <c r="L69" s="14">
        <f t="shared" si="95"/>
        <v>0.55000000000000004</v>
      </c>
      <c r="M69" s="18">
        <f t="shared" si="96"/>
        <v>526500</v>
      </c>
      <c r="N69" s="19">
        <f t="shared" si="97"/>
        <v>468000</v>
      </c>
      <c r="O69" s="20"/>
      <c r="P69" s="18">
        <f t="shared" ref="P69:P71" si="99">SUM(P68+M69)</f>
        <v>7651800</v>
      </c>
    </row>
    <row r="70" spans="1:21" s="27" customFormat="1" ht="13.2" x14ac:dyDescent="0.2">
      <c r="A70" s="9">
        <v>43980</v>
      </c>
      <c r="B70" s="21" t="s">
        <v>14</v>
      </c>
      <c r="C70" s="22" t="s">
        <v>25</v>
      </c>
      <c r="D70" s="10"/>
      <c r="E70" s="11"/>
      <c r="F70" s="12"/>
      <c r="G70" s="13"/>
      <c r="H70" s="14"/>
      <c r="I70" s="23">
        <v>-3088800</v>
      </c>
      <c r="J70" s="16">
        <f t="shared" si="98"/>
        <v>13611000</v>
      </c>
      <c r="K70" s="17">
        <f t="shared" ref="K70:K72" si="100">E70*0.45</f>
        <v>0</v>
      </c>
      <c r="L70" s="24"/>
      <c r="M70" s="23">
        <f>I70</f>
        <v>-3088800</v>
      </c>
      <c r="N70" s="25">
        <f>SUM(N67:N69)</f>
        <v>4056000</v>
      </c>
      <c r="O70" s="20"/>
      <c r="P70" s="18">
        <f t="shared" si="99"/>
        <v>4563000</v>
      </c>
      <c r="Q70" s="20"/>
      <c r="R70" s="26"/>
      <c r="S70" s="26"/>
      <c r="T70" s="26"/>
      <c r="U70" s="26"/>
    </row>
    <row r="71" spans="1:21" x14ac:dyDescent="0.2">
      <c r="A71" s="9"/>
      <c r="B71" s="21" t="s">
        <v>14</v>
      </c>
      <c r="C71" s="22" t="s">
        <v>15</v>
      </c>
      <c r="D71" s="10"/>
      <c r="E71" s="11"/>
      <c r="F71" s="12"/>
      <c r="G71" s="13"/>
      <c r="H71" s="14"/>
      <c r="I71" s="23">
        <v>-2246400</v>
      </c>
      <c r="J71" s="16">
        <f t="shared" si="98"/>
        <v>11364600</v>
      </c>
      <c r="K71" s="17">
        <f t="shared" si="100"/>
        <v>0</v>
      </c>
      <c r="L71" s="24"/>
      <c r="M71" s="23"/>
      <c r="N71" s="19"/>
      <c r="O71" s="20"/>
      <c r="P71" s="18">
        <f t="shared" si="99"/>
        <v>4563000</v>
      </c>
    </row>
    <row r="72" spans="1:21" s="35" customFormat="1" ht="26.4" x14ac:dyDescent="0.2">
      <c r="A72" s="9"/>
      <c r="B72" s="28" t="s">
        <v>16</v>
      </c>
      <c r="C72" s="10"/>
      <c r="D72" s="10"/>
      <c r="E72" s="11"/>
      <c r="F72" s="12"/>
      <c r="G72" s="29"/>
      <c r="H72" s="14"/>
      <c r="I72" s="30"/>
      <c r="J72" s="31"/>
      <c r="K72" s="17">
        <f t="shared" si="100"/>
        <v>0</v>
      </c>
      <c r="L72" s="14"/>
      <c r="M72" s="32"/>
      <c r="N72" s="33"/>
      <c r="O72" s="34"/>
      <c r="P72" s="32"/>
      <c r="Q72" s="34"/>
      <c r="R72" s="26"/>
      <c r="S72" s="26"/>
      <c r="T72" s="26"/>
    </row>
    <row r="73" spans="1:21" s="27" customFormat="1" ht="13.2" x14ac:dyDescent="0.2">
      <c r="A73" s="9">
        <v>44011</v>
      </c>
      <c r="B73" s="21" t="s">
        <v>14</v>
      </c>
      <c r="C73" s="22" t="s">
        <v>25</v>
      </c>
      <c r="D73" s="10"/>
      <c r="E73" s="11"/>
      <c r="F73" s="12"/>
      <c r="G73" s="13"/>
      <c r="H73" s="14"/>
      <c r="I73" s="23">
        <v>-4563000</v>
      </c>
      <c r="J73" s="16">
        <f>SUM(J71+I73)</f>
        <v>6801600</v>
      </c>
      <c r="K73" s="17">
        <f t="shared" ref="K73:K76" si="101">E73*0.45</f>
        <v>0</v>
      </c>
      <c r="L73" s="24"/>
      <c r="M73" s="23">
        <f>I73</f>
        <v>-4563000</v>
      </c>
      <c r="N73" s="25">
        <f>SUM(N70:N72)</f>
        <v>4056000</v>
      </c>
      <c r="O73" s="20"/>
      <c r="P73" s="18">
        <f>SUM(P71+M73)</f>
        <v>0</v>
      </c>
      <c r="Q73" s="20"/>
      <c r="R73" s="26"/>
      <c r="S73" s="26"/>
      <c r="T73" s="26"/>
      <c r="U73" s="26"/>
    </row>
    <row r="74" spans="1:21" x14ac:dyDescent="0.2">
      <c r="A74" s="9"/>
      <c r="B74" s="21" t="s">
        <v>14</v>
      </c>
      <c r="C74" s="22" t="s">
        <v>15</v>
      </c>
      <c r="D74" s="10"/>
      <c r="E74" s="11"/>
      <c r="F74" s="12"/>
      <c r="G74" s="13"/>
      <c r="H74" s="14"/>
      <c r="I74" s="23"/>
      <c r="J74" s="16">
        <f t="shared" ref="J74" si="102">SUM(J73+I74)</f>
        <v>6801600</v>
      </c>
      <c r="K74" s="17">
        <f t="shared" si="101"/>
        <v>0</v>
      </c>
      <c r="L74" s="24"/>
      <c r="M74" s="23"/>
      <c r="N74" s="19"/>
      <c r="O74" s="20"/>
      <c r="P74" s="18">
        <f t="shared" ref="P74" si="103">SUM(P73+M74)</f>
        <v>0</v>
      </c>
    </row>
    <row r="75" spans="1:21" s="35" customFormat="1" ht="26.4" x14ac:dyDescent="0.2">
      <c r="A75" s="9"/>
      <c r="B75" s="28" t="s">
        <v>16</v>
      </c>
      <c r="C75" s="10"/>
      <c r="D75" s="10"/>
      <c r="E75" s="11"/>
      <c r="F75" s="12"/>
      <c r="G75" s="29"/>
      <c r="H75" s="14"/>
      <c r="I75" s="30"/>
      <c r="J75" s="31"/>
      <c r="K75" s="17">
        <f t="shared" si="101"/>
        <v>0</v>
      </c>
      <c r="L75" s="14"/>
      <c r="M75" s="32"/>
      <c r="N75" s="33"/>
      <c r="O75" s="34"/>
      <c r="P75" s="32"/>
      <c r="Q75" s="34"/>
      <c r="R75" s="26"/>
      <c r="S75" s="26"/>
      <c r="T75" s="26"/>
    </row>
    <row r="76" spans="1:21" x14ac:dyDescent="0.2">
      <c r="A76" s="9"/>
      <c r="B76" s="10" t="s">
        <v>13</v>
      </c>
      <c r="C76" s="10" t="s">
        <v>28</v>
      </c>
      <c r="D76" s="10" t="s">
        <v>24</v>
      </c>
      <c r="E76" s="11">
        <f>260*30</f>
        <v>7800</v>
      </c>
      <c r="F76" s="12">
        <f t="shared" ref="F76" si="104">E76*0.85</f>
        <v>6630</v>
      </c>
      <c r="G76" s="13">
        <v>150</v>
      </c>
      <c r="H76" s="14">
        <f t="shared" ref="H76" si="105">-(F76/E76-1)</f>
        <v>0.15000000000000002</v>
      </c>
      <c r="I76" s="15">
        <f t="shared" ref="I76" si="106">SUM(G76*F76)</f>
        <v>994500</v>
      </c>
      <c r="J76" s="16">
        <f t="shared" ref="J76" si="107">SUM(J75+I76)</f>
        <v>994500</v>
      </c>
      <c r="K76" s="17">
        <f t="shared" si="101"/>
        <v>3510</v>
      </c>
      <c r="L76" s="14">
        <f t="shared" ref="L76" si="108">-(K76/E76-1)</f>
        <v>0.55000000000000004</v>
      </c>
      <c r="M76" s="18">
        <f t="shared" ref="M76" si="109">SUM(K76*G76)</f>
        <v>526500</v>
      </c>
      <c r="N76" s="19">
        <f t="shared" ref="N76" si="110">SUM(I76-M76)</f>
        <v>468000</v>
      </c>
      <c r="O76" s="20"/>
      <c r="P76" s="18">
        <f t="shared" ref="P76" si="111">SUM(P75+M76)</f>
        <v>526500</v>
      </c>
    </row>
    <row r="77" spans="1:21" x14ac:dyDescent="0.2">
      <c r="A77" s="9"/>
      <c r="B77" s="10"/>
      <c r="C77" s="10"/>
      <c r="D77" s="10"/>
      <c r="E77" s="11"/>
      <c r="F77" s="12"/>
      <c r="G77" s="13"/>
      <c r="H77" s="14"/>
      <c r="I77" s="15"/>
      <c r="J77" s="16"/>
      <c r="K77" s="17"/>
      <c r="L77" s="14"/>
      <c r="M77" s="18"/>
      <c r="N77" s="19"/>
      <c r="O77" s="20"/>
      <c r="P77" s="18"/>
    </row>
    <row r="78" spans="1:21" x14ac:dyDescent="0.2">
      <c r="A78" s="9"/>
      <c r="B78" s="10"/>
      <c r="C78" s="10"/>
      <c r="D78" s="10"/>
      <c r="E78" s="11"/>
      <c r="F78" s="12"/>
      <c r="G78" s="13"/>
      <c r="H78" s="14"/>
      <c r="I78" s="15"/>
      <c r="J78" s="16"/>
      <c r="K78" s="17"/>
      <c r="L78" s="14"/>
      <c r="M78" s="18"/>
      <c r="N78" s="19"/>
      <c r="O78" s="20"/>
      <c r="P78" s="18"/>
    </row>
    <row r="79" spans="1:21" x14ac:dyDescent="0.2">
      <c r="A79" s="9"/>
      <c r="B79" s="10"/>
      <c r="C79" s="10"/>
      <c r="D79" s="10"/>
      <c r="E79" s="11"/>
      <c r="F79" s="12"/>
      <c r="G79" s="13"/>
      <c r="H79" s="14"/>
      <c r="I79" s="15"/>
      <c r="J79" s="16"/>
      <c r="K79" s="17"/>
      <c r="L79" s="14"/>
      <c r="M79" s="18"/>
      <c r="N79" s="19"/>
      <c r="O79" s="20"/>
      <c r="P79" s="18"/>
    </row>
    <row r="80" spans="1:21" x14ac:dyDescent="0.2">
      <c r="A80" s="9"/>
      <c r="B80" s="10"/>
      <c r="C80" s="10"/>
      <c r="D80" s="10"/>
      <c r="E80" s="11"/>
      <c r="F80" s="12"/>
      <c r="G80" s="13"/>
      <c r="H80" s="14"/>
      <c r="I80" s="15"/>
      <c r="J80" s="16"/>
      <c r="K80" s="17"/>
      <c r="L80" s="14"/>
      <c r="M80" s="18"/>
      <c r="N80" s="19"/>
      <c r="O80" s="20"/>
      <c r="P80" s="18"/>
    </row>
    <row r="84" spans="3:3" x14ac:dyDescent="0.4">
      <c r="C84" s="1" t="s">
        <v>27</v>
      </c>
    </row>
    <row r="87" spans="3:3" x14ac:dyDescent="0.4">
      <c r="C87" s="36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에스디메디칼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2020-07-30T04:50:59Z</dcterms:modified>
</cp:coreProperties>
</file>