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s\Documents\GitHub\Diplomatiki_kwpap_step_1\2024 Project v2\other\"/>
    </mc:Choice>
  </mc:AlternateContent>
  <xr:revisionPtr revIDLastSave="0" documentId="8_{81244E01-F162-4D62-8160-0429BD7D59CC}" xr6:coauthVersionLast="47" xr6:coauthVersionMax="47" xr10:uidLastSave="{00000000-0000-0000-0000-000000000000}"/>
  <bookViews>
    <workbookView xWindow="22932" yWindow="-144" windowWidth="23256" windowHeight="13176" xr2:uid="{80366F78-A857-4136-905A-A5E91B2B512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I2" i="1"/>
  <c r="I10" i="1"/>
  <c r="I9" i="1"/>
  <c r="I8" i="1"/>
  <c r="I7" i="1"/>
  <c r="I6" i="1"/>
  <c r="I5" i="1"/>
  <c r="I4" i="1"/>
  <c r="I3" i="1"/>
  <c r="F10" i="1"/>
  <c r="G10" i="1" s="1"/>
  <c r="H10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K8" i="1" s="1"/>
  <c r="L8" i="1" s="1"/>
  <c r="F9" i="1"/>
  <c r="G9" i="1" s="1"/>
  <c r="H9" i="1" s="1"/>
  <c r="F3" i="1"/>
  <c r="G3" i="1" s="1"/>
  <c r="H3" i="1" s="1"/>
  <c r="F4" i="1"/>
  <c r="G4" i="1" s="1"/>
  <c r="H4" i="1" s="1"/>
  <c r="F2" i="1"/>
  <c r="G2" i="1" s="1"/>
  <c r="H2" i="1" s="1"/>
  <c r="K10" i="1" l="1"/>
  <c r="L10" i="1" s="1"/>
  <c r="K9" i="1"/>
  <c r="L9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<sst xmlns="http://schemas.openxmlformats.org/spreadsheetml/2006/main" count="12" uniqueCount="12">
  <si>
    <t>Firm</t>
  </si>
  <si>
    <t>Output</t>
  </si>
  <si>
    <t>Emission</t>
  </si>
  <si>
    <t>Profit</t>
  </si>
  <si>
    <t>sector</t>
  </si>
  <si>
    <t>sum_sector_output</t>
  </si>
  <si>
    <t>price</t>
  </si>
  <si>
    <t>sales</t>
  </si>
  <si>
    <t>abatement</t>
  </si>
  <si>
    <t>trades</t>
  </si>
  <si>
    <t>sum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</si>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</sst>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DE1C-8E0C-444B-B014-DBC35DF9E0E3}">
  <dimension ref="A1:L10"/>
  <sheetViews>
    <sheetView tabSelected="1" workbookViewId="0">
      <selection activeCell="E4" sqref="E4"/>
    </sheetView>
  </sheetViews>
  <sheetFormatPr defaultRowHeight="15" x14ac:dyDescent="0.25"/>
  <cols>
    <col min="1" max="1" width="5" bestFit="1" customWidth="1"/>
    <col min="2" max="4" width="12" bestFit="1" customWidth="1"/>
    <col min="9" max="9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257.32525385606999</v>
      </c>
      <c r="C2">
        <v>257.32525385606999</v>
      </c>
      <c r="D2">
        <v>6273.5907659136801</v>
      </c>
      <c r="E2">
        <v>1</v>
      </c>
      <c r="F2">
        <f>SUMIF(E:E, E2, B:B)</f>
        <v>756.19995815013499</v>
      </c>
      <c r="G2">
        <f>100-0.1*F2</f>
        <v>24.380004184986504</v>
      </c>
      <c r="H2">
        <f>G2*B2</f>
        <v>6273.590765913701</v>
      </c>
      <c r="I2">
        <f>0.1*(B2-C2)^4+100/(C2^2)</f>
        <v>1.5102024838585437E-3</v>
      </c>
      <c r="J2">
        <f>2*(C2-0.1*B2)</f>
        <v>463.18545694092597</v>
      </c>
      <c r="K2">
        <f>H2-I2-J2</f>
        <v>5810.4037987702914</v>
      </c>
      <c r="L2" t="b">
        <f>(D2-K2)/MAX(D2,K2)&lt;0.01</f>
        <v>0</v>
      </c>
    </row>
    <row r="3" spans="1:12" x14ac:dyDescent="0.25">
      <c r="A3">
        <v>2</v>
      </c>
      <c r="B3">
        <v>257.32525385606999</v>
      </c>
      <c r="C3">
        <v>257.32525385606999</v>
      </c>
      <c r="D3">
        <v>6273.5907659136801</v>
      </c>
      <c r="E3">
        <v>1</v>
      </c>
      <c r="F3">
        <f t="shared" ref="F3:F10" si="0">SUMIF(E:E, E3, B:B)</f>
        <v>756.19995815013499</v>
      </c>
      <c r="G3">
        <f t="shared" ref="G3:G10" si="1">100-0.1*F3</f>
        <v>24.380004184986504</v>
      </c>
      <c r="H3">
        <f t="shared" ref="H3:H10" si="2">G3*B3</f>
        <v>6273.590765913701</v>
      </c>
      <c r="I3">
        <f>5*(B3-C3)^3.2+40/(C3^2)</f>
        <v>6.0408099354341746E-4</v>
      </c>
      <c r="J3">
        <f t="shared" ref="J3:J10" si="3">2*(C3-0.1*B3)</f>
        <v>463.18545694092597</v>
      </c>
      <c r="K3">
        <f t="shared" ref="K3:K10" si="4">H3-I3-J3</f>
        <v>5810.404704891781</v>
      </c>
      <c r="L3" t="b">
        <f t="shared" ref="L3:L10" si="5">(D3-K3)/MAX(D3,K3)&lt;0.01</f>
        <v>0</v>
      </c>
    </row>
    <row r="4" spans="1:12" x14ac:dyDescent="0.25">
      <c r="A4">
        <v>3</v>
      </c>
      <c r="B4">
        <v>241.54945043799501</v>
      </c>
      <c r="C4">
        <v>241.54945043799501</v>
      </c>
      <c r="D4">
        <v>5888.9766125594997</v>
      </c>
      <c r="E4">
        <v>1</v>
      </c>
      <c r="F4">
        <f t="shared" si="0"/>
        <v>756.19995815013499</v>
      </c>
      <c r="G4">
        <f t="shared" si="1"/>
        <v>24.380004184986504</v>
      </c>
      <c r="H4">
        <f t="shared" si="2"/>
        <v>5888.9766125595088</v>
      </c>
      <c r="I4">
        <f>(B4-C4)^5.2+30/(C4^2)</f>
        <v>5.1417285768985081E-4</v>
      </c>
      <c r="J4">
        <f t="shared" si="3"/>
        <v>434.78901078839101</v>
      </c>
      <c r="K4">
        <f t="shared" si="4"/>
        <v>5454.1870875982595</v>
      </c>
      <c r="L4" t="b">
        <f t="shared" si="5"/>
        <v>0</v>
      </c>
    </row>
    <row r="5" spans="1:12" x14ac:dyDescent="0.25">
      <c r="A5">
        <v>4</v>
      </c>
      <c r="B5">
        <v>376.13222749305999</v>
      </c>
      <c r="C5">
        <v>376.13222749305999</v>
      </c>
      <c r="D5">
        <v>13977.198356291699</v>
      </c>
      <c r="E5">
        <v>2</v>
      </c>
      <c r="F5">
        <f t="shared" si="0"/>
        <v>1128.3966824791801</v>
      </c>
      <c r="G5">
        <f>150-0.1*F5</f>
        <v>37.160331752081987</v>
      </c>
      <c r="H5">
        <f t="shared" si="2"/>
        <v>13977.198356291683</v>
      </c>
      <c r="I5">
        <f>(B5-C5)^3.3+20/(C5^2)</f>
        <v>1.4136728060067336E-4</v>
      </c>
      <c r="J5">
        <f>2*(C5-0.02*B5)</f>
        <v>737.2191658863976</v>
      </c>
      <c r="K5">
        <f t="shared" si="4"/>
        <v>13239.979049038006</v>
      </c>
      <c r="L5" t="b">
        <f t="shared" si="5"/>
        <v>0</v>
      </c>
    </row>
    <row r="6" spans="1:12" x14ac:dyDescent="0.25">
      <c r="A6">
        <v>5</v>
      </c>
      <c r="B6">
        <v>376.13222749305999</v>
      </c>
      <c r="C6">
        <v>376.13222749305999</v>
      </c>
      <c r="D6">
        <v>13977.198356291699</v>
      </c>
      <c r="E6">
        <v>2</v>
      </c>
      <c r="F6">
        <f t="shared" si="0"/>
        <v>1128.3966824791801</v>
      </c>
      <c r="G6">
        <f t="shared" ref="G6:G7" si="6">150-0.1*F6</f>
        <v>37.160331752081987</v>
      </c>
      <c r="H6">
        <f t="shared" si="2"/>
        <v>13977.198356291683</v>
      </c>
      <c r="I6">
        <f>(B6-C6)^2.3+20/(C6^2)</f>
        <v>1.4136728060067336E-4</v>
      </c>
      <c r="J6">
        <f t="shared" ref="J6:J7" si="7">2*(C6-0.02*B6)</f>
        <v>737.2191658863976</v>
      </c>
      <c r="K6">
        <f t="shared" si="4"/>
        <v>13239.979049038006</v>
      </c>
      <c r="L6" t="b">
        <f t="shared" si="5"/>
        <v>0</v>
      </c>
    </row>
    <row r="7" spans="1:12" x14ac:dyDescent="0.25">
      <c r="A7">
        <v>6</v>
      </c>
      <c r="B7">
        <v>376.13222749305999</v>
      </c>
      <c r="C7">
        <v>376.13222749305999</v>
      </c>
      <c r="D7">
        <v>13977.198356291699</v>
      </c>
      <c r="E7">
        <v>2</v>
      </c>
      <c r="F7">
        <f t="shared" si="0"/>
        <v>1128.3966824791801</v>
      </c>
      <c r="G7">
        <f t="shared" si="6"/>
        <v>37.160331752081987</v>
      </c>
      <c r="H7">
        <f t="shared" si="2"/>
        <v>13977.198356291683</v>
      </c>
      <c r="I7">
        <f>(B7-C7)^3.2+15/(C7^2)</f>
        <v>1.0602546045050501E-4</v>
      </c>
      <c r="J7">
        <f t="shared" si="7"/>
        <v>737.2191658863976</v>
      </c>
      <c r="K7">
        <f t="shared" si="4"/>
        <v>13239.979084379826</v>
      </c>
      <c r="L7" t="b">
        <f t="shared" si="5"/>
        <v>0</v>
      </c>
    </row>
    <row r="8" spans="1:12" x14ac:dyDescent="0.25">
      <c r="A8">
        <v>7</v>
      </c>
      <c r="B8">
        <v>118.455295156473</v>
      </c>
      <c r="C8">
        <v>118.455295156473</v>
      </c>
      <c r="D8">
        <v>7789.6432564217303</v>
      </c>
      <c r="E8">
        <v>3</v>
      </c>
      <c r="F8">
        <f t="shared" si="0"/>
        <v>355.36588546941903</v>
      </c>
      <c r="G8">
        <f>200-0.02*F8^1.5</f>
        <v>66.018882268133297</v>
      </c>
      <c r="H8">
        <f t="shared" si="2"/>
        <v>7820.2861849721712</v>
      </c>
      <c r="I8">
        <f>(B8-C8)^4.1+40/(C8^2)</f>
        <v>2.850696830802241E-3</v>
      </c>
      <c r="J8">
        <f t="shared" si="3"/>
        <v>213.2195312816514</v>
      </c>
      <c r="K8">
        <f t="shared" si="4"/>
        <v>7607.063802993689</v>
      </c>
      <c r="L8" t="b">
        <f t="shared" si="5"/>
        <v>0</v>
      </c>
    </row>
    <row r="9" spans="1:12" x14ac:dyDescent="0.25">
      <c r="A9">
        <v>8</v>
      </c>
      <c r="B9">
        <v>118.455295156473</v>
      </c>
      <c r="C9">
        <v>118.455295156473</v>
      </c>
      <c r="D9">
        <v>7789.6432564217303</v>
      </c>
      <c r="E9">
        <v>3</v>
      </c>
      <c r="F9">
        <f t="shared" si="0"/>
        <v>355.36588546941903</v>
      </c>
      <c r="G9">
        <f t="shared" ref="G9:G10" si="8">200-0.02*F9^1.5</f>
        <v>66.018882268133297</v>
      </c>
      <c r="H9">
        <f t="shared" si="2"/>
        <v>7820.2861849721712</v>
      </c>
      <c r="I9">
        <f>(B9-C9)^5.1+50/(C9^2)</f>
        <v>3.5633710385028013E-3</v>
      </c>
      <c r="J9">
        <f t="shared" si="3"/>
        <v>213.2195312816514</v>
      </c>
      <c r="K9">
        <f t="shared" si="4"/>
        <v>7607.0630903194815</v>
      </c>
      <c r="L9" t="b">
        <f t="shared" si="5"/>
        <v>0</v>
      </c>
    </row>
    <row r="10" spans="1:12" x14ac:dyDescent="0.25">
      <c r="A10">
        <v>9</v>
      </c>
      <c r="B10">
        <v>118.455295156473</v>
      </c>
      <c r="C10">
        <v>118.455295156473</v>
      </c>
      <c r="D10">
        <v>7789.6432564217303</v>
      </c>
      <c r="E10">
        <v>3</v>
      </c>
      <c r="F10">
        <f t="shared" si="0"/>
        <v>355.36588546941903</v>
      </c>
      <c r="G10">
        <f t="shared" si="8"/>
        <v>66.018882268133297</v>
      </c>
      <c r="H10">
        <f t="shared" si="2"/>
        <v>7820.2861849721712</v>
      </c>
      <c r="I10">
        <f>(B10-C10)^5+60/(C10^2)</f>
        <v>4.2760452462033615E-3</v>
      </c>
      <c r="J10">
        <f t="shared" si="3"/>
        <v>213.2195312816514</v>
      </c>
      <c r="K10">
        <f t="shared" si="4"/>
        <v>7607.062377645274</v>
      </c>
      <c r="L10" t="b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Κωνσταντίνος Παπαδόπουλος</dc:creator>
  <cp:lastModifiedBy>Κωνσταντίνος Παπαδόπουλος</cp:lastModifiedBy>
  <dcterms:created xsi:type="dcterms:W3CDTF">2024-09-24T14:35:24Z</dcterms:created>
  <dcterms:modified xsi:type="dcterms:W3CDTF">2024-09-24T17:02:30Z</dcterms:modified>
</cp:coreProperties>
</file>