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5360" windowHeight="7755" firstSheet="2" activeTab="6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8" l="1"/>
  <c r="C12" i="8"/>
  <c r="C16" i="8"/>
  <c r="B8" i="8"/>
  <c r="B9" i="8"/>
  <c r="C9" i="8" s="1"/>
  <c r="B10" i="8"/>
  <c r="C10" i="8" s="1"/>
  <c r="B11" i="8"/>
  <c r="C11" i="8" s="1"/>
  <c r="B12" i="8"/>
  <c r="B13" i="8"/>
  <c r="C13" i="8" s="1"/>
  <c r="B14" i="8"/>
  <c r="C14" i="8" s="1"/>
  <c r="B15" i="8"/>
  <c r="C15" i="8" s="1"/>
  <c r="B16" i="8"/>
  <c r="B7" i="8"/>
  <c r="C7" i="8" s="1"/>
  <c r="AI8" i="8"/>
  <c r="AI9" i="8"/>
  <c r="AI10" i="8"/>
  <c r="AI11" i="8"/>
  <c r="AI12" i="8"/>
  <c r="AI13" i="8"/>
  <c r="AI14" i="8"/>
  <c r="AI15" i="8"/>
  <c r="AI16" i="8"/>
  <c r="AI17" i="8"/>
  <c r="AI18" i="8"/>
  <c r="AI7" i="8"/>
  <c r="K8" i="7"/>
  <c r="K9" i="7"/>
  <c r="K10" i="7"/>
  <c r="K11" i="7"/>
  <c r="K12" i="7"/>
  <c r="K13" i="7"/>
  <c r="K14" i="7"/>
  <c r="K15" i="7"/>
  <c r="K16" i="7"/>
  <c r="K7" i="7"/>
  <c r="J8" i="7"/>
  <c r="J9" i="7"/>
  <c r="J10" i="7"/>
  <c r="J11" i="7"/>
  <c r="J12" i="7"/>
  <c r="J13" i="7"/>
  <c r="J14" i="7"/>
  <c r="J15" i="7"/>
  <c r="J16" i="7"/>
  <c r="J7" i="7"/>
  <c r="I8" i="7"/>
  <c r="I9" i="7"/>
  <c r="I10" i="7"/>
  <c r="I11" i="7"/>
  <c r="I12" i="7"/>
  <c r="I14" i="7"/>
  <c r="I15" i="7"/>
  <c r="I16" i="7"/>
  <c r="I7" i="7"/>
  <c r="H8" i="7"/>
  <c r="H9" i="7"/>
  <c r="H10" i="7"/>
  <c r="H11" i="7"/>
  <c r="H12" i="7"/>
  <c r="H13" i="7"/>
  <c r="H14" i="7"/>
  <c r="H15" i="7"/>
  <c r="H16" i="7"/>
  <c r="H7" i="7"/>
  <c r="G16" i="7"/>
  <c r="G15" i="7"/>
  <c r="G14" i="7"/>
  <c r="G13" i="7"/>
  <c r="G12" i="7"/>
  <c r="G11" i="7"/>
  <c r="G10" i="7"/>
  <c r="G9" i="7"/>
  <c r="G8" i="7"/>
  <c r="G7" i="7"/>
  <c r="F8" i="7"/>
  <c r="F9" i="7"/>
  <c r="F10" i="7"/>
  <c r="F11" i="7"/>
  <c r="F12" i="7"/>
  <c r="F13" i="7"/>
  <c r="I13" i="7" s="1"/>
  <c r="F14" i="7"/>
  <c r="F15" i="7"/>
  <c r="F16" i="7"/>
  <c r="F7" i="7"/>
  <c r="N3" i="7"/>
  <c r="E12" i="4" l="1"/>
  <c r="E13" i="4"/>
  <c r="E14" i="4"/>
  <c r="E15" i="4"/>
  <c r="E16" i="4"/>
  <c r="E17" i="4"/>
  <c r="E18" i="4"/>
  <c r="E19" i="4"/>
  <c r="E11" i="4"/>
  <c r="D12" i="4"/>
  <c r="D13" i="4"/>
  <c r="D14" i="4"/>
  <c r="D15" i="4"/>
  <c r="D16" i="4"/>
  <c r="D17" i="4"/>
  <c r="D18" i="4"/>
  <c r="D19" i="4"/>
  <c r="D11" i="4"/>
  <c r="C12" i="4"/>
  <c r="C13" i="4"/>
  <c r="C14" i="4"/>
  <c r="C15" i="4"/>
  <c r="C16" i="4"/>
  <c r="C17" i="4"/>
  <c r="C18" i="4"/>
  <c r="C19" i="4"/>
  <c r="C11" i="4"/>
  <c r="M54" i="1" l="1"/>
  <c r="E24" i="1"/>
  <c r="E27" i="1" s="1"/>
  <c r="F24" i="1" s="1"/>
  <c r="F27" i="1" s="1"/>
  <c r="E34" i="1" s="1"/>
  <c r="M27" i="1"/>
  <c r="L27" i="1"/>
  <c r="I36" i="1"/>
  <c r="E33" i="1" s="1"/>
  <c r="I33" i="1"/>
  <c r="I31" i="1"/>
  <c r="I29" i="1"/>
  <c r="I27" i="1"/>
  <c r="I24" i="1"/>
  <c r="I23" i="1"/>
  <c r="H27" i="1"/>
  <c r="G27" i="1"/>
  <c r="C29" i="1"/>
  <c r="C27" i="1"/>
  <c r="B27" i="1"/>
  <c r="A27" i="1"/>
  <c r="L11" i="1"/>
  <c r="L9" i="1"/>
  <c r="L8" i="1"/>
  <c r="K9" i="1"/>
  <c r="I9" i="1"/>
  <c r="J16" i="1"/>
  <c r="E19" i="1"/>
  <c r="E17" i="1"/>
  <c r="E18" i="1"/>
  <c r="C18" i="1"/>
  <c r="D18" i="1"/>
  <c r="F20" i="1"/>
  <c r="H20" i="1" s="1"/>
  <c r="G20" i="1"/>
  <c r="E35" i="1" l="1"/>
  <c r="E39" i="1" s="1"/>
</calcChain>
</file>

<file path=xl/sharedStrings.xml><?xml version="1.0" encoding="utf-8"?>
<sst xmlns="http://schemas.openxmlformats.org/spreadsheetml/2006/main" count="169" uniqueCount="119">
  <si>
    <t>Jawaid Bhai</t>
  </si>
  <si>
    <t>Abdullah</t>
  </si>
  <si>
    <t>Noman ul Haq</t>
  </si>
  <si>
    <t>Gretel Austin</t>
  </si>
  <si>
    <t>Shahid Hasan</t>
  </si>
  <si>
    <t>Abdul Ahad</t>
  </si>
  <si>
    <t>Babar Mirza</t>
  </si>
  <si>
    <t>Rasheed Bhai</t>
  </si>
  <si>
    <t>Dawood Ibrahim</t>
  </si>
  <si>
    <t>Cmbridge</t>
  </si>
  <si>
    <t>Karachi</t>
  </si>
  <si>
    <t>Federal</t>
  </si>
  <si>
    <t>Trinity</t>
  </si>
  <si>
    <t>Oxford</t>
  </si>
  <si>
    <t>Princeton</t>
  </si>
  <si>
    <t>Maju</t>
  </si>
  <si>
    <t>Iqra</t>
  </si>
  <si>
    <t>Peshawar</t>
  </si>
  <si>
    <t xml:space="preserve">Education </t>
  </si>
  <si>
    <t>Accounting</t>
  </si>
  <si>
    <t>Biology</t>
  </si>
  <si>
    <t>Mathematics</t>
  </si>
  <si>
    <t>Physics</t>
  </si>
  <si>
    <t>Chemistry</t>
  </si>
  <si>
    <t>English</t>
  </si>
  <si>
    <t>Arts</t>
  </si>
  <si>
    <t>Student</t>
  </si>
  <si>
    <t>University</t>
  </si>
  <si>
    <t>Major</t>
  </si>
  <si>
    <t>Average</t>
  </si>
  <si>
    <t>OMAR</t>
  </si>
  <si>
    <t>A</t>
  </si>
  <si>
    <t>M</t>
  </si>
  <si>
    <t>News Pper</t>
  </si>
  <si>
    <t>delta Nrt</t>
  </si>
  <si>
    <t>Naeem Bhai</t>
  </si>
  <si>
    <t>Zaidoodh</t>
  </si>
  <si>
    <t>kwsb</t>
  </si>
  <si>
    <t>kesc</t>
  </si>
  <si>
    <t>scb</t>
  </si>
  <si>
    <t>milk</t>
  </si>
  <si>
    <t>Breakfast</t>
  </si>
  <si>
    <t>Rice</t>
  </si>
  <si>
    <t>Sugar</t>
  </si>
  <si>
    <t>HANNAY</t>
  </si>
  <si>
    <t>NIMKO</t>
  </si>
  <si>
    <t>MILK</t>
  </si>
  <si>
    <t>CURD</t>
  </si>
  <si>
    <t>BREAD</t>
  </si>
  <si>
    <t>FRUIT CHART</t>
  </si>
  <si>
    <t>QOURMA</t>
  </si>
  <si>
    <t>DAAL CHANA</t>
  </si>
  <si>
    <t>COLD DRINK</t>
  </si>
  <si>
    <t>SWEEPER</t>
  </si>
  <si>
    <t>DR. ZAFAR</t>
  </si>
  <si>
    <t xml:space="preserve">East </t>
  </si>
  <si>
    <t>West</t>
  </si>
  <si>
    <t xml:space="preserve">North </t>
  </si>
  <si>
    <t>Keynoard</t>
  </si>
  <si>
    <t>Mouse</t>
  </si>
  <si>
    <t>Printer</t>
  </si>
  <si>
    <t>B</t>
  </si>
  <si>
    <t>C</t>
  </si>
  <si>
    <t>D</t>
  </si>
  <si>
    <t>E</t>
  </si>
  <si>
    <t>F</t>
  </si>
  <si>
    <t>G</t>
  </si>
  <si>
    <t>H</t>
  </si>
  <si>
    <t>I</t>
  </si>
  <si>
    <t>DA</t>
  </si>
  <si>
    <t>HRA</t>
  </si>
  <si>
    <t>CCA</t>
  </si>
  <si>
    <t>Bonus</t>
  </si>
  <si>
    <t>EmpID</t>
  </si>
  <si>
    <t>Employee Name</t>
  </si>
  <si>
    <t>Designation</t>
  </si>
  <si>
    <t xml:space="preserve">Basic Salary </t>
  </si>
  <si>
    <t>Working Days</t>
  </si>
  <si>
    <t>Conveyance</t>
  </si>
  <si>
    <t>House Rent</t>
  </si>
  <si>
    <t>Medical</t>
  </si>
  <si>
    <t>Allowance</t>
  </si>
  <si>
    <t>Gross Salary</t>
  </si>
  <si>
    <t>PAYMENTS</t>
  </si>
  <si>
    <t>DEDUCTIONS</t>
  </si>
  <si>
    <t>Income 
Tax</t>
  </si>
  <si>
    <t>PF</t>
  </si>
  <si>
    <t>EOBI</t>
  </si>
  <si>
    <t>Salary
Advance</t>
  </si>
  <si>
    <t>Advance</t>
  </si>
  <si>
    <t xml:space="preserve">Total </t>
  </si>
  <si>
    <t>Deductions</t>
  </si>
  <si>
    <t>Net</t>
  </si>
  <si>
    <t>Salary</t>
  </si>
  <si>
    <t>Paid On</t>
  </si>
  <si>
    <t>NO111</t>
  </si>
  <si>
    <t>NO112</t>
  </si>
  <si>
    <t>NO113</t>
  </si>
  <si>
    <t>NO114</t>
  </si>
  <si>
    <t>NO115</t>
  </si>
  <si>
    <t>NO116</t>
  </si>
  <si>
    <t>NO117</t>
  </si>
  <si>
    <t>NO118</t>
  </si>
  <si>
    <t>NO119</t>
  </si>
  <si>
    <t>NO120</t>
  </si>
  <si>
    <t>NO121</t>
  </si>
  <si>
    <t>N</t>
  </si>
  <si>
    <t>FAR</t>
  </si>
  <si>
    <t>SH</t>
  </si>
  <si>
    <t>ABD</t>
  </si>
  <si>
    <t>NAI</t>
  </si>
  <si>
    <t>AS</t>
  </si>
  <si>
    <t>NU</t>
  </si>
  <si>
    <t>AD</t>
  </si>
  <si>
    <t>INS</t>
  </si>
  <si>
    <t>REC</t>
  </si>
  <si>
    <t>OF</t>
  </si>
  <si>
    <t>GU</t>
  </si>
  <si>
    <t>Farrukh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</si>
</sst>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5"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1" fillId="2" borderId="10" xfId="0" applyFont="1" applyFill="1" applyBorder="1"/>
    <xf numFmtId="0" fontId="1" fillId="2" borderId="13" xfId="0" applyFont="1" applyFill="1" applyBorder="1"/>
    <xf numFmtId="0" fontId="1" fillId="2" borderId="5" xfId="0" applyFont="1" applyFill="1" applyBorder="1"/>
    <xf numFmtId="0" fontId="1" fillId="2" borderId="11" xfId="0" applyFont="1" applyFill="1" applyBorder="1"/>
    <xf numFmtId="0" fontId="1" fillId="2" borderId="14" xfId="0" applyFont="1" applyFill="1" applyBorder="1"/>
    <xf numFmtId="0" fontId="1" fillId="2" borderId="7" xfId="0" applyFont="1" applyFill="1" applyBorder="1"/>
    <xf numFmtId="0" fontId="1" fillId="2" borderId="12" xfId="0" applyFont="1" applyFill="1" applyBorder="1"/>
    <xf numFmtId="0" fontId="1" fillId="2" borderId="15" xfId="0" applyFont="1" applyFill="1" applyBorder="1"/>
    <xf numFmtId="0" fontId="1" fillId="2" borderId="9" xfId="0" applyFont="1" applyFill="1" applyBorder="1"/>
    <xf numFmtId="0" fontId="1" fillId="2" borderId="16" xfId="0" applyFont="1" applyFill="1" applyBorder="1"/>
    <xf numFmtId="0" fontId="1" fillId="2" borderId="17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19" xfId="0" applyFill="1" applyBorder="1"/>
    <xf numFmtId="0" fontId="0" fillId="2" borderId="17" xfId="0" applyFill="1" applyBorder="1"/>
    <xf numFmtId="0" fontId="1" fillId="2" borderId="19" xfId="0" applyFont="1" applyFill="1" applyBorder="1"/>
    <xf numFmtId="0" fontId="2" fillId="2" borderId="17" xfId="0" applyFont="1" applyFill="1" applyBorder="1"/>
    <xf numFmtId="0" fontId="2" fillId="2" borderId="19" xfId="0" applyFont="1" applyFill="1" applyBorder="1"/>
    <xf numFmtId="0" fontId="1" fillId="2" borderId="18" xfId="0" applyFont="1" applyFill="1" applyBorder="1"/>
    <xf numFmtId="0" fontId="1" fillId="2" borderId="6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1" xfId="0" applyFill="1" applyBorder="1"/>
    <xf numFmtId="0" fontId="0" fillId="2" borderId="9" xfId="0" applyFill="1" applyBorder="1"/>
    <xf numFmtId="0" fontId="3" fillId="2" borderId="0" xfId="0" applyFont="1" applyFill="1" applyBorder="1"/>
    <xf numFmtId="0" fontId="3" fillId="2" borderId="6" xfId="0" applyFont="1" applyFill="1" applyBorder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2" fontId="0" fillId="0" borderId="0" xfId="0" applyNumberFormat="1"/>
    <xf numFmtId="43" fontId="0" fillId="0" borderId="0" xfId="1" applyFont="1"/>
    <xf numFmtId="15" fontId="0" fillId="0" borderId="0" xfId="0" applyNumberFormat="1"/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workbookViewId="0">
      <selection activeCell="L53" sqref="L53"/>
    </sheetView>
  </sheetViews>
  <sheetFormatPr defaultRowHeight="15" x14ac:dyDescent="0.25"/>
  <cols>
    <col min="1" max="1" width="17.140625" customWidth="1"/>
    <col min="2" max="2" width="10.42578125" customWidth="1"/>
    <col min="3" max="3" width="12.5703125" customWidth="1"/>
  </cols>
  <sheetData>
    <row r="1" spans="1:12" x14ac:dyDescent="0.25">
      <c r="A1" t="s">
        <v>26</v>
      </c>
      <c r="B1" t="s">
        <v>27</v>
      </c>
      <c r="C1" t="s">
        <v>28</v>
      </c>
      <c r="D1" t="s">
        <v>29</v>
      </c>
    </row>
    <row r="2" spans="1:12" x14ac:dyDescent="0.25">
      <c r="A2" t="s">
        <v>7</v>
      </c>
      <c r="B2" t="s">
        <v>10</v>
      </c>
      <c r="C2" t="s">
        <v>18</v>
      </c>
      <c r="D2" s="1">
        <v>0.51</v>
      </c>
    </row>
    <row r="3" spans="1:12" x14ac:dyDescent="0.25">
      <c r="A3" t="s">
        <v>4</v>
      </c>
      <c r="B3" t="s">
        <v>9</v>
      </c>
      <c r="C3" t="s">
        <v>19</v>
      </c>
      <c r="D3" s="1">
        <v>0.78</v>
      </c>
    </row>
    <row r="4" spans="1:12" x14ac:dyDescent="0.25">
      <c r="A4" t="s">
        <v>30</v>
      </c>
      <c r="B4" t="s">
        <v>11</v>
      </c>
      <c r="C4" t="s">
        <v>20</v>
      </c>
      <c r="D4" s="1">
        <v>0.99</v>
      </c>
    </row>
    <row r="5" spans="1:12" x14ac:dyDescent="0.25">
      <c r="A5" t="s">
        <v>7</v>
      </c>
      <c r="B5" t="s">
        <v>12</v>
      </c>
      <c r="C5" t="s">
        <v>21</v>
      </c>
      <c r="D5" s="1">
        <v>0.45</v>
      </c>
    </row>
    <row r="6" spans="1:12" x14ac:dyDescent="0.25">
      <c r="A6" t="s">
        <v>8</v>
      </c>
      <c r="B6" t="s">
        <v>13</v>
      </c>
      <c r="C6" t="s">
        <v>22</v>
      </c>
      <c r="D6" s="1">
        <v>0.93</v>
      </c>
    </row>
    <row r="7" spans="1:12" x14ac:dyDescent="0.25">
      <c r="A7" t="s">
        <v>7</v>
      </c>
      <c r="B7" t="s">
        <v>14</v>
      </c>
      <c r="C7" t="s">
        <v>23</v>
      </c>
      <c r="D7" s="1">
        <v>0.55000000000000004</v>
      </c>
      <c r="I7">
        <v>18534</v>
      </c>
      <c r="K7" s="3">
        <v>11678</v>
      </c>
      <c r="L7">
        <v>50000</v>
      </c>
    </row>
    <row r="8" spans="1:12" ht="15.75" thickBot="1" x14ac:dyDescent="0.3">
      <c r="A8" t="s">
        <v>7</v>
      </c>
      <c r="B8" t="s">
        <v>15</v>
      </c>
      <c r="C8" t="s">
        <v>20</v>
      </c>
      <c r="D8" s="1">
        <v>0.52</v>
      </c>
      <c r="I8">
        <v>6856</v>
      </c>
      <c r="K8" s="5">
        <v>12900</v>
      </c>
      <c r="L8">
        <f>K9</f>
        <v>24578</v>
      </c>
    </row>
    <row r="9" spans="1:12" ht="16.5" thickTop="1" thickBot="1" x14ac:dyDescent="0.3">
      <c r="A9" t="s">
        <v>31</v>
      </c>
      <c r="B9" t="s">
        <v>16</v>
      </c>
      <c r="C9" t="s">
        <v>24</v>
      </c>
      <c r="D9" s="1">
        <v>0.84</v>
      </c>
      <c r="I9">
        <f>I7-I8</f>
        <v>11678</v>
      </c>
      <c r="K9" s="4">
        <f>SUM(K7:K8)</f>
        <v>24578</v>
      </c>
      <c r="L9">
        <f>L7-L8</f>
        <v>25422</v>
      </c>
    </row>
    <row r="10" spans="1:12" x14ac:dyDescent="0.25">
      <c r="A10" t="s">
        <v>31</v>
      </c>
      <c r="B10" t="s">
        <v>17</v>
      </c>
      <c r="C10" t="s">
        <v>25</v>
      </c>
      <c r="D10" s="1">
        <v>0.66</v>
      </c>
      <c r="L10">
        <v>28000</v>
      </c>
    </row>
    <row r="11" spans="1:12" x14ac:dyDescent="0.25">
      <c r="A11" t="s">
        <v>32</v>
      </c>
      <c r="L11">
        <f>L9+L10</f>
        <v>53422</v>
      </c>
    </row>
    <row r="14" spans="1:12" x14ac:dyDescent="0.25">
      <c r="C14">
        <v>150000</v>
      </c>
      <c r="D14">
        <v>156044</v>
      </c>
      <c r="F14">
        <v>50000</v>
      </c>
      <c r="G14" s="2">
        <v>12900</v>
      </c>
      <c r="J14">
        <v>16400</v>
      </c>
      <c r="L14">
        <v>16400</v>
      </c>
    </row>
    <row r="15" spans="1:12" x14ac:dyDescent="0.25">
      <c r="D15">
        <v>12900</v>
      </c>
      <c r="F15">
        <v>28000</v>
      </c>
      <c r="G15" s="2">
        <v>30000</v>
      </c>
      <c r="J15">
        <v>12900</v>
      </c>
    </row>
    <row r="16" spans="1:12" x14ac:dyDescent="0.25">
      <c r="G16" s="2">
        <v>25000</v>
      </c>
      <c r="J16">
        <f>J14-J15</f>
        <v>3500</v>
      </c>
    </row>
    <row r="17" spans="1:13" x14ac:dyDescent="0.25">
      <c r="E17">
        <f>G19</f>
        <v>9306</v>
      </c>
      <c r="G17" s="2">
        <v>1040</v>
      </c>
    </row>
    <row r="18" spans="1:13" x14ac:dyDescent="0.25">
      <c r="C18">
        <f>C14-C15</f>
        <v>150000</v>
      </c>
      <c r="D18">
        <f>D14-D15</f>
        <v>143144</v>
      </c>
      <c r="E18">
        <f>C18-D18</f>
        <v>6856</v>
      </c>
      <c r="G18" s="2">
        <v>18534</v>
      </c>
    </row>
    <row r="19" spans="1:13" x14ac:dyDescent="0.25">
      <c r="E19">
        <f>E17-E18</f>
        <v>2450</v>
      </c>
      <c r="G19" s="2">
        <v>9306</v>
      </c>
    </row>
    <row r="20" spans="1:13" x14ac:dyDescent="0.25">
      <c r="F20" s="2">
        <f>SUM(F14:F19)</f>
        <v>78000</v>
      </c>
      <c r="G20" s="2">
        <f>SUM(G14:G19)</f>
        <v>96780</v>
      </c>
      <c r="H20">
        <f>F20-G20</f>
        <v>-18780</v>
      </c>
    </row>
    <row r="22" spans="1:13" ht="15.75" thickBot="1" x14ac:dyDescent="0.3"/>
    <row r="23" spans="1:13" x14ac:dyDescent="0.25">
      <c r="A23">
        <v>28000</v>
      </c>
      <c r="B23">
        <v>50000</v>
      </c>
      <c r="E23" s="17">
        <v>156044</v>
      </c>
      <c r="F23" s="18">
        <v>150000</v>
      </c>
      <c r="G23" s="6">
        <v>20000</v>
      </c>
      <c r="H23" s="7">
        <v>10000</v>
      </c>
      <c r="I23" s="8">
        <f>SUM(G23:H23)</f>
        <v>30000</v>
      </c>
      <c r="L23">
        <v>25000</v>
      </c>
    </row>
    <row r="24" spans="1:13" x14ac:dyDescent="0.25">
      <c r="A24">
        <v>18534</v>
      </c>
      <c r="B24">
        <v>16400</v>
      </c>
      <c r="E24" s="27">
        <f>I35</f>
        <v>12900</v>
      </c>
      <c r="F24" s="20">
        <f>E27</f>
        <v>143144</v>
      </c>
      <c r="G24" s="9">
        <v>18534</v>
      </c>
      <c r="H24" s="10">
        <v>9306</v>
      </c>
      <c r="I24" s="11">
        <f>SUM(G24:H24)</f>
        <v>27840</v>
      </c>
      <c r="L24">
        <v>25000</v>
      </c>
    </row>
    <row r="25" spans="1:13" x14ac:dyDescent="0.25">
      <c r="E25" s="19"/>
      <c r="F25" s="20"/>
      <c r="G25" s="9"/>
      <c r="H25" s="10"/>
      <c r="I25" s="11"/>
      <c r="L25">
        <v>100000</v>
      </c>
    </row>
    <row r="26" spans="1:13" ht="15.75" thickBot="1" x14ac:dyDescent="0.3">
      <c r="E26" s="19"/>
      <c r="F26" s="20"/>
      <c r="G26" s="12"/>
      <c r="H26" s="13"/>
      <c r="I26" s="14"/>
      <c r="L26">
        <v>25000</v>
      </c>
    </row>
    <row r="27" spans="1:13" ht="15.75" thickBot="1" x14ac:dyDescent="0.3">
      <c r="A27">
        <f>A23-A24</f>
        <v>9466</v>
      </c>
      <c r="B27">
        <f>B23-B24</f>
        <v>33600</v>
      </c>
      <c r="C27">
        <f>SUM(A27:B27)</f>
        <v>43066</v>
      </c>
      <c r="E27" s="19">
        <f>E23-E24</f>
        <v>143144</v>
      </c>
      <c r="F27" s="32">
        <f>F23-F24</f>
        <v>6856</v>
      </c>
      <c r="G27" s="12">
        <f>G23-G24</f>
        <v>1466</v>
      </c>
      <c r="H27" s="15">
        <f>H23-H24</f>
        <v>694</v>
      </c>
      <c r="I27" s="16">
        <f>I23-I24</f>
        <v>2160</v>
      </c>
      <c r="K27">
        <v>248000</v>
      </c>
      <c r="L27">
        <f>SUM(L23:L26)</f>
        <v>175000</v>
      </c>
      <c r="M27">
        <f>K27-L27</f>
        <v>73000</v>
      </c>
    </row>
    <row r="28" spans="1:13" ht="15.75" thickBot="1" x14ac:dyDescent="0.3">
      <c r="C28">
        <v>30000</v>
      </c>
      <c r="E28" s="19"/>
      <c r="F28" s="20"/>
      <c r="G28" s="20"/>
      <c r="H28" s="20"/>
      <c r="I28" s="21">
        <v>50000</v>
      </c>
      <c r="L28" t="s">
        <v>33</v>
      </c>
      <c r="M28">
        <v>10000</v>
      </c>
    </row>
    <row r="29" spans="1:13" x14ac:dyDescent="0.25">
      <c r="C29">
        <f>C27-C28</f>
        <v>13066</v>
      </c>
      <c r="E29" s="19"/>
      <c r="F29" s="20"/>
      <c r="G29" s="20"/>
      <c r="H29" s="20"/>
      <c r="I29" s="22">
        <f>SUM(I27:I28)</f>
        <v>52160</v>
      </c>
      <c r="L29" t="s">
        <v>34</v>
      </c>
      <c r="M29">
        <v>5000</v>
      </c>
    </row>
    <row r="30" spans="1:13" ht="15.75" thickBot="1" x14ac:dyDescent="0.3">
      <c r="E30" s="19"/>
      <c r="F30" s="20"/>
      <c r="G30" s="20"/>
      <c r="H30" s="20"/>
      <c r="I30" s="23">
        <v>30000</v>
      </c>
      <c r="L30" t="s">
        <v>35</v>
      </c>
      <c r="M30">
        <v>5000</v>
      </c>
    </row>
    <row r="31" spans="1:13" x14ac:dyDescent="0.25">
      <c r="E31" s="19"/>
      <c r="F31" s="20"/>
      <c r="G31" s="20"/>
      <c r="H31" s="20"/>
      <c r="I31" s="24">
        <f>I29-I30</f>
        <v>22160</v>
      </c>
      <c r="L31" t="s">
        <v>36</v>
      </c>
      <c r="M31">
        <v>3000</v>
      </c>
    </row>
    <row r="32" spans="1:13" ht="15.75" thickBot="1" x14ac:dyDescent="0.3">
      <c r="E32" s="19"/>
      <c r="F32" s="20"/>
      <c r="G32" s="20"/>
      <c r="H32" s="20"/>
      <c r="I32" s="25">
        <v>12000</v>
      </c>
      <c r="L32" t="s">
        <v>37</v>
      </c>
      <c r="M32">
        <v>7000</v>
      </c>
    </row>
    <row r="33" spans="5:13" x14ac:dyDescent="0.25">
      <c r="E33" s="19">
        <f>I36</f>
        <v>-3740</v>
      </c>
      <c r="F33" s="20"/>
      <c r="G33" s="20"/>
      <c r="H33" s="20"/>
      <c r="I33" s="24">
        <f>SUM(I31:I32)</f>
        <v>34160</v>
      </c>
      <c r="L33" t="s">
        <v>39</v>
      </c>
      <c r="M33">
        <v>9000</v>
      </c>
    </row>
    <row r="34" spans="5:13" x14ac:dyDescent="0.25">
      <c r="E34" s="33">
        <f>F27</f>
        <v>6856</v>
      </c>
      <c r="F34" s="20"/>
      <c r="G34" s="20"/>
      <c r="H34" s="20"/>
      <c r="I34" s="26">
        <v>25000</v>
      </c>
      <c r="L34" t="s">
        <v>38</v>
      </c>
      <c r="M34">
        <v>10044</v>
      </c>
    </row>
    <row r="35" spans="5:13" ht="15.75" thickBot="1" x14ac:dyDescent="0.3">
      <c r="E35" s="19">
        <f>SUM(E33:E34)</f>
        <v>3116</v>
      </c>
      <c r="F35" s="20"/>
      <c r="G35" s="20"/>
      <c r="H35" s="20"/>
      <c r="I35" s="23">
        <v>12900</v>
      </c>
      <c r="L35" t="s">
        <v>38</v>
      </c>
      <c r="M35">
        <v>4000</v>
      </c>
    </row>
    <row r="36" spans="5:13" ht="15.75" thickBot="1" x14ac:dyDescent="0.3">
      <c r="E36" s="27">
        <v>300</v>
      </c>
      <c r="F36" s="20"/>
      <c r="G36" s="20"/>
      <c r="H36" s="20"/>
      <c r="I36" s="25">
        <f>I33-SUM(I34:I35)</f>
        <v>-3740</v>
      </c>
      <c r="L36" t="s">
        <v>40</v>
      </c>
      <c r="M36">
        <v>2356</v>
      </c>
    </row>
    <row r="37" spans="5:13" x14ac:dyDescent="0.25">
      <c r="E37" s="27">
        <v>1040</v>
      </c>
      <c r="F37" s="20"/>
      <c r="G37" s="20"/>
      <c r="H37" s="20"/>
      <c r="I37" s="28"/>
      <c r="L37" t="s">
        <v>41</v>
      </c>
      <c r="M37">
        <v>7000</v>
      </c>
    </row>
    <row r="38" spans="5:13" x14ac:dyDescent="0.25">
      <c r="E38" s="27">
        <v>760</v>
      </c>
      <c r="F38" s="20"/>
      <c r="G38" s="20"/>
      <c r="H38" s="20"/>
      <c r="I38" s="28"/>
      <c r="L38" t="s">
        <v>42</v>
      </c>
      <c r="M38">
        <v>360</v>
      </c>
    </row>
    <row r="39" spans="5:13" ht="15.75" thickBot="1" x14ac:dyDescent="0.3">
      <c r="E39" s="29">
        <f>E35-SUM(E36:E38)</f>
        <v>1016</v>
      </c>
      <c r="F39" s="30"/>
      <c r="G39" s="30"/>
      <c r="H39" s="30"/>
      <c r="I39" s="31"/>
      <c r="L39" t="s">
        <v>43</v>
      </c>
      <c r="M39">
        <v>230</v>
      </c>
    </row>
    <row r="40" spans="5:13" x14ac:dyDescent="0.25">
      <c r="L40" t="s">
        <v>44</v>
      </c>
      <c r="M40">
        <v>300</v>
      </c>
    </row>
    <row r="41" spans="5:13" x14ac:dyDescent="0.25">
      <c r="L41" t="s">
        <v>45</v>
      </c>
      <c r="M41">
        <v>980</v>
      </c>
    </row>
    <row r="42" spans="5:13" x14ac:dyDescent="0.25">
      <c r="L42" t="s">
        <v>46</v>
      </c>
      <c r="M42">
        <v>420</v>
      </c>
    </row>
    <row r="43" spans="5:13" x14ac:dyDescent="0.25">
      <c r="L43" t="s">
        <v>47</v>
      </c>
      <c r="M43">
        <v>300</v>
      </c>
    </row>
    <row r="44" spans="5:13" x14ac:dyDescent="0.25">
      <c r="L44" t="s">
        <v>48</v>
      </c>
      <c r="M44">
        <v>200</v>
      </c>
    </row>
    <row r="45" spans="5:13" x14ac:dyDescent="0.25">
      <c r="L45" t="s">
        <v>49</v>
      </c>
      <c r="M45">
        <v>350</v>
      </c>
    </row>
    <row r="46" spans="5:13" x14ac:dyDescent="0.25">
      <c r="L46" t="s">
        <v>50</v>
      </c>
      <c r="M46">
        <v>250</v>
      </c>
    </row>
    <row r="47" spans="5:13" x14ac:dyDescent="0.25">
      <c r="L47" t="s">
        <v>51</v>
      </c>
      <c r="M47">
        <v>130</v>
      </c>
    </row>
    <row r="48" spans="5:13" x14ac:dyDescent="0.25">
      <c r="L48" t="s">
        <v>40</v>
      </c>
      <c r="M48">
        <v>105</v>
      </c>
    </row>
    <row r="49" spans="12:13" x14ac:dyDescent="0.25">
      <c r="L49" t="s">
        <v>52</v>
      </c>
      <c r="M49">
        <v>150</v>
      </c>
    </row>
    <row r="50" spans="12:13" x14ac:dyDescent="0.25">
      <c r="L50" t="s">
        <v>53</v>
      </c>
      <c r="M50">
        <v>300</v>
      </c>
    </row>
    <row r="51" spans="12:13" x14ac:dyDescent="0.25">
      <c r="L51" t="s">
        <v>54</v>
      </c>
      <c r="M51">
        <v>1400</v>
      </c>
    </row>
    <row r="54" spans="12:13" x14ac:dyDescent="0.25">
      <c r="M54">
        <f>M27-SUM(M28:M53)</f>
        <v>5125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20"/>
  <sheetViews>
    <sheetView workbookViewId="0">
      <selection activeCell="E14" sqref="E14"/>
    </sheetView>
  </sheetViews>
  <sheetFormatPr defaultRowHeight="15" x14ac:dyDescent="0.25"/>
  <sheetData>
    <row r="6" spans="1:3" x14ac:dyDescent="0.25">
      <c r="A6" t="s">
        <v>55</v>
      </c>
      <c r="B6" t="s">
        <v>58</v>
      </c>
      <c r="C6">
        <v>10</v>
      </c>
    </row>
    <row r="7" spans="1:3" x14ac:dyDescent="0.25">
      <c r="A7" t="s">
        <v>56</v>
      </c>
      <c r="B7" t="s">
        <v>59</v>
      </c>
      <c r="C7">
        <v>11</v>
      </c>
    </row>
    <row r="8" spans="1:3" x14ac:dyDescent="0.25">
      <c r="A8" t="s">
        <v>57</v>
      </c>
      <c r="B8" t="s">
        <v>59</v>
      </c>
      <c r="C8">
        <v>12</v>
      </c>
    </row>
    <row r="9" spans="1:3" x14ac:dyDescent="0.25">
      <c r="A9" t="s">
        <v>55</v>
      </c>
      <c r="B9" t="s">
        <v>60</v>
      </c>
      <c r="C9">
        <v>13</v>
      </c>
    </row>
    <row r="10" spans="1:3" x14ac:dyDescent="0.25">
      <c r="A10" t="s">
        <v>56</v>
      </c>
      <c r="B10" t="s">
        <v>59</v>
      </c>
      <c r="C10">
        <v>14</v>
      </c>
    </row>
    <row r="11" spans="1:3" x14ac:dyDescent="0.25">
      <c r="A11" t="s">
        <v>57</v>
      </c>
      <c r="B11" t="s">
        <v>59</v>
      </c>
      <c r="C11">
        <v>15</v>
      </c>
    </row>
    <row r="12" spans="1:3" x14ac:dyDescent="0.25">
      <c r="A12" t="s">
        <v>55</v>
      </c>
      <c r="B12" t="s">
        <v>58</v>
      </c>
      <c r="C12">
        <v>16</v>
      </c>
    </row>
    <row r="13" spans="1:3" x14ac:dyDescent="0.25">
      <c r="A13" t="s">
        <v>56</v>
      </c>
      <c r="B13" t="s">
        <v>58</v>
      </c>
      <c r="C13">
        <v>17</v>
      </c>
    </row>
    <row r="14" spans="1:3" x14ac:dyDescent="0.25">
      <c r="A14" t="s">
        <v>57</v>
      </c>
      <c r="B14" t="s">
        <v>60</v>
      </c>
      <c r="C14">
        <v>18</v>
      </c>
    </row>
    <row r="15" spans="1:3" x14ac:dyDescent="0.25">
      <c r="A15" t="s">
        <v>55</v>
      </c>
      <c r="B15" t="s">
        <v>60</v>
      </c>
      <c r="C15">
        <v>19</v>
      </c>
    </row>
    <row r="16" spans="1:3" x14ac:dyDescent="0.25">
      <c r="A16" t="s">
        <v>56</v>
      </c>
      <c r="C16">
        <v>20</v>
      </c>
    </row>
    <row r="17" spans="1:3" x14ac:dyDescent="0.25">
      <c r="A17" t="s">
        <v>57</v>
      </c>
      <c r="C17">
        <v>21</v>
      </c>
    </row>
    <row r="18" spans="1:3" x14ac:dyDescent="0.25">
      <c r="A18" t="s">
        <v>55</v>
      </c>
    </row>
    <row r="19" spans="1:3" x14ac:dyDescent="0.25">
      <c r="A19" t="s">
        <v>56</v>
      </c>
    </row>
    <row r="20" spans="1:3" x14ac:dyDescent="0.25">
      <c r="A20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12" sqref="F12"/>
    </sheetView>
  </sheetViews>
  <sheetFormatPr defaultRowHeight="15" x14ac:dyDescent="0.25"/>
  <sheetData>
    <row r="1" spans="1:6" x14ac:dyDescent="0.25">
      <c r="A1" s="1">
        <v>0.14000000000000001</v>
      </c>
    </row>
    <row r="2" spans="1:6" x14ac:dyDescent="0.25">
      <c r="A2" s="1">
        <v>0.04</v>
      </c>
    </row>
    <row r="10" spans="1:6" x14ac:dyDescent="0.25">
      <c r="C10" t="s">
        <v>69</v>
      </c>
      <c r="D10" t="s">
        <v>70</v>
      </c>
      <c r="E10" t="s">
        <v>71</v>
      </c>
      <c r="F10" t="s">
        <v>72</v>
      </c>
    </row>
    <row r="11" spans="1:6" x14ac:dyDescent="0.25">
      <c r="A11" t="s">
        <v>31</v>
      </c>
      <c r="B11">
        <v>12000</v>
      </c>
      <c r="C11">
        <f>$A$1*B11</f>
        <v>1680.0000000000002</v>
      </c>
      <c r="D11">
        <f>IF(B11&lt;10000,3500,5500)</f>
        <v>5500</v>
      </c>
      <c r="E11">
        <f>$A$2*B11</f>
        <v>480</v>
      </c>
      <c r="F11" s="34">
        <v>7.1099999999999997E-2</v>
      </c>
    </row>
    <row r="12" spans="1:6" x14ac:dyDescent="0.25">
      <c r="A12" t="s">
        <v>61</v>
      </c>
      <c r="B12">
        <v>2000</v>
      </c>
      <c r="C12">
        <f t="shared" ref="C12:C19" si="0">$A$1*B12</f>
        <v>280</v>
      </c>
      <c r="D12">
        <f t="shared" ref="D12:D19" si="1">IF(B12&lt;10000,3500,5500)</f>
        <v>3500</v>
      </c>
      <c r="E12">
        <f t="shared" ref="E12:E19" si="2">$A$2*B12</f>
        <v>80</v>
      </c>
    </row>
    <row r="13" spans="1:6" x14ac:dyDescent="0.25">
      <c r="A13" t="s">
        <v>62</v>
      </c>
      <c r="B13">
        <v>7000</v>
      </c>
      <c r="C13">
        <f t="shared" si="0"/>
        <v>980.00000000000011</v>
      </c>
      <c r="D13">
        <f t="shared" si="1"/>
        <v>3500</v>
      </c>
      <c r="E13">
        <f t="shared" si="2"/>
        <v>280</v>
      </c>
    </row>
    <row r="14" spans="1:6" x14ac:dyDescent="0.25">
      <c r="A14" t="s">
        <v>63</v>
      </c>
      <c r="B14">
        <v>85000</v>
      </c>
      <c r="C14">
        <f t="shared" si="0"/>
        <v>11900.000000000002</v>
      </c>
      <c r="D14">
        <f t="shared" si="1"/>
        <v>5500</v>
      </c>
      <c r="E14">
        <f t="shared" si="2"/>
        <v>3400</v>
      </c>
    </row>
    <row r="15" spans="1:6" x14ac:dyDescent="0.25">
      <c r="A15" t="s">
        <v>64</v>
      </c>
      <c r="B15">
        <v>1000</v>
      </c>
      <c r="C15">
        <f t="shared" si="0"/>
        <v>140</v>
      </c>
      <c r="D15">
        <f t="shared" si="1"/>
        <v>3500</v>
      </c>
      <c r="E15">
        <f t="shared" si="2"/>
        <v>40</v>
      </c>
    </row>
    <row r="16" spans="1:6" x14ac:dyDescent="0.25">
      <c r="A16" t="s">
        <v>65</v>
      </c>
      <c r="B16">
        <v>15000</v>
      </c>
      <c r="C16">
        <f t="shared" si="0"/>
        <v>2100</v>
      </c>
      <c r="D16">
        <f t="shared" si="1"/>
        <v>5500</v>
      </c>
      <c r="E16">
        <f t="shared" si="2"/>
        <v>600</v>
      </c>
    </row>
    <row r="17" spans="1:5" x14ac:dyDescent="0.25">
      <c r="A17" t="s">
        <v>66</v>
      </c>
      <c r="B17">
        <v>22000</v>
      </c>
      <c r="C17">
        <f t="shared" si="0"/>
        <v>3080.0000000000005</v>
      </c>
      <c r="D17">
        <f t="shared" si="1"/>
        <v>5500</v>
      </c>
      <c r="E17">
        <f t="shared" si="2"/>
        <v>880</v>
      </c>
    </row>
    <row r="18" spans="1:5" x14ac:dyDescent="0.25">
      <c r="A18" t="s">
        <v>67</v>
      </c>
      <c r="B18">
        <v>15000</v>
      </c>
      <c r="C18">
        <f t="shared" si="0"/>
        <v>2100</v>
      </c>
      <c r="D18">
        <f t="shared" si="1"/>
        <v>5500</v>
      </c>
      <c r="E18">
        <f t="shared" si="2"/>
        <v>600</v>
      </c>
    </row>
    <row r="19" spans="1:5" x14ac:dyDescent="0.25">
      <c r="A19" t="s">
        <v>68</v>
      </c>
      <c r="B19">
        <v>13000</v>
      </c>
      <c r="C19">
        <f t="shared" si="0"/>
        <v>1820.0000000000002</v>
      </c>
      <c r="D19">
        <f t="shared" si="1"/>
        <v>5500</v>
      </c>
      <c r="E19">
        <f t="shared" si="2"/>
        <v>520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7"/>
  <sheetViews>
    <sheetView tabSelected="1" workbookViewId="0">
      <selection activeCell="A8" sqref="A8"/>
    </sheetView>
  </sheetViews>
  <sheetFormatPr defaultRowHeight="15" x14ac:dyDescent="0.25"/>
  <cols>
    <col min="1" max="1" width="8.5703125" bestFit="1" customWidth="1"/>
    <col min="2" max="2" width="20" bestFit="1" customWidth="1"/>
    <col min="3" max="3" width="15" bestFit="1" customWidth="1"/>
    <col min="4" max="4" width="15.28515625" bestFit="1" customWidth="1"/>
    <col min="5" max="5" width="17" bestFit="1" customWidth="1"/>
    <col min="6" max="6" width="11.7109375" bestFit="1" customWidth="1"/>
    <col min="7" max="7" width="11.140625" bestFit="1" customWidth="1"/>
    <col min="8" max="8" width="8" bestFit="1" customWidth="1"/>
    <col min="9" max="9" width="11.5703125" bestFit="1" customWidth="1"/>
    <col min="13" max="13" width="8.5703125" bestFit="1" customWidth="1"/>
    <col min="14" max="14" width="11" bestFit="1" customWidth="1"/>
  </cols>
  <sheetData>
    <row r="3" spans="1:15" x14ac:dyDescent="0.25">
      <c r="M3" t="s">
        <v>94</v>
      </c>
      <c r="N3" s="41">
        <f ca="1">TODAY()</f>
        <v>45172</v>
      </c>
      <c r="O3" s="41"/>
    </row>
    <row r="4" spans="1:15" x14ac:dyDescent="0.25">
      <c r="A4" s="44" t="s">
        <v>73</v>
      </c>
      <c r="B4" s="44" t="s">
        <v>74</v>
      </c>
      <c r="C4" s="44" t="s">
        <v>75</v>
      </c>
      <c r="D4" s="44" t="s">
        <v>76</v>
      </c>
      <c r="E4" s="44" t="s">
        <v>77</v>
      </c>
      <c r="F4" s="42" t="s">
        <v>83</v>
      </c>
      <c r="G4" s="42"/>
      <c r="H4" s="42"/>
      <c r="I4" s="42"/>
      <c r="J4" s="42" t="s">
        <v>84</v>
      </c>
      <c r="K4" s="42"/>
      <c r="L4" s="42"/>
      <c r="M4" s="42"/>
      <c r="N4" s="42"/>
      <c r="O4" s="42" t="s">
        <v>92</v>
      </c>
    </row>
    <row r="5" spans="1:15" ht="15" customHeight="1" x14ac:dyDescent="0.25">
      <c r="A5" s="44"/>
      <c r="B5" s="44"/>
      <c r="C5" s="44"/>
      <c r="D5" s="44"/>
      <c r="E5" s="44"/>
      <c r="F5" s="42" t="s">
        <v>81</v>
      </c>
      <c r="G5" s="42"/>
      <c r="H5" s="42"/>
      <c r="I5" s="42" t="s">
        <v>82</v>
      </c>
      <c r="J5" s="43" t="s">
        <v>85</v>
      </c>
      <c r="K5" s="42" t="s">
        <v>86</v>
      </c>
      <c r="M5" s="36" t="s">
        <v>88</v>
      </c>
      <c r="N5" s="37" t="s">
        <v>90</v>
      </c>
      <c r="O5" s="42"/>
    </row>
    <row r="6" spans="1:15" x14ac:dyDescent="0.25">
      <c r="A6" s="44"/>
      <c r="B6" s="44"/>
      <c r="C6" s="44"/>
      <c r="D6" s="44"/>
      <c r="E6" s="44"/>
      <c r="F6" s="35" t="s">
        <v>78</v>
      </c>
      <c r="G6" s="35" t="s">
        <v>79</v>
      </c>
      <c r="H6" s="35" t="s">
        <v>80</v>
      </c>
      <c r="I6" s="42"/>
      <c r="J6" s="42"/>
      <c r="K6" s="42"/>
      <c r="L6" t="s">
        <v>87</v>
      </c>
      <c r="M6" s="37" t="s">
        <v>89</v>
      </c>
      <c r="N6" s="37" t="s">
        <v>91</v>
      </c>
      <c r="O6" t="s">
        <v>93</v>
      </c>
    </row>
    <row r="7" spans="1:15" x14ac:dyDescent="0.25">
      <c r="A7" t="s">
        <v>95</v>
      </c>
      <c r="B7" t="s">
        <v>118</v>
      </c>
      <c r="C7" t="s">
        <v>113</v>
      </c>
      <c r="D7">
        <v>50000</v>
      </c>
      <c r="E7">
        <v>30</v>
      </c>
      <c r="F7">
        <f>IF(D7&gt;=40000,D7*2.5%,D7*2%)</f>
        <v>1250</v>
      </c>
      <c r="G7">
        <f>IF(D7&gt;=40000,D7*6%,D7*5.5%)</f>
        <v>3000</v>
      </c>
      <c r="H7">
        <f>IF(D7&gt;=40000,D7*3.5%,D7*3%)</f>
        <v>1750.0000000000002</v>
      </c>
      <c r="I7" s="38">
        <f>SUM(F7:H7)+D7/31*E7</f>
        <v>54387.096774193553</v>
      </c>
      <c r="J7" s="39">
        <f>IF(I7&gt;=50000,I7*1.2%,0)</f>
        <v>652.64516129032268</v>
      </c>
      <c r="K7" s="38">
        <f>I7*1%</f>
        <v>543.87096774193549</v>
      </c>
    </row>
    <row r="8" spans="1:15" x14ac:dyDescent="0.25">
      <c r="A8" t="s">
        <v>96</v>
      </c>
      <c r="B8" t="s">
        <v>106</v>
      </c>
      <c r="C8" t="s">
        <v>114</v>
      </c>
      <c r="D8">
        <v>25000</v>
      </c>
      <c r="E8">
        <v>30</v>
      </c>
      <c r="F8">
        <f t="shared" ref="F8:F16" si="0">IF(D8&gt;=40000,D8*2.5%,D8*2%)</f>
        <v>500</v>
      </c>
      <c r="G8">
        <f t="shared" ref="G8:G16" si="1">IF(D8&gt;=40000,D8*6%,D8*5.5%)</f>
        <v>1375</v>
      </c>
      <c r="H8">
        <f t="shared" ref="H8:H16" si="2">IF(D8&gt;=40000,D8*3.5%,D8*3%)</f>
        <v>750</v>
      </c>
      <c r="I8" s="38">
        <f t="shared" ref="I8:I16" si="3">SUM(F8:H8)+D8/31*E8</f>
        <v>26818.548387096776</v>
      </c>
      <c r="J8" s="39">
        <f t="shared" ref="J8:J16" si="4">IF(I8&gt;=50000,I8*1.2%,0)</f>
        <v>0</v>
      </c>
      <c r="K8" s="38">
        <f t="shared" ref="K8:K16" si="5">I8*1%</f>
        <v>268.18548387096774</v>
      </c>
    </row>
    <row r="9" spans="1:15" x14ac:dyDescent="0.25">
      <c r="A9" t="s">
        <v>97</v>
      </c>
      <c r="B9" t="s">
        <v>67</v>
      </c>
      <c r="C9" t="s">
        <v>114</v>
      </c>
      <c r="D9">
        <v>25000</v>
      </c>
      <c r="E9">
        <v>28</v>
      </c>
      <c r="F9">
        <f t="shared" si="0"/>
        <v>500</v>
      </c>
      <c r="G9">
        <f t="shared" si="1"/>
        <v>1375</v>
      </c>
      <c r="H9">
        <f t="shared" si="2"/>
        <v>750</v>
      </c>
      <c r="I9" s="38">
        <f t="shared" si="3"/>
        <v>25205.645161290326</v>
      </c>
      <c r="J9" s="39">
        <f t="shared" si="4"/>
        <v>0</v>
      </c>
      <c r="K9" s="38">
        <f t="shared" si="5"/>
        <v>252.05645161290326</v>
      </c>
    </row>
    <row r="10" spans="1:15" x14ac:dyDescent="0.25">
      <c r="A10" t="s">
        <v>98</v>
      </c>
      <c r="B10" t="s">
        <v>65</v>
      </c>
      <c r="C10" t="s">
        <v>114</v>
      </c>
      <c r="D10">
        <v>30000</v>
      </c>
      <c r="E10">
        <v>28</v>
      </c>
      <c r="F10">
        <f t="shared" si="0"/>
        <v>600</v>
      </c>
      <c r="G10">
        <f t="shared" si="1"/>
        <v>1650</v>
      </c>
      <c r="H10">
        <f t="shared" si="2"/>
        <v>900</v>
      </c>
      <c r="I10" s="38">
        <f t="shared" si="3"/>
        <v>30246.774193548386</v>
      </c>
      <c r="J10" s="39">
        <f t="shared" si="4"/>
        <v>0</v>
      </c>
      <c r="K10" s="38">
        <f t="shared" si="5"/>
        <v>302.46774193548384</v>
      </c>
    </row>
    <row r="11" spans="1:15" x14ac:dyDescent="0.25">
      <c r="A11" t="s">
        <v>99</v>
      </c>
      <c r="B11" t="s">
        <v>107</v>
      </c>
      <c r="C11" t="s">
        <v>114</v>
      </c>
      <c r="D11">
        <v>20000</v>
      </c>
      <c r="E11">
        <v>26</v>
      </c>
      <c r="F11">
        <f t="shared" si="0"/>
        <v>400</v>
      </c>
      <c r="G11">
        <f t="shared" si="1"/>
        <v>1100</v>
      </c>
      <c r="H11">
        <f t="shared" si="2"/>
        <v>600</v>
      </c>
      <c r="I11" s="38">
        <f t="shared" si="3"/>
        <v>18874.193548387095</v>
      </c>
      <c r="J11" s="39">
        <f t="shared" si="4"/>
        <v>0</v>
      </c>
      <c r="K11" s="38">
        <f t="shared" si="5"/>
        <v>188.74193548387095</v>
      </c>
    </row>
    <row r="12" spans="1:15" x14ac:dyDescent="0.25">
      <c r="A12" t="s">
        <v>100</v>
      </c>
      <c r="B12" t="s">
        <v>108</v>
      </c>
      <c r="C12" t="s">
        <v>115</v>
      </c>
      <c r="D12">
        <v>28000</v>
      </c>
      <c r="E12">
        <v>30</v>
      </c>
      <c r="F12">
        <f t="shared" si="0"/>
        <v>560</v>
      </c>
      <c r="G12">
        <f t="shared" si="1"/>
        <v>1540</v>
      </c>
      <c r="H12">
        <f t="shared" si="2"/>
        <v>840</v>
      </c>
      <c r="I12" s="38">
        <f t="shared" si="3"/>
        <v>30036.774193548386</v>
      </c>
      <c r="J12" s="39">
        <f t="shared" si="4"/>
        <v>0</v>
      </c>
      <c r="K12" s="38">
        <f t="shared" si="5"/>
        <v>300.36774193548388</v>
      </c>
    </row>
    <row r="13" spans="1:15" x14ac:dyDescent="0.25">
      <c r="A13" t="s">
        <v>101</v>
      </c>
      <c r="B13" t="s">
        <v>109</v>
      </c>
      <c r="C13" t="s">
        <v>114</v>
      </c>
      <c r="D13">
        <v>51000</v>
      </c>
      <c r="E13">
        <v>30</v>
      </c>
      <c r="F13">
        <f t="shared" si="0"/>
        <v>1275</v>
      </c>
      <c r="G13">
        <f t="shared" si="1"/>
        <v>3060</v>
      </c>
      <c r="H13">
        <f t="shared" si="2"/>
        <v>1785.0000000000002</v>
      </c>
      <c r="I13" s="38">
        <f t="shared" si="3"/>
        <v>55474.838709677424</v>
      </c>
      <c r="J13" s="39">
        <f t="shared" si="4"/>
        <v>665.69806451612908</v>
      </c>
      <c r="K13" s="38">
        <f t="shared" si="5"/>
        <v>554.74838709677431</v>
      </c>
    </row>
    <row r="14" spans="1:15" x14ac:dyDescent="0.25">
      <c r="A14" t="s">
        <v>102</v>
      </c>
      <c r="B14" t="s">
        <v>110</v>
      </c>
      <c r="C14" t="s">
        <v>114</v>
      </c>
      <c r="D14">
        <v>12000</v>
      </c>
      <c r="E14">
        <v>30</v>
      </c>
      <c r="F14">
        <f t="shared" si="0"/>
        <v>240</v>
      </c>
      <c r="G14">
        <f t="shared" si="1"/>
        <v>660</v>
      </c>
      <c r="H14">
        <f t="shared" si="2"/>
        <v>360</v>
      </c>
      <c r="I14" s="38">
        <f t="shared" si="3"/>
        <v>12872.903225806453</v>
      </c>
      <c r="J14" s="39">
        <f t="shared" si="4"/>
        <v>0</v>
      </c>
      <c r="K14" s="38">
        <f t="shared" si="5"/>
        <v>128.72903225806454</v>
      </c>
    </row>
    <row r="15" spans="1:15" x14ac:dyDescent="0.25">
      <c r="A15" t="s">
        <v>103</v>
      </c>
      <c r="B15" t="s">
        <v>111</v>
      </c>
      <c r="C15" t="s">
        <v>116</v>
      </c>
      <c r="D15">
        <v>10000</v>
      </c>
      <c r="E15">
        <v>29</v>
      </c>
      <c r="F15">
        <f t="shared" si="0"/>
        <v>200</v>
      </c>
      <c r="G15">
        <f t="shared" si="1"/>
        <v>550</v>
      </c>
      <c r="H15">
        <f t="shared" si="2"/>
        <v>300</v>
      </c>
      <c r="I15" s="38">
        <f t="shared" si="3"/>
        <v>10404.838709677419</v>
      </c>
      <c r="J15" s="39">
        <f t="shared" si="4"/>
        <v>0</v>
      </c>
      <c r="K15" s="38">
        <f t="shared" si="5"/>
        <v>104.04838709677419</v>
      </c>
    </row>
    <row r="16" spans="1:15" x14ac:dyDescent="0.25">
      <c r="A16" t="s">
        <v>104</v>
      </c>
      <c r="B16" t="s">
        <v>112</v>
      </c>
      <c r="C16" t="s">
        <v>117</v>
      </c>
      <c r="D16">
        <v>10000</v>
      </c>
      <c r="E16">
        <v>28</v>
      </c>
      <c r="F16">
        <f t="shared" si="0"/>
        <v>200</v>
      </c>
      <c r="G16">
        <f t="shared" si="1"/>
        <v>550</v>
      </c>
      <c r="H16">
        <f t="shared" si="2"/>
        <v>300</v>
      </c>
      <c r="I16" s="38">
        <f t="shared" si="3"/>
        <v>10082.258064516129</v>
      </c>
      <c r="J16" s="39">
        <f t="shared" si="4"/>
        <v>0</v>
      </c>
      <c r="K16" s="38">
        <f t="shared" si="5"/>
        <v>100.8225806451613</v>
      </c>
    </row>
    <row r="17" spans="1:1" x14ac:dyDescent="0.25">
      <c r="A17" t="s">
        <v>105</v>
      </c>
    </row>
  </sheetData>
  <mergeCells count="13">
    <mergeCell ref="E4:E6"/>
    <mergeCell ref="F5:H5"/>
    <mergeCell ref="I5:I6"/>
    <mergeCell ref="F4:I4"/>
    <mergeCell ref="A4:A6"/>
    <mergeCell ref="B4:B6"/>
    <mergeCell ref="C4:C6"/>
    <mergeCell ref="D4:D6"/>
    <mergeCell ref="N3:O3"/>
    <mergeCell ref="J4:N4"/>
    <mergeCell ref="J5:J6"/>
    <mergeCell ref="K5:K6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L18"/>
  <sheetViews>
    <sheetView workbookViewId="0">
      <selection activeCell="A7" sqref="A7"/>
    </sheetView>
  </sheetViews>
  <sheetFormatPr defaultRowHeight="15" x14ac:dyDescent="0.25"/>
  <cols>
    <col min="1" max="1" width="8.5703125" bestFit="1" customWidth="1"/>
    <col min="2" max="2" width="20" bestFit="1" customWidth="1"/>
    <col min="3" max="3" width="15" bestFit="1" customWidth="1"/>
    <col min="4" max="12" width="8.85546875" bestFit="1" customWidth="1"/>
    <col min="13" max="34" width="9.85546875" bestFit="1" customWidth="1"/>
  </cols>
  <sheetData>
    <row r="4" spans="1:38" x14ac:dyDescent="0.25">
      <c r="A4" s="44" t="s">
        <v>73</v>
      </c>
      <c r="B4" s="44" t="s">
        <v>74</v>
      </c>
      <c r="C4" s="44" t="s">
        <v>75</v>
      </c>
    </row>
    <row r="5" spans="1:38" x14ac:dyDescent="0.25">
      <c r="A5" s="44"/>
      <c r="B5" s="44"/>
      <c r="C5" s="44"/>
    </row>
    <row r="6" spans="1:38" x14ac:dyDescent="0.25">
      <c r="A6" s="44"/>
      <c r="B6" s="44"/>
      <c r="C6" s="44"/>
      <c r="D6" s="40">
        <v>44986</v>
      </c>
      <c r="E6" s="40">
        <v>44987</v>
      </c>
      <c r="F6" s="40">
        <v>44988</v>
      </c>
      <c r="G6" s="40">
        <v>44989</v>
      </c>
      <c r="H6" s="40">
        <v>44990</v>
      </c>
      <c r="I6" s="40">
        <v>44991</v>
      </c>
      <c r="J6" s="40">
        <v>44992</v>
      </c>
      <c r="K6" s="40">
        <v>44993</v>
      </c>
      <c r="L6" s="40">
        <v>44994</v>
      </c>
      <c r="M6" s="40">
        <v>44995</v>
      </c>
      <c r="N6" s="40">
        <v>44996</v>
      </c>
      <c r="O6" s="40">
        <v>44997</v>
      </c>
      <c r="P6" s="40">
        <v>44998</v>
      </c>
      <c r="Q6" s="40">
        <v>44999</v>
      </c>
      <c r="R6" s="40">
        <v>45000</v>
      </c>
      <c r="S6" s="40">
        <v>45001</v>
      </c>
      <c r="T6" s="40">
        <v>45002</v>
      </c>
      <c r="U6" s="40">
        <v>45003</v>
      </c>
      <c r="V6" s="40">
        <v>45004</v>
      </c>
      <c r="W6" s="40">
        <v>45005</v>
      </c>
      <c r="X6" s="40">
        <v>45006</v>
      </c>
      <c r="Y6" s="40">
        <v>45007</v>
      </c>
      <c r="Z6" s="40">
        <v>45008</v>
      </c>
      <c r="AA6" s="40">
        <v>45009</v>
      </c>
      <c r="AB6" s="40">
        <v>45010</v>
      </c>
      <c r="AC6" s="40">
        <v>45011</v>
      </c>
      <c r="AD6" s="40">
        <v>45012</v>
      </c>
      <c r="AE6" s="40">
        <v>45013</v>
      </c>
      <c r="AF6" s="40">
        <v>45014</v>
      </c>
      <c r="AG6" s="40">
        <v>45015</v>
      </c>
      <c r="AH6" s="40">
        <v>45016</v>
      </c>
      <c r="AI6" s="40"/>
      <c r="AJ6" s="40"/>
      <c r="AK6" s="40"/>
      <c r="AL6" s="40"/>
    </row>
    <row r="7" spans="1:38" x14ac:dyDescent="0.25">
      <c r="A7" t="s">
        <v>95</v>
      </c>
      <c r="B7" t="str">
        <f>VLOOKUP(A7,Sheet7!$A$7:$C$16,2,FALSE)</f>
        <v>Farrukh</v>
      </c>
      <c r="C7" t="str">
        <f>VLOOKUP(B7,Sheet7!$B$7:$D$16,2,FALSE)</f>
        <v>AD</v>
      </c>
      <c r="AI7">
        <f>SUM(D7:AH16)</f>
        <v>0</v>
      </c>
    </row>
    <row r="8" spans="1:38" x14ac:dyDescent="0.25">
      <c r="A8" t="s">
        <v>96</v>
      </c>
      <c r="B8" t="str">
        <f>VLOOKUP(A8,Sheet7!$A$7:$C$16,2,FALSE)</f>
        <v>N</v>
      </c>
      <c r="C8" t="str">
        <f>VLOOKUP(B8,Sheet7!$B$7:$D$16,2,FALSE)</f>
        <v>INS</v>
      </c>
      <c r="AI8">
        <f t="shared" ref="AI8:AI18" si="0">SUM(D8:AH17)</f>
        <v>0</v>
      </c>
    </row>
    <row r="9" spans="1:38" x14ac:dyDescent="0.25">
      <c r="A9" t="s">
        <v>97</v>
      </c>
      <c r="B9" t="str">
        <f>VLOOKUP(A9,Sheet7!$A$7:$C$16,2,FALSE)</f>
        <v>H</v>
      </c>
      <c r="C9" t="str">
        <f>VLOOKUP(B9,Sheet7!$B$7:$D$16,2,FALSE)</f>
        <v>INS</v>
      </c>
      <c r="AI9">
        <f t="shared" si="0"/>
        <v>0</v>
      </c>
    </row>
    <row r="10" spans="1:38" x14ac:dyDescent="0.25">
      <c r="A10" t="s">
        <v>98</v>
      </c>
      <c r="B10" t="str">
        <f>VLOOKUP(A10,Sheet7!$A$7:$C$16,2,FALSE)</f>
        <v>F</v>
      </c>
      <c r="C10" t="str">
        <f>VLOOKUP(B10,Sheet7!$B$7:$D$16,2,FALSE)</f>
        <v>INS</v>
      </c>
      <c r="AI10">
        <f t="shared" si="0"/>
        <v>0</v>
      </c>
    </row>
    <row r="11" spans="1:38" x14ac:dyDescent="0.25">
      <c r="A11" t="s">
        <v>99</v>
      </c>
      <c r="B11" t="str">
        <f>VLOOKUP(A11,Sheet7!$A$7:$C$16,2,FALSE)</f>
        <v>FAR</v>
      </c>
      <c r="C11" t="str">
        <f>VLOOKUP(B11,Sheet7!$B$7:$D$16,2,FALSE)</f>
        <v>INS</v>
      </c>
      <c r="AI11">
        <f t="shared" si="0"/>
        <v>0</v>
      </c>
    </row>
    <row r="12" spans="1:38" x14ac:dyDescent="0.25">
      <c r="A12" t="s">
        <v>100</v>
      </c>
      <c r="B12" t="str">
        <f>VLOOKUP(A12,Sheet7!$A$7:$C$16,2,FALSE)</f>
        <v>SH</v>
      </c>
      <c r="C12" t="str">
        <f>VLOOKUP(B12,Sheet7!$B$7:$D$16,2,FALSE)</f>
        <v>REC</v>
      </c>
      <c r="AI12">
        <f t="shared" si="0"/>
        <v>0</v>
      </c>
    </row>
    <row r="13" spans="1:38" x14ac:dyDescent="0.25">
      <c r="A13" t="s">
        <v>101</v>
      </c>
      <c r="B13" t="str">
        <f>VLOOKUP(A13,Sheet7!$A$7:$C$16,2,FALSE)</f>
        <v>ABD</v>
      </c>
      <c r="C13" t="str">
        <f>VLOOKUP(B13,Sheet7!$B$7:$D$16,2,FALSE)</f>
        <v>INS</v>
      </c>
      <c r="AI13">
        <f t="shared" si="0"/>
        <v>0</v>
      </c>
    </row>
    <row r="14" spans="1:38" x14ac:dyDescent="0.25">
      <c r="A14" t="s">
        <v>102</v>
      </c>
      <c r="B14" t="str">
        <f>VLOOKUP(A14,Sheet7!$A$7:$C$16,2,FALSE)</f>
        <v>NAI</v>
      </c>
      <c r="C14" t="str">
        <f>VLOOKUP(B14,Sheet7!$B$7:$D$16,2,FALSE)</f>
        <v>INS</v>
      </c>
      <c r="AI14">
        <f t="shared" si="0"/>
        <v>0</v>
      </c>
    </row>
    <row r="15" spans="1:38" x14ac:dyDescent="0.25">
      <c r="A15" t="s">
        <v>103</v>
      </c>
      <c r="B15" t="str">
        <f>VLOOKUP(A15,Sheet7!$A$7:$C$16,2,FALSE)</f>
        <v>AS</v>
      </c>
      <c r="C15" t="str">
        <f>VLOOKUP(B15,Sheet7!$B$7:$D$16,2,FALSE)</f>
        <v>OF</v>
      </c>
      <c r="AI15">
        <f t="shared" si="0"/>
        <v>0</v>
      </c>
    </row>
    <row r="16" spans="1:38" x14ac:dyDescent="0.25">
      <c r="A16" t="s">
        <v>104</v>
      </c>
      <c r="B16" t="str">
        <f>VLOOKUP(A16,Sheet7!$A$7:$C$16,2,FALSE)</f>
        <v>NU</v>
      </c>
      <c r="C16" t="str">
        <f>VLOOKUP(B16,Sheet7!$B$7:$D$16,2,FALSE)</f>
        <v>GU</v>
      </c>
      <c r="AI16">
        <f t="shared" si="0"/>
        <v>0</v>
      </c>
    </row>
    <row r="17" spans="35:35" x14ac:dyDescent="0.25">
      <c r="AI17">
        <f t="shared" si="0"/>
        <v>0</v>
      </c>
    </row>
    <row r="18" spans="35:35" x14ac:dyDescent="0.25">
      <c r="AI18">
        <f t="shared" si="0"/>
        <v>0</v>
      </c>
    </row>
  </sheetData>
  <mergeCells count="3">
    <mergeCell ref="A4:A6"/>
    <mergeCell ref="B4:B6"/>
    <mergeCell ref="C4:C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Sheet7!$A$7:$A$17</xm:f>
          </x14:formula1>
          <xm:sqref>A7:A16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2023-05-17T03:41:08Z</dcterms:created>
  <dcterms:modified xsi:type="dcterms:W3CDTF">2023-09-03T07:18:15Z</dcterms:modified>
</cp:coreProperties>
</file>