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\Google Drive\"/>
    </mc:Choice>
  </mc:AlternateContent>
  <bookViews>
    <workbookView xWindow="57285" yWindow="4620" windowWidth="35415" windowHeight="19845" activeTab="5" xr2:uid="{00000000-000D-0000-FFFF-FFFF00000000}"/>
  </bookViews>
  <sheets>
    <sheet name="MFGs" sheetId="1" r:id="rId1"/>
    <sheet name="Supra" sheetId="2" r:id="rId2"/>
    <sheet name="ISF" sheetId="3" r:id="rId3"/>
    <sheet name="SC300" sheetId="4" r:id="rId4"/>
    <sheet name="LS430" sheetId="5" r:id="rId5"/>
    <sheet name="LS460" sheetId="6" r:id="rId6"/>
  </sheets>
  <calcPr calcId="171027" concurrentCalc="0"/>
</workbook>
</file>

<file path=xl/calcChain.xml><?xml version="1.0" encoding="utf-8"?>
<calcChain xmlns="http://schemas.openxmlformats.org/spreadsheetml/2006/main">
  <c r="G12" i="6" l="1"/>
  <c r="H12" i="6"/>
  <c r="I12" i="6"/>
  <c r="J12" i="6"/>
  <c r="K12" i="6"/>
  <c r="L12" i="6"/>
  <c r="G13" i="6"/>
  <c r="H13" i="6"/>
  <c r="I13" i="6"/>
  <c r="J13" i="6"/>
  <c r="K13" i="6"/>
  <c r="L13" i="6"/>
  <c r="I45" i="4"/>
  <c r="I46" i="4"/>
  <c r="I47" i="4"/>
  <c r="I48" i="4"/>
  <c r="I8" i="4"/>
  <c r="I9" i="4"/>
  <c r="I10" i="4"/>
  <c r="H48" i="4"/>
  <c r="H47" i="4"/>
  <c r="H46" i="4"/>
  <c r="H45" i="4"/>
  <c r="H44" i="4"/>
  <c r="I44" i="4"/>
  <c r="H43" i="4"/>
  <c r="I43" i="4"/>
  <c r="H9" i="4"/>
  <c r="H10" i="4"/>
  <c r="H8" i="4"/>
  <c r="H7" i="4"/>
  <c r="I7" i="4"/>
  <c r="H6" i="4"/>
  <c r="I6" i="4"/>
  <c r="H5" i="4"/>
  <c r="I5" i="4"/>
  <c r="H6" i="3"/>
  <c r="H7" i="3"/>
  <c r="H8" i="3"/>
  <c r="H9" i="3"/>
  <c r="H10" i="3"/>
  <c r="I8" i="3"/>
  <c r="I7" i="3"/>
  <c r="I6" i="3"/>
  <c r="H5" i="3"/>
  <c r="I5" i="3"/>
  <c r="J6" i="4"/>
  <c r="K6" i="4"/>
  <c r="L6" i="4"/>
  <c r="M6" i="4"/>
  <c r="J7" i="4"/>
  <c r="K7" i="4"/>
  <c r="L7" i="4"/>
  <c r="M7" i="4"/>
  <c r="J8" i="4"/>
  <c r="K8" i="4"/>
  <c r="L8" i="4"/>
  <c r="M8" i="4"/>
  <c r="J9" i="4"/>
  <c r="K9" i="4"/>
  <c r="L9" i="4"/>
  <c r="M9" i="4"/>
  <c r="J10" i="4"/>
  <c r="K10" i="4"/>
  <c r="L10" i="4"/>
  <c r="M10" i="4"/>
  <c r="J5" i="4"/>
  <c r="K5" i="4"/>
  <c r="L5" i="4"/>
  <c r="M5" i="4"/>
  <c r="H224" i="2"/>
  <c r="I224" i="2"/>
  <c r="H223" i="2"/>
  <c r="I223" i="2"/>
  <c r="H222" i="2"/>
  <c r="I222" i="2"/>
  <c r="H221" i="2"/>
  <c r="I221" i="2"/>
  <c r="H220" i="2"/>
  <c r="I220" i="2"/>
  <c r="H219" i="2"/>
  <c r="I219" i="2"/>
  <c r="H218" i="2"/>
  <c r="I218" i="2"/>
  <c r="H181" i="2"/>
  <c r="I181" i="2"/>
  <c r="H180" i="2"/>
  <c r="I180" i="2"/>
  <c r="H179" i="2"/>
  <c r="I179" i="2"/>
  <c r="H178" i="2"/>
  <c r="I178" i="2"/>
  <c r="H177" i="2"/>
  <c r="I177" i="2"/>
  <c r="H176" i="2"/>
  <c r="I176" i="2"/>
  <c r="H175" i="2"/>
  <c r="I175" i="2"/>
  <c r="H163" i="2"/>
  <c r="I163" i="2"/>
  <c r="H164" i="2"/>
  <c r="I164" i="2"/>
  <c r="H165" i="2"/>
  <c r="I165" i="2"/>
  <c r="H166" i="2"/>
  <c r="I166" i="2"/>
  <c r="H167" i="2"/>
  <c r="I167" i="2"/>
  <c r="H162" i="2"/>
  <c r="I162" i="2"/>
  <c r="H161" i="2"/>
  <c r="I161" i="2"/>
  <c r="H160" i="2"/>
  <c r="I16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90" i="2"/>
  <c r="I3" i="5"/>
  <c r="I4" i="5"/>
  <c r="I5" i="5"/>
  <c r="I6" i="5"/>
  <c r="I7" i="5"/>
  <c r="I8" i="5"/>
  <c r="I9" i="5"/>
  <c r="I2" i="5"/>
  <c r="H3" i="5"/>
  <c r="H4" i="5"/>
  <c r="H5" i="5"/>
  <c r="H6" i="5"/>
  <c r="H7" i="5"/>
  <c r="H8" i="5"/>
  <c r="H9" i="5"/>
  <c r="H2" i="5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2" i="5"/>
  <c r="K2" i="5"/>
  <c r="L2" i="5"/>
  <c r="M2" i="5"/>
  <c r="J6" i="3"/>
  <c r="K6" i="3"/>
  <c r="L6" i="3"/>
  <c r="M6" i="3"/>
  <c r="J7" i="3"/>
  <c r="K7" i="3"/>
  <c r="L7" i="3"/>
  <c r="M7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J5" i="3"/>
  <c r="K5" i="3"/>
  <c r="L5" i="3"/>
  <c r="M5" i="3"/>
  <c r="J219" i="2"/>
  <c r="K219" i="2"/>
  <c r="L219" i="2"/>
  <c r="M219" i="2"/>
  <c r="J220" i="2"/>
  <c r="K220" i="2"/>
  <c r="L220" i="2"/>
  <c r="M220" i="2"/>
  <c r="J221" i="2"/>
  <c r="K221" i="2"/>
  <c r="L221" i="2"/>
  <c r="M221" i="2"/>
  <c r="J222" i="2"/>
  <c r="K222" i="2"/>
  <c r="L222" i="2"/>
  <c r="M222" i="2"/>
  <c r="J223" i="2"/>
  <c r="K223" i="2"/>
  <c r="L223" i="2"/>
  <c r="M223" i="2"/>
  <c r="J224" i="2"/>
  <c r="K224" i="2"/>
  <c r="L224" i="2"/>
  <c r="M224" i="2"/>
  <c r="J218" i="2"/>
  <c r="K218" i="2"/>
  <c r="L218" i="2"/>
  <c r="M218" i="2"/>
  <c r="J176" i="2"/>
  <c r="K176" i="2"/>
  <c r="L176" i="2"/>
  <c r="M176" i="2"/>
  <c r="J177" i="2"/>
  <c r="K177" i="2"/>
  <c r="L177" i="2"/>
  <c r="M177" i="2"/>
  <c r="J178" i="2"/>
  <c r="K178" i="2"/>
  <c r="L178" i="2"/>
  <c r="M178" i="2"/>
  <c r="J179" i="2"/>
  <c r="K179" i="2"/>
  <c r="L179" i="2"/>
  <c r="M179" i="2"/>
  <c r="J180" i="2"/>
  <c r="K180" i="2"/>
  <c r="L180" i="2"/>
  <c r="M180" i="2"/>
  <c r="J181" i="2"/>
  <c r="K181" i="2"/>
  <c r="L181" i="2"/>
  <c r="M181" i="2"/>
  <c r="J175" i="2"/>
  <c r="K175" i="2"/>
  <c r="L175" i="2"/>
  <c r="M175" i="2"/>
  <c r="J161" i="2"/>
  <c r="K161" i="2"/>
  <c r="L161" i="2"/>
  <c r="M161" i="2"/>
  <c r="J162" i="2"/>
  <c r="K162" i="2"/>
  <c r="L162" i="2"/>
  <c r="M162" i="2"/>
  <c r="J163" i="2"/>
  <c r="K163" i="2"/>
  <c r="L163" i="2"/>
  <c r="M163" i="2"/>
  <c r="J164" i="2"/>
  <c r="K164" i="2"/>
  <c r="L164" i="2"/>
  <c r="M164" i="2"/>
  <c r="J165" i="2"/>
  <c r="K165" i="2"/>
  <c r="L165" i="2"/>
  <c r="M165" i="2"/>
  <c r="J166" i="2"/>
  <c r="K166" i="2"/>
  <c r="L166" i="2"/>
  <c r="M166" i="2"/>
  <c r="J167" i="2"/>
  <c r="K167" i="2"/>
  <c r="L167" i="2"/>
  <c r="M167" i="2"/>
  <c r="J160" i="2"/>
  <c r="K160" i="2"/>
  <c r="L160" i="2"/>
  <c r="M160" i="2"/>
  <c r="H91" i="2"/>
  <c r="J91" i="2"/>
  <c r="K91" i="2"/>
  <c r="L91" i="2"/>
  <c r="M91" i="2"/>
  <c r="H92" i="2"/>
  <c r="J92" i="2"/>
  <c r="K92" i="2"/>
  <c r="L92" i="2"/>
  <c r="M92" i="2"/>
  <c r="H93" i="2"/>
  <c r="J93" i="2"/>
  <c r="K93" i="2"/>
  <c r="L93" i="2"/>
  <c r="M93" i="2"/>
  <c r="H94" i="2"/>
  <c r="J94" i="2"/>
  <c r="K94" i="2"/>
  <c r="L94" i="2"/>
  <c r="M94" i="2"/>
  <c r="H95" i="2"/>
  <c r="J95" i="2"/>
  <c r="K95" i="2"/>
  <c r="L95" i="2"/>
  <c r="M95" i="2"/>
  <c r="H96" i="2"/>
  <c r="J96" i="2"/>
  <c r="K96" i="2"/>
  <c r="L96" i="2"/>
  <c r="M96" i="2"/>
  <c r="H97" i="2"/>
  <c r="J97" i="2"/>
  <c r="K97" i="2"/>
  <c r="L97" i="2"/>
  <c r="M97" i="2"/>
  <c r="H98" i="2"/>
  <c r="J98" i="2"/>
  <c r="K98" i="2"/>
  <c r="L98" i="2"/>
  <c r="M98" i="2"/>
  <c r="H99" i="2"/>
  <c r="J99" i="2"/>
  <c r="K99" i="2"/>
  <c r="L99" i="2"/>
  <c r="M99" i="2"/>
  <c r="H100" i="2"/>
  <c r="J100" i="2"/>
  <c r="K100" i="2"/>
  <c r="L100" i="2"/>
  <c r="M100" i="2"/>
  <c r="H101" i="2"/>
  <c r="J101" i="2"/>
  <c r="K101" i="2"/>
  <c r="L101" i="2"/>
  <c r="M101" i="2"/>
  <c r="H102" i="2"/>
  <c r="J102" i="2"/>
  <c r="K102" i="2"/>
  <c r="L102" i="2"/>
  <c r="M102" i="2"/>
  <c r="H103" i="2"/>
  <c r="J103" i="2"/>
  <c r="K103" i="2"/>
  <c r="L103" i="2"/>
  <c r="M103" i="2"/>
  <c r="H104" i="2"/>
  <c r="J104" i="2"/>
  <c r="K104" i="2"/>
  <c r="L104" i="2"/>
  <c r="M104" i="2"/>
  <c r="H105" i="2"/>
  <c r="J105" i="2"/>
  <c r="K105" i="2"/>
  <c r="L105" i="2"/>
  <c r="M105" i="2"/>
  <c r="H106" i="2"/>
  <c r="J106" i="2"/>
  <c r="K106" i="2"/>
  <c r="L106" i="2"/>
  <c r="M106" i="2"/>
  <c r="H107" i="2"/>
  <c r="J107" i="2"/>
  <c r="K107" i="2"/>
  <c r="L107" i="2"/>
  <c r="M107" i="2"/>
  <c r="H108" i="2"/>
  <c r="J108" i="2"/>
  <c r="K108" i="2"/>
  <c r="L108" i="2"/>
  <c r="M108" i="2"/>
  <c r="H109" i="2"/>
  <c r="J109" i="2"/>
  <c r="K109" i="2"/>
  <c r="L109" i="2"/>
  <c r="M109" i="2"/>
  <c r="H90" i="2"/>
  <c r="J90" i="2"/>
  <c r="K90" i="2"/>
  <c r="L90" i="2"/>
  <c r="M90" i="2"/>
  <c r="G4" i="6"/>
  <c r="H4" i="6"/>
  <c r="I4" i="6"/>
  <c r="J4" i="6"/>
  <c r="K4" i="6"/>
  <c r="L4" i="6"/>
  <c r="G5" i="6"/>
  <c r="H5" i="6"/>
  <c r="I5" i="6"/>
  <c r="J5" i="6"/>
  <c r="K5" i="6"/>
  <c r="L5" i="6"/>
  <c r="G6" i="6"/>
  <c r="H6" i="6"/>
  <c r="I6" i="6"/>
  <c r="J6" i="6"/>
  <c r="K6" i="6"/>
  <c r="L6" i="6"/>
  <c r="G7" i="6"/>
  <c r="H7" i="6"/>
  <c r="I7" i="6"/>
  <c r="J7" i="6"/>
  <c r="K7" i="6"/>
  <c r="L7" i="6"/>
  <c r="G8" i="6"/>
  <c r="H8" i="6"/>
  <c r="I8" i="6"/>
  <c r="J8" i="6"/>
  <c r="K8" i="6"/>
  <c r="L8" i="6"/>
  <c r="G9" i="6"/>
  <c r="H9" i="6"/>
  <c r="I9" i="6"/>
  <c r="J9" i="6"/>
  <c r="K9" i="6"/>
  <c r="L9" i="6"/>
  <c r="G10" i="6"/>
  <c r="H10" i="6"/>
  <c r="I10" i="6"/>
  <c r="J10" i="6"/>
  <c r="K10" i="6"/>
  <c r="L10" i="6"/>
  <c r="G11" i="6"/>
  <c r="H11" i="6"/>
  <c r="I11" i="6"/>
  <c r="J11" i="6"/>
  <c r="K11" i="6"/>
  <c r="L11" i="6"/>
  <c r="G14" i="6"/>
  <c r="H14" i="6"/>
  <c r="I14" i="6"/>
  <c r="J14" i="6"/>
  <c r="K14" i="6"/>
  <c r="L14" i="6"/>
  <c r="G15" i="6"/>
  <c r="H15" i="6"/>
  <c r="I15" i="6"/>
  <c r="J15" i="6"/>
  <c r="K15" i="6"/>
  <c r="L15" i="6"/>
  <c r="G16" i="6"/>
  <c r="H16" i="6"/>
  <c r="I16" i="6"/>
  <c r="J16" i="6"/>
  <c r="K16" i="6"/>
  <c r="L16" i="6"/>
  <c r="G17" i="6"/>
  <c r="H17" i="6"/>
  <c r="I17" i="6"/>
  <c r="J17" i="6"/>
  <c r="K17" i="6"/>
  <c r="L17" i="6"/>
  <c r="G18" i="6"/>
  <c r="H18" i="6"/>
  <c r="I18" i="6"/>
  <c r="J18" i="6"/>
  <c r="K18" i="6"/>
  <c r="L18" i="6"/>
  <c r="G19" i="6"/>
  <c r="H19" i="6"/>
  <c r="I19" i="6"/>
  <c r="J19" i="6"/>
  <c r="K19" i="6"/>
  <c r="L19" i="6"/>
  <c r="G3" i="6"/>
  <c r="H3" i="6"/>
  <c r="I3" i="6"/>
  <c r="J3" i="6"/>
  <c r="K3" i="6"/>
  <c r="L3" i="6"/>
  <c r="G2" i="6"/>
  <c r="H2" i="6"/>
  <c r="I2" i="6"/>
  <c r="J2" i="6"/>
  <c r="K2" i="6"/>
  <c r="L2" i="6"/>
  <c r="J48" i="4"/>
  <c r="K48" i="4"/>
  <c r="L48" i="4"/>
  <c r="P48" i="4"/>
  <c r="M48" i="4"/>
  <c r="N48" i="4"/>
  <c r="J47" i="4"/>
  <c r="K47" i="4"/>
  <c r="L47" i="4"/>
  <c r="P47" i="4"/>
  <c r="M47" i="4"/>
  <c r="N47" i="4"/>
  <c r="J46" i="4"/>
  <c r="K46" i="4"/>
  <c r="L46" i="4"/>
  <c r="P46" i="4"/>
  <c r="M46" i="4"/>
  <c r="N46" i="4"/>
  <c r="J45" i="4"/>
  <c r="K45" i="4"/>
  <c r="L45" i="4"/>
  <c r="P45" i="4"/>
  <c r="M45" i="4"/>
  <c r="N45" i="4"/>
  <c r="J44" i="4"/>
  <c r="K44" i="4"/>
  <c r="L44" i="4"/>
  <c r="P44" i="4"/>
  <c r="M44" i="4"/>
  <c r="N44" i="4"/>
  <c r="J43" i="4"/>
  <c r="K43" i="4"/>
  <c r="L43" i="4"/>
  <c r="P43" i="4"/>
  <c r="M43" i="4"/>
  <c r="N43" i="4"/>
  <c r="Y61" i="2"/>
  <c r="U61" i="2"/>
  <c r="R61" i="2"/>
  <c r="S61" i="2"/>
  <c r="R53" i="2"/>
  <c r="S53" i="2"/>
  <c r="M61" i="2"/>
  <c r="K61" i="2"/>
  <c r="O61" i="2"/>
  <c r="N61" i="2"/>
  <c r="L61" i="2"/>
  <c r="J61" i="2"/>
  <c r="Y60" i="2"/>
  <c r="U60" i="2"/>
  <c r="R60" i="2"/>
  <c r="S60" i="2"/>
  <c r="M60" i="2"/>
  <c r="K60" i="2"/>
  <c r="O60" i="2"/>
  <c r="N60" i="2"/>
  <c r="L60" i="2"/>
  <c r="J60" i="2"/>
  <c r="Y59" i="2"/>
  <c r="U59" i="2"/>
  <c r="R59" i="2"/>
  <c r="S59" i="2"/>
  <c r="M59" i="2"/>
  <c r="K59" i="2"/>
  <c r="O59" i="2"/>
  <c r="N59" i="2"/>
  <c r="L59" i="2"/>
  <c r="J59" i="2"/>
  <c r="Y58" i="2"/>
  <c r="U58" i="2"/>
  <c r="R58" i="2"/>
  <c r="S58" i="2"/>
  <c r="M58" i="2"/>
  <c r="K58" i="2"/>
  <c r="O58" i="2"/>
  <c r="N58" i="2"/>
  <c r="L58" i="2"/>
  <c r="J58" i="2"/>
  <c r="Y57" i="2"/>
  <c r="U57" i="2"/>
  <c r="R57" i="2"/>
  <c r="S57" i="2"/>
  <c r="M57" i="2"/>
  <c r="K57" i="2"/>
  <c r="O57" i="2"/>
  <c r="N57" i="2"/>
  <c r="L57" i="2"/>
  <c r="J57" i="2"/>
  <c r="Y56" i="2"/>
  <c r="U56" i="2"/>
  <c r="R56" i="2"/>
  <c r="S56" i="2"/>
  <c r="M56" i="2"/>
  <c r="K56" i="2"/>
  <c r="O56" i="2"/>
  <c r="N56" i="2"/>
  <c r="L56" i="2"/>
  <c r="J56" i="2"/>
  <c r="Y55" i="2"/>
  <c r="U55" i="2"/>
  <c r="R55" i="2"/>
  <c r="S55" i="2"/>
  <c r="M55" i="2"/>
  <c r="K55" i="2"/>
  <c r="O55" i="2"/>
  <c r="N55" i="2"/>
  <c r="L55" i="2"/>
  <c r="J55" i="2"/>
  <c r="Y54" i="2"/>
  <c r="U54" i="2"/>
  <c r="R54" i="2"/>
  <c r="S54" i="2"/>
  <c r="M54" i="2"/>
  <c r="K54" i="2"/>
  <c r="O54" i="2"/>
  <c r="N54" i="2"/>
  <c r="L54" i="2"/>
  <c r="J54" i="2"/>
  <c r="Y53" i="2"/>
  <c r="U53" i="2"/>
  <c r="M53" i="2"/>
  <c r="K53" i="2"/>
  <c r="O53" i="2"/>
  <c r="N53" i="2"/>
  <c r="L53" i="2"/>
  <c r="J53" i="2"/>
  <c r="U47" i="2"/>
  <c r="Q47" i="2"/>
  <c r="S47" i="2"/>
  <c r="Q44" i="2"/>
  <c r="S44" i="2"/>
  <c r="M47" i="2"/>
  <c r="K47" i="2"/>
  <c r="O47" i="2"/>
  <c r="N47" i="2"/>
  <c r="L47" i="2"/>
  <c r="J47" i="2"/>
  <c r="U46" i="2"/>
  <c r="Q46" i="2"/>
  <c r="S46" i="2"/>
  <c r="M46" i="2"/>
  <c r="K46" i="2"/>
  <c r="O46" i="2"/>
  <c r="N46" i="2"/>
  <c r="L46" i="2"/>
  <c r="J46" i="2"/>
  <c r="U45" i="2"/>
  <c r="Q45" i="2"/>
  <c r="S45" i="2"/>
  <c r="M45" i="2"/>
  <c r="K45" i="2"/>
  <c r="O45" i="2"/>
  <c r="N45" i="2"/>
  <c r="L45" i="2"/>
  <c r="J45" i="2"/>
  <c r="U44" i="2"/>
  <c r="M44" i="2"/>
  <c r="K44" i="2"/>
  <c r="O44" i="2"/>
  <c r="N44" i="2"/>
  <c r="L44" i="2"/>
  <c r="J44" i="2"/>
  <c r="U38" i="2"/>
  <c r="S38" i="2"/>
  <c r="S34" i="2"/>
  <c r="M38" i="2"/>
  <c r="K38" i="2"/>
  <c r="O38" i="2"/>
  <c r="N38" i="2"/>
  <c r="L38" i="2"/>
  <c r="J38" i="2"/>
  <c r="U37" i="2"/>
  <c r="S37" i="2"/>
  <c r="M37" i="2"/>
  <c r="K37" i="2"/>
  <c r="O37" i="2"/>
  <c r="N37" i="2"/>
  <c r="L37" i="2"/>
  <c r="J37" i="2"/>
  <c r="U36" i="2"/>
  <c r="S36" i="2"/>
  <c r="M36" i="2"/>
  <c r="K36" i="2"/>
  <c r="O36" i="2"/>
  <c r="N36" i="2"/>
  <c r="L36" i="2"/>
  <c r="J36" i="2"/>
  <c r="U35" i="2"/>
  <c r="S35" i="2"/>
  <c r="M35" i="2"/>
  <c r="K35" i="2"/>
  <c r="O35" i="2"/>
  <c r="N35" i="2"/>
  <c r="L35" i="2"/>
  <c r="J35" i="2"/>
  <c r="U34" i="2"/>
  <c r="M34" i="2"/>
  <c r="K34" i="2"/>
  <c r="O34" i="2"/>
  <c r="N34" i="2"/>
  <c r="L34" i="2"/>
  <c r="J34" i="2"/>
  <c r="U28" i="2"/>
  <c r="N28" i="2"/>
  <c r="Q28" i="2"/>
  <c r="S28" i="2"/>
  <c r="M28" i="2"/>
  <c r="L28" i="2"/>
  <c r="K28" i="2"/>
  <c r="J28" i="2"/>
  <c r="U27" i="2"/>
  <c r="N27" i="2"/>
  <c r="Q27" i="2"/>
  <c r="S27" i="2"/>
  <c r="M27" i="2"/>
  <c r="K27" i="2"/>
  <c r="O27" i="2"/>
  <c r="L27" i="2"/>
  <c r="J27" i="2"/>
  <c r="U26" i="2"/>
  <c r="N26" i="2"/>
  <c r="Q26" i="2"/>
  <c r="S26" i="2"/>
  <c r="M26" i="2"/>
  <c r="K26" i="2"/>
  <c r="O26" i="2"/>
  <c r="L26" i="2"/>
  <c r="J26" i="2"/>
  <c r="U25" i="2"/>
  <c r="N25" i="2"/>
  <c r="Q25" i="2"/>
  <c r="S25" i="2"/>
  <c r="M25" i="2"/>
  <c r="K25" i="2"/>
  <c r="O25" i="2"/>
  <c r="L25" i="2"/>
  <c r="J25" i="2"/>
  <c r="U24" i="2"/>
  <c r="N24" i="2"/>
  <c r="Q24" i="2"/>
  <c r="S24" i="2"/>
  <c r="M24" i="2"/>
  <c r="K24" i="2"/>
  <c r="O24" i="2"/>
  <c r="L24" i="2"/>
  <c r="J24" i="2"/>
  <c r="U23" i="2"/>
  <c r="N23" i="2"/>
  <c r="Q23" i="2"/>
  <c r="S23" i="2"/>
  <c r="M23" i="2"/>
  <c r="K23" i="2"/>
  <c r="O23" i="2"/>
  <c r="L23" i="2"/>
  <c r="J23" i="2"/>
  <c r="U22" i="2"/>
  <c r="N22" i="2"/>
  <c r="Q22" i="2"/>
  <c r="S22" i="2"/>
  <c r="M22" i="2"/>
  <c r="K22" i="2"/>
  <c r="O22" i="2"/>
  <c r="L22" i="2"/>
  <c r="J22" i="2"/>
  <c r="U21" i="2"/>
  <c r="N21" i="2"/>
  <c r="Q21" i="2"/>
  <c r="S21" i="2"/>
  <c r="M21" i="2"/>
  <c r="K21" i="2"/>
  <c r="O21" i="2"/>
  <c r="L21" i="2"/>
  <c r="J21" i="2"/>
  <c r="U20" i="2"/>
  <c r="N20" i="2"/>
  <c r="Q20" i="2"/>
  <c r="S20" i="2"/>
  <c r="M20" i="2"/>
  <c r="K20" i="2"/>
  <c r="O20" i="2"/>
  <c r="L20" i="2"/>
  <c r="J20" i="2"/>
  <c r="U14" i="2"/>
  <c r="S14" i="2"/>
  <c r="S11" i="2"/>
  <c r="M14" i="2"/>
  <c r="K14" i="2"/>
  <c r="O14" i="2"/>
  <c r="N14" i="2"/>
  <c r="L14" i="2"/>
  <c r="J14" i="2"/>
  <c r="U13" i="2"/>
  <c r="S13" i="2"/>
  <c r="M13" i="2"/>
  <c r="K13" i="2"/>
  <c r="O13" i="2"/>
  <c r="N13" i="2"/>
  <c r="L13" i="2"/>
  <c r="J13" i="2"/>
  <c r="U12" i="2"/>
  <c r="S12" i="2"/>
  <c r="M12" i="2"/>
  <c r="K12" i="2"/>
  <c r="O12" i="2"/>
  <c r="N12" i="2"/>
  <c r="L12" i="2"/>
  <c r="J12" i="2"/>
  <c r="U11" i="2"/>
  <c r="M11" i="2"/>
  <c r="K11" i="2"/>
  <c r="O11" i="2"/>
  <c r="N11" i="2"/>
  <c r="L11" i="2"/>
  <c r="J11" i="2"/>
</calcChain>
</file>

<file path=xl/sharedStrings.xml><?xml version="1.0" encoding="utf-8"?>
<sst xmlns="http://schemas.openxmlformats.org/spreadsheetml/2006/main" count="459" uniqueCount="202">
  <si>
    <t>http://www.clublexus.com/forums/7603943-post330.html</t>
  </si>
  <si>
    <t>WHEEL</t>
  </si>
  <si>
    <t>Inches</t>
  </si>
  <si>
    <t>Offset</t>
  </si>
  <si>
    <t>mm's</t>
  </si>
  <si>
    <t>Midpoint</t>
  </si>
  <si>
    <t>Mid Offset</t>
  </si>
  <si>
    <t>Front Space</t>
  </si>
  <si>
    <t>Back Space</t>
  </si>
  <si>
    <t>Total Size</t>
  </si>
  <si>
    <t>Stock Front</t>
  </si>
  <si>
    <t>Stock Rear</t>
  </si>
  <si>
    <t>Ken Front</t>
  </si>
  <si>
    <t>Ken Rear</t>
  </si>
  <si>
    <t>Front WB Flushed</t>
  </si>
  <si>
    <t>Widest Front</t>
  </si>
  <si>
    <t>Widest Front w/Lip</t>
  </si>
  <si>
    <t>JP Scara</t>
  </si>
  <si>
    <t>Front SW HRE 9.5</t>
  </si>
  <si>
    <t>Width</t>
  </si>
  <si>
    <t>Rear WB Flushed</t>
  </si>
  <si>
    <t>Widest Rear</t>
  </si>
  <si>
    <t>Widest Rear w/Lip</t>
  </si>
  <si>
    <t>Rear SW HRE 11.0</t>
  </si>
  <si>
    <t>Rear Eimon iForge 11.5</t>
  </si>
  <si>
    <t>Front SM8</t>
  </si>
  <si>
    <t>Rear  SM8</t>
  </si>
  <si>
    <t>Front Aimgain</t>
  </si>
  <si>
    <t>Rear Aimgain</t>
  </si>
  <si>
    <t>ADV1</t>
  </si>
  <si>
    <t>http://www.adv1wheels.com/adv1wheels/home.php</t>
  </si>
  <si>
    <t>FL</t>
  </si>
  <si>
    <t>Advanti Wheels</t>
  </si>
  <si>
    <t>http://www.advantiwheel.com</t>
  </si>
  <si>
    <t>Aimgain</t>
  </si>
  <si>
    <t>http://www.aimgain.net/</t>
  </si>
  <si>
    <t>Auto Couture</t>
  </si>
  <si>
    <t>http://www.auto-couture.com/index_en.html</t>
  </si>
  <si>
    <t>CC Wheel</t>
  </si>
  <si>
    <t>http://www.ccwheel.com/wheels.php</t>
  </si>
  <si>
    <t>DPE Wheels</t>
  </si>
  <si>
    <t>http://www.dpe-wheels.com/</t>
  </si>
  <si>
    <t>Forgestar</t>
  </si>
  <si>
    <t>http://www.forgestar.com/v2/</t>
  </si>
  <si>
    <t>Gram Lights</t>
  </si>
  <si>
    <t>http://www.rayswheels.co.jp/indexe.html</t>
  </si>
  <si>
    <t>iForged</t>
  </si>
  <si>
    <t>http://www.iforged.com/v8/index.php?act=series</t>
  </si>
  <si>
    <t>Junction Produce</t>
  </si>
  <si>
    <t>http://www.junction-produce.co.jp/english/catalogue/index.html</t>
  </si>
  <si>
    <t>Modular Concept</t>
  </si>
  <si>
    <t>http://www.modular-concept.com/</t>
  </si>
  <si>
    <t>SSR Wheels</t>
  </si>
  <si>
    <t>http://www.ssr-wheels.com/wheels/ssr.asp</t>
  </si>
  <si>
    <t>Strasse Forged</t>
  </si>
  <si>
    <t>http://strasseforged.com/</t>
  </si>
  <si>
    <t>Vertini Wheels</t>
  </si>
  <si>
    <t>http://www.vertiniwheels.com/wheels.htm</t>
  </si>
  <si>
    <t>VIP Modular</t>
  </si>
  <si>
    <t>CA</t>
  </si>
  <si>
    <t>Volk Wheels</t>
  </si>
  <si>
    <t>http://www.ssr-wheels.com</t>
  </si>
  <si>
    <t>Vossen Wheels</t>
  </si>
  <si>
    <t>http://www.vossenwheels.com/</t>
  </si>
  <si>
    <t>VR05 Front</t>
  </si>
  <si>
    <t>VR05 Rear</t>
  </si>
  <si>
    <t>1993.5-1998 TOYOTA SUPRA TWIN TURBO WHEEL/TIRE FITMENT GUIDE</t>
  </si>
  <si>
    <t>http://www.rimsntires.com/specspro.jsp</t>
  </si>
  <si>
    <t>INPUT YOUR INFORMATION IN RED AREAS</t>
  </si>
  <si>
    <t>TRY THIS IS AT YOUR OWN RISK</t>
  </si>
  <si>
    <t>WARNINGS at the bottom of this sheet</t>
  </si>
  <si>
    <t>FRONT</t>
  </si>
  <si>
    <t>EXAMPLES</t>
  </si>
  <si>
    <t>TIRE</t>
  </si>
  <si>
    <t>TOTAL</t>
  </si>
  <si>
    <t>Dia.</t>
  </si>
  <si>
    <t>Aspect</t>
  </si>
  <si>
    <t>Wheel</t>
  </si>
  <si>
    <t>Outside</t>
  </si>
  <si>
    <t>Inside</t>
  </si>
  <si>
    <t>Tire</t>
  </si>
  <si>
    <t>Max. Outside</t>
  </si>
  <si>
    <t>Max. Inside</t>
  </si>
  <si>
    <t>Max.</t>
  </si>
  <si>
    <t>Suggested</t>
  </si>
  <si>
    <t>MM's</t>
  </si>
  <si>
    <t>Ratio %</t>
  </si>
  <si>
    <t>Tire Width</t>
  </si>
  <si>
    <t>TIRE HEIGHT</t>
  </si>
  <si>
    <t>COMMENTS</t>
  </si>
  <si>
    <t>Rim Width</t>
  </si>
  <si>
    <t>Stock</t>
  </si>
  <si>
    <t>Good Fitment</t>
  </si>
  <si>
    <t>Input your info. here</t>
  </si>
  <si>
    <t>FRONT with tab bent (and/or top screw removed)</t>
  </si>
  <si>
    <t>Volk GTC 19x9.5 37mm</t>
  </si>
  <si>
    <t>VS 18x9.5 36mm</t>
  </si>
  <si>
    <t>Hiro 19x9.5 45mm</t>
  </si>
  <si>
    <t>Volk Daytona 505 19x9.5 40mm</t>
  </si>
  <si>
    <t>SSR 18x9.5 37mm</t>
  </si>
  <si>
    <t>HRE 18x9.5 +44mm (SW)</t>
  </si>
  <si>
    <t>HRE 20x9.5 +21mm</t>
  </si>
  <si>
    <t>REAR</t>
  </si>
  <si>
    <t>Volk GTC 19x10.5 37mm</t>
  </si>
  <si>
    <t>VS 18x10 47mm</t>
  </si>
  <si>
    <t>SSR 18x10.5 37mm</t>
  </si>
  <si>
    <t>REAR with rolled/cut fender lip (up to .5" of trimming may be needed)</t>
  </si>
  <si>
    <t>REAR with rolled/cut fender lip, hammered inner fender and coil-overs (up to .5" of trimming and .4" of hammering may be needed)</t>
  </si>
  <si>
    <t>Hiro 19x10.5</t>
  </si>
  <si>
    <t>Volk Daytona 505 19x10.5 40mm</t>
  </si>
  <si>
    <t>Volk A/X Wheel x503 19x10.5 40mm</t>
  </si>
  <si>
    <t>HRE 18x11 +56mm (SW)</t>
  </si>
  <si>
    <t>HRE 20x10.5 +40mm</t>
  </si>
  <si>
    <t>WARNINGS</t>
  </si>
  <si>
    <t>This is meant for reference only. I have not tried all of these fitments and cannot say without a doubt that they will all fit. If you are</t>
  </si>
  <si>
    <t>within .2" of the Maximum Tire Width than variances from one car to the next or one brand of tire to the next could cause rubbing.</t>
  </si>
  <si>
    <t>Try this at your own risk.</t>
  </si>
  <si>
    <t>The REAR with rolled/cut fender lip option assumes you gain up to .65" of clearance on the outside.</t>
  </si>
  <si>
    <t>The REAR with rolled/cut fender lip, hammered inner fender and coil-overs option assumes you gain up to .65" of clearance on the outside and .58" on the inside.</t>
  </si>
  <si>
    <t>These clearance assumptions are at the extreme end of the range with no "safety margin". To be safe, stay with in .2" on the maximum tire width.</t>
  </si>
  <si>
    <t>The above clearances are with any of these four suspension configurations.</t>
  </si>
  <si>
    <t>1. Stock suspension</t>
  </si>
  <si>
    <t>2. Eibach springs and stock shocks</t>
  </si>
  <si>
    <t>3. Eibach springs and KYB/AGX shocks</t>
  </si>
  <si>
    <t>4. Eibach springs KYB/AGX shock and TRD swaybars</t>
  </si>
  <si>
    <t>There may be clearance problems with any other suspension configurations.</t>
  </si>
  <si>
    <t>There is no guarantee that any of the above will fit.</t>
  </si>
  <si>
    <t>Work vsxx 19 X 9.5 + 40 front 2 inch lip and 19 X 11.5 + 47 rear 4 inch lip and more</t>
  </si>
  <si>
    <t>Notes</t>
  </si>
  <si>
    <t>Front 1.25 off</t>
  </si>
  <si>
    <t>Front SC300 6.5</t>
  </si>
  <si>
    <t>Rear 2.0 off</t>
  </si>
  <si>
    <t>Rear SC300 6.5</t>
  </si>
  <si>
    <t>2” - 1.25 = .75” sticking out</t>
  </si>
  <si>
    <t>Front Supra 8.0</t>
  </si>
  <si>
    <t>.75” is 19mm</t>
  </si>
  <si>
    <t>Rear Supra 9.5</t>
  </si>
  <si>
    <t>Front Brett iForged 18x9.0</t>
  </si>
  <si>
    <t>Rear Brett iForged 18x11</t>
  </si>
  <si>
    <t>Front Ky VS 9.5</t>
  </si>
  <si>
    <t>Front Eimon iForged 10.0</t>
  </si>
  <si>
    <t>Rear Eimon iForged 11.5</t>
  </si>
  <si>
    <t>Front JP Scara</t>
  </si>
  <si>
    <t>Rear JP Scara</t>
  </si>
  <si>
    <t>Front CCW LM20</t>
  </si>
  <si>
    <t>Rear CCW LM20</t>
  </si>
  <si>
    <t>Front SSR SP1</t>
  </si>
  <si>
    <t>Rear SSR SP1</t>
  </si>
  <si>
    <t>Rear Ky VS 10.0</t>
  </si>
  <si>
    <t>Front Flushed</t>
  </si>
  <si>
    <t>Brett iForged</t>
  </si>
  <si>
    <t>SW HRE</t>
  </si>
  <si>
    <t>Ky VS</t>
  </si>
  <si>
    <t>Greg CCW</t>
  </si>
  <si>
    <t>Eimon iForge</t>
  </si>
  <si>
    <t>JP Scara HD</t>
  </si>
  <si>
    <t>Rear Flushed</t>
  </si>
  <si>
    <t>Eimon iForged</t>
  </si>
  <si>
    <t>JP Scara STD</t>
  </si>
  <si>
    <t>18 Stock Front</t>
  </si>
  <si>
    <t>18 Stock Rear</t>
  </si>
  <si>
    <t>19 Stock Front</t>
  </si>
  <si>
    <t>19 Stock Rear</t>
  </si>
  <si>
    <t>CV-1 Front</t>
  </si>
  <si>
    <t>CV-1 Rear</t>
  </si>
  <si>
    <t>Rear iForged 11.5</t>
  </si>
  <si>
    <t>Front iForged 10.0</t>
  </si>
  <si>
    <t>CVX-44 Front</t>
  </si>
  <si>
    <t>CVX-44 Rear</t>
  </si>
  <si>
    <t>https://www.clublexus.com/forums/ls-4th-gen-2007-2017/604361-ls-460-600-wheel-and-tire-information-details-thread-2.html#post6988295</t>
  </si>
  <si>
    <t>URL</t>
  </si>
  <si>
    <t>Spacer</t>
  </si>
  <si>
    <t>CV1 Front</t>
  </si>
  <si>
    <t>CV1 Rear</t>
  </si>
  <si>
    <t>https://www.clublexus.com/forums/ls-4th-gen-2007-2017/604361-ls-460-600-wheel-and-tire-information-details-thread-3.html#post7440845</t>
  </si>
  <si>
    <t>https://www.clublexus.com/forums/ls-4th-gen-2007-2017/604361-ls-460-600-wheel-and-tire-information-details-thread-3.html#post7684515</t>
  </si>
  <si>
    <t>Front iForged 18x9.0</t>
  </si>
  <si>
    <t>Rear iForged 18x11</t>
  </si>
  <si>
    <t>Brett</t>
  </si>
  <si>
    <t>SW</t>
  </si>
  <si>
    <t>Ky</t>
  </si>
  <si>
    <t>Eimon</t>
  </si>
  <si>
    <t>Front HRE 9.5</t>
  </si>
  <si>
    <t>Rear HRE 11.0</t>
  </si>
  <si>
    <t>Front VS 9.5</t>
  </si>
  <si>
    <t>Rear CCW</t>
  </si>
  <si>
    <t>Rear VS 10.0</t>
  </si>
  <si>
    <t>Front CCW</t>
  </si>
  <si>
    <t>Wald</t>
  </si>
  <si>
    <t>http://www.wald.co.jp/english/</t>
  </si>
  <si>
    <t>Front HRE</t>
  </si>
  <si>
    <t>Front iForge</t>
  </si>
  <si>
    <t>Owner</t>
  </si>
  <si>
    <t>https://www.avantgardewheels.com/</t>
  </si>
  <si>
    <t>Weld</t>
  </si>
  <si>
    <t>https://www.weldwheels.com/</t>
  </si>
  <si>
    <t>Avant Garde</t>
  </si>
  <si>
    <t>http://vipmodular.us/</t>
  </si>
  <si>
    <t>https://www.clublexus.com/forums/ls-4th-gen-2007-2017/604361-ls-460-600-wheel-and-tire-information-details-thread.html#post6874661</t>
  </si>
  <si>
    <t>https://www.clublexus.com/forums/ls-4th-gen-2007-2017/604361-ls-460-600-wheel-and-tire-information-details-thread-2.html#post7731046</t>
  </si>
  <si>
    <t>Vienna Merisia</t>
  </si>
  <si>
    <t>https://www.clublexus.com/forums/ls-4th-gen-2007-2017/604361-ls-460-600-wheel-and-tire-information-details-thread-2.html#post7930312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</si>
</sst>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\ ;\(#,##0.0\)"/>
    <numFmt numFmtId="165" formatCode="#,##0.00\ ;\(#,##0.00\)"/>
    <numFmt numFmtId="166" formatCode="0.000"/>
    <numFmt numFmtId="167" formatCode="#,##0.000;\-#,##0.000"/>
    <numFmt numFmtId="168" formatCode="0.0"/>
  </numFmts>
  <fonts count="26" x14ac:knownFonts="1">
    <font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b/>
      <i/>
      <u/>
      <sz val="22"/>
      <color rgb="FF000000"/>
      <name val="Arial"/>
    </font>
    <font>
      <b/>
      <i/>
      <u/>
      <sz val="16"/>
      <color rgb="FFFF0000"/>
      <name val="Arial"/>
    </font>
    <font>
      <b/>
      <sz val="10"/>
      <color rgb="FF0000FF"/>
      <name val="Arial"/>
    </font>
    <font>
      <b/>
      <sz val="18"/>
      <color rgb="FFFF0000"/>
      <name val="Arial"/>
    </font>
    <font>
      <b/>
      <i/>
      <sz val="14"/>
      <color rgb="FF000000"/>
      <name val="Arial"/>
    </font>
    <font>
      <b/>
      <sz val="10"/>
      <color rgb="FF000000"/>
      <name val="Arial"/>
    </font>
    <font>
      <b/>
      <u/>
      <sz val="10"/>
      <color rgb="FF000000"/>
      <name val="Arial"/>
    </font>
    <font>
      <sz val="10"/>
      <color rgb="FFFF0000"/>
      <name val="Arial"/>
    </font>
    <font>
      <b/>
      <u/>
      <sz val="14"/>
      <color rgb="FFFF0000"/>
      <name val="Arial"/>
    </font>
    <font>
      <sz val="12"/>
      <color rgb="FF000000"/>
      <name val="Arial"/>
    </font>
    <font>
      <sz val="12"/>
      <color rgb="FFFF0000"/>
      <name val="Arial"/>
    </font>
    <font>
      <b/>
      <sz val="12"/>
      <color rgb="FFFF0000"/>
      <name val="Arial"/>
    </font>
    <font>
      <b/>
      <i/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3B3B3"/>
        <bgColor rgb="FFB3B3B3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92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>
      <alignment horizontal="center"/>
    </xf>
    <xf numFmtId="0" fontId="10" fillId="0" borderId="0" xfId="0" applyFont="1" applyAlignment="1"/>
    <xf numFmtId="0" fontId="11" fillId="0" borderId="1" xfId="0" applyFont="1" applyBorder="1" applyAlignment="1"/>
    <xf numFmtId="0" fontId="6" fillId="0" borderId="1" xfId="0" applyFont="1" applyBorder="1" applyAlignment="1">
      <alignment wrapText="1"/>
    </xf>
    <xf numFmtId="0" fontId="12" fillId="0" borderId="2" xfId="0" applyFont="1" applyBorder="1" applyAlignment="1"/>
    <xf numFmtId="0" fontId="2" fillId="0" borderId="3" xfId="0" applyFont="1" applyBorder="1" applyAlignment="1"/>
    <xf numFmtId="16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/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13" fillId="0" borderId="1" xfId="0" applyFont="1" applyBorder="1" applyAlignment="1"/>
    <xf numFmtId="0" fontId="14" fillId="0" borderId="7" xfId="0" applyFont="1" applyBorder="1" applyAlignment="1">
      <alignment vertical="center"/>
    </xf>
    <xf numFmtId="0" fontId="6" fillId="0" borderId="8" xfId="0" applyFont="1" applyBorder="1" applyAlignment="1">
      <alignment wrapText="1"/>
    </xf>
    <xf numFmtId="0" fontId="14" fillId="0" borderId="6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5" fontId="14" fillId="0" borderId="6" xfId="0" applyNumberFormat="1" applyFont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left"/>
    </xf>
    <xf numFmtId="0" fontId="14" fillId="0" borderId="0" xfId="0" applyFont="1" applyAlignme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0" fontId="11" fillId="0" borderId="0" xfId="0" applyFont="1" applyAlignment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2" fillId="0" borderId="0" xfId="0" applyFont="1" applyAlignment="1"/>
    <xf numFmtId="0" fontId="17" fillId="0" borderId="0" xfId="0" applyFont="1" applyAlignment="1">
      <alignment horizontal="left"/>
    </xf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>
      <alignment wrapText="1"/>
    </xf>
    <xf numFmtId="0" fontId="2" fillId="2" borderId="0" xfId="0" applyFont="1" applyFill="1" applyAlignment="1"/>
    <xf numFmtId="164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/>
    <xf numFmtId="165" fontId="2" fillId="2" borderId="0" xfId="0" applyNumberFormat="1" applyFont="1" applyFill="1" applyAlignment="1"/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wrapText="1"/>
    </xf>
    <xf numFmtId="0" fontId="23" fillId="0" borderId="0" xfId="0" applyFont="1" applyAlignment="1">
      <alignment horizontal="center"/>
    </xf>
    <xf numFmtId="2" fontId="6" fillId="0" borderId="0" xfId="0" applyNumberFormat="1" applyFont="1" applyAlignment="1">
      <alignment horizontal="center" wrapText="1"/>
    </xf>
    <xf numFmtId="39" fontId="2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wrapText="1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3" fillId="0" borderId="0" xfId="0" applyFont="1" applyAlignment="1">
      <alignment horizontal="center" vertical="center" wrapText="1"/>
    </xf>
    <xf numFmtId="168" fontId="4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 wrapText="1"/>
    </xf>
    <xf numFmtId="168" fontId="0" fillId="0" borderId="0" xfId="0" applyNumberFormat="1" applyFont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2" fillId="0" borderId="0" xfId="1" applyAlignment="1">
      <alignment horizontal="center" wrapText="1"/>
    </xf>
    <xf numFmtId="2" fontId="25" fillId="0" borderId="0" xfId="0" applyNumberFormat="1" applyFont="1" applyAlignment="1">
      <alignment horizontal="center" vertical="center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2" fillId="0" borderId="0" xfId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right"/>
    </xf>
    <xf numFmtId="164" fontId="14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4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0"/>
            </a:pPr>
            <a:r>
              <a:rPr lang="en-US" sz="1800"/>
              <a:t>Back Spacing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684E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Supra!$C$90:$C$109</c:f>
              <c:strCache>
                <c:ptCount val="20"/>
                <c:pt idx="0">
                  <c:v>Front SC300 6.5</c:v>
                </c:pt>
                <c:pt idx="1">
                  <c:v>Rear SC300 6.5</c:v>
                </c:pt>
                <c:pt idx="2">
                  <c:v>Front Supra 8.0</c:v>
                </c:pt>
                <c:pt idx="3">
                  <c:v>Rear Supra 9.5</c:v>
                </c:pt>
                <c:pt idx="4">
                  <c:v>Front iForged 18x9.0</c:v>
                </c:pt>
                <c:pt idx="5">
                  <c:v>Rear iForged 18x11</c:v>
                </c:pt>
                <c:pt idx="6">
                  <c:v>Front HRE 9.5</c:v>
                </c:pt>
                <c:pt idx="7">
                  <c:v>Rear HRE 11.0</c:v>
                </c:pt>
                <c:pt idx="8">
                  <c:v>Front CCW</c:v>
                </c:pt>
                <c:pt idx="9">
                  <c:v>Rear CCW</c:v>
                </c:pt>
                <c:pt idx="10">
                  <c:v>Front VS 9.5</c:v>
                </c:pt>
                <c:pt idx="11">
                  <c:v>Rear VS 10.0</c:v>
                </c:pt>
                <c:pt idx="12">
                  <c:v>Front iForged 10.0</c:v>
                </c:pt>
                <c:pt idx="13">
                  <c:v>Rear iForged 11.5</c:v>
                </c:pt>
                <c:pt idx="14">
                  <c:v>Front JP Scara</c:v>
                </c:pt>
                <c:pt idx="15">
                  <c:v>Rear JP Scara</c:v>
                </c:pt>
                <c:pt idx="16">
                  <c:v>Front CCW LM20</c:v>
                </c:pt>
                <c:pt idx="17">
                  <c:v>Rear CCW LM20</c:v>
                </c:pt>
                <c:pt idx="18">
                  <c:v>Front SSR SP1</c:v>
                </c:pt>
                <c:pt idx="19">
                  <c:v>Rear SSR SP1</c:v>
                </c:pt>
              </c:strCache>
            </c:strRef>
          </c:cat>
          <c:val>
            <c:numRef>
              <c:f>Supra!$M$90:$M$109</c:f>
              <c:numCache>
                <c:formatCode>0.00</c:formatCode>
                <c:ptCount val="20"/>
                <c:pt idx="0">
                  <c:v>-5.4102040816326538</c:v>
                </c:pt>
                <c:pt idx="1">
                  <c:v>-5.66938775510204</c:v>
                </c:pt>
                <c:pt idx="2">
                  <c:v>-6.1877551020408159</c:v>
                </c:pt>
                <c:pt idx="3">
                  <c:v>-6.965306122448979</c:v>
                </c:pt>
                <c:pt idx="4">
                  <c:v>-5.8897959183673478</c:v>
                </c:pt>
                <c:pt idx="5">
                  <c:v>-7.6612244897959183</c:v>
                </c:pt>
                <c:pt idx="6">
                  <c:v>-6.7204081632653052</c:v>
                </c:pt>
                <c:pt idx="7">
                  <c:v>-7.9877551020408157</c:v>
                </c:pt>
                <c:pt idx="8">
                  <c:v>-7.4836734693877549</c:v>
                </c:pt>
                <c:pt idx="9">
                  <c:v>-8.0020408163265291</c:v>
                </c:pt>
                <c:pt idx="10">
                  <c:v>-6.3938775510204069</c:v>
                </c:pt>
                <c:pt idx="11">
                  <c:v>-6.6938775510204085</c:v>
                </c:pt>
                <c:pt idx="12">
                  <c:v>-7.1428571428571432</c:v>
                </c:pt>
                <c:pt idx="13">
                  <c:v>-8.0020408163265291</c:v>
                </c:pt>
                <c:pt idx="14">
                  <c:v>-6.5714285714285712</c:v>
                </c:pt>
                <c:pt idx="15">
                  <c:v>-8.0428571428571427</c:v>
                </c:pt>
                <c:pt idx="16">
                  <c:v>-6.9795918367346941</c:v>
                </c:pt>
                <c:pt idx="17">
                  <c:v>-8.0428571428571427</c:v>
                </c:pt>
                <c:pt idx="18">
                  <c:v>-6.8428571428571416</c:v>
                </c:pt>
                <c:pt idx="19">
                  <c:v>-7.7163265306122444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0-3A41-ADE3-DC2CB443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149242"/>
        <c:axId val="1659683628"/>
      </c:barChart>
      <c:catAx>
        <c:axId val="8991492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Wheel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txPr>
          <a:bodyPr/>
          <a:lstStyle/>
          <a:p>
            <a:pPr lvl="0">
              <a:defRPr b="0"/>
            </a:pPr>
            <a:endParaRPr lang="en-US"/>
          </a:p>
        </c:txPr>
        <c:crossAx val="1659683628"/>
        <c:crosses val="autoZero"/>
        <c:auto val="1"/>
        <c:lblAlgn val="ctr"/>
        <c:lblOffset val="100"/>
        <c:noMultiLvlLbl val="1"/>
      </c:catAx>
      <c:valAx>
        <c:axId val="1659683628"/>
        <c:scaling>
          <c:orientation val="minMax"/>
          <c:max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9914924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SC300 Rear: Back Spacing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'SC300'!$C$43:$C$48</c:f>
              <c:strCache>
                <c:ptCount val="6"/>
                <c:pt idx="0">
                  <c:v>Rear WB Flushed</c:v>
                </c:pt>
                <c:pt idx="1">
                  <c:v>Widest Rear</c:v>
                </c:pt>
                <c:pt idx="2">
                  <c:v>Widest Rear w/Lip</c:v>
                </c:pt>
                <c:pt idx="3">
                  <c:v>JP Scara</c:v>
                </c:pt>
                <c:pt idx="4">
                  <c:v>Rear SW HRE 11.0</c:v>
                </c:pt>
                <c:pt idx="5">
                  <c:v>Rear Eimon iForge 11.5</c:v>
                </c:pt>
              </c:strCache>
            </c:strRef>
          </c:cat>
          <c:val>
            <c:numRef>
              <c:f>'SC300'!$M$43:$M$48</c:f>
              <c:numCache>
                <c:formatCode>0.00</c:formatCode>
                <c:ptCount val="6"/>
                <c:pt idx="0">
                  <c:v>4.6530612244897958</c:v>
                </c:pt>
                <c:pt idx="1">
                  <c:v>7.7591836734693871</c:v>
                </c:pt>
                <c:pt idx="2">
                  <c:v>7.963265306122449</c:v>
                </c:pt>
                <c:pt idx="3">
                  <c:v>7.7857142857142856</c:v>
                </c:pt>
                <c:pt idx="4">
                  <c:v>7.9877551020408157</c:v>
                </c:pt>
                <c:pt idx="5">
                  <c:v>8.0020408163265291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415-9546-BBB9-A3E8994C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9361"/>
        <c:axId val="1470587192"/>
      </c:barChart>
      <c:catAx>
        <c:axId val="6249361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70587192"/>
        <c:crosses val="autoZero"/>
        <c:auto val="1"/>
        <c:lblAlgn val="ctr"/>
        <c:lblOffset val="100"/>
        <c:noMultiLvlLbl val="1"/>
      </c:catAx>
      <c:valAx>
        <c:axId val="14705871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249361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LS430 Front Spacing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'LS430'!$C$2:$C$9</c:f>
              <c:strCache>
                <c:ptCount val="6"/>
                <c:pt idx="0">
                  <c:v>Stock Front</c:v>
                </c:pt>
                <c:pt idx="1">
                  <c:v>Stock Rear</c:v>
                </c:pt>
                <c:pt idx="2">
                  <c:v>Front SM8</c:v>
                </c:pt>
                <c:pt idx="3">
                  <c:v>Rear  SM8</c:v>
                </c:pt>
                <c:pt idx="4">
                  <c:v>Front Aimgain</c:v>
                </c:pt>
                <c:pt idx="5">
                  <c:v>Rear Aimgain</c:v>
                </c:pt>
              </c:strCache>
            </c:strRef>
          </c:cat>
          <c:val>
            <c:numRef>
              <c:f>'LS430'!$L$2:$L$9</c:f>
              <c:numCache>
                <c:formatCode>0.00</c:formatCode>
                <c:ptCount val="8"/>
                <c:pt idx="0">
                  <c:v>1.7755102040816331</c:v>
                </c:pt>
                <c:pt idx="1">
                  <c:v>1.7755102040816331</c:v>
                </c:pt>
                <c:pt idx="2">
                  <c:v>2.33469387755102</c:v>
                </c:pt>
                <c:pt idx="3">
                  <c:v>2.8530612244897959</c:v>
                </c:pt>
                <c:pt idx="4">
                  <c:v>2.8244897959183666</c:v>
                </c:pt>
                <c:pt idx="5">
                  <c:v>3.4285714285714288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8FB-9547-AF3F-A1659955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03969"/>
        <c:axId val="1796325016"/>
      </c:barChart>
      <c:catAx>
        <c:axId val="73403969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one"/>
        <c:txPr>
          <a:bodyPr/>
          <a:lstStyle/>
          <a:p>
            <a:pPr lvl="0">
              <a:defRPr b="0"/>
            </a:pPr>
            <a:endParaRPr lang="en-US"/>
          </a:p>
        </c:txPr>
        <c:crossAx val="1796325016"/>
        <c:crosses val="autoZero"/>
        <c:auto val="1"/>
        <c:lblAlgn val="ctr"/>
        <c:lblOffset val="100"/>
        <c:noMultiLvlLbl val="1"/>
      </c:catAx>
      <c:valAx>
        <c:axId val="17963250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403969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LS430 Back Spacing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0"/>
          <c:cat>
            <c:strRef>
              <c:f>'LS430'!$C$2:$C$9</c:f>
              <c:strCache>
                <c:ptCount val="6"/>
                <c:pt idx="0">
                  <c:v>Stock Front</c:v>
                </c:pt>
                <c:pt idx="1">
                  <c:v>Stock Rear</c:v>
                </c:pt>
                <c:pt idx="2">
                  <c:v>Front SM8</c:v>
                </c:pt>
                <c:pt idx="3">
                  <c:v>Rear  SM8</c:v>
                </c:pt>
                <c:pt idx="4">
                  <c:v>Front Aimgain</c:v>
                </c:pt>
                <c:pt idx="5">
                  <c:v>Rear Aimgain</c:v>
                </c:pt>
              </c:strCache>
            </c:strRef>
          </c:cat>
          <c:val>
            <c:numRef>
              <c:f>'LS430'!$M$2:$M$9</c:f>
              <c:numCache>
                <c:formatCode>0.00</c:formatCode>
                <c:ptCount val="8"/>
                <c:pt idx="0">
                  <c:v>-5.7244897959183669</c:v>
                </c:pt>
                <c:pt idx="1">
                  <c:v>-5.7244897959183669</c:v>
                </c:pt>
                <c:pt idx="2">
                  <c:v>-6.66530612244898</c:v>
                </c:pt>
                <c:pt idx="3">
                  <c:v>-7.6469387755102041</c:v>
                </c:pt>
                <c:pt idx="4">
                  <c:v>-6.1755102040816334</c:v>
                </c:pt>
                <c:pt idx="5">
                  <c:v>-6.5714285714285712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3-794A-A605-DBD85E62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772934"/>
        <c:axId val="1990169264"/>
      </c:barChart>
      <c:catAx>
        <c:axId val="149577293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chemeClr val="bg1"/>
                </a:solidFill>
              </a:defRPr>
            </a:pPr>
            <a:endParaRPr lang="en-US"/>
          </a:p>
        </c:txPr>
        <c:crossAx val="1990169264"/>
        <c:crosses val="autoZero"/>
        <c:auto val="1"/>
        <c:lblAlgn val="ctr"/>
        <c:lblOffset val="100"/>
        <c:noMultiLvlLbl val="1"/>
      </c:catAx>
      <c:valAx>
        <c:axId val="19901692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9577293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9F-40F1-966A-701E76DEE63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9F-40F1-966A-701E76DEE63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9F-40F1-966A-701E76DEE63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9F-40F1-966A-701E76DEE63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09F-40F1-966A-701E76DEE63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09F-40F1-966A-701E76DEE63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09F-40F1-966A-701E76DEE63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09F-40F1-966A-701E76DEE63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09F-40F1-966A-701E76DEE63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09F-40F1-966A-701E76DEE63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09F-40F1-966A-701E76DEE63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09F-40F1-966A-701E76DEE63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09F-40F1-966A-701E76DEE63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09F-40F1-966A-701E76DEE63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09F-40F1-966A-701E76DEE63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09F-40F1-966A-701E76DEE63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'LS460'!$C$2:$C$19</c:f>
              <c:strCache>
                <c:ptCount val="18"/>
                <c:pt idx="0">
                  <c:v>18 Stock Front</c:v>
                </c:pt>
                <c:pt idx="1">
                  <c:v>18 Stock Rear</c:v>
                </c:pt>
                <c:pt idx="2">
                  <c:v>19 Stock Front</c:v>
                </c:pt>
                <c:pt idx="3">
                  <c:v>19 Stock Rear</c:v>
                </c:pt>
                <c:pt idx="4">
                  <c:v>CV-1 Front</c:v>
                </c:pt>
                <c:pt idx="5">
                  <c:v>CV-1 Rear</c:v>
                </c:pt>
                <c:pt idx="6">
                  <c:v>Widest Front</c:v>
                </c:pt>
                <c:pt idx="7">
                  <c:v>Widest Rear</c:v>
                </c:pt>
                <c:pt idx="8">
                  <c:v>VR05 Front</c:v>
                </c:pt>
                <c:pt idx="9">
                  <c:v>VR05 Rear</c:v>
                </c:pt>
                <c:pt idx="10">
                  <c:v>Vienna Merisia</c:v>
                </c:pt>
                <c:pt idx="11">
                  <c:v>Vienna Merisia</c:v>
                </c:pt>
                <c:pt idx="12">
                  <c:v>CVX-44 Front</c:v>
                </c:pt>
                <c:pt idx="13">
                  <c:v>CVX-44 Rear</c:v>
                </c:pt>
                <c:pt idx="14">
                  <c:v>CV1 Front</c:v>
                </c:pt>
                <c:pt idx="15">
                  <c:v>CV1 Rear</c:v>
                </c:pt>
                <c:pt idx="16">
                  <c:v>CVX-44 Front</c:v>
                </c:pt>
                <c:pt idx="17">
                  <c:v>CVX-44 Rear</c:v>
                </c:pt>
              </c:strCache>
            </c:strRef>
          </c:cat>
          <c:val>
            <c:numRef>
              <c:f>'LS460'!$L$2:$L$19</c:f>
              <c:numCache>
                <c:formatCode>0.00</c:formatCode>
                <c:ptCount val="18"/>
                <c:pt idx="0">
                  <c:v>-5.1938775510204085</c:v>
                </c:pt>
                <c:pt idx="1">
                  <c:v>-5.1938775510204085</c:v>
                </c:pt>
                <c:pt idx="2">
                  <c:v>-4.963265306122449</c:v>
                </c:pt>
                <c:pt idx="3">
                  <c:v>-4.7591836734693871</c:v>
                </c:pt>
                <c:pt idx="4">
                  <c:v>-6.0938775510204088</c:v>
                </c:pt>
                <c:pt idx="5">
                  <c:v>-6.9938775510204083</c:v>
                </c:pt>
                <c:pt idx="6">
                  <c:v>-6.0673469387755095</c:v>
                </c:pt>
                <c:pt idx="7">
                  <c:v>-7.1979591836734693</c:v>
                </c:pt>
                <c:pt idx="8">
                  <c:v>-5.6591836734693866</c:v>
                </c:pt>
                <c:pt idx="9">
                  <c:v>-6.8857142857142852</c:v>
                </c:pt>
                <c:pt idx="10">
                  <c:v>-6.0673469387755095</c:v>
                </c:pt>
                <c:pt idx="11">
                  <c:v>-6.66734693877551</c:v>
                </c:pt>
                <c:pt idx="12">
                  <c:v>-6.0938775510204088</c:v>
                </c:pt>
                <c:pt idx="13">
                  <c:v>-6.9938775510204083</c:v>
                </c:pt>
                <c:pt idx="14">
                  <c:v>-5.4816326530612249</c:v>
                </c:pt>
                <c:pt idx="15">
                  <c:v>-6.871428571428571</c:v>
                </c:pt>
                <c:pt idx="16">
                  <c:v>-6.2163265306122453</c:v>
                </c:pt>
                <c:pt idx="17">
                  <c:v>-7.1571428571428566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FA-3847-8470-A636DB987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9149242"/>
        <c:axId val="1659683628"/>
      </c:barChart>
      <c:catAx>
        <c:axId val="89914924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83628"/>
        <c:crosses val="autoZero"/>
        <c:auto val="1"/>
        <c:lblAlgn val="ctr"/>
        <c:lblOffset val="100"/>
        <c:noMultiLvlLbl val="1"/>
      </c:catAx>
      <c:valAx>
        <c:axId val="1659683628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49242"/>
        <c:crosses val="max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B7-4763-ABAC-9862B509ED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B7-4763-ABAC-9862B509ED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B7-4763-ABAC-9862B509ED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B7-4763-ABAC-9862B509ED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B7-4763-ABAC-9862B509ED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B7-4763-ABAC-9862B509ED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B7-4763-ABAC-9862B509ED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B7-4763-ABAC-9862B509ED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4B7-4763-ABAC-9862B509ED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4B7-4763-ABAC-9862B509EDF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4B7-4763-ABAC-9862B509EDF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4B7-4763-ABAC-9862B509EDF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4B7-4763-ABAC-9862B509EDF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4B7-4763-ABAC-9862B509EDF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4B7-4763-ABAC-9862B509EDF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4B7-4763-ABAC-9862B509EDF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'LS460'!$C$2:$C$19</c:f>
              <c:strCache>
                <c:ptCount val="18"/>
                <c:pt idx="0">
                  <c:v>18 Stock Front</c:v>
                </c:pt>
                <c:pt idx="1">
                  <c:v>18 Stock Rear</c:v>
                </c:pt>
                <c:pt idx="2">
                  <c:v>19 Stock Front</c:v>
                </c:pt>
                <c:pt idx="3">
                  <c:v>19 Stock Rear</c:v>
                </c:pt>
                <c:pt idx="4">
                  <c:v>CV-1 Front</c:v>
                </c:pt>
                <c:pt idx="5">
                  <c:v>CV-1 Rear</c:v>
                </c:pt>
                <c:pt idx="6">
                  <c:v>Widest Front</c:v>
                </c:pt>
                <c:pt idx="7">
                  <c:v>Widest Rear</c:v>
                </c:pt>
                <c:pt idx="8">
                  <c:v>VR05 Front</c:v>
                </c:pt>
                <c:pt idx="9">
                  <c:v>VR05 Rear</c:v>
                </c:pt>
                <c:pt idx="10">
                  <c:v>Vienna Merisia</c:v>
                </c:pt>
                <c:pt idx="11">
                  <c:v>Vienna Merisia</c:v>
                </c:pt>
                <c:pt idx="12">
                  <c:v>CVX-44 Front</c:v>
                </c:pt>
                <c:pt idx="13">
                  <c:v>CVX-44 Rear</c:v>
                </c:pt>
                <c:pt idx="14">
                  <c:v>CV1 Front</c:v>
                </c:pt>
                <c:pt idx="15">
                  <c:v>CV1 Rear</c:v>
                </c:pt>
                <c:pt idx="16">
                  <c:v>CVX-44 Front</c:v>
                </c:pt>
                <c:pt idx="17">
                  <c:v>CVX-44 Rear</c:v>
                </c:pt>
              </c:strCache>
            </c:strRef>
          </c:cat>
          <c:val>
            <c:numRef>
              <c:f>'LS460'!$K$2:$K$19</c:f>
              <c:numCache>
                <c:formatCode>0.00</c:formatCode>
                <c:ptCount val="18"/>
                <c:pt idx="0">
                  <c:v>2.3061224489795915</c:v>
                </c:pt>
                <c:pt idx="1">
                  <c:v>2.3061224489795915</c:v>
                </c:pt>
                <c:pt idx="2">
                  <c:v>3.036734693877551</c:v>
                </c:pt>
                <c:pt idx="3">
                  <c:v>3.2408163265306129</c:v>
                </c:pt>
                <c:pt idx="4">
                  <c:v>2.9061224489795912</c:v>
                </c:pt>
                <c:pt idx="5">
                  <c:v>3.5061224489795917</c:v>
                </c:pt>
                <c:pt idx="6">
                  <c:v>3.4326530612244905</c:v>
                </c:pt>
                <c:pt idx="7">
                  <c:v>3.3020408163265307</c:v>
                </c:pt>
                <c:pt idx="8">
                  <c:v>3.8408163265306134</c:v>
                </c:pt>
                <c:pt idx="9">
                  <c:v>4.1142857142857148</c:v>
                </c:pt>
                <c:pt idx="10">
                  <c:v>3.4326530612244905</c:v>
                </c:pt>
                <c:pt idx="11">
                  <c:v>3.83265306122449</c:v>
                </c:pt>
                <c:pt idx="12">
                  <c:v>2.9061224489795912</c:v>
                </c:pt>
                <c:pt idx="13">
                  <c:v>3.5061224489795917</c:v>
                </c:pt>
                <c:pt idx="14">
                  <c:v>3.5183673469387751</c:v>
                </c:pt>
                <c:pt idx="15">
                  <c:v>3.628571428571429</c:v>
                </c:pt>
                <c:pt idx="16">
                  <c:v>2.7836734693877547</c:v>
                </c:pt>
                <c:pt idx="17">
                  <c:v>3.3428571428571434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5-9E40-866C-2BC61039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2774580"/>
        <c:axId val="1407626252"/>
      </c:barChart>
      <c:catAx>
        <c:axId val="13727745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26252"/>
        <c:crosses val="autoZero"/>
        <c:auto val="1"/>
        <c:lblAlgn val="ctr"/>
        <c:lblOffset val="100"/>
        <c:noMultiLvlLbl val="1"/>
      </c:catAx>
      <c:valAx>
        <c:axId val="14076262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74580"/>
        <c:crosses val="max"/>
        <c:crossBetween val="between"/>
        <c:majorUnit val="0.5"/>
        <c:minorUnit val="0.25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0"/>
            </a:pPr>
            <a:r>
              <a:rPr lang="en-US" sz="1800"/>
              <a:t>Front Wheel - Back Spacing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Supra!$C$175:$C$181</c:f>
              <c:strCache>
                <c:ptCount val="7"/>
                <c:pt idx="0">
                  <c:v>Front Flushed</c:v>
                </c:pt>
                <c:pt idx="1">
                  <c:v>Brett iForged</c:v>
                </c:pt>
                <c:pt idx="2">
                  <c:v>SW HRE</c:v>
                </c:pt>
                <c:pt idx="3">
                  <c:v>Ky VS</c:v>
                </c:pt>
                <c:pt idx="4">
                  <c:v>Greg CCW</c:v>
                </c:pt>
                <c:pt idx="5">
                  <c:v>Eimon iForge</c:v>
                </c:pt>
                <c:pt idx="6">
                  <c:v>JP Scara HD</c:v>
                </c:pt>
              </c:strCache>
            </c:strRef>
          </c:cat>
          <c:val>
            <c:numRef>
              <c:f>Supra!$M$175:$M$181</c:f>
              <c:numCache>
                <c:formatCode>0.00</c:formatCode>
                <c:ptCount val="7"/>
                <c:pt idx="0">
                  <c:v>-6.8979591836734695</c:v>
                </c:pt>
                <c:pt idx="1">
                  <c:v>-5.8897959183673478</c:v>
                </c:pt>
                <c:pt idx="2">
                  <c:v>-6.7204081632653052</c:v>
                </c:pt>
                <c:pt idx="3">
                  <c:v>-6.3938775510204069</c:v>
                </c:pt>
                <c:pt idx="4">
                  <c:v>-6.9795918367346941</c:v>
                </c:pt>
                <c:pt idx="5">
                  <c:v>-7.1428571428571432</c:v>
                </c:pt>
                <c:pt idx="6">
                  <c:v>-7.0612244897959187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8-9C47-BEEA-17B49618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49647"/>
        <c:axId val="474154107"/>
      </c:barChart>
      <c:catAx>
        <c:axId val="855496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Wheel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txPr>
          <a:bodyPr/>
          <a:lstStyle/>
          <a:p>
            <a:pPr lvl="0">
              <a:defRPr b="0"/>
            </a:pPr>
            <a:endParaRPr lang="en-US"/>
          </a:p>
        </c:txPr>
        <c:crossAx val="474154107"/>
        <c:crosses val="autoZero"/>
        <c:auto val="1"/>
        <c:lblAlgn val="ctr"/>
        <c:lblOffset val="0"/>
        <c:noMultiLvlLbl val="1"/>
      </c:catAx>
      <c:valAx>
        <c:axId val="474154107"/>
        <c:scaling>
          <c:orientation val="minMax"/>
          <c:max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5549647"/>
        <c:crosses val="max"/>
        <c:crossBetween val="between"/>
        <c:majorUnit val="1"/>
        <c:min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0"/>
            </a:pPr>
            <a:r>
              <a:rPr lang="en-US" sz="1800"/>
              <a:t>Rear Wheel - Back Spacing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Supra!$C$218:$C$224</c:f>
              <c:strCache>
                <c:ptCount val="7"/>
                <c:pt idx="0">
                  <c:v>Rear Flushed</c:v>
                </c:pt>
                <c:pt idx="1">
                  <c:v>Brett iForged</c:v>
                </c:pt>
                <c:pt idx="2">
                  <c:v>SW HRE</c:v>
                </c:pt>
                <c:pt idx="3">
                  <c:v>Ky VS</c:v>
                </c:pt>
                <c:pt idx="4">
                  <c:v>Greg CCW</c:v>
                </c:pt>
                <c:pt idx="5">
                  <c:v>Eimon iForged</c:v>
                </c:pt>
                <c:pt idx="6">
                  <c:v>JP Scara STD</c:v>
                </c:pt>
              </c:strCache>
            </c:strRef>
          </c:cat>
          <c:val>
            <c:numRef>
              <c:f>Supra!$M$218:$M$224</c:f>
              <c:numCache>
                <c:formatCode>0.00</c:formatCode>
                <c:ptCount val="7"/>
                <c:pt idx="0">
                  <c:v>-6.6938775510204085</c:v>
                </c:pt>
                <c:pt idx="1">
                  <c:v>-7.6612244897959183</c:v>
                </c:pt>
                <c:pt idx="2">
                  <c:v>-7.9877551020408157</c:v>
                </c:pt>
                <c:pt idx="3">
                  <c:v>-6.6938775510204085</c:v>
                </c:pt>
                <c:pt idx="4">
                  <c:v>-8.573469387755102</c:v>
                </c:pt>
                <c:pt idx="5">
                  <c:v>-8.0020408163265291</c:v>
                </c:pt>
                <c:pt idx="6">
                  <c:v>-8.0428571428571427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B-994E-B394-8F4E7FE5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340797"/>
        <c:axId val="443326231"/>
      </c:barChart>
      <c:catAx>
        <c:axId val="16853407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Wheel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txPr>
          <a:bodyPr/>
          <a:lstStyle/>
          <a:p>
            <a:pPr lvl="0">
              <a:defRPr b="0"/>
            </a:pPr>
            <a:endParaRPr lang="en-US"/>
          </a:p>
        </c:txPr>
        <c:crossAx val="443326231"/>
        <c:crosses val="autoZero"/>
        <c:auto val="1"/>
        <c:lblAlgn val="ctr"/>
        <c:lblOffset val="100"/>
        <c:noMultiLvlLbl val="1"/>
      </c:catAx>
      <c:valAx>
        <c:axId val="443326231"/>
        <c:scaling>
          <c:orientation val="minMax"/>
          <c:max val="0"/>
          <c:min val="-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85340797"/>
        <c:crosses val="max"/>
        <c:crossBetween val="between"/>
        <c:maj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0"/>
            </a:pPr>
            <a:r>
              <a:rPr lang="en-US" sz="1800"/>
              <a:t>Front Spacing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684E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Supra!$C$90:$C$109</c:f>
              <c:strCache>
                <c:ptCount val="20"/>
                <c:pt idx="0">
                  <c:v>Front SC300 6.5</c:v>
                </c:pt>
                <c:pt idx="1">
                  <c:v>Rear SC300 6.5</c:v>
                </c:pt>
                <c:pt idx="2">
                  <c:v>Front Supra 8.0</c:v>
                </c:pt>
                <c:pt idx="3">
                  <c:v>Rear Supra 9.5</c:v>
                </c:pt>
                <c:pt idx="4">
                  <c:v>Front iForged 18x9.0</c:v>
                </c:pt>
                <c:pt idx="5">
                  <c:v>Rear iForged 18x11</c:v>
                </c:pt>
                <c:pt idx="6">
                  <c:v>Front HRE 9.5</c:v>
                </c:pt>
                <c:pt idx="7">
                  <c:v>Rear HRE 11.0</c:v>
                </c:pt>
                <c:pt idx="8">
                  <c:v>Front CCW</c:v>
                </c:pt>
                <c:pt idx="9">
                  <c:v>Rear CCW</c:v>
                </c:pt>
                <c:pt idx="10">
                  <c:v>Front VS 9.5</c:v>
                </c:pt>
                <c:pt idx="11">
                  <c:v>Rear VS 10.0</c:v>
                </c:pt>
                <c:pt idx="12">
                  <c:v>Front iForged 10.0</c:v>
                </c:pt>
                <c:pt idx="13">
                  <c:v>Rear iForged 11.5</c:v>
                </c:pt>
                <c:pt idx="14">
                  <c:v>Front JP Scara</c:v>
                </c:pt>
                <c:pt idx="15">
                  <c:v>Rear JP Scara</c:v>
                </c:pt>
                <c:pt idx="16">
                  <c:v>Front CCW LM20</c:v>
                </c:pt>
                <c:pt idx="17">
                  <c:v>Rear CCW LM20</c:v>
                </c:pt>
                <c:pt idx="18">
                  <c:v>Front SSR SP1</c:v>
                </c:pt>
                <c:pt idx="19">
                  <c:v>Rear SSR SP1</c:v>
                </c:pt>
              </c:strCache>
            </c:strRef>
          </c:cat>
          <c:val>
            <c:numRef>
              <c:f>Supra!$L$90:$L$109</c:f>
              <c:numCache>
                <c:formatCode>#,##0.00_);\(#,##0.00\)</c:formatCode>
                <c:ptCount val="20"/>
                <c:pt idx="0">
                  <c:v>1.0897959183673462</c:v>
                </c:pt>
                <c:pt idx="1">
                  <c:v>1.33061224489796</c:v>
                </c:pt>
                <c:pt idx="2">
                  <c:v>1.8122448979591841</c:v>
                </c:pt>
                <c:pt idx="3">
                  <c:v>2.534693877551021</c:v>
                </c:pt>
                <c:pt idx="4">
                  <c:v>3.1102040816326522</c:v>
                </c:pt>
                <c:pt idx="5">
                  <c:v>3.3387755102040817</c:v>
                </c:pt>
                <c:pt idx="6">
                  <c:v>2.7795918367346948</c:v>
                </c:pt>
                <c:pt idx="7">
                  <c:v>3.0122448979591843</c:v>
                </c:pt>
                <c:pt idx="8">
                  <c:v>3.0163265306122451</c:v>
                </c:pt>
                <c:pt idx="9">
                  <c:v>3.4979591836734709</c:v>
                </c:pt>
                <c:pt idx="10">
                  <c:v>3.1061224489795931</c:v>
                </c:pt>
                <c:pt idx="11">
                  <c:v>3.3061224489795915</c:v>
                </c:pt>
                <c:pt idx="12">
                  <c:v>2.8571428571428568</c:v>
                </c:pt>
                <c:pt idx="13">
                  <c:v>3.4979591836734709</c:v>
                </c:pt>
                <c:pt idx="14">
                  <c:v>3.4285714285714288</c:v>
                </c:pt>
                <c:pt idx="15">
                  <c:v>3.4571428571428573</c:v>
                </c:pt>
                <c:pt idx="16">
                  <c:v>3.0204081632653059</c:v>
                </c:pt>
                <c:pt idx="17">
                  <c:v>3.4571428571428573</c:v>
                </c:pt>
                <c:pt idx="18">
                  <c:v>2.6571428571428584</c:v>
                </c:pt>
                <c:pt idx="19">
                  <c:v>3.7836734693877556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B-5744-AB33-BE77F34D4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2774580"/>
        <c:axId val="1407626252"/>
      </c:barChart>
      <c:catAx>
        <c:axId val="13727745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Wheel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txPr>
          <a:bodyPr/>
          <a:lstStyle/>
          <a:p>
            <a:pPr lvl="0">
              <a:defRPr b="0"/>
            </a:pPr>
            <a:endParaRPr lang="en-US"/>
          </a:p>
        </c:txPr>
        <c:crossAx val="1407626252"/>
        <c:crosses val="autoZero"/>
        <c:auto val="1"/>
        <c:lblAlgn val="ctr"/>
        <c:lblOffset val="100"/>
        <c:noMultiLvlLbl val="1"/>
      </c:catAx>
      <c:valAx>
        <c:axId val="1407626252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#,##0.00_);\(#,##0.0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72774580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Front Wheel - Front Spacing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Supra!$C$175:$C$181</c:f>
              <c:strCache>
                <c:ptCount val="7"/>
                <c:pt idx="0">
                  <c:v>Front Flushed</c:v>
                </c:pt>
                <c:pt idx="1">
                  <c:v>Brett iForged</c:v>
                </c:pt>
                <c:pt idx="2">
                  <c:v>SW HRE</c:v>
                </c:pt>
                <c:pt idx="3">
                  <c:v>Ky VS</c:v>
                </c:pt>
                <c:pt idx="4">
                  <c:v>Greg CCW</c:v>
                </c:pt>
                <c:pt idx="5">
                  <c:v>Eimon iForge</c:v>
                </c:pt>
                <c:pt idx="6">
                  <c:v>JP Scara HD</c:v>
                </c:pt>
              </c:strCache>
            </c:strRef>
          </c:cat>
          <c:val>
            <c:numRef>
              <c:f>Supra!$L$175:$L$181</c:f>
              <c:numCache>
                <c:formatCode>#,##0.00_);\(#,##0.00\)</c:formatCode>
                <c:ptCount val="7"/>
                <c:pt idx="0">
                  <c:v>3.1020408163265305</c:v>
                </c:pt>
                <c:pt idx="1">
                  <c:v>3.1102040816326522</c:v>
                </c:pt>
                <c:pt idx="2">
                  <c:v>2.7795918367346948</c:v>
                </c:pt>
                <c:pt idx="3">
                  <c:v>3.1061224489795931</c:v>
                </c:pt>
                <c:pt idx="4">
                  <c:v>3.0204081632653059</c:v>
                </c:pt>
                <c:pt idx="5">
                  <c:v>2.8571428571428568</c:v>
                </c:pt>
                <c:pt idx="6">
                  <c:v>2.9387755102040813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3-494E-B834-B7114E902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49647"/>
        <c:axId val="474154107"/>
      </c:barChart>
      <c:catAx>
        <c:axId val="855496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Wheel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txPr>
          <a:bodyPr/>
          <a:lstStyle/>
          <a:p>
            <a:pPr lvl="0">
              <a:defRPr b="0">
                <a:ln>
                  <a:noFill/>
                </a:ln>
                <a:solidFill>
                  <a:schemeClr val="bg1"/>
                </a:solidFill>
              </a:defRPr>
            </a:pPr>
            <a:endParaRPr lang="en-US"/>
          </a:p>
        </c:txPr>
        <c:crossAx val="474154107"/>
        <c:crosses val="autoZero"/>
        <c:auto val="1"/>
        <c:lblAlgn val="ctr"/>
        <c:lblOffset val="100"/>
        <c:noMultiLvlLbl val="1"/>
      </c:catAx>
      <c:valAx>
        <c:axId val="474154107"/>
        <c:scaling>
          <c:orientation val="minMax"/>
          <c:min val="0"/>
        </c:scaling>
        <c:delete val="0"/>
        <c:axPos val="b"/>
        <c:majorGridlines/>
        <c:numFmt formatCode="#,##0.00_);\(#,##0.0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554964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0"/>
            </a:pPr>
            <a:r>
              <a:rPr lang="en-US" sz="1800"/>
              <a:t>Rear Wheel - Front Spacing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Supra!$C$218:$C$224</c:f>
              <c:strCache>
                <c:ptCount val="7"/>
                <c:pt idx="0">
                  <c:v>Rear Flushed</c:v>
                </c:pt>
                <c:pt idx="1">
                  <c:v>Brett iForged</c:v>
                </c:pt>
                <c:pt idx="2">
                  <c:v>SW HRE</c:v>
                </c:pt>
                <c:pt idx="3">
                  <c:v>Ky VS</c:v>
                </c:pt>
                <c:pt idx="4">
                  <c:v>Greg CCW</c:v>
                </c:pt>
                <c:pt idx="5">
                  <c:v>Eimon iForged</c:v>
                </c:pt>
                <c:pt idx="6">
                  <c:v>JP Scara STD</c:v>
                </c:pt>
              </c:strCache>
            </c:strRef>
          </c:cat>
          <c:val>
            <c:numRef>
              <c:f>Supra!$L$218:$L$224</c:f>
              <c:numCache>
                <c:formatCode>#,##0.00_);\(#,##0.00\)</c:formatCode>
                <c:ptCount val="7"/>
                <c:pt idx="0">
                  <c:v>3.3061224489795915</c:v>
                </c:pt>
                <c:pt idx="1">
                  <c:v>3.3387755102040817</c:v>
                </c:pt>
                <c:pt idx="2">
                  <c:v>3.0122448979591843</c:v>
                </c:pt>
                <c:pt idx="3">
                  <c:v>3.3061224489795915</c:v>
                </c:pt>
                <c:pt idx="4">
                  <c:v>2.926530612244898</c:v>
                </c:pt>
                <c:pt idx="5">
                  <c:v>3.4979591836734709</c:v>
                </c:pt>
                <c:pt idx="6">
                  <c:v>3.4571428571428573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1-B548-B508-9BFCD7E2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340797"/>
        <c:axId val="443326231"/>
      </c:barChart>
      <c:catAx>
        <c:axId val="16853407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Wheel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txPr>
          <a:bodyPr/>
          <a:lstStyle/>
          <a:p>
            <a:pPr lvl="0">
              <a:defRPr b="0"/>
            </a:pPr>
            <a:endParaRPr lang="en-US"/>
          </a:p>
        </c:txPr>
        <c:crossAx val="443326231"/>
        <c:crosses val="autoZero"/>
        <c:auto val="1"/>
        <c:lblAlgn val="ctr"/>
        <c:lblOffset val="100"/>
        <c:noMultiLvlLbl val="1"/>
      </c:catAx>
      <c:valAx>
        <c:axId val="443326231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#,##0.00_);\(#,##0.0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85340797"/>
        <c:crosses val="max"/>
        <c:crossBetween val="between"/>
        <c:maj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9-4874-A67D-D87B8DAC6115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9-4874-A67D-D87B8DAC6115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49-4874-A67D-D87B8DAC6115}"/>
              </c:ext>
            </c:extLst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49-4874-A67D-D87B8DAC6115}"/>
              </c:ext>
            </c:extLst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49-4874-A67D-D87B8DAC6115}"/>
              </c:ext>
            </c:extLst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849-4874-A67D-D87B8DAC61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'SC300'!$C$5:$C$10</c:f>
              <c:strCache>
                <c:ptCount val="6"/>
                <c:pt idx="0">
                  <c:v>Front WB Flushed</c:v>
                </c:pt>
                <c:pt idx="1">
                  <c:v>Widest Front</c:v>
                </c:pt>
                <c:pt idx="2">
                  <c:v>Widest Front w/Lip</c:v>
                </c:pt>
                <c:pt idx="3">
                  <c:v>JP Scara</c:v>
                </c:pt>
                <c:pt idx="4">
                  <c:v>Front HRE</c:v>
                </c:pt>
                <c:pt idx="5">
                  <c:v>Front iForge</c:v>
                </c:pt>
              </c:strCache>
            </c:strRef>
          </c:cat>
          <c:val>
            <c:numRef>
              <c:f>'SC300'!$L$5:$L$10</c:f>
              <c:numCache>
                <c:formatCode>0.00</c:formatCode>
                <c:ptCount val="6"/>
                <c:pt idx="0">
                  <c:v>4.3714285714285719</c:v>
                </c:pt>
                <c:pt idx="1">
                  <c:v>4.4367346938775514</c:v>
                </c:pt>
                <c:pt idx="2">
                  <c:v>4.0734693877551029</c:v>
                </c:pt>
                <c:pt idx="3">
                  <c:v>3.9102040816326538</c:v>
                </c:pt>
                <c:pt idx="4">
                  <c:v>2.7795918367346948</c:v>
                </c:pt>
                <c:pt idx="5">
                  <c:v>2.8571428571428568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9-F940-8345-62C4B6D0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7419909"/>
        <c:axId val="556414460"/>
      </c:barChart>
      <c:catAx>
        <c:axId val="2741990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4460"/>
        <c:crosses val="autoZero"/>
        <c:auto val="1"/>
        <c:lblAlgn val="ctr"/>
        <c:lblOffset val="100"/>
        <c:noMultiLvlLbl val="1"/>
      </c:catAx>
      <c:valAx>
        <c:axId val="5564144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990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7B-400F-B82B-7B3F0989B9DE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7B-400F-B82B-7B3F0989B9DE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7B-400F-B82B-7B3F0989B9DE}"/>
              </c:ext>
            </c:extLst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7B-400F-B82B-7B3F0989B9DE}"/>
              </c:ext>
            </c:extLst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7B-400F-B82B-7B3F0989B9DE}"/>
              </c:ext>
            </c:extLst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7B-400F-B82B-7B3F0989B9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'SC300'!$C$5:$C$10</c:f>
              <c:strCache>
                <c:ptCount val="6"/>
                <c:pt idx="0">
                  <c:v>Front WB Flushed</c:v>
                </c:pt>
                <c:pt idx="1">
                  <c:v>Widest Front</c:v>
                </c:pt>
                <c:pt idx="2">
                  <c:v>Widest Front w/Lip</c:v>
                </c:pt>
                <c:pt idx="3">
                  <c:v>JP Scara</c:v>
                </c:pt>
                <c:pt idx="4">
                  <c:v>Front HRE</c:v>
                </c:pt>
                <c:pt idx="5">
                  <c:v>Front iForge</c:v>
                </c:pt>
              </c:strCache>
            </c:strRef>
          </c:cat>
          <c:val>
            <c:numRef>
              <c:f>'SC300'!$M$5:$M$10</c:f>
              <c:numCache>
                <c:formatCode>0.00</c:formatCode>
                <c:ptCount val="6"/>
                <c:pt idx="0">
                  <c:v>-5.1285714285714281</c:v>
                </c:pt>
                <c:pt idx="1">
                  <c:v>-7.0632653061224486</c:v>
                </c:pt>
                <c:pt idx="2">
                  <c:v>-6.9265306122448971</c:v>
                </c:pt>
                <c:pt idx="3">
                  <c:v>-7.0897959183673462</c:v>
                </c:pt>
                <c:pt idx="4">
                  <c:v>-6.7204081632653052</c:v>
                </c:pt>
                <c:pt idx="5">
                  <c:v>-7.1428571428571432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D-9445-BF59-84346576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3872382"/>
        <c:axId val="1613825247"/>
      </c:barChart>
      <c:catAx>
        <c:axId val="30387238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825247"/>
        <c:crosses val="autoZero"/>
        <c:auto val="1"/>
        <c:lblAlgn val="ctr"/>
        <c:lblOffset val="100"/>
        <c:noMultiLvlLbl val="1"/>
      </c:catAx>
      <c:valAx>
        <c:axId val="16138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7238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SC300 Rear: Front Spacing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'SC300'!$C$43:$C$48</c:f>
              <c:strCache>
                <c:ptCount val="6"/>
                <c:pt idx="0">
                  <c:v>Rear WB Flushed</c:v>
                </c:pt>
                <c:pt idx="1">
                  <c:v>Widest Rear</c:v>
                </c:pt>
                <c:pt idx="2">
                  <c:v>Widest Rear w/Lip</c:v>
                </c:pt>
                <c:pt idx="3">
                  <c:v>JP Scara</c:v>
                </c:pt>
                <c:pt idx="4">
                  <c:v>Rear SW HRE 11.0</c:v>
                </c:pt>
                <c:pt idx="5">
                  <c:v>Rear Eimon iForge 11.5</c:v>
                </c:pt>
              </c:strCache>
            </c:strRef>
          </c:cat>
          <c:val>
            <c:numRef>
              <c:f>'SC300'!$P$43:$P$48</c:f>
              <c:numCache>
                <c:formatCode>0.00</c:formatCode>
                <c:ptCount val="6"/>
                <c:pt idx="0">
                  <c:v>-5.3469387755102042</c:v>
                </c:pt>
                <c:pt idx="1">
                  <c:v>-5.2408163265306129</c:v>
                </c:pt>
                <c:pt idx="2">
                  <c:v>-5.036734693877551</c:v>
                </c:pt>
                <c:pt idx="3">
                  <c:v>-4.7142857142857144</c:v>
                </c:pt>
                <c:pt idx="4">
                  <c:v>-3.0122448979591843</c:v>
                </c:pt>
                <c:pt idx="5">
                  <c:v>-3.4979591836734709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4C7-1741-A3E2-EA900C45A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968867"/>
        <c:axId val="692282478"/>
      </c:barChart>
      <c:catAx>
        <c:axId val="397968867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692282478"/>
        <c:crosses val="autoZero"/>
        <c:auto val="1"/>
        <c:lblAlgn val="ctr"/>
        <c:lblOffset val="100"/>
        <c:noMultiLvlLbl val="1"/>
      </c:catAx>
      <c:valAx>
        <c:axId val="6922824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9796886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2581275</xdr:colOff>
      <xdr:row>110</xdr:row>
      <xdr:rowOff>12700</xdr:rowOff>
    </xdr:from>
    <xdr:to>
      <xdr:col>8</xdr:col>
      <xdr:colOff>288925</xdr:colOff>
      <xdr:row>156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2733675</xdr:colOff>
      <xdr:row>182</xdr:row>
      <xdr:rowOff>88900</xdr:rowOff>
    </xdr:from>
    <xdr:to>
      <xdr:col>8</xdr:col>
      <xdr:colOff>511175</xdr:colOff>
      <xdr:row>212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2600324</xdr:colOff>
      <xdr:row>225</xdr:row>
      <xdr:rowOff>88900</xdr:rowOff>
    </xdr:from>
    <xdr:to>
      <xdr:col>10</xdr:col>
      <xdr:colOff>571499</xdr:colOff>
      <xdr:row>255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8</xdr:col>
      <xdr:colOff>371475</xdr:colOff>
      <xdr:row>110</xdr:row>
      <xdr:rowOff>12700</xdr:rowOff>
    </xdr:from>
    <xdr:to>
      <xdr:col>14</xdr:col>
      <xdr:colOff>914400</xdr:colOff>
      <xdr:row>156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8</xdr:col>
      <xdr:colOff>673100</xdr:colOff>
      <xdr:row>182</xdr:row>
      <xdr:rowOff>101600</xdr:rowOff>
    </xdr:from>
    <xdr:to>
      <xdr:col>14</xdr:col>
      <xdr:colOff>977900</xdr:colOff>
      <xdr:row>212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F07C0B-4402-8F46-B1E0-DC3AA8F68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10</xdr:col>
      <xdr:colOff>622300</xdr:colOff>
      <xdr:row>225</xdr:row>
      <xdr:rowOff>101600</xdr:rowOff>
    </xdr:from>
    <xdr:to>
      <xdr:col>16</xdr:col>
      <xdr:colOff>254000</xdr:colOff>
      <xdr:row>256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D32B73-E8E1-8F46-8C2A-3D9BA412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11</xdr:row>
      <xdr:rowOff>28576</xdr:rowOff>
    </xdr:from>
    <xdr:to>
      <xdr:col>13</xdr:col>
      <xdr:colOff>333375</xdr:colOff>
      <xdr:row>31</xdr:row>
      <xdr:rowOff>142876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</xdr:col>
      <xdr:colOff>38100</xdr:colOff>
      <xdr:row>11</xdr:row>
      <xdr:rowOff>28575</xdr:rowOff>
    </xdr:from>
    <xdr:to>
      <xdr:col>7</xdr:col>
      <xdr:colOff>352425</xdr:colOff>
      <xdr:row>31</xdr:row>
      <xdr:rowOff>142875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2</xdr:col>
      <xdr:colOff>152400</xdr:colOff>
      <xdr:row>50</xdr:row>
      <xdr:rowOff>0</xdr:rowOff>
    </xdr:from>
    <xdr:to>
      <xdr:col>8</xdr:col>
      <xdr:colOff>19050</xdr:colOff>
      <xdr:row>70</xdr:row>
      <xdr:rowOff>123825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8</xdr:col>
      <xdr:colOff>123825</xdr:colOff>
      <xdr:row>49</xdr:row>
      <xdr:rowOff>466725</xdr:rowOff>
    </xdr:from>
    <xdr:to>
      <xdr:col>13</xdr:col>
      <xdr:colOff>523875</xdr:colOff>
      <xdr:row>70</xdr:row>
      <xdr:rowOff>114300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10</xdr:row>
      <xdr:rowOff>63500</xdr:rowOff>
    </xdr:from>
    <xdr:to>
      <xdr:col>17</xdr:col>
      <xdr:colOff>469900</xdr:colOff>
      <xdr:row>41</xdr:row>
      <xdr:rowOff>127000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482600</xdr:colOff>
      <xdr:row>10</xdr:row>
      <xdr:rowOff>57150</xdr:rowOff>
    </xdr:from>
    <xdr:to>
      <xdr:col>9</xdr:col>
      <xdr:colOff>292100</xdr:colOff>
      <xdr:row>41</xdr:row>
      <xdr:rowOff>127000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20</xdr:row>
      <xdr:rowOff>101600</xdr:rowOff>
    </xdr:from>
    <xdr:to>
      <xdr:col>11</xdr:col>
      <xdr:colOff>571500</xdr:colOff>
      <xdr:row>48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41591-D485-7B45-A860-98AE06F9F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596900</xdr:colOff>
      <xdr:row>20</xdr:row>
      <xdr:rowOff>101600</xdr:rowOff>
    </xdr:from>
    <xdr:to>
      <xdr:col>16</xdr:col>
      <xdr:colOff>546100</xdr:colOff>
      <xdr:row>48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4044C-64E8-8F47-9BC3-842D280BE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ayswheels.co.jp/indexe.html" TargetMode="External"/><Relationship Id="rId13" Type="http://schemas.openxmlformats.org/officeDocument/2006/relationships/hyperlink" Target="http://strasseforged.com/" TargetMode="External"/><Relationship Id="rId18" Type="http://schemas.openxmlformats.org/officeDocument/2006/relationships/hyperlink" Target="https://www.weldwheels.com/" TargetMode="External"/><Relationship Id="rId3" Type="http://schemas.openxmlformats.org/officeDocument/2006/relationships/hyperlink" Target="http://www.aimgain.net/" TargetMode="External"/><Relationship Id="rId7" Type="http://schemas.openxmlformats.org/officeDocument/2006/relationships/hyperlink" Target="http://www.forgestar.com/v2/" TargetMode="External"/><Relationship Id="rId12" Type="http://schemas.openxmlformats.org/officeDocument/2006/relationships/hyperlink" Target="http://www.ssr-wheels.com/wheels/ssr.asp" TargetMode="External"/><Relationship Id="rId17" Type="http://schemas.openxmlformats.org/officeDocument/2006/relationships/hyperlink" Target="http://www.wald.co.jp/english/" TargetMode="External"/><Relationship Id="rId2" Type="http://schemas.openxmlformats.org/officeDocument/2006/relationships/hyperlink" Target="http://www.advantiwheel.com/" TargetMode="External"/><Relationship Id="rId16" Type="http://schemas.openxmlformats.org/officeDocument/2006/relationships/hyperlink" Target="http://www.vossenwheels.com/" TargetMode="External"/><Relationship Id="rId1" Type="http://schemas.openxmlformats.org/officeDocument/2006/relationships/hyperlink" Target="http://www.adv1wheels.com/adv1wheels/home.php" TargetMode="External"/><Relationship Id="rId6" Type="http://schemas.openxmlformats.org/officeDocument/2006/relationships/hyperlink" Target="http://www.dpe-wheels.com/" TargetMode="External"/><Relationship Id="rId11" Type="http://schemas.openxmlformats.org/officeDocument/2006/relationships/hyperlink" Target="http://www.modular-concept.com/" TargetMode="External"/><Relationship Id="rId5" Type="http://schemas.openxmlformats.org/officeDocument/2006/relationships/hyperlink" Target="http://www.ccwheel.com/wheels.php" TargetMode="External"/><Relationship Id="rId15" Type="http://schemas.openxmlformats.org/officeDocument/2006/relationships/hyperlink" Target="http://www.ssr-wheels.com/" TargetMode="External"/><Relationship Id="rId10" Type="http://schemas.openxmlformats.org/officeDocument/2006/relationships/hyperlink" Target="http://www.junction-produce.co.jp/english/catalogue/index.html" TargetMode="External"/><Relationship Id="rId19" Type="http://schemas.openxmlformats.org/officeDocument/2006/relationships/hyperlink" Target="https://www.avantgardewheels.com/" TargetMode="External"/><Relationship Id="rId4" Type="http://schemas.openxmlformats.org/officeDocument/2006/relationships/hyperlink" Target="http://www.auto-couture.com/index_en.html" TargetMode="External"/><Relationship Id="rId9" Type="http://schemas.openxmlformats.org/officeDocument/2006/relationships/hyperlink" Target="http://www.iforged.com/v8/index.php?act=series" TargetMode="External"/><Relationship Id="rId14" Type="http://schemas.openxmlformats.org/officeDocument/2006/relationships/hyperlink" Target="http://www.vertiniwheels.com/wheels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rimsntires.com/specspro.j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lublexus.com/forums/7603943-post330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lublexus.com/forums/ls-4th-gen-2007-2017/604361-ls-460-600-wheel-and-tire-information-details-thread-3.html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https://www.clublexus.com/forums/ls-4th-gen-2007-2017/604361-ls-460-600-wheel-and-tire-information-details-thread-3.html" TargetMode="External"/><Relationship Id="rId1" Type="http://schemas.openxmlformats.org/officeDocument/2006/relationships/hyperlink" Target="https://www.clublexus.com/forums/ls-4th-gen-2007-2017/604361-ls-460-600-wheel-and-tire-information-details-thread-2.html" TargetMode="External"/><Relationship Id="rId6" Type="http://schemas.openxmlformats.org/officeDocument/2006/relationships/hyperlink" Target="https://www.clublexus.com/forums/ls-4th-gen-2007-2017/604361-ls-460-600-wheel-and-tire-information-details-thread-2.html" TargetMode="External"/><Relationship Id="rId5" Type="http://schemas.openxmlformats.org/officeDocument/2006/relationships/hyperlink" Target="https://www.clublexus.com/forums/ls-4th-gen-2007-2017/604361-ls-460-600-wheel-and-tire-information-details-thread-2.html" TargetMode="External"/><Relationship Id="rId4" Type="http://schemas.openxmlformats.org/officeDocument/2006/relationships/hyperlink" Target="https://www.clublexus.com/forums/ls-4th-gen-2007-2017/604361-ls-460-600-wheel-and-tire-information-details-threa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B31" sqref="B31"/>
    </sheetView>
  </sheetViews>
  <sheetFormatPr defaultColWidth="10" defaultRowHeight="12.75" x14ac:dyDescent="0.2"/>
  <cols>
    <col min="1" max="1" width="15.42578125" bestFit="1" customWidth="1"/>
    <col min="2" max="2" width="54" bestFit="1" customWidth="1"/>
    <col min="3" max="3" width="4.42578125" customWidth="1"/>
  </cols>
  <sheetData>
    <row r="1" spans="1:3" x14ac:dyDescent="0.2">
      <c r="A1" s="18" t="s">
        <v>29</v>
      </c>
      <c r="B1" s="19" t="s">
        <v>30</v>
      </c>
      <c r="C1" s="18" t="s">
        <v>31</v>
      </c>
    </row>
    <row r="2" spans="1:3" x14ac:dyDescent="0.2">
      <c r="A2" s="18" t="s">
        <v>32</v>
      </c>
      <c r="B2" s="19" t="s">
        <v>33</v>
      </c>
      <c r="C2" s="18"/>
    </row>
    <row r="3" spans="1:3" x14ac:dyDescent="0.2">
      <c r="A3" s="86" t="s">
        <v>196</v>
      </c>
      <c r="B3" s="85" t="s">
        <v>193</v>
      </c>
      <c r="C3" s="18"/>
    </row>
    <row r="4" spans="1:3" x14ac:dyDescent="0.2">
      <c r="A4" s="18" t="s">
        <v>34</v>
      </c>
      <c r="B4" s="19" t="s">
        <v>35</v>
      </c>
      <c r="C4" s="18"/>
    </row>
    <row r="5" spans="1:3" x14ac:dyDescent="0.2">
      <c r="A5" s="18" t="s">
        <v>36</v>
      </c>
      <c r="B5" s="19" t="s">
        <v>37</v>
      </c>
      <c r="C5" s="18"/>
    </row>
    <row r="6" spans="1:3" x14ac:dyDescent="0.2">
      <c r="A6" s="18" t="s">
        <v>38</v>
      </c>
      <c r="B6" s="19" t="s">
        <v>39</v>
      </c>
      <c r="C6" s="18"/>
    </row>
    <row r="7" spans="1:3" x14ac:dyDescent="0.2">
      <c r="A7" s="18" t="s">
        <v>40</v>
      </c>
      <c r="B7" s="19" t="s">
        <v>41</v>
      </c>
      <c r="C7" s="18"/>
    </row>
    <row r="8" spans="1:3" x14ac:dyDescent="0.2">
      <c r="A8" s="18" t="s">
        <v>42</v>
      </c>
      <c r="B8" s="19" t="s">
        <v>43</v>
      </c>
      <c r="C8" s="18"/>
    </row>
    <row r="9" spans="1:3" x14ac:dyDescent="0.2">
      <c r="A9" s="18" t="s">
        <v>44</v>
      </c>
      <c r="B9" s="19" t="s">
        <v>45</v>
      </c>
      <c r="C9" s="18"/>
    </row>
    <row r="10" spans="1:3" x14ac:dyDescent="0.2">
      <c r="A10" s="18" t="s">
        <v>46</v>
      </c>
      <c r="B10" s="85" t="s">
        <v>47</v>
      </c>
      <c r="C10" s="18"/>
    </row>
    <row r="11" spans="1:3" x14ac:dyDescent="0.2">
      <c r="A11" s="18" t="s">
        <v>48</v>
      </c>
      <c r="B11" s="19" t="s">
        <v>49</v>
      </c>
      <c r="C11" s="18"/>
    </row>
    <row r="12" spans="1:3" x14ac:dyDescent="0.2">
      <c r="A12" s="18" t="s">
        <v>50</v>
      </c>
      <c r="B12" s="19" t="s">
        <v>51</v>
      </c>
      <c r="C12" s="18"/>
    </row>
    <row r="13" spans="1:3" x14ac:dyDescent="0.2">
      <c r="A13" s="18" t="s">
        <v>52</v>
      </c>
      <c r="B13" s="19" t="s">
        <v>53</v>
      </c>
      <c r="C13" s="18"/>
    </row>
    <row r="14" spans="1:3" x14ac:dyDescent="0.2">
      <c r="A14" s="18" t="s">
        <v>54</v>
      </c>
      <c r="B14" s="19" t="s">
        <v>55</v>
      </c>
      <c r="C14" s="18" t="s">
        <v>31</v>
      </c>
    </row>
    <row r="15" spans="1:3" x14ac:dyDescent="0.2">
      <c r="A15" s="18" t="s">
        <v>56</v>
      </c>
      <c r="B15" s="19" t="s">
        <v>57</v>
      </c>
      <c r="C15" s="18"/>
    </row>
    <row r="16" spans="1:3" x14ac:dyDescent="0.2">
      <c r="A16" s="86" t="s">
        <v>58</v>
      </c>
      <c r="B16" s="85" t="s">
        <v>197</v>
      </c>
      <c r="C16" s="18" t="s">
        <v>59</v>
      </c>
    </row>
    <row r="17" spans="1:3" x14ac:dyDescent="0.2">
      <c r="A17" s="18" t="s">
        <v>60</v>
      </c>
      <c r="B17" s="19" t="s">
        <v>61</v>
      </c>
      <c r="C17" s="18"/>
    </row>
    <row r="18" spans="1:3" x14ac:dyDescent="0.2">
      <c r="A18" s="84" t="s">
        <v>62</v>
      </c>
      <c r="B18" s="19" t="s">
        <v>63</v>
      </c>
      <c r="C18" s="18" t="s">
        <v>31</v>
      </c>
    </row>
    <row r="19" spans="1:3" x14ac:dyDescent="0.2">
      <c r="A19" s="83" t="s">
        <v>188</v>
      </c>
      <c r="B19" s="85" t="s">
        <v>189</v>
      </c>
    </row>
    <row r="20" spans="1:3" x14ac:dyDescent="0.2">
      <c r="A20" t="s">
        <v>194</v>
      </c>
      <c r="B20" s="85" t="s">
        <v>195</v>
      </c>
    </row>
  </sheetData>
  <hyperlinks>
    <hyperlink ref="B1" r:id="rId1" xr:uid="{00000000-0004-0000-0000-000000000000}"/>
    <hyperlink ref="B2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7" r:id="rId15" xr:uid="{00000000-0004-0000-0000-00000F000000}"/>
    <hyperlink ref="B18" r:id="rId16" xr:uid="{00000000-0004-0000-0000-000010000000}"/>
    <hyperlink ref="B19" r:id="rId17" xr:uid="{00000000-0004-0000-0000-000011000000}"/>
    <hyperlink ref="B20" r:id="rId18" xr:uid="{6CA37704-347F-415A-AC78-F2F2F1E0012C}"/>
    <hyperlink ref="B3" r:id="rId19" xr:uid="{35839BA3-AC82-4329-836E-92FC21A3FE0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7"/>
  <sheetViews>
    <sheetView topLeftCell="A81" workbookViewId="0">
      <selection activeCell="F89" sqref="F89:I93"/>
    </sheetView>
  </sheetViews>
  <sheetFormatPr defaultColWidth="14.42578125" defaultRowHeight="12.75" customHeight="1" x14ac:dyDescent="0.2"/>
  <cols>
    <col min="1" max="1" width="37.28515625" customWidth="1"/>
    <col min="2" max="2" width="3.140625" customWidth="1"/>
    <col min="3" max="3" width="23.140625" customWidth="1"/>
    <col min="4" max="4" width="7.42578125" customWidth="1"/>
    <col min="5" max="5" width="7.28515625" customWidth="1"/>
    <col min="6" max="6" width="11.7109375" customWidth="1"/>
    <col min="7" max="7" width="8.7109375" customWidth="1"/>
    <col min="8" max="8" width="8.42578125" customWidth="1"/>
    <col min="9" max="9" width="11.7109375" customWidth="1"/>
    <col min="10" max="10" width="12.140625" customWidth="1"/>
    <col min="11" max="11" width="10.7109375" customWidth="1"/>
    <col min="12" max="12" width="14.140625" customWidth="1"/>
    <col min="13" max="13" width="12.28515625" customWidth="1"/>
    <col min="14" max="14" width="13.140625" customWidth="1"/>
    <col min="15" max="15" width="21" customWidth="1"/>
    <col min="16" max="16" width="11.7109375" customWidth="1"/>
    <col min="17" max="17" width="14.28515625" customWidth="1"/>
    <col min="18" max="18" width="12.7109375" customWidth="1"/>
    <col min="19" max="19" width="11.85546875" customWidth="1"/>
    <col min="20" max="20" width="11.7109375" customWidth="1"/>
    <col min="21" max="21" width="12" customWidth="1"/>
    <col min="22" max="22" width="11.28515625" customWidth="1"/>
    <col min="23" max="36" width="9.28515625" customWidth="1"/>
  </cols>
  <sheetData>
    <row r="1" spans="1:24" ht="27.75" customHeight="1" x14ac:dyDescent="0.4">
      <c r="A1" s="20" t="s">
        <v>66</v>
      </c>
      <c r="C1" s="1" t="s">
        <v>67</v>
      </c>
      <c r="W1" s="21">
        <v>335</v>
      </c>
      <c r="X1" s="22">
        <v>12</v>
      </c>
    </row>
    <row r="2" spans="1:24" x14ac:dyDescent="0.2">
      <c r="W2" s="21">
        <v>325</v>
      </c>
      <c r="X2" s="22">
        <v>11.5</v>
      </c>
    </row>
    <row r="3" spans="1:24" ht="20.25" customHeight="1" x14ac:dyDescent="0.3">
      <c r="A3" s="23" t="s">
        <v>68</v>
      </c>
      <c r="W3" s="21">
        <v>315</v>
      </c>
      <c r="X3" s="22">
        <v>11</v>
      </c>
    </row>
    <row r="4" spans="1:24" x14ac:dyDescent="0.2">
      <c r="A4" s="24" t="s">
        <v>69</v>
      </c>
      <c r="B4" s="25"/>
      <c r="C4" s="25"/>
      <c r="D4" s="25"/>
      <c r="E4" s="25"/>
      <c r="F4" s="25"/>
      <c r="G4" s="25"/>
      <c r="H4" s="25"/>
      <c r="W4" s="21">
        <v>305</v>
      </c>
      <c r="X4" s="22">
        <v>11</v>
      </c>
    </row>
    <row r="5" spans="1:24" ht="23.25" customHeight="1" x14ac:dyDescent="0.35">
      <c r="A5" s="26" t="s">
        <v>70</v>
      </c>
      <c r="B5" s="27"/>
      <c r="C5" s="27"/>
      <c r="D5" s="28"/>
      <c r="E5" s="27"/>
      <c r="F5" s="27"/>
      <c r="G5" s="27"/>
      <c r="H5" s="29"/>
      <c r="I5" s="30"/>
      <c r="W5" s="21">
        <v>295</v>
      </c>
      <c r="X5" s="22">
        <v>10.5</v>
      </c>
    </row>
    <row r="6" spans="1:24" x14ac:dyDescent="0.2">
      <c r="A6" s="31"/>
      <c r="B6" s="31"/>
      <c r="C6" s="31"/>
      <c r="D6" s="31"/>
      <c r="E6" s="31"/>
      <c r="F6" s="31"/>
      <c r="G6" s="31"/>
      <c r="H6" s="31"/>
      <c r="W6" s="21">
        <v>285</v>
      </c>
      <c r="X6" s="22">
        <v>10</v>
      </c>
    </row>
    <row r="7" spans="1:24" ht="18.75" customHeight="1" x14ac:dyDescent="0.3">
      <c r="A7" s="32" t="s">
        <v>71</v>
      </c>
      <c r="C7" s="25"/>
      <c r="D7" s="25"/>
      <c r="E7" s="25"/>
      <c r="G7" s="25"/>
      <c r="H7" s="25"/>
      <c r="J7" s="25"/>
      <c r="K7" s="25"/>
      <c r="L7" s="25"/>
      <c r="M7" s="25"/>
      <c r="N7" s="25"/>
      <c r="W7" s="21">
        <v>275</v>
      </c>
      <c r="X7" s="22">
        <v>9.5</v>
      </c>
    </row>
    <row r="8" spans="1:24" x14ac:dyDescent="0.2">
      <c r="A8" s="33" t="s">
        <v>72</v>
      </c>
      <c r="B8" s="34"/>
      <c r="C8" s="88" t="s">
        <v>1</v>
      </c>
      <c r="D8" s="89"/>
      <c r="E8" s="90"/>
      <c r="F8" s="34"/>
      <c r="G8" s="91" t="s">
        <v>73</v>
      </c>
      <c r="H8" s="90"/>
      <c r="I8" s="34"/>
      <c r="J8" s="88" t="s">
        <v>74</v>
      </c>
      <c r="K8" s="89"/>
      <c r="L8" s="89"/>
      <c r="M8" s="89"/>
      <c r="N8" s="90"/>
      <c r="O8" s="30"/>
      <c r="W8" s="21">
        <v>265</v>
      </c>
      <c r="X8" s="22">
        <v>9.5</v>
      </c>
    </row>
    <row r="9" spans="1:24" x14ac:dyDescent="0.2">
      <c r="A9" s="31"/>
      <c r="C9" s="35" t="s">
        <v>75</v>
      </c>
      <c r="D9" s="36" t="s">
        <v>19</v>
      </c>
      <c r="E9" s="35" t="s">
        <v>3</v>
      </c>
      <c r="G9" s="35" t="s">
        <v>19</v>
      </c>
      <c r="H9" s="35" t="s">
        <v>76</v>
      </c>
      <c r="J9" s="36" t="s">
        <v>77</v>
      </c>
      <c r="K9" s="36" t="s">
        <v>78</v>
      </c>
      <c r="L9" s="36" t="s">
        <v>79</v>
      </c>
      <c r="M9" s="37" t="s">
        <v>80</v>
      </c>
      <c r="N9" s="31"/>
      <c r="Q9" s="38" t="s">
        <v>81</v>
      </c>
      <c r="R9" s="38" t="s">
        <v>82</v>
      </c>
      <c r="S9" s="38" t="s">
        <v>83</v>
      </c>
      <c r="U9" s="38" t="s">
        <v>84</v>
      </c>
      <c r="W9" s="21">
        <v>255</v>
      </c>
      <c r="X9" s="22">
        <v>9</v>
      </c>
    </row>
    <row r="10" spans="1:24" x14ac:dyDescent="0.2">
      <c r="C10" s="3" t="s">
        <v>2</v>
      </c>
      <c r="D10" s="4" t="s">
        <v>2</v>
      </c>
      <c r="E10" s="3" t="s">
        <v>85</v>
      </c>
      <c r="G10" s="3" t="s">
        <v>85</v>
      </c>
      <c r="H10" s="3" t="s">
        <v>86</v>
      </c>
      <c r="J10" s="4" t="s">
        <v>19</v>
      </c>
      <c r="K10" s="3" t="s">
        <v>87</v>
      </c>
      <c r="L10" s="3" t="s">
        <v>87</v>
      </c>
      <c r="M10" s="5" t="s">
        <v>19</v>
      </c>
      <c r="N10" s="4" t="s">
        <v>88</v>
      </c>
      <c r="O10" s="39" t="s">
        <v>89</v>
      </c>
      <c r="Q10" s="3" t="s">
        <v>87</v>
      </c>
      <c r="R10" s="3" t="s">
        <v>87</v>
      </c>
      <c r="S10" s="3" t="s">
        <v>87</v>
      </c>
      <c r="U10" s="5" t="s">
        <v>90</v>
      </c>
      <c r="W10" s="21">
        <v>245</v>
      </c>
      <c r="X10" s="22">
        <v>8.5</v>
      </c>
    </row>
    <row r="11" spans="1:24" x14ac:dyDescent="0.2">
      <c r="A11" s="40" t="s">
        <v>91</v>
      </c>
      <c r="C11" s="6">
        <v>17</v>
      </c>
      <c r="D11" s="7">
        <v>8</v>
      </c>
      <c r="E11" s="6">
        <v>50</v>
      </c>
      <c r="G11" s="6">
        <v>235</v>
      </c>
      <c r="H11" s="6">
        <v>45</v>
      </c>
      <c r="J11" s="11">
        <f t="shared" ref="J11:J14" si="0">IF((D11-0.1)&gt;(G11/25.4),"Too wide",IF((D11+1.54)&lt;(G11/25.4),"Not wide enough",ROUNDUP(D11+0.375,1)))</f>
        <v>8.4</v>
      </c>
      <c r="K11" s="41">
        <f t="shared" ref="K11:K14" si="1">IF(M11="Too wide","",IF(ROUND(((M11*25.4/2)-E11)/25.4,2)&gt;Q$11,"Offset too small",ROUND(((M11*25.4/2)-E11)/25.4,2)))</f>
        <v>2.66</v>
      </c>
      <c r="L11" s="41">
        <f t="shared" ref="L11:L14" si="2">IF(M11="Too wide","",IF(ROUND(((M11*25.4/2)+E11)/25.4,2)&gt;R$11,"Offset too large",ROUND(((M11*25.4/2)+E11)/25.4,2)))</f>
        <v>6.59</v>
      </c>
      <c r="M11" s="41">
        <f t="shared" ref="M11:M14" si="3">IF(D11&gt;U11,(IF(ROUNDUP((G11/25.4)+0.2,3)&gt;S$11,"Too wide",ROUNDUP((G11/25.4)+0.2,3))),IF(D11&lt;U11,(IF(ROUNDUP((G11/25.4)-0.2,3)&gt;S$11,"Too wide",ROUNDUP((G11/25.4)-0.2,3))),IF(ROUNDUP(G11/25.4,3)&gt;S$11,"Too wide",ROUNDUP(G11/25.4,3))))</f>
        <v>9.2519999999999989</v>
      </c>
      <c r="N11" s="11">
        <f t="shared" ref="N11:N14" si="4">IF(ROUND((((G11*(H11*0.01))*2)/25.4)+C11,1)&gt;25.75,"Too tall",ROUND((((G11*(H11*0.01))*2)/25.4)+C11,1))</f>
        <v>25.3</v>
      </c>
      <c r="O11" s="42" t="str">
        <f t="shared" ref="O11:O14" si="5">IF(K11&lt;3,"Not flush with fender.","")</f>
        <v>Not flush with fender.</v>
      </c>
      <c r="Q11" s="22">
        <v>3.3</v>
      </c>
      <c r="R11" s="22">
        <v>7.46</v>
      </c>
      <c r="S11" s="41">
        <f t="shared" ref="S11:S14" si="6">Q11+R11</f>
        <v>10.76</v>
      </c>
      <c r="U11" s="41">
        <f t="shared" ref="U11:U14" si="7">VLOOKUP(G11,W$1:X$29,2,FALSE)</f>
        <v>8</v>
      </c>
      <c r="W11" s="21">
        <v>235</v>
      </c>
      <c r="X11" s="22">
        <v>8</v>
      </c>
    </row>
    <row r="12" spans="1:24" x14ac:dyDescent="0.2">
      <c r="A12" s="40" t="s">
        <v>92</v>
      </c>
      <c r="C12" s="6">
        <v>18</v>
      </c>
      <c r="D12" s="7">
        <v>9</v>
      </c>
      <c r="E12" s="6">
        <v>48</v>
      </c>
      <c r="G12" s="6">
        <v>265</v>
      </c>
      <c r="H12" s="6">
        <v>35</v>
      </c>
      <c r="J12" s="11">
        <f t="shared" si="0"/>
        <v>9.4</v>
      </c>
      <c r="K12" s="41">
        <f t="shared" si="1"/>
        <v>3.23</v>
      </c>
      <c r="L12" s="41">
        <f t="shared" si="2"/>
        <v>7.01</v>
      </c>
      <c r="M12" s="41">
        <f t="shared" si="3"/>
        <v>10.234</v>
      </c>
      <c r="N12" s="11">
        <f t="shared" si="4"/>
        <v>25.3</v>
      </c>
      <c r="O12" s="42" t="str">
        <f t="shared" si="5"/>
        <v/>
      </c>
      <c r="Q12" s="22">
        <v>4.3</v>
      </c>
      <c r="R12" s="22">
        <v>8.4600000000000009</v>
      </c>
      <c r="S12" s="41">
        <f t="shared" si="6"/>
        <v>12.760000000000002</v>
      </c>
      <c r="U12" s="41">
        <f t="shared" si="7"/>
        <v>9.5</v>
      </c>
      <c r="W12" s="43">
        <v>225</v>
      </c>
      <c r="X12" s="44">
        <v>8</v>
      </c>
    </row>
    <row r="13" spans="1:24" x14ac:dyDescent="0.2">
      <c r="A13" s="45" t="s">
        <v>93</v>
      </c>
      <c r="C13" s="46">
        <v>18</v>
      </c>
      <c r="D13" s="47">
        <v>9</v>
      </c>
      <c r="E13" s="46">
        <v>42</v>
      </c>
      <c r="G13" s="46">
        <v>245</v>
      </c>
      <c r="H13" s="46">
        <v>40</v>
      </c>
      <c r="J13" s="11">
        <f t="shared" si="0"/>
        <v>9.4</v>
      </c>
      <c r="K13" s="41">
        <f t="shared" si="1"/>
        <v>3.27</v>
      </c>
      <c r="L13" s="41">
        <f t="shared" si="2"/>
        <v>6.58</v>
      </c>
      <c r="M13" s="41">
        <f t="shared" si="3"/>
        <v>9.8460000000000001</v>
      </c>
      <c r="N13" s="11">
        <f t="shared" si="4"/>
        <v>25.7</v>
      </c>
      <c r="O13" s="42" t="str">
        <f t="shared" si="5"/>
        <v/>
      </c>
      <c r="Q13" s="22">
        <v>5.3</v>
      </c>
      <c r="R13" s="22">
        <v>9.4600000000000009</v>
      </c>
      <c r="S13" s="41">
        <f t="shared" si="6"/>
        <v>14.760000000000002</v>
      </c>
      <c r="U13" s="41">
        <f t="shared" si="7"/>
        <v>8.5</v>
      </c>
    </row>
    <row r="14" spans="1:24" x14ac:dyDescent="0.2">
      <c r="A14" s="45" t="s">
        <v>93</v>
      </c>
      <c r="C14" s="46">
        <v>18</v>
      </c>
      <c r="D14" s="47">
        <v>9.5</v>
      </c>
      <c r="E14" s="46">
        <v>50</v>
      </c>
      <c r="G14" s="46">
        <v>265</v>
      </c>
      <c r="H14" s="46">
        <v>35</v>
      </c>
      <c r="J14" s="11">
        <f t="shared" si="0"/>
        <v>9.9</v>
      </c>
      <c r="K14" s="41">
        <f t="shared" si="1"/>
        <v>3.25</v>
      </c>
      <c r="L14" s="41">
        <f t="shared" si="2"/>
        <v>7.19</v>
      </c>
      <c r="M14" s="41">
        <f t="shared" si="3"/>
        <v>10.433999999999999</v>
      </c>
      <c r="N14" s="11">
        <f t="shared" si="4"/>
        <v>25.3</v>
      </c>
      <c r="O14" s="42" t="str">
        <f t="shared" si="5"/>
        <v/>
      </c>
      <c r="Q14" s="22">
        <v>6.3</v>
      </c>
      <c r="R14" s="22">
        <v>10.46</v>
      </c>
      <c r="S14" s="41">
        <f t="shared" si="6"/>
        <v>16.760000000000002</v>
      </c>
      <c r="U14" s="41">
        <f t="shared" si="7"/>
        <v>9.5</v>
      </c>
    </row>
    <row r="16" spans="1:24" ht="18.75" customHeight="1" x14ac:dyDescent="0.3">
      <c r="A16" s="32" t="s">
        <v>94</v>
      </c>
      <c r="C16" s="25"/>
      <c r="D16" s="25"/>
      <c r="E16" s="25"/>
      <c r="G16" s="25"/>
      <c r="H16" s="25"/>
      <c r="J16" s="25"/>
      <c r="K16" s="25"/>
      <c r="L16" s="25"/>
      <c r="M16" s="25"/>
      <c r="N16" s="25"/>
    </row>
    <row r="17" spans="1:36" x14ac:dyDescent="0.2">
      <c r="A17" s="33" t="s">
        <v>72</v>
      </c>
      <c r="B17" s="34"/>
      <c r="C17" s="88" t="s">
        <v>1</v>
      </c>
      <c r="D17" s="89"/>
      <c r="E17" s="90"/>
      <c r="F17" s="34"/>
      <c r="G17" s="91" t="s">
        <v>73</v>
      </c>
      <c r="H17" s="90"/>
      <c r="I17" s="34"/>
      <c r="J17" s="88" t="s">
        <v>74</v>
      </c>
      <c r="K17" s="89"/>
      <c r="L17" s="89"/>
      <c r="M17" s="89"/>
      <c r="N17" s="90"/>
      <c r="O17" s="30"/>
    </row>
    <row r="18" spans="1:36" x14ac:dyDescent="0.2">
      <c r="A18" s="31"/>
      <c r="C18" s="35" t="s">
        <v>75</v>
      </c>
      <c r="D18" s="36" t="s">
        <v>19</v>
      </c>
      <c r="E18" s="35" t="s">
        <v>3</v>
      </c>
      <c r="G18" s="35" t="s">
        <v>19</v>
      </c>
      <c r="H18" s="35" t="s">
        <v>76</v>
      </c>
      <c r="J18" s="36" t="s">
        <v>77</v>
      </c>
      <c r="K18" s="36" t="s">
        <v>78</v>
      </c>
      <c r="L18" s="36" t="s">
        <v>79</v>
      </c>
      <c r="M18" s="37" t="s">
        <v>80</v>
      </c>
      <c r="N18" s="31"/>
      <c r="Q18" s="38" t="s">
        <v>81</v>
      </c>
      <c r="R18" s="38" t="s">
        <v>82</v>
      </c>
      <c r="S18" s="38" t="s">
        <v>83</v>
      </c>
      <c r="U18" s="38" t="s">
        <v>84</v>
      </c>
    </row>
    <row r="19" spans="1:36" x14ac:dyDescent="0.2">
      <c r="C19" s="3" t="s">
        <v>2</v>
      </c>
      <c r="D19" s="4" t="s">
        <v>2</v>
      </c>
      <c r="E19" s="3" t="s">
        <v>85</v>
      </c>
      <c r="G19" s="3" t="s">
        <v>85</v>
      </c>
      <c r="H19" s="3" t="s">
        <v>86</v>
      </c>
      <c r="J19" s="4" t="s">
        <v>19</v>
      </c>
      <c r="K19" s="3" t="s">
        <v>87</v>
      </c>
      <c r="L19" s="3" t="s">
        <v>87</v>
      </c>
      <c r="M19" s="5" t="s">
        <v>19</v>
      </c>
      <c r="N19" s="4" t="s">
        <v>88</v>
      </c>
      <c r="O19" s="39" t="s">
        <v>89</v>
      </c>
      <c r="Q19" s="3" t="s">
        <v>87</v>
      </c>
      <c r="R19" s="3" t="s">
        <v>87</v>
      </c>
      <c r="S19" s="3" t="s">
        <v>87</v>
      </c>
      <c r="U19" s="5" t="s">
        <v>90</v>
      </c>
    </row>
    <row r="20" spans="1:36" x14ac:dyDescent="0.2">
      <c r="A20" s="40" t="s">
        <v>91</v>
      </c>
      <c r="C20" s="6">
        <v>17</v>
      </c>
      <c r="D20" s="7">
        <v>8</v>
      </c>
      <c r="E20" s="6">
        <v>50</v>
      </c>
      <c r="G20" s="6">
        <v>235</v>
      </c>
      <c r="H20" s="6">
        <v>45</v>
      </c>
      <c r="J20" s="11">
        <f t="shared" ref="J20:J28" si="8">IF((D20-0.1)&gt;(G20/25.4),"Too wide",IF((D20+1.54)&lt;(G20/25.4),"Not wide enough",ROUNDUP(D20+0.375,1)))</f>
        <v>8.4</v>
      </c>
      <c r="K20" s="41">
        <f t="shared" ref="K20:K25" si="9">IF(M20="Too wide","",IF(ROUND(((M20*25.4/2)-E20)/25.4,2)&gt;Q20,"Offset too small",ROUND(((M20*25.4/2)-E20)/25.4,2)))</f>
        <v>2.66</v>
      </c>
      <c r="L20" s="41">
        <f t="shared" ref="L20:L25" si="10">IF(M20="Too wide","",IF(ROUND(((M20*25.4/2)+E20)/25.4,2)&gt;R20,"Offset too large",ROUND(((M20*25.4/2)+E20)/25.4,2)))</f>
        <v>6.59</v>
      </c>
      <c r="M20" s="41">
        <f t="shared" ref="M20:M28" si="11">IF(D20&gt;U20,(IF(ROUNDUP((G20/25.4)+0.2,3)&gt;S20,"Too wide",ROUNDUP((G20/25.4)+0.2,3))),IF(D20&lt;U20,(IF(ROUNDUP(G20/25.4,3)&gt;S20,"Too wide",ROUNDUP((G20/25.4)-0.2,3))),IF(ROUNDUP(G20/25.4,3)&gt;S20,"Too wide",ROUNDUP(G20/25.4,3))))</f>
        <v>9.2519999999999989</v>
      </c>
      <c r="N20" s="11">
        <f t="shared" ref="N20:N28" si="12">IF(ROUND((((G20*(H20*0.01))*2)/25.4)+C20,1)&gt;25.75,"Too tall",ROUND((((G20*(H20*0.01))*2)/25.4)+C20,1))</f>
        <v>25.3</v>
      </c>
      <c r="O20" s="42" t="str">
        <f t="shared" ref="O20:O27" si="13">IF(K20&lt;3,"Not flush with fender.","")</f>
        <v>Not flush with fender.</v>
      </c>
      <c r="Q20" s="41">
        <f t="shared" ref="Q20:Q28" si="14">IF(N20&gt;25,3.45,IF(N20&gt;24.8,3.66,IF(N20&gt;24.6,3.85,3.57)))</f>
        <v>3.45</v>
      </c>
      <c r="R20" s="22">
        <v>7.46</v>
      </c>
      <c r="S20" s="41">
        <f t="shared" ref="S20:S28" si="15">Q20+R20</f>
        <v>10.91</v>
      </c>
      <c r="U20" s="41">
        <f t="shared" ref="U20:U28" si="16">VLOOKUP(G20,W$1:X$29,2,FALSE)</f>
        <v>8</v>
      </c>
    </row>
    <row r="21" spans="1:36" x14ac:dyDescent="0.2">
      <c r="A21" s="40" t="s">
        <v>92</v>
      </c>
      <c r="C21" s="6">
        <v>18</v>
      </c>
      <c r="D21" s="7">
        <v>10</v>
      </c>
      <c r="E21" s="6">
        <v>47</v>
      </c>
      <c r="G21" s="6">
        <v>285</v>
      </c>
      <c r="H21" s="6">
        <v>30</v>
      </c>
      <c r="J21" s="11">
        <f t="shared" si="8"/>
        <v>10.4</v>
      </c>
      <c r="K21" s="41">
        <f t="shared" si="9"/>
        <v>3.76</v>
      </c>
      <c r="L21" s="41">
        <f t="shared" si="10"/>
        <v>7.46</v>
      </c>
      <c r="M21" s="41">
        <f t="shared" si="11"/>
        <v>11.221</v>
      </c>
      <c r="N21" s="11">
        <f t="shared" si="12"/>
        <v>24.7</v>
      </c>
      <c r="O21" s="42" t="str">
        <f t="shared" si="13"/>
        <v/>
      </c>
      <c r="Q21" s="41">
        <f t="shared" si="14"/>
        <v>3.85</v>
      </c>
      <c r="R21" s="22">
        <v>7.46</v>
      </c>
      <c r="S21" s="41">
        <f t="shared" si="15"/>
        <v>11.31</v>
      </c>
      <c r="U21" s="41">
        <f t="shared" si="16"/>
        <v>10</v>
      </c>
    </row>
    <row r="22" spans="1:36" x14ac:dyDescent="0.2">
      <c r="A22" s="45" t="s">
        <v>95</v>
      </c>
      <c r="C22" s="46">
        <v>19</v>
      </c>
      <c r="D22" s="47">
        <v>9.5</v>
      </c>
      <c r="E22" s="46">
        <v>37</v>
      </c>
      <c r="G22" s="46">
        <v>255</v>
      </c>
      <c r="H22" s="46">
        <v>30</v>
      </c>
      <c r="J22" s="11">
        <f t="shared" si="8"/>
        <v>9.9</v>
      </c>
      <c r="K22" s="41">
        <f t="shared" si="9"/>
        <v>3.66</v>
      </c>
      <c r="L22" s="41">
        <f t="shared" si="10"/>
        <v>6.58</v>
      </c>
      <c r="M22" s="41">
        <f t="shared" si="11"/>
        <v>10.24</v>
      </c>
      <c r="N22" s="11">
        <f t="shared" si="12"/>
        <v>25</v>
      </c>
      <c r="O22" s="42" t="str">
        <f t="shared" si="13"/>
        <v/>
      </c>
      <c r="Q22" s="41">
        <f t="shared" si="14"/>
        <v>3.66</v>
      </c>
      <c r="R22" s="22">
        <v>7.46</v>
      </c>
      <c r="S22" s="41">
        <f t="shared" si="15"/>
        <v>11.120000000000001</v>
      </c>
      <c r="U22" s="41">
        <f t="shared" si="16"/>
        <v>9</v>
      </c>
    </row>
    <row r="23" spans="1:36" x14ac:dyDescent="0.2">
      <c r="A23" s="45" t="s">
        <v>96</v>
      </c>
      <c r="C23" s="46">
        <v>18</v>
      </c>
      <c r="D23" s="47">
        <v>9</v>
      </c>
      <c r="E23" s="46">
        <v>36</v>
      </c>
      <c r="G23" s="46">
        <v>255</v>
      </c>
      <c r="H23" s="46">
        <v>35</v>
      </c>
      <c r="J23" s="11">
        <f t="shared" si="8"/>
        <v>9.4</v>
      </c>
      <c r="K23" s="41">
        <f t="shared" si="9"/>
        <v>3.6</v>
      </c>
      <c r="L23" s="41">
        <f t="shared" si="10"/>
        <v>6.44</v>
      </c>
      <c r="M23" s="41">
        <f t="shared" si="11"/>
        <v>10.039999999999999</v>
      </c>
      <c r="N23" s="11">
        <f t="shared" si="12"/>
        <v>25</v>
      </c>
      <c r="O23" s="42" t="str">
        <f t="shared" si="13"/>
        <v/>
      </c>
      <c r="Q23" s="41">
        <f t="shared" si="14"/>
        <v>3.66</v>
      </c>
      <c r="R23" s="22">
        <v>7.46</v>
      </c>
      <c r="S23" s="41">
        <f t="shared" si="15"/>
        <v>11.120000000000001</v>
      </c>
      <c r="U23" s="41">
        <f t="shared" si="16"/>
        <v>9</v>
      </c>
    </row>
    <row r="24" spans="1:36" x14ac:dyDescent="0.2">
      <c r="A24" s="45" t="s">
        <v>97</v>
      </c>
      <c r="C24" s="46">
        <v>19</v>
      </c>
      <c r="D24" s="47">
        <v>9.5</v>
      </c>
      <c r="E24" s="46">
        <v>45</v>
      </c>
      <c r="G24" s="46">
        <v>245</v>
      </c>
      <c r="H24" s="46">
        <v>35</v>
      </c>
      <c r="J24" s="11">
        <f t="shared" si="8"/>
        <v>9.9</v>
      </c>
      <c r="K24" s="41">
        <f t="shared" si="9"/>
        <v>3.15</v>
      </c>
      <c r="L24" s="41">
        <f t="shared" si="10"/>
        <v>6.69</v>
      </c>
      <c r="M24" s="41">
        <f t="shared" si="11"/>
        <v>9.8460000000000001</v>
      </c>
      <c r="N24" s="11" t="str">
        <f t="shared" si="12"/>
        <v>Too tall</v>
      </c>
      <c r="O24" s="42" t="str">
        <f t="shared" si="13"/>
        <v/>
      </c>
      <c r="Q24" s="41">
        <f t="shared" si="14"/>
        <v>3.45</v>
      </c>
      <c r="R24" s="22">
        <v>7.46</v>
      </c>
      <c r="S24" s="41">
        <f t="shared" si="15"/>
        <v>10.91</v>
      </c>
      <c r="U24" s="41">
        <f t="shared" si="16"/>
        <v>8.5</v>
      </c>
    </row>
    <row r="25" spans="1:36" x14ac:dyDescent="0.2">
      <c r="A25" s="45" t="s">
        <v>98</v>
      </c>
      <c r="C25" s="46">
        <v>19</v>
      </c>
      <c r="D25" s="47">
        <v>9.5</v>
      </c>
      <c r="E25" s="46">
        <v>40</v>
      </c>
      <c r="G25" s="46">
        <v>255</v>
      </c>
      <c r="H25" s="46">
        <v>30</v>
      </c>
      <c r="J25" s="11">
        <f t="shared" si="8"/>
        <v>9.9</v>
      </c>
      <c r="K25" s="41">
        <f t="shared" si="9"/>
        <v>3.55</v>
      </c>
      <c r="L25" s="41">
        <f t="shared" si="10"/>
        <v>6.69</v>
      </c>
      <c r="M25" s="41">
        <f t="shared" si="11"/>
        <v>10.24</v>
      </c>
      <c r="N25" s="11">
        <f t="shared" si="12"/>
        <v>25</v>
      </c>
      <c r="O25" s="42" t="str">
        <f t="shared" si="13"/>
        <v/>
      </c>
      <c r="Q25" s="41">
        <f t="shared" si="14"/>
        <v>3.66</v>
      </c>
      <c r="R25" s="22">
        <v>7.46</v>
      </c>
      <c r="S25" s="41">
        <f t="shared" si="15"/>
        <v>11.120000000000001</v>
      </c>
      <c r="U25" s="41">
        <f t="shared" si="16"/>
        <v>9</v>
      </c>
    </row>
    <row r="26" spans="1:36" x14ac:dyDescent="0.2">
      <c r="A26" s="45" t="s">
        <v>99</v>
      </c>
      <c r="C26" s="46">
        <v>18</v>
      </c>
      <c r="D26" s="47">
        <v>9.5</v>
      </c>
      <c r="E26" s="46">
        <v>37</v>
      </c>
      <c r="G26" s="46">
        <v>255</v>
      </c>
      <c r="H26" s="46">
        <v>40</v>
      </c>
      <c r="J26" s="11">
        <f t="shared" si="8"/>
        <v>9.9</v>
      </c>
      <c r="K26" s="41" t="str">
        <f>IF(M26="Too wide","",IF(ROUND(((M26*25.4/2)-E26)/25.4,2)&gt;Q$11,"Offset too small",ROUND(((M26*25.4/2)-E26)/25.4,2)))</f>
        <v>Offset too small</v>
      </c>
      <c r="L26" s="41">
        <f>IF(M26="Too wide","",IF(ROUND(((M26*25.4/2)+E26)/25.4,2)&gt;R$11,"Offset too large",ROUND(((M26*25.4/2)+E26)/25.4,2)))</f>
        <v>6.58</v>
      </c>
      <c r="M26" s="41">
        <f t="shared" si="11"/>
        <v>10.24</v>
      </c>
      <c r="N26" s="11" t="str">
        <f t="shared" si="12"/>
        <v>Too tall</v>
      </c>
      <c r="O26" s="42" t="str">
        <f t="shared" si="13"/>
        <v/>
      </c>
      <c r="Q26" s="41">
        <f t="shared" si="14"/>
        <v>3.45</v>
      </c>
      <c r="R26" s="22">
        <v>8.4600000000000009</v>
      </c>
      <c r="S26" s="41">
        <f t="shared" si="15"/>
        <v>11.91</v>
      </c>
      <c r="U26" s="41">
        <f t="shared" si="16"/>
        <v>9</v>
      </c>
    </row>
    <row r="27" spans="1:36" x14ac:dyDescent="0.2">
      <c r="A27" s="45" t="s">
        <v>100</v>
      </c>
      <c r="C27" s="46">
        <v>19</v>
      </c>
      <c r="D27" s="47">
        <v>9.5</v>
      </c>
      <c r="E27" s="46">
        <v>44</v>
      </c>
      <c r="G27" s="46">
        <v>255</v>
      </c>
      <c r="H27" s="46">
        <v>30</v>
      </c>
      <c r="J27" s="11">
        <f t="shared" si="8"/>
        <v>9.9</v>
      </c>
      <c r="K27" s="41">
        <f t="shared" ref="K27:K28" si="17">IF(M27="Too wide","",IF(ROUND(((M27*25.4/2)-E27)/25.4,2)&gt;Q27,"Offset too small",ROUND(((M27*25.4/2)-E27)/25.4,2)))</f>
        <v>3.39</v>
      </c>
      <c r="L27" s="41">
        <f t="shared" ref="L27:L28" si="18">IF(M27="Too wide","",IF(ROUND(((M27*25.4/2)+E27)/25.4,2)&gt;R27,"Offset too large",ROUND(((M27*25.4/2)+E27)/25.4,2)))</f>
        <v>6.85</v>
      </c>
      <c r="M27" s="41">
        <f t="shared" si="11"/>
        <v>10.24</v>
      </c>
      <c r="N27" s="11">
        <f t="shared" si="12"/>
        <v>25</v>
      </c>
      <c r="O27" s="42" t="str">
        <f t="shared" si="13"/>
        <v/>
      </c>
      <c r="Q27" s="41">
        <f t="shared" si="14"/>
        <v>3.66</v>
      </c>
      <c r="R27" s="22">
        <v>9.4600000000000009</v>
      </c>
      <c r="S27" s="41">
        <f t="shared" si="15"/>
        <v>13.120000000000001</v>
      </c>
      <c r="U27" s="41">
        <f t="shared" si="16"/>
        <v>9</v>
      </c>
      <c r="AE27" s="46">
        <v>18</v>
      </c>
      <c r="AF27" s="47">
        <v>9.5</v>
      </c>
      <c r="AG27" s="46">
        <v>44</v>
      </c>
      <c r="AI27" s="46">
        <v>265</v>
      </c>
      <c r="AJ27" s="46">
        <v>30</v>
      </c>
    </row>
    <row r="28" spans="1:36" x14ac:dyDescent="0.2">
      <c r="A28" s="45" t="s">
        <v>101</v>
      </c>
      <c r="C28" s="46">
        <v>20</v>
      </c>
      <c r="D28" s="47">
        <v>9.5</v>
      </c>
      <c r="E28" s="46">
        <v>21</v>
      </c>
      <c r="G28" s="46">
        <v>265</v>
      </c>
      <c r="H28" s="46">
        <v>25</v>
      </c>
      <c r="J28" s="11">
        <f t="shared" si="8"/>
        <v>9.9</v>
      </c>
      <c r="K28" s="41" t="str">
        <f t="shared" si="17"/>
        <v>Offset too small</v>
      </c>
      <c r="L28" s="41">
        <f t="shared" si="18"/>
        <v>6.04</v>
      </c>
      <c r="M28" s="41">
        <f t="shared" si="11"/>
        <v>10.433999999999999</v>
      </c>
      <c r="N28" s="11">
        <f t="shared" si="12"/>
        <v>25.2</v>
      </c>
      <c r="Q28" s="41">
        <f t="shared" si="14"/>
        <v>3.45</v>
      </c>
      <c r="R28" s="22">
        <v>10.46</v>
      </c>
      <c r="S28" s="41">
        <f t="shared" si="15"/>
        <v>13.91</v>
      </c>
      <c r="U28" s="41">
        <f t="shared" si="16"/>
        <v>9.5</v>
      </c>
    </row>
    <row r="30" spans="1:36" ht="18.75" customHeight="1" x14ac:dyDescent="0.3">
      <c r="A30" s="32" t="s">
        <v>102</v>
      </c>
      <c r="C30" s="25"/>
      <c r="D30" s="25"/>
      <c r="E30" s="25"/>
      <c r="G30" s="25"/>
      <c r="H30" s="25"/>
      <c r="J30" s="25"/>
      <c r="K30" s="25"/>
      <c r="L30" s="25"/>
      <c r="M30" s="25"/>
      <c r="N30" s="25"/>
    </row>
    <row r="31" spans="1:36" x14ac:dyDescent="0.2">
      <c r="A31" s="33" t="s">
        <v>72</v>
      </c>
      <c r="B31" s="34"/>
      <c r="C31" s="88" t="s">
        <v>1</v>
      </c>
      <c r="D31" s="89"/>
      <c r="E31" s="90"/>
      <c r="F31" s="34"/>
      <c r="G31" s="91" t="s">
        <v>73</v>
      </c>
      <c r="H31" s="90"/>
      <c r="I31" s="34"/>
      <c r="J31" s="88" t="s">
        <v>74</v>
      </c>
      <c r="K31" s="89"/>
      <c r="L31" s="89"/>
      <c r="M31" s="89"/>
      <c r="N31" s="90"/>
      <c r="O31" s="30"/>
    </row>
    <row r="32" spans="1:36" x14ac:dyDescent="0.2">
      <c r="A32" s="31"/>
      <c r="C32" s="35" t="s">
        <v>75</v>
      </c>
      <c r="D32" s="36" t="s">
        <v>19</v>
      </c>
      <c r="E32" s="35" t="s">
        <v>3</v>
      </c>
      <c r="G32" s="35" t="s">
        <v>19</v>
      </c>
      <c r="H32" s="35" t="s">
        <v>76</v>
      </c>
      <c r="J32" s="36" t="s">
        <v>77</v>
      </c>
      <c r="K32" s="36" t="s">
        <v>78</v>
      </c>
      <c r="L32" s="36" t="s">
        <v>79</v>
      </c>
      <c r="M32" s="37" t="s">
        <v>80</v>
      </c>
      <c r="N32" s="31"/>
      <c r="Q32" s="38" t="s">
        <v>81</v>
      </c>
      <c r="R32" s="38" t="s">
        <v>82</v>
      </c>
      <c r="S32" s="38" t="s">
        <v>83</v>
      </c>
      <c r="U32" s="38" t="s">
        <v>84</v>
      </c>
    </row>
    <row r="33" spans="1:21" x14ac:dyDescent="0.2">
      <c r="C33" s="3" t="s">
        <v>2</v>
      </c>
      <c r="D33" s="4" t="s">
        <v>2</v>
      </c>
      <c r="E33" s="3" t="s">
        <v>85</v>
      </c>
      <c r="G33" s="3" t="s">
        <v>85</v>
      </c>
      <c r="H33" s="3" t="s">
        <v>86</v>
      </c>
      <c r="J33" s="4" t="s">
        <v>19</v>
      </c>
      <c r="K33" s="3" t="s">
        <v>87</v>
      </c>
      <c r="L33" s="3" t="s">
        <v>87</v>
      </c>
      <c r="M33" s="5" t="s">
        <v>19</v>
      </c>
      <c r="N33" s="4" t="s">
        <v>88</v>
      </c>
      <c r="O33" s="39" t="s">
        <v>89</v>
      </c>
      <c r="Q33" s="3" t="s">
        <v>87</v>
      </c>
      <c r="R33" s="3" t="s">
        <v>87</v>
      </c>
      <c r="S33" s="3" t="s">
        <v>87</v>
      </c>
      <c r="U33" s="5" t="s">
        <v>90</v>
      </c>
    </row>
    <row r="34" spans="1:21" x14ac:dyDescent="0.2">
      <c r="A34" s="40" t="s">
        <v>91</v>
      </c>
      <c r="C34" s="6">
        <v>17</v>
      </c>
      <c r="D34" s="7">
        <v>9.5</v>
      </c>
      <c r="E34" s="6">
        <v>50</v>
      </c>
      <c r="G34" s="6">
        <v>255</v>
      </c>
      <c r="H34" s="6">
        <v>40</v>
      </c>
      <c r="J34" s="11">
        <f t="shared" ref="J34:J38" si="19">IF((D34-0.1)&gt;(G34/25.4),"Too wide",IF((D34+1.54)&lt;(G34/25.4),"Not wide enough",ROUNDUP(D34+0.375,1)))</f>
        <v>9.9</v>
      </c>
      <c r="K34" s="41">
        <f t="shared" ref="K34:K38" si="20">IF(M34="Too wide","",IF(ROUND(((M34*25.4/2)-E34)/25.4,2)&gt;Q$34,"Offset too small",ROUND(((M34*25.4/2)-E34)/25.4,2)))</f>
        <v>3.15</v>
      </c>
      <c r="L34" s="41">
        <f t="shared" ref="L34:L38" si="21">IF(M34="Too wide","",IF(ROUND(((M34*25.4/2)+E34)/25.4,2)&gt;R$34,"Offset too large",ROUND(((M34*25.4/2)+E34)/25.4,2)))</f>
        <v>7.09</v>
      </c>
      <c r="M34" s="41">
        <f t="shared" ref="M34:M38" si="22">IF(D34&gt;U34,(IF(ROUNDUP((G34/25.4)+0.2,3)&gt;S$34,"Too wide",ROUNDUP((G34/25.4)+0.2,3))),IF(D34&lt;U34,(IF(ROUNDUP(G34/25.4,3)&gt;S$34,"Too wide",ROUNDUP((G34/25.4)-0.2,3))),IF(ROUNDUP(G34/25.4,3)&gt;S$34,"Too wide",ROUNDUP(G34/25.4,3))))</f>
        <v>10.24</v>
      </c>
      <c r="N34" s="11">
        <f t="shared" ref="N34:N38" si="23">IF(ROUND((((G34*(H34*0.01))*2)/25.4)+C34,1)&gt;25.9,"Too tall",ROUND((((G34*(H34*0.01))*2)/25.4)+C34,1))</f>
        <v>25</v>
      </c>
      <c r="O34" s="42" t="str">
        <f t="shared" ref="O34:O38" si="24">IF(K34&lt;3.5,"Not flush with fender.","")</f>
        <v>Not flush with fender.</v>
      </c>
      <c r="Q34" s="22">
        <v>3.85</v>
      </c>
      <c r="R34" s="22">
        <v>7.98</v>
      </c>
      <c r="S34" s="41">
        <f t="shared" ref="S34:S38" si="25">Q34+R34</f>
        <v>11.83</v>
      </c>
      <c r="U34" s="41">
        <f t="shared" ref="U34:U38" si="26">VLOOKUP(G34,W$1:X$29,2,FALSE)</f>
        <v>9</v>
      </c>
    </row>
    <row r="35" spans="1:21" x14ac:dyDescent="0.2">
      <c r="A35" s="40" t="s">
        <v>92</v>
      </c>
      <c r="C35" s="6">
        <v>18</v>
      </c>
      <c r="D35" s="7">
        <v>10</v>
      </c>
      <c r="E35" s="6">
        <v>47</v>
      </c>
      <c r="G35" s="6">
        <v>285</v>
      </c>
      <c r="H35" s="6">
        <v>30</v>
      </c>
      <c r="J35" s="11">
        <f t="shared" si="19"/>
        <v>10.4</v>
      </c>
      <c r="K35" s="41">
        <f t="shared" si="20"/>
        <v>3.76</v>
      </c>
      <c r="L35" s="41">
        <f t="shared" si="21"/>
        <v>7.46</v>
      </c>
      <c r="M35" s="41">
        <f t="shared" si="22"/>
        <v>11.221</v>
      </c>
      <c r="N35" s="11">
        <f t="shared" si="23"/>
        <v>24.7</v>
      </c>
      <c r="O35" s="42" t="str">
        <f t="shared" si="24"/>
        <v/>
      </c>
      <c r="Q35" s="22">
        <v>4.8499999999999996</v>
      </c>
      <c r="R35" s="22">
        <v>8.98</v>
      </c>
      <c r="S35" s="41">
        <f t="shared" si="25"/>
        <v>13.83</v>
      </c>
      <c r="U35" s="41">
        <f t="shared" si="26"/>
        <v>10</v>
      </c>
    </row>
    <row r="36" spans="1:21" x14ac:dyDescent="0.2">
      <c r="A36" s="45" t="s">
        <v>103</v>
      </c>
      <c r="C36" s="46">
        <v>19</v>
      </c>
      <c r="D36" s="47">
        <v>10.5</v>
      </c>
      <c r="E36" s="46">
        <v>37</v>
      </c>
      <c r="G36" s="46">
        <v>295</v>
      </c>
      <c r="H36" s="46">
        <v>30</v>
      </c>
      <c r="J36" s="11">
        <f t="shared" si="19"/>
        <v>10.9</v>
      </c>
      <c r="K36" s="41" t="str">
        <f t="shared" si="20"/>
        <v>Offset too small</v>
      </c>
      <c r="L36" s="41">
        <f t="shared" si="21"/>
        <v>7.26</v>
      </c>
      <c r="M36" s="41">
        <f t="shared" si="22"/>
        <v>11.615</v>
      </c>
      <c r="N36" s="11" t="str">
        <f t="shared" si="23"/>
        <v>Too tall</v>
      </c>
      <c r="O36" s="42" t="str">
        <f t="shared" si="24"/>
        <v/>
      </c>
      <c r="Q36" s="22">
        <v>5.85</v>
      </c>
      <c r="R36" s="22">
        <v>9.98</v>
      </c>
      <c r="S36" s="41">
        <f t="shared" si="25"/>
        <v>15.83</v>
      </c>
      <c r="U36" s="41">
        <f t="shared" si="26"/>
        <v>10.5</v>
      </c>
    </row>
    <row r="37" spans="1:21" x14ac:dyDescent="0.2">
      <c r="A37" s="45" t="s">
        <v>104</v>
      </c>
      <c r="C37" s="46">
        <v>18</v>
      </c>
      <c r="D37" s="47">
        <v>10</v>
      </c>
      <c r="E37" s="46">
        <v>47</v>
      </c>
      <c r="G37" s="46">
        <v>285</v>
      </c>
      <c r="H37" s="46">
        <v>35</v>
      </c>
      <c r="J37" s="11">
        <f t="shared" si="19"/>
        <v>10.4</v>
      </c>
      <c r="K37" s="41">
        <f t="shared" si="20"/>
        <v>3.76</v>
      </c>
      <c r="L37" s="41">
        <f t="shared" si="21"/>
        <v>7.46</v>
      </c>
      <c r="M37" s="41">
        <f t="shared" si="22"/>
        <v>11.221</v>
      </c>
      <c r="N37" s="11">
        <f t="shared" si="23"/>
        <v>25.9</v>
      </c>
      <c r="O37" s="42" t="str">
        <f t="shared" si="24"/>
        <v/>
      </c>
      <c r="Q37" s="22">
        <v>6.85</v>
      </c>
      <c r="R37" s="22">
        <v>10.98</v>
      </c>
      <c r="S37" s="41">
        <f t="shared" si="25"/>
        <v>17.829999999999998</v>
      </c>
      <c r="U37" s="41">
        <f t="shared" si="26"/>
        <v>10</v>
      </c>
    </row>
    <row r="38" spans="1:21" x14ac:dyDescent="0.2">
      <c r="A38" s="45" t="s">
        <v>105</v>
      </c>
      <c r="C38" s="46">
        <v>18</v>
      </c>
      <c r="D38" s="47">
        <v>10.5</v>
      </c>
      <c r="E38" s="46">
        <v>37</v>
      </c>
      <c r="G38" s="46">
        <v>275</v>
      </c>
      <c r="H38" s="46">
        <v>30</v>
      </c>
      <c r="J38" s="11">
        <f t="shared" si="19"/>
        <v>10.9</v>
      </c>
      <c r="K38" s="41" t="str">
        <f t="shared" si="20"/>
        <v>Offset too small</v>
      </c>
      <c r="L38" s="41">
        <f t="shared" si="21"/>
        <v>6.97</v>
      </c>
      <c r="M38" s="41">
        <f t="shared" si="22"/>
        <v>11.026999999999999</v>
      </c>
      <c r="N38" s="11">
        <f t="shared" si="23"/>
        <v>24.5</v>
      </c>
      <c r="O38" s="42" t="str">
        <f t="shared" si="24"/>
        <v/>
      </c>
      <c r="Q38" s="22">
        <v>7.85</v>
      </c>
      <c r="R38" s="22">
        <v>11.98</v>
      </c>
      <c r="S38" s="41">
        <f t="shared" si="25"/>
        <v>19.829999999999998</v>
      </c>
      <c r="U38" s="41">
        <f t="shared" si="26"/>
        <v>9.5</v>
      </c>
    </row>
    <row r="40" spans="1:21" ht="18.75" customHeight="1" x14ac:dyDescent="0.3">
      <c r="A40" s="32" t="s">
        <v>106</v>
      </c>
      <c r="C40" s="25"/>
      <c r="D40" s="25"/>
      <c r="E40" s="25"/>
      <c r="G40" s="25"/>
      <c r="H40" s="25"/>
      <c r="J40" s="25"/>
      <c r="K40" s="25"/>
      <c r="L40" s="25"/>
      <c r="M40" s="25"/>
      <c r="N40" s="25"/>
    </row>
    <row r="41" spans="1:21" x14ac:dyDescent="0.2">
      <c r="A41" s="33" t="s">
        <v>72</v>
      </c>
      <c r="B41" s="34"/>
      <c r="C41" s="88" t="s">
        <v>1</v>
      </c>
      <c r="D41" s="89"/>
      <c r="E41" s="90"/>
      <c r="F41" s="34"/>
      <c r="G41" s="91" t="s">
        <v>73</v>
      </c>
      <c r="H41" s="90"/>
      <c r="I41" s="34"/>
      <c r="J41" s="88" t="s">
        <v>74</v>
      </c>
      <c r="K41" s="89"/>
      <c r="L41" s="89"/>
      <c r="M41" s="89"/>
      <c r="N41" s="90"/>
      <c r="O41" s="30"/>
    </row>
    <row r="42" spans="1:21" x14ac:dyDescent="0.2">
      <c r="A42" s="31"/>
      <c r="C42" s="35" t="s">
        <v>75</v>
      </c>
      <c r="D42" s="36" t="s">
        <v>19</v>
      </c>
      <c r="E42" s="35" t="s">
        <v>3</v>
      </c>
      <c r="G42" s="35" t="s">
        <v>19</v>
      </c>
      <c r="H42" s="35" t="s">
        <v>76</v>
      </c>
      <c r="J42" s="36" t="s">
        <v>77</v>
      </c>
      <c r="K42" s="36" t="s">
        <v>78</v>
      </c>
      <c r="L42" s="36" t="s">
        <v>79</v>
      </c>
      <c r="M42" s="37" t="s">
        <v>80</v>
      </c>
      <c r="N42" s="31"/>
      <c r="Q42" s="38" t="s">
        <v>81</v>
      </c>
      <c r="R42" s="38" t="s">
        <v>82</v>
      </c>
      <c r="S42" s="38" t="s">
        <v>83</v>
      </c>
      <c r="U42" s="38" t="s">
        <v>84</v>
      </c>
    </row>
    <row r="43" spans="1:21" x14ac:dyDescent="0.2">
      <c r="C43" s="3" t="s">
        <v>2</v>
      </c>
      <c r="D43" s="4" t="s">
        <v>2</v>
      </c>
      <c r="E43" s="3" t="s">
        <v>85</v>
      </c>
      <c r="G43" s="6">
        <v>255</v>
      </c>
      <c r="H43" s="3" t="s">
        <v>86</v>
      </c>
      <c r="J43" s="4" t="s">
        <v>19</v>
      </c>
      <c r="K43" s="3" t="s">
        <v>87</v>
      </c>
      <c r="L43" s="3" t="s">
        <v>87</v>
      </c>
      <c r="M43" s="5" t="s">
        <v>19</v>
      </c>
      <c r="N43" s="4" t="s">
        <v>88</v>
      </c>
      <c r="O43" s="39" t="s">
        <v>89</v>
      </c>
      <c r="Q43" s="3" t="s">
        <v>87</v>
      </c>
      <c r="R43" s="3" t="s">
        <v>87</v>
      </c>
      <c r="S43" s="3" t="s">
        <v>87</v>
      </c>
      <c r="U43" s="5" t="s">
        <v>90</v>
      </c>
    </row>
    <row r="44" spans="1:21" x14ac:dyDescent="0.2">
      <c r="A44" s="40" t="s">
        <v>91</v>
      </c>
      <c r="C44" s="6">
        <v>17</v>
      </c>
      <c r="D44" s="7">
        <v>9.5</v>
      </c>
      <c r="E44" s="6">
        <v>50</v>
      </c>
      <c r="G44" s="6">
        <v>295</v>
      </c>
      <c r="H44" s="6">
        <v>40</v>
      </c>
      <c r="J44" s="11">
        <f t="shared" ref="J44:J46" si="27">IF((D44-0.1)&gt;(G43/25.4),"Too wide",IF((D44+1.54)&lt;(G43/25.4),"Not wide enough",ROUNDUP(D44+0.375,1)))</f>
        <v>9.9</v>
      </c>
      <c r="K44" s="41">
        <f t="shared" ref="K44:K47" si="28">IF(M44="Too wide","",IF(ROUND(((M44*25.4/2)-E44)/25.4,2)&gt;Q$44,"Offset too small",ROUND(((M44*25.4/2)-E44)/25.4,2)))</f>
        <v>3.15</v>
      </c>
      <c r="L44" s="41">
        <f t="shared" ref="L44:L47" si="29">IF(M44="Too wide","",IF(ROUND(((M44*25.4/2)+E44)/25.4,2)&gt;R$44,"Offset too large",ROUND(((M44*25.4/2)+E44)/25.4,2)))</f>
        <v>7.09</v>
      </c>
      <c r="M44" s="41">
        <f t="shared" ref="M44:M46" si="30">IF(D44&gt;U44,(IF(ROUNDUP((G43/25.4)+0.2,3)&gt;S$44,"Too wide",ROUNDUP((G43/25.4)+0.2,3))),IF(D44&lt;U44,(IF(ROUNDUP(G43/25.4,3)&gt;S$44,"Too wide",ROUNDUP((G43/25.4)-0.2,3))),IF(ROUNDUP(G43/25.4,3)&gt;S$44,"Too wide",ROUNDUP(G43/25.4,3))))</f>
        <v>10.24</v>
      </c>
      <c r="N44" s="11">
        <f t="shared" ref="N44:N46" si="31">IF(ROUND((((G43*(H44*0.01))*2)/25.4)+C44,1)&gt;25.9,"Too tall",ROUND((((G43*(H44*0.01))*2)/25.4)+C44,1))</f>
        <v>25</v>
      </c>
      <c r="O44" s="42" t="str">
        <f t="shared" ref="O44:O47" si="32">IF(K44&lt;4,"Not flush with fender.","")</f>
        <v>Not flush with fender.</v>
      </c>
      <c r="Q44" s="41">
        <f t="shared" ref="Q44:Q47" si="33">3.84+0.5</f>
        <v>4.34</v>
      </c>
      <c r="R44" s="22">
        <v>7.98</v>
      </c>
      <c r="S44" s="41">
        <f t="shared" ref="S44:S47" si="34">Q44+R44</f>
        <v>12.32</v>
      </c>
      <c r="U44" s="41">
        <f t="shared" ref="U44:U46" si="35">VLOOKUP(G43,W$1:X$29,2,FALSE)</f>
        <v>9</v>
      </c>
    </row>
    <row r="45" spans="1:21" x14ac:dyDescent="0.2">
      <c r="A45" s="40" t="s">
        <v>92</v>
      </c>
      <c r="C45" s="6">
        <v>18</v>
      </c>
      <c r="D45" s="7">
        <v>11</v>
      </c>
      <c r="E45" s="6">
        <v>49</v>
      </c>
      <c r="G45" s="46">
        <v>295</v>
      </c>
      <c r="H45" s="6">
        <v>30</v>
      </c>
      <c r="J45" s="11">
        <f t="shared" si="27"/>
        <v>11.4</v>
      </c>
      <c r="K45" s="41">
        <f t="shared" si="28"/>
        <v>3.98</v>
      </c>
      <c r="L45" s="41">
        <f t="shared" si="29"/>
        <v>7.84</v>
      </c>
      <c r="M45" s="41">
        <f t="shared" si="30"/>
        <v>11.815</v>
      </c>
      <c r="N45" s="11">
        <f t="shared" si="31"/>
        <v>25</v>
      </c>
      <c r="O45" s="42" t="str">
        <f t="shared" si="32"/>
        <v>Not flush with fender.</v>
      </c>
      <c r="Q45" s="41">
        <f t="shared" si="33"/>
        <v>4.34</v>
      </c>
      <c r="R45" s="22">
        <v>8.98</v>
      </c>
      <c r="S45" s="41">
        <f t="shared" si="34"/>
        <v>13.32</v>
      </c>
      <c r="U45" s="41">
        <f t="shared" si="35"/>
        <v>10.5</v>
      </c>
    </row>
    <row r="46" spans="1:21" x14ac:dyDescent="0.2">
      <c r="A46" s="45" t="s">
        <v>103</v>
      </c>
      <c r="C46" s="46">
        <v>19</v>
      </c>
      <c r="D46" s="47">
        <v>10.5</v>
      </c>
      <c r="E46" s="46">
        <v>37</v>
      </c>
      <c r="H46" s="46">
        <v>30</v>
      </c>
      <c r="J46" s="11">
        <f t="shared" si="27"/>
        <v>10.9</v>
      </c>
      <c r="K46" s="41" t="str">
        <f t="shared" si="28"/>
        <v>Offset too small</v>
      </c>
      <c r="L46" s="41">
        <f t="shared" si="29"/>
        <v>7.26</v>
      </c>
      <c r="M46" s="41">
        <f t="shared" si="30"/>
        <v>11.615</v>
      </c>
      <c r="N46" s="11" t="str">
        <f t="shared" si="31"/>
        <v>Too tall</v>
      </c>
      <c r="O46" s="42" t="str">
        <f t="shared" si="32"/>
        <v/>
      </c>
      <c r="Q46" s="41">
        <f t="shared" si="33"/>
        <v>4.34</v>
      </c>
      <c r="R46" s="22">
        <v>9.98</v>
      </c>
      <c r="S46" s="41">
        <f t="shared" si="34"/>
        <v>14.32</v>
      </c>
      <c r="U46" s="41">
        <f t="shared" si="35"/>
        <v>10.5</v>
      </c>
    </row>
    <row r="47" spans="1:21" x14ac:dyDescent="0.2">
      <c r="A47" s="45" t="s">
        <v>104</v>
      </c>
      <c r="C47" s="46">
        <v>18</v>
      </c>
      <c r="D47" s="47">
        <v>10</v>
      </c>
      <c r="E47" s="46">
        <v>47</v>
      </c>
      <c r="G47" s="46">
        <v>295</v>
      </c>
      <c r="H47" s="46">
        <v>35</v>
      </c>
      <c r="J47" s="11" t="str">
        <f>IF((D47-0.1)&gt;(G47/25.4),"Too wide",IF((D47+1.54)&lt;(G47/25.4),"Not wide enough",ROUNDUP(D47+0.375,1)))</f>
        <v>Not wide enough</v>
      </c>
      <c r="K47" s="41">
        <f t="shared" si="28"/>
        <v>3.86</v>
      </c>
      <c r="L47" s="41">
        <f t="shared" si="29"/>
        <v>7.56</v>
      </c>
      <c r="M47" s="41">
        <f>IF(D47&gt;U47,(IF(ROUNDUP((G47/25.4)+0.2,3)&gt;S$44,"Too wide",ROUNDUP((G47/25.4)+0.2,3))),IF(D47&lt;U47,(IF(ROUNDUP(G47/25.4,3)&gt;S$44,"Too wide",ROUNDUP((G47/25.4)-0.2,3))),IF(ROUNDUP(G47/25.4,3)&gt;S$44,"Too wide",ROUNDUP(G47/25.4,3))))</f>
        <v>11.414999999999999</v>
      </c>
      <c r="N47" s="11" t="str">
        <f>IF(ROUND((((G47*(H47*0.01))*2)/25.4)+C47,1)&gt;25.9,"Too tall",ROUND((((G47*(H47*0.01))*2)/25.4)+C47,1))</f>
        <v>Too tall</v>
      </c>
      <c r="O47" s="42" t="str">
        <f t="shared" si="32"/>
        <v>Not flush with fender.</v>
      </c>
      <c r="Q47" s="41">
        <f t="shared" si="33"/>
        <v>4.34</v>
      </c>
      <c r="R47" s="22">
        <v>10.98</v>
      </c>
      <c r="S47" s="41">
        <f t="shared" si="34"/>
        <v>15.32</v>
      </c>
      <c r="U47" s="41">
        <f>VLOOKUP(G47,W$1:X$29,2,FALSE)</f>
        <v>10.5</v>
      </c>
    </row>
    <row r="49" spans="1:25" ht="18.75" customHeight="1" x14ac:dyDescent="0.3">
      <c r="A49" s="32" t="s">
        <v>107</v>
      </c>
      <c r="C49" s="25"/>
      <c r="D49" s="25"/>
      <c r="E49" s="25"/>
      <c r="G49" s="25"/>
      <c r="H49" s="25"/>
      <c r="J49" s="25"/>
      <c r="K49" s="25"/>
      <c r="L49" s="25"/>
      <c r="M49" s="25"/>
      <c r="N49" s="25"/>
    </row>
    <row r="50" spans="1:25" x14ac:dyDescent="0.2">
      <c r="A50" s="33" t="s">
        <v>72</v>
      </c>
      <c r="B50" s="34"/>
      <c r="C50" s="88" t="s">
        <v>1</v>
      </c>
      <c r="D50" s="89"/>
      <c r="E50" s="90"/>
      <c r="F50" s="34"/>
      <c r="G50" s="91" t="s">
        <v>73</v>
      </c>
      <c r="H50" s="90"/>
      <c r="I50" s="34"/>
      <c r="J50" s="88" t="s">
        <v>74</v>
      </c>
      <c r="K50" s="89"/>
      <c r="L50" s="89"/>
      <c r="M50" s="89"/>
      <c r="N50" s="90"/>
      <c r="O50" s="30"/>
    </row>
    <row r="51" spans="1:25" x14ac:dyDescent="0.2">
      <c r="A51" s="31"/>
      <c r="C51" s="35" t="s">
        <v>75</v>
      </c>
      <c r="D51" s="36" t="s">
        <v>19</v>
      </c>
      <c r="E51" s="35" t="s">
        <v>3</v>
      </c>
      <c r="G51" s="35" t="s">
        <v>19</v>
      </c>
      <c r="H51" s="35" t="s">
        <v>76</v>
      </c>
      <c r="J51" s="36" t="s">
        <v>77</v>
      </c>
      <c r="K51" s="36" t="s">
        <v>78</v>
      </c>
      <c r="L51" s="36" t="s">
        <v>79</v>
      </c>
      <c r="M51" s="37" t="s">
        <v>80</v>
      </c>
      <c r="N51" s="31"/>
      <c r="Q51" s="38" t="s">
        <v>81</v>
      </c>
      <c r="R51" s="38" t="s">
        <v>82</v>
      </c>
      <c r="S51" s="38" t="s">
        <v>83</v>
      </c>
      <c r="U51" s="38" t="s">
        <v>84</v>
      </c>
    </row>
    <row r="52" spans="1:25" x14ac:dyDescent="0.2">
      <c r="C52" s="3" t="s">
        <v>2</v>
      </c>
      <c r="D52" s="4" t="s">
        <v>2</v>
      </c>
      <c r="E52" s="3" t="s">
        <v>85</v>
      </c>
      <c r="G52" s="3" t="s">
        <v>85</v>
      </c>
      <c r="H52" s="3" t="s">
        <v>86</v>
      </c>
      <c r="J52" s="4" t="s">
        <v>19</v>
      </c>
      <c r="K52" s="3" t="s">
        <v>87</v>
      </c>
      <c r="L52" s="3" t="s">
        <v>87</v>
      </c>
      <c r="M52" s="5" t="s">
        <v>19</v>
      </c>
      <c r="N52" s="4" t="s">
        <v>88</v>
      </c>
      <c r="O52" s="39" t="s">
        <v>89</v>
      </c>
      <c r="Q52" s="3" t="s">
        <v>87</v>
      </c>
      <c r="R52" s="3" t="s">
        <v>87</v>
      </c>
      <c r="S52" s="3" t="s">
        <v>87</v>
      </c>
      <c r="U52" s="5" t="s">
        <v>90</v>
      </c>
    </row>
    <row r="53" spans="1:25" x14ac:dyDescent="0.2">
      <c r="A53" s="40" t="s">
        <v>91</v>
      </c>
      <c r="C53" s="6">
        <v>17</v>
      </c>
      <c r="D53" s="7">
        <v>9.5</v>
      </c>
      <c r="E53" s="6">
        <v>50</v>
      </c>
      <c r="G53" s="6">
        <v>255</v>
      </c>
      <c r="H53" s="6">
        <v>40</v>
      </c>
      <c r="J53" s="11">
        <f t="shared" ref="J53:J61" si="36">IF((D53-0.1)&gt;(G53/25.4),"Too wide",IF((D53+1.54)&lt;(G53/25.4),"Not wide enough",ROUNDUP(D53+0.375,1)))</f>
        <v>9.9</v>
      </c>
      <c r="K53" s="41">
        <f t="shared" ref="K53:K61" si="37">IF(M53="Too wide.","",IF(ROUND(((M53*25.4/2)-E53)/25.4,2)&gt;Q$53,"Offset too small",ROUND(((M53*25.4/2)-E53)/25.4,2)))</f>
        <v>3.15</v>
      </c>
      <c r="L53" s="41">
        <f t="shared" ref="L53:L61" si="38">IF(M53="Too wide","",IF(ROUND(((M53*25.4/2)+E53)/25.4,2)&gt;R$53,"Offset too large",ROUND(((M53*25.4/2)+E53)/25.4,2)))</f>
        <v>7.09</v>
      </c>
      <c r="M53" s="41">
        <f t="shared" ref="M53:M61" si="39">IF(D53&gt;U53,(IF(ROUNDUP((G53/25.4)+0.2,2)&gt;S$53,"Too wide",ROUNDUP((G53/25.4)+0.2,2))),IF(D53&lt;U53,(IF(ROUNDUP(G53/25.4,2)&gt;S$53,"Too wide",ROUNDUP((G53/25.4)-0.2,2))),IF(ROUNDUP(G53/25.4,2)&gt;S$53,"Too wide",ROUNDUP(G53/25.4,2))))</f>
        <v>10.24</v>
      </c>
      <c r="N53" s="11">
        <f t="shared" ref="N53:N61" si="40">IF(ROUND((((G53*(H53*0.01))*2)/25.4)+C53,1)&gt;25.9,"Too tall",ROUND((((G53*(H53*0.01))*2)/25.4)+C53,1))</f>
        <v>25</v>
      </c>
      <c r="O53" s="42" t="str">
        <f t="shared" ref="O53:O61" si="41">IF(K53&lt;4,"Not flush with fender.","")</f>
        <v>Not flush with fender.</v>
      </c>
      <c r="Q53" s="22">
        <v>4.34</v>
      </c>
      <c r="R53" s="41">
        <f t="shared" ref="R53:R61" si="42">7.98+0.4</f>
        <v>8.3800000000000008</v>
      </c>
      <c r="S53" s="41">
        <f t="shared" ref="S53:S61" si="43">Q53+R53</f>
        <v>12.72</v>
      </c>
      <c r="U53" s="41">
        <f t="shared" ref="U53:U61" si="44">VLOOKUP(G53,W$1:X$29,2,FALSE)</f>
        <v>9</v>
      </c>
      <c r="Y53" s="48">
        <f t="shared" ref="Y53:Y61" si="45">(((G53*(H53*0.01))*2)/25.4)+C53</f>
        <v>25.031496062992126</v>
      </c>
    </row>
    <row r="54" spans="1:25" x14ac:dyDescent="0.2">
      <c r="A54" s="40" t="s">
        <v>92</v>
      </c>
      <c r="C54" s="6">
        <v>18</v>
      </c>
      <c r="D54" s="7">
        <v>11.5</v>
      </c>
      <c r="E54" s="6">
        <v>50</v>
      </c>
      <c r="G54" s="6">
        <v>315</v>
      </c>
      <c r="H54" s="6">
        <v>30</v>
      </c>
      <c r="J54" s="11">
        <f t="shared" si="36"/>
        <v>11.9</v>
      </c>
      <c r="K54" s="41">
        <f t="shared" si="37"/>
        <v>4.34</v>
      </c>
      <c r="L54" s="41">
        <f t="shared" si="38"/>
        <v>8.27</v>
      </c>
      <c r="M54" s="41">
        <f t="shared" si="39"/>
        <v>12.61</v>
      </c>
      <c r="N54" s="11">
        <f t="shared" si="40"/>
        <v>25.4</v>
      </c>
      <c r="O54" s="42" t="str">
        <f t="shared" si="41"/>
        <v/>
      </c>
      <c r="Q54" s="22">
        <v>5.34</v>
      </c>
      <c r="R54" s="41">
        <f t="shared" si="42"/>
        <v>8.3800000000000008</v>
      </c>
      <c r="S54" s="41">
        <f t="shared" si="43"/>
        <v>13.72</v>
      </c>
      <c r="U54" s="41">
        <f t="shared" si="44"/>
        <v>11</v>
      </c>
      <c r="Y54" s="48">
        <f t="shared" si="45"/>
        <v>25.440944881889763</v>
      </c>
    </row>
    <row r="55" spans="1:25" x14ac:dyDescent="0.2">
      <c r="A55" s="45" t="s">
        <v>103</v>
      </c>
      <c r="C55" s="46">
        <v>19</v>
      </c>
      <c r="D55" s="47">
        <v>10.5</v>
      </c>
      <c r="E55" s="46">
        <v>37</v>
      </c>
      <c r="G55" s="46">
        <v>295</v>
      </c>
      <c r="H55" s="46">
        <v>30</v>
      </c>
      <c r="J55" s="11">
        <f t="shared" si="36"/>
        <v>10.9</v>
      </c>
      <c r="K55" s="41" t="str">
        <f t="shared" si="37"/>
        <v>Offset too small</v>
      </c>
      <c r="L55" s="41">
        <f t="shared" si="38"/>
        <v>7.27</v>
      </c>
      <c r="M55" s="41">
        <f t="shared" si="39"/>
        <v>11.62</v>
      </c>
      <c r="N55" s="11" t="str">
        <f t="shared" si="40"/>
        <v>Too tall</v>
      </c>
      <c r="O55" s="42" t="str">
        <f t="shared" si="41"/>
        <v/>
      </c>
      <c r="Q55" s="22">
        <v>6.34</v>
      </c>
      <c r="R55" s="41">
        <f t="shared" si="42"/>
        <v>8.3800000000000008</v>
      </c>
      <c r="S55" s="41">
        <f t="shared" si="43"/>
        <v>14.72</v>
      </c>
      <c r="U55" s="41">
        <f t="shared" si="44"/>
        <v>10.5</v>
      </c>
      <c r="Y55" s="48">
        <f t="shared" si="45"/>
        <v>25.968503937007874</v>
      </c>
    </row>
    <row r="56" spans="1:25" x14ac:dyDescent="0.2">
      <c r="A56" s="45" t="s">
        <v>104</v>
      </c>
      <c r="C56" s="46">
        <v>18</v>
      </c>
      <c r="D56" s="47">
        <v>10</v>
      </c>
      <c r="E56" s="46">
        <v>47</v>
      </c>
      <c r="G56" s="46">
        <v>295</v>
      </c>
      <c r="H56" s="46">
        <v>30</v>
      </c>
      <c r="J56" s="11" t="str">
        <f t="shared" si="36"/>
        <v>Not wide enough</v>
      </c>
      <c r="K56" s="41">
        <f t="shared" si="37"/>
        <v>3.86</v>
      </c>
      <c r="L56" s="41">
        <f t="shared" si="38"/>
        <v>7.56</v>
      </c>
      <c r="M56" s="41">
        <f t="shared" si="39"/>
        <v>11.42</v>
      </c>
      <c r="N56" s="11">
        <f t="shared" si="40"/>
        <v>25</v>
      </c>
      <c r="O56" s="42" t="str">
        <f t="shared" si="41"/>
        <v>Not flush with fender.</v>
      </c>
      <c r="Q56" s="22">
        <v>7.34</v>
      </c>
      <c r="R56" s="41">
        <f t="shared" si="42"/>
        <v>8.3800000000000008</v>
      </c>
      <c r="S56" s="41">
        <f t="shared" si="43"/>
        <v>15.72</v>
      </c>
      <c r="U56" s="41">
        <f t="shared" si="44"/>
        <v>10.5</v>
      </c>
      <c r="Y56" s="48">
        <f t="shared" si="45"/>
        <v>24.968503937007874</v>
      </c>
    </row>
    <row r="57" spans="1:25" x14ac:dyDescent="0.2">
      <c r="A57" s="45" t="s">
        <v>108</v>
      </c>
      <c r="C57" s="46">
        <v>19</v>
      </c>
      <c r="D57" s="47">
        <v>10.5</v>
      </c>
      <c r="E57" s="46">
        <v>45</v>
      </c>
      <c r="G57" s="46">
        <v>295</v>
      </c>
      <c r="H57" s="46">
        <v>25</v>
      </c>
      <c r="J57" s="11">
        <f t="shared" si="36"/>
        <v>10.9</v>
      </c>
      <c r="K57" s="41">
        <f t="shared" si="37"/>
        <v>4.04</v>
      </c>
      <c r="L57" s="41">
        <f t="shared" si="38"/>
        <v>7.58</v>
      </c>
      <c r="M57" s="41">
        <f t="shared" si="39"/>
        <v>11.62</v>
      </c>
      <c r="N57" s="11">
        <f t="shared" si="40"/>
        <v>24.8</v>
      </c>
      <c r="O57" s="42" t="str">
        <f t="shared" si="41"/>
        <v/>
      </c>
      <c r="Q57" s="22">
        <v>8.34</v>
      </c>
      <c r="R57" s="41">
        <f t="shared" si="42"/>
        <v>8.3800000000000008</v>
      </c>
      <c r="S57" s="41">
        <f t="shared" si="43"/>
        <v>16.72</v>
      </c>
      <c r="U57" s="41">
        <f t="shared" si="44"/>
        <v>10.5</v>
      </c>
      <c r="Y57" s="48">
        <f t="shared" si="45"/>
        <v>24.80708661417323</v>
      </c>
    </row>
    <row r="58" spans="1:25" x14ac:dyDescent="0.2">
      <c r="A58" s="45" t="s">
        <v>109</v>
      </c>
      <c r="C58" s="46">
        <v>19</v>
      </c>
      <c r="D58" s="47">
        <v>10.5</v>
      </c>
      <c r="E58" s="46">
        <v>45</v>
      </c>
      <c r="G58" s="46">
        <v>285</v>
      </c>
      <c r="H58" s="46">
        <v>25</v>
      </c>
      <c r="J58" s="11">
        <f t="shared" si="36"/>
        <v>10.9</v>
      </c>
      <c r="K58" s="41">
        <f t="shared" si="37"/>
        <v>3.94</v>
      </c>
      <c r="L58" s="41">
        <f t="shared" si="38"/>
        <v>7.49</v>
      </c>
      <c r="M58" s="41">
        <f t="shared" si="39"/>
        <v>11.43</v>
      </c>
      <c r="N58" s="11">
        <f t="shared" si="40"/>
        <v>24.6</v>
      </c>
      <c r="O58" s="42" t="str">
        <f t="shared" si="41"/>
        <v>Not flush with fender.</v>
      </c>
      <c r="Q58" s="22">
        <v>9.34</v>
      </c>
      <c r="R58" s="41">
        <f t="shared" si="42"/>
        <v>8.3800000000000008</v>
      </c>
      <c r="S58" s="41">
        <f t="shared" si="43"/>
        <v>17.72</v>
      </c>
      <c r="U58" s="41">
        <f t="shared" si="44"/>
        <v>10</v>
      </c>
      <c r="Y58" s="48">
        <f t="shared" si="45"/>
        <v>24.610236220472441</v>
      </c>
    </row>
    <row r="59" spans="1:25" x14ac:dyDescent="0.2">
      <c r="A59" s="45" t="s">
        <v>110</v>
      </c>
      <c r="C59" s="46">
        <v>19</v>
      </c>
      <c r="D59" s="47">
        <v>10.5</v>
      </c>
      <c r="E59" s="46">
        <v>45</v>
      </c>
      <c r="G59" s="46">
        <v>285</v>
      </c>
      <c r="H59" s="46">
        <v>25</v>
      </c>
      <c r="J59" s="11">
        <f t="shared" si="36"/>
        <v>10.9</v>
      </c>
      <c r="K59" s="41">
        <f t="shared" si="37"/>
        <v>3.94</v>
      </c>
      <c r="L59" s="41">
        <f t="shared" si="38"/>
        <v>7.49</v>
      </c>
      <c r="M59" s="41">
        <f t="shared" si="39"/>
        <v>11.43</v>
      </c>
      <c r="N59" s="11">
        <f t="shared" si="40"/>
        <v>24.6</v>
      </c>
      <c r="O59" s="42" t="str">
        <f t="shared" si="41"/>
        <v>Not flush with fender.</v>
      </c>
      <c r="Q59" s="22">
        <v>10.34</v>
      </c>
      <c r="R59" s="41">
        <f t="shared" si="42"/>
        <v>8.3800000000000008</v>
      </c>
      <c r="S59" s="41">
        <f t="shared" si="43"/>
        <v>18.72</v>
      </c>
      <c r="U59" s="41">
        <f t="shared" si="44"/>
        <v>10</v>
      </c>
      <c r="Y59" s="48">
        <f t="shared" si="45"/>
        <v>24.610236220472441</v>
      </c>
    </row>
    <row r="60" spans="1:25" x14ac:dyDescent="0.2">
      <c r="A60" s="45" t="s">
        <v>111</v>
      </c>
      <c r="C60" s="46">
        <v>18</v>
      </c>
      <c r="D60" s="47">
        <v>11</v>
      </c>
      <c r="E60" s="46">
        <v>56</v>
      </c>
      <c r="G60" s="46">
        <v>315</v>
      </c>
      <c r="H60" s="46">
        <v>30</v>
      </c>
      <c r="J60" s="11">
        <f t="shared" si="36"/>
        <v>11.4</v>
      </c>
      <c r="K60" s="41">
        <f t="shared" si="37"/>
        <v>4</v>
      </c>
      <c r="L60" s="41" t="str">
        <f t="shared" si="38"/>
        <v>Offset too large</v>
      </c>
      <c r="M60" s="41">
        <f t="shared" si="39"/>
        <v>12.41</v>
      </c>
      <c r="N60" s="11">
        <f t="shared" si="40"/>
        <v>25.4</v>
      </c>
      <c r="O60" s="42" t="str">
        <f t="shared" si="41"/>
        <v/>
      </c>
      <c r="Q60" s="22">
        <v>11.34</v>
      </c>
      <c r="R60" s="41">
        <f t="shared" si="42"/>
        <v>8.3800000000000008</v>
      </c>
      <c r="S60" s="41">
        <f t="shared" si="43"/>
        <v>19.72</v>
      </c>
      <c r="U60" s="41">
        <f t="shared" si="44"/>
        <v>11</v>
      </c>
      <c r="Y60" s="48">
        <f t="shared" si="45"/>
        <v>25.440944881889763</v>
      </c>
    </row>
    <row r="61" spans="1:25" x14ac:dyDescent="0.2">
      <c r="A61" s="45" t="s">
        <v>112</v>
      </c>
      <c r="C61" s="46">
        <v>20</v>
      </c>
      <c r="D61" s="7">
        <v>10.5</v>
      </c>
      <c r="E61" s="46">
        <v>40</v>
      </c>
      <c r="G61" s="46">
        <v>295</v>
      </c>
      <c r="H61" s="46">
        <v>25</v>
      </c>
      <c r="J61" s="11">
        <f t="shared" si="36"/>
        <v>10.9</v>
      </c>
      <c r="K61" s="41">
        <f t="shared" si="37"/>
        <v>4.24</v>
      </c>
      <c r="L61" s="41">
        <f t="shared" si="38"/>
        <v>7.38</v>
      </c>
      <c r="M61" s="41">
        <f t="shared" si="39"/>
        <v>11.62</v>
      </c>
      <c r="N61" s="11">
        <f t="shared" si="40"/>
        <v>25.8</v>
      </c>
      <c r="O61" s="42" t="str">
        <f t="shared" si="41"/>
        <v/>
      </c>
      <c r="Q61" s="22">
        <v>12.34</v>
      </c>
      <c r="R61" s="41">
        <f t="shared" si="42"/>
        <v>8.3800000000000008</v>
      </c>
      <c r="S61" s="41">
        <f t="shared" si="43"/>
        <v>20.72</v>
      </c>
      <c r="U61" s="41">
        <f t="shared" si="44"/>
        <v>10.5</v>
      </c>
      <c r="Y61" s="48">
        <f t="shared" si="45"/>
        <v>25.80708661417323</v>
      </c>
    </row>
    <row r="63" spans="1:25" ht="18" customHeight="1" x14ac:dyDescent="0.25">
      <c r="A63" s="49" t="s">
        <v>113</v>
      </c>
    </row>
    <row r="64" spans="1:25" ht="18" customHeight="1" x14ac:dyDescent="0.2"/>
    <row r="65" spans="1:1" ht="15" customHeight="1" x14ac:dyDescent="0.2">
      <c r="A65" s="50" t="s">
        <v>114</v>
      </c>
    </row>
    <row r="66" spans="1:1" ht="15" customHeight="1" x14ac:dyDescent="0.2">
      <c r="A66" s="50" t="s">
        <v>115</v>
      </c>
    </row>
    <row r="67" spans="1:1" ht="15" customHeight="1" x14ac:dyDescent="0.2">
      <c r="A67" s="50" t="s">
        <v>116</v>
      </c>
    </row>
    <row r="68" spans="1:1" ht="15" customHeight="1" x14ac:dyDescent="0.2"/>
    <row r="69" spans="1:1" ht="15" customHeight="1" x14ac:dyDescent="0.2">
      <c r="A69" s="50" t="s">
        <v>117</v>
      </c>
    </row>
    <row r="70" spans="1:1" ht="15" customHeight="1" x14ac:dyDescent="0.2"/>
    <row r="71" spans="1:1" ht="15" customHeight="1" x14ac:dyDescent="0.2">
      <c r="A71" s="50" t="s">
        <v>118</v>
      </c>
    </row>
    <row r="72" spans="1:1" ht="15" customHeight="1" x14ac:dyDescent="0.2"/>
    <row r="73" spans="1:1" ht="15" customHeight="1" x14ac:dyDescent="0.2">
      <c r="A73" s="50" t="s">
        <v>119</v>
      </c>
    </row>
    <row r="74" spans="1:1" ht="15" customHeight="1" x14ac:dyDescent="0.2"/>
    <row r="75" spans="1:1" ht="15" customHeight="1" x14ac:dyDescent="0.2">
      <c r="A75" s="50" t="s">
        <v>120</v>
      </c>
    </row>
    <row r="76" spans="1:1" ht="15" customHeight="1" x14ac:dyDescent="0.2">
      <c r="A76" s="50" t="s">
        <v>121</v>
      </c>
    </row>
    <row r="77" spans="1:1" ht="15" customHeight="1" x14ac:dyDescent="0.2">
      <c r="A77" s="50" t="s">
        <v>122</v>
      </c>
    </row>
    <row r="78" spans="1:1" ht="15" customHeight="1" x14ac:dyDescent="0.2">
      <c r="A78" s="50" t="s">
        <v>123</v>
      </c>
    </row>
    <row r="79" spans="1:1" ht="15" customHeight="1" x14ac:dyDescent="0.2">
      <c r="A79" s="50" t="s">
        <v>124</v>
      </c>
    </row>
    <row r="80" spans="1:1" ht="15" customHeight="1" x14ac:dyDescent="0.2">
      <c r="A80" s="51" t="s">
        <v>125</v>
      </c>
    </row>
    <row r="81" spans="1:14" ht="18" customHeight="1" x14ac:dyDescent="0.2"/>
    <row r="82" spans="1:14" ht="15.75" customHeight="1" x14ac:dyDescent="0.25">
      <c r="A82" s="52" t="s">
        <v>126</v>
      </c>
    </row>
    <row r="86" spans="1:14" ht="38.25" customHeight="1" x14ac:dyDescent="0.2">
      <c r="A86" s="53" t="s">
        <v>127</v>
      </c>
    </row>
    <row r="89" spans="1:14" x14ac:dyDescent="0.2">
      <c r="A89" s="21" t="s">
        <v>128</v>
      </c>
      <c r="C89" s="79" t="s">
        <v>77</v>
      </c>
      <c r="D89" s="4" t="s">
        <v>2</v>
      </c>
      <c r="E89" s="3" t="s">
        <v>3</v>
      </c>
      <c r="F89" s="79" t="s">
        <v>171</v>
      </c>
      <c r="H89" s="3" t="s">
        <v>4</v>
      </c>
      <c r="I89" s="3" t="s">
        <v>5</v>
      </c>
      <c r="J89" s="3" t="s">
        <v>6</v>
      </c>
      <c r="K89" s="3" t="s">
        <v>6</v>
      </c>
      <c r="L89" s="4" t="s">
        <v>7</v>
      </c>
      <c r="M89" s="5" t="s">
        <v>8</v>
      </c>
    </row>
    <row r="90" spans="1:14" ht="14.25" customHeight="1" x14ac:dyDescent="0.2">
      <c r="A90" s="21" t="s">
        <v>129</v>
      </c>
      <c r="B90" s="6">
        <v>1</v>
      </c>
      <c r="C90" s="6" t="s">
        <v>130</v>
      </c>
      <c r="D90" s="7">
        <v>6.5</v>
      </c>
      <c r="E90" s="6">
        <v>50</v>
      </c>
      <c r="F90" s="65">
        <v>0</v>
      </c>
      <c r="H90" s="8">
        <f t="shared" ref="H90:H109" si="46">D90*25.4</f>
        <v>165.1</v>
      </c>
      <c r="I90" s="8">
        <f>H90/2-F90</f>
        <v>82.55</v>
      </c>
      <c r="J90" s="8">
        <f t="shared" ref="J90:J109" si="47">E90+I90</f>
        <v>132.55000000000001</v>
      </c>
      <c r="K90" s="8">
        <f t="shared" ref="K90:K109" si="48">J90/24.5</f>
        <v>5.4102040816326538</v>
      </c>
      <c r="L90" s="63">
        <f t="shared" ref="L90:L109" si="49">D90-K90</f>
        <v>1.0897959183673462</v>
      </c>
      <c r="M90" s="8">
        <f>L90-D90</f>
        <v>-5.4102040816326538</v>
      </c>
    </row>
    <row r="91" spans="1:14" ht="14.25" customHeight="1" x14ac:dyDescent="0.2">
      <c r="A91" s="21" t="s">
        <v>131</v>
      </c>
      <c r="B91" s="6">
        <v>2</v>
      </c>
      <c r="C91" s="6" t="s">
        <v>132</v>
      </c>
      <c r="D91" s="6">
        <v>7</v>
      </c>
      <c r="E91" s="6">
        <v>50</v>
      </c>
      <c r="F91" s="65">
        <v>0</v>
      </c>
      <c r="H91" s="8">
        <f t="shared" si="46"/>
        <v>177.79999999999998</v>
      </c>
      <c r="I91" s="8">
        <f t="shared" ref="I91:I109" si="50">H91/2-F91</f>
        <v>88.899999999999991</v>
      </c>
      <c r="J91" s="8">
        <f t="shared" si="47"/>
        <v>138.89999999999998</v>
      </c>
      <c r="K91" s="8">
        <f t="shared" si="48"/>
        <v>5.66938775510204</v>
      </c>
      <c r="L91" s="63">
        <f t="shared" si="49"/>
        <v>1.33061224489796</v>
      </c>
      <c r="M91" s="8">
        <f t="shared" ref="M91:M109" si="51">L91-D91</f>
        <v>-5.66938775510204</v>
      </c>
    </row>
    <row r="92" spans="1:14" ht="14.25" customHeight="1" x14ac:dyDescent="0.2">
      <c r="A92" s="21" t="s">
        <v>133</v>
      </c>
      <c r="B92" s="6">
        <v>3</v>
      </c>
      <c r="C92" s="6" t="s">
        <v>134</v>
      </c>
      <c r="D92" s="7">
        <v>8</v>
      </c>
      <c r="E92" s="6">
        <v>50</v>
      </c>
      <c r="F92" s="65">
        <v>0</v>
      </c>
      <c r="H92" s="8">
        <f t="shared" si="46"/>
        <v>203.2</v>
      </c>
      <c r="I92" s="8">
        <f t="shared" si="50"/>
        <v>101.6</v>
      </c>
      <c r="J92" s="8">
        <f t="shared" si="47"/>
        <v>151.6</v>
      </c>
      <c r="K92" s="8">
        <f t="shared" si="48"/>
        <v>6.1877551020408159</v>
      </c>
      <c r="L92" s="63">
        <f t="shared" si="49"/>
        <v>1.8122448979591841</v>
      </c>
      <c r="M92" s="8">
        <f t="shared" si="51"/>
        <v>-6.1877551020408159</v>
      </c>
    </row>
    <row r="93" spans="1:14" ht="14.25" customHeight="1" x14ac:dyDescent="0.2">
      <c r="A93" s="21" t="s">
        <v>135</v>
      </c>
      <c r="B93" s="6">
        <v>4</v>
      </c>
      <c r="C93" s="6" t="s">
        <v>136</v>
      </c>
      <c r="D93" s="7">
        <v>9.5</v>
      </c>
      <c r="E93" s="6">
        <v>50</v>
      </c>
      <c r="F93" s="65">
        <v>0</v>
      </c>
      <c r="H93" s="8">
        <f t="shared" si="46"/>
        <v>241.29999999999998</v>
      </c>
      <c r="I93" s="8">
        <f t="shared" si="50"/>
        <v>120.64999999999999</v>
      </c>
      <c r="J93" s="8">
        <f t="shared" si="47"/>
        <v>170.64999999999998</v>
      </c>
      <c r="K93" s="8">
        <f t="shared" si="48"/>
        <v>6.965306122448979</v>
      </c>
      <c r="L93" s="63">
        <f t="shared" si="49"/>
        <v>2.534693877551021</v>
      </c>
      <c r="M93" s="8">
        <f t="shared" si="51"/>
        <v>-6.965306122448979</v>
      </c>
    </row>
    <row r="94" spans="1:14" ht="14.25" customHeight="1" x14ac:dyDescent="0.2">
      <c r="B94" s="6">
        <v>5</v>
      </c>
      <c r="C94" s="61" t="s">
        <v>176</v>
      </c>
      <c r="D94" s="7">
        <v>9</v>
      </c>
      <c r="E94" s="6">
        <v>30</v>
      </c>
      <c r="F94" s="65">
        <v>0</v>
      </c>
      <c r="H94" s="8">
        <f t="shared" si="46"/>
        <v>228.6</v>
      </c>
      <c r="I94" s="8">
        <f t="shared" si="50"/>
        <v>114.3</v>
      </c>
      <c r="J94" s="8">
        <f t="shared" si="47"/>
        <v>144.30000000000001</v>
      </c>
      <c r="K94" s="8">
        <f t="shared" si="48"/>
        <v>5.8897959183673478</v>
      </c>
      <c r="L94" s="63">
        <f t="shared" si="49"/>
        <v>3.1102040816326522</v>
      </c>
      <c r="M94" s="8">
        <f t="shared" si="51"/>
        <v>-5.8897959183673478</v>
      </c>
      <c r="N94" s="83" t="s">
        <v>178</v>
      </c>
    </row>
    <row r="95" spans="1:14" ht="14.25" customHeight="1" x14ac:dyDescent="0.2">
      <c r="B95" s="6">
        <v>6</v>
      </c>
      <c r="C95" s="61" t="s">
        <v>177</v>
      </c>
      <c r="D95" s="7">
        <v>11</v>
      </c>
      <c r="E95" s="6">
        <v>48</v>
      </c>
      <c r="F95" s="65">
        <v>0</v>
      </c>
      <c r="H95" s="8">
        <f t="shared" si="46"/>
        <v>279.39999999999998</v>
      </c>
      <c r="I95" s="8">
        <f t="shared" si="50"/>
        <v>139.69999999999999</v>
      </c>
      <c r="J95" s="8">
        <f t="shared" si="47"/>
        <v>187.7</v>
      </c>
      <c r="K95" s="8">
        <f t="shared" si="48"/>
        <v>7.6612244897959183</v>
      </c>
      <c r="L95" s="63">
        <f t="shared" si="49"/>
        <v>3.3387755102040817</v>
      </c>
      <c r="M95" s="8">
        <f t="shared" si="51"/>
        <v>-7.6612244897959183</v>
      </c>
      <c r="N95" s="83" t="s">
        <v>178</v>
      </c>
    </row>
    <row r="96" spans="1:14" ht="14.25" customHeight="1" x14ac:dyDescent="0.2">
      <c r="B96" s="6">
        <v>7</v>
      </c>
      <c r="C96" s="61" t="s">
        <v>182</v>
      </c>
      <c r="D96" s="7">
        <v>9.5</v>
      </c>
      <c r="E96" s="6">
        <v>44</v>
      </c>
      <c r="F96" s="65">
        <v>0</v>
      </c>
      <c r="H96" s="8">
        <f t="shared" si="46"/>
        <v>241.29999999999998</v>
      </c>
      <c r="I96" s="8">
        <f t="shared" si="50"/>
        <v>120.64999999999999</v>
      </c>
      <c r="J96" s="8">
        <f t="shared" si="47"/>
        <v>164.64999999999998</v>
      </c>
      <c r="K96" s="8">
        <f t="shared" si="48"/>
        <v>6.7204081632653052</v>
      </c>
      <c r="L96" s="63">
        <f t="shared" si="49"/>
        <v>2.7795918367346948</v>
      </c>
      <c r="M96" s="8">
        <f t="shared" si="51"/>
        <v>-6.7204081632653052</v>
      </c>
      <c r="N96" s="83" t="s">
        <v>179</v>
      </c>
    </row>
    <row r="97" spans="2:14" ht="14.25" customHeight="1" x14ac:dyDescent="0.2">
      <c r="B97" s="6">
        <v>8</v>
      </c>
      <c r="C97" s="61" t="s">
        <v>183</v>
      </c>
      <c r="D97" s="7">
        <v>11</v>
      </c>
      <c r="E97" s="6">
        <v>56</v>
      </c>
      <c r="F97" s="65">
        <v>0</v>
      </c>
      <c r="H97" s="8">
        <f t="shared" si="46"/>
        <v>279.39999999999998</v>
      </c>
      <c r="I97" s="8">
        <f t="shared" si="50"/>
        <v>139.69999999999999</v>
      </c>
      <c r="J97" s="8">
        <f t="shared" si="47"/>
        <v>195.7</v>
      </c>
      <c r="K97" s="8">
        <f t="shared" si="48"/>
        <v>7.9877551020408157</v>
      </c>
      <c r="L97" s="63">
        <f t="shared" si="49"/>
        <v>3.0122448979591843</v>
      </c>
      <c r="M97" s="8">
        <f t="shared" si="51"/>
        <v>-7.9877551020408157</v>
      </c>
      <c r="N97" s="83" t="s">
        <v>179</v>
      </c>
    </row>
    <row r="98" spans="2:14" ht="14.25" customHeight="1" x14ac:dyDescent="0.2">
      <c r="B98" s="6">
        <v>9</v>
      </c>
      <c r="C98" s="61" t="s">
        <v>187</v>
      </c>
      <c r="D98" s="7">
        <v>10.5</v>
      </c>
      <c r="E98" s="6">
        <v>50</v>
      </c>
      <c r="F98" s="65">
        <v>0</v>
      </c>
      <c r="H98" s="8">
        <f t="shared" si="46"/>
        <v>266.7</v>
      </c>
      <c r="I98" s="8">
        <f t="shared" si="50"/>
        <v>133.35</v>
      </c>
      <c r="J98" s="8">
        <f t="shared" si="47"/>
        <v>183.35</v>
      </c>
      <c r="K98" s="8">
        <f t="shared" si="48"/>
        <v>7.4836734693877549</v>
      </c>
      <c r="L98" s="63">
        <f t="shared" si="49"/>
        <v>3.0163265306122451</v>
      </c>
      <c r="M98" s="8">
        <f t="shared" si="51"/>
        <v>-7.4836734693877549</v>
      </c>
      <c r="N98" s="83" t="s">
        <v>180</v>
      </c>
    </row>
    <row r="99" spans="2:14" ht="14.25" customHeight="1" x14ac:dyDescent="0.2">
      <c r="B99" s="6">
        <v>10</v>
      </c>
      <c r="C99" s="61" t="s">
        <v>185</v>
      </c>
      <c r="D99" s="7">
        <v>11.5</v>
      </c>
      <c r="E99" s="6">
        <v>50</v>
      </c>
      <c r="F99" s="65">
        <v>0</v>
      </c>
      <c r="H99" s="8">
        <f t="shared" si="46"/>
        <v>292.09999999999997</v>
      </c>
      <c r="I99" s="8">
        <f t="shared" si="50"/>
        <v>146.04999999999998</v>
      </c>
      <c r="J99" s="8">
        <f t="shared" si="47"/>
        <v>196.04999999999998</v>
      </c>
      <c r="K99" s="8">
        <f t="shared" si="48"/>
        <v>8.0020408163265291</v>
      </c>
      <c r="L99" s="63">
        <f t="shared" si="49"/>
        <v>3.4979591836734709</v>
      </c>
      <c r="M99" s="8">
        <f t="shared" si="51"/>
        <v>-8.0020408163265291</v>
      </c>
      <c r="N99" s="83" t="s">
        <v>180</v>
      </c>
    </row>
    <row r="100" spans="2:14" ht="14.25" customHeight="1" x14ac:dyDescent="0.2">
      <c r="B100" s="6">
        <v>11</v>
      </c>
      <c r="C100" s="61" t="s">
        <v>184</v>
      </c>
      <c r="D100" s="7">
        <v>9.5</v>
      </c>
      <c r="E100" s="6">
        <v>36</v>
      </c>
      <c r="F100" s="65">
        <v>0</v>
      </c>
      <c r="H100" s="8">
        <f t="shared" si="46"/>
        <v>241.29999999999998</v>
      </c>
      <c r="I100" s="8">
        <f t="shared" si="50"/>
        <v>120.64999999999999</v>
      </c>
      <c r="J100" s="8">
        <f t="shared" si="47"/>
        <v>156.64999999999998</v>
      </c>
      <c r="K100" s="8">
        <f t="shared" si="48"/>
        <v>6.3938775510204069</v>
      </c>
      <c r="L100" s="63">
        <f t="shared" si="49"/>
        <v>3.1061224489795931</v>
      </c>
      <c r="M100" s="8">
        <f t="shared" si="51"/>
        <v>-6.3938775510204069</v>
      </c>
      <c r="N100" s="83" t="s">
        <v>180</v>
      </c>
    </row>
    <row r="101" spans="2:14" ht="14.25" customHeight="1" x14ac:dyDescent="0.2">
      <c r="B101" s="6">
        <v>12</v>
      </c>
      <c r="C101" s="61" t="s">
        <v>186</v>
      </c>
      <c r="D101" s="7">
        <v>10</v>
      </c>
      <c r="E101" s="6">
        <v>37</v>
      </c>
      <c r="F101" s="65">
        <v>0</v>
      </c>
      <c r="H101" s="8">
        <f t="shared" si="46"/>
        <v>254</v>
      </c>
      <c r="I101" s="8">
        <f t="shared" si="50"/>
        <v>127</v>
      </c>
      <c r="J101" s="8">
        <f t="shared" si="47"/>
        <v>164</v>
      </c>
      <c r="K101" s="8">
        <f t="shared" si="48"/>
        <v>6.6938775510204085</v>
      </c>
      <c r="L101" s="63">
        <f t="shared" si="49"/>
        <v>3.3061224489795915</v>
      </c>
      <c r="M101" s="8">
        <f t="shared" si="51"/>
        <v>-6.6938775510204085</v>
      </c>
      <c r="N101" s="83" t="s">
        <v>180</v>
      </c>
    </row>
    <row r="102" spans="2:14" ht="14.25" customHeight="1" x14ac:dyDescent="0.2">
      <c r="B102" s="6">
        <v>13</v>
      </c>
      <c r="C102" s="61" t="s">
        <v>166</v>
      </c>
      <c r="D102" s="7">
        <v>10</v>
      </c>
      <c r="E102" s="6">
        <v>48</v>
      </c>
      <c r="F102" s="65">
        <v>0</v>
      </c>
      <c r="H102" s="8">
        <f t="shared" si="46"/>
        <v>254</v>
      </c>
      <c r="I102" s="8">
        <f t="shared" si="50"/>
        <v>127</v>
      </c>
      <c r="J102" s="8">
        <f t="shared" si="47"/>
        <v>175</v>
      </c>
      <c r="K102" s="8">
        <f t="shared" si="48"/>
        <v>7.1428571428571432</v>
      </c>
      <c r="L102" s="63">
        <f t="shared" si="49"/>
        <v>2.8571428571428568</v>
      </c>
      <c r="M102" s="8">
        <f t="shared" si="51"/>
        <v>-7.1428571428571432</v>
      </c>
      <c r="N102" s="83" t="s">
        <v>181</v>
      </c>
    </row>
    <row r="103" spans="2:14" ht="14.25" customHeight="1" x14ac:dyDescent="0.2">
      <c r="B103" s="6">
        <v>14</v>
      </c>
      <c r="C103" s="61" t="s">
        <v>165</v>
      </c>
      <c r="D103" s="7">
        <v>11.5</v>
      </c>
      <c r="E103" s="6">
        <v>50</v>
      </c>
      <c r="F103" s="65">
        <v>0</v>
      </c>
      <c r="H103" s="8">
        <f t="shared" si="46"/>
        <v>292.09999999999997</v>
      </c>
      <c r="I103" s="8">
        <f t="shared" si="50"/>
        <v>146.04999999999998</v>
      </c>
      <c r="J103" s="8">
        <f t="shared" si="47"/>
        <v>196.04999999999998</v>
      </c>
      <c r="K103" s="8">
        <f t="shared" si="48"/>
        <v>8.0020408163265291</v>
      </c>
      <c r="L103" s="63">
        <f t="shared" si="49"/>
        <v>3.4979591836734709</v>
      </c>
      <c r="M103" s="8">
        <f t="shared" si="51"/>
        <v>-8.0020408163265291</v>
      </c>
      <c r="N103" s="83" t="s">
        <v>181</v>
      </c>
    </row>
    <row r="104" spans="2:14" ht="14.25" customHeight="1" x14ac:dyDescent="0.2">
      <c r="B104" s="6">
        <v>15</v>
      </c>
      <c r="C104" s="6" t="s">
        <v>142</v>
      </c>
      <c r="D104" s="7">
        <v>10</v>
      </c>
      <c r="E104" s="6">
        <v>34</v>
      </c>
      <c r="F104" s="65">
        <v>0</v>
      </c>
      <c r="H104" s="8">
        <f t="shared" si="46"/>
        <v>254</v>
      </c>
      <c r="I104" s="8">
        <f t="shared" si="50"/>
        <v>127</v>
      </c>
      <c r="J104" s="8">
        <f t="shared" si="47"/>
        <v>161</v>
      </c>
      <c r="K104" s="8">
        <f t="shared" si="48"/>
        <v>6.5714285714285712</v>
      </c>
      <c r="L104" s="63">
        <f t="shared" si="49"/>
        <v>3.4285714285714288</v>
      </c>
      <c r="M104" s="8">
        <f t="shared" si="51"/>
        <v>-6.5714285714285712</v>
      </c>
    </row>
    <row r="105" spans="2:14" ht="14.25" customHeight="1" x14ac:dyDescent="0.2">
      <c r="B105" s="6">
        <v>16</v>
      </c>
      <c r="C105" s="6" t="s">
        <v>143</v>
      </c>
      <c r="D105" s="7">
        <v>11.5</v>
      </c>
      <c r="E105" s="6">
        <v>51</v>
      </c>
      <c r="F105" s="65">
        <v>0</v>
      </c>
      <c r="H105" s="8">
        <f t="shared" si="46"/>
        <v>292.09999999999997</v>
      </c>
      <c r="I105" s="8">
        <f t="shared" si="50"/>
        <v>146.04999999999998</v>
      </c>
      <c r="J105" s="8">
        <f t="shared" si="47"/>
        <v>197.04999999999998</v>
      </c>
      <c r="K105" s="8">
        <f t="shared" si="48"/>
        <v>8.0428571428571427</v>
      </c>
      <c r="L105" s="63">
        <f t="shared" si="49"/>
        <v>3.4571428571428573</v>
      </c>
      <c r="M105" s="8">
        <f t="shared" si="51"/>
        <v>-8.0428571428571427</v>
      </c>
    </row>
    <row r="106" spans="2:14" ht="14.25" customHeight="1" x14ac:dyDescent="0.2">
      <c r="B106" s="6">
        <v>17</v>
      </c>
      <c r="C106" s="6" t="s">
        <v>144</v>
      </c>
      <c r="D106" s="7">
        <v>10</v>
      </c>
      <c r="E106" s="6">
        <v>44</v>
      </c>
      <c r="F106" s="65">
        <v>0</v>
      </c>
      <c r="H106" s="8">
        <f t="shared" si="46"/>
        <v>254</v>
      </c>
      <c r="I106" s="8">
        <f t="shared" si="50"/>
        <v>127</v>
      </c>
      <c r="J106" s="8">
        <f t="shared" si="47"/>
        <v>171</v>
      </c>
      <c r="K106" s="8">
        <f t="shared" si="48"/>
        <v>6.9795918367346941</v>
      </c>
      <c r="L106" s="63">
        <f t="shared" si="49"/>
        <v>3.0204081632653059</v>
      </c>
      <c r="M106" s="8">
        <f t="shared" si="51"/>
        <v>-6.9795918367346941</v>
      </c>
    </row>
    <row r="107" spans="2:14" ht="14.25" customHeight="1" x14ac:dyDescent="0.2">
      <c r="B107" s="6">
        <v>18</v>
      </c>
      <c r="C107" s="6" t="s">
        <v>145</v>
      </c>
      <c r="D107" s="7">
        <v>11.5</v>
      </c>
      <c r="E107" s="6">
        <v>51</v>
      </c>
      <c r="F107" s="65">
        <v>0</v>
      </c>
      <c r="H107" s="8">
        <f t="shared" si="46"/>
        <v>292.09999999999997</v>
      </c>
      <c r="I107" s="8">
        <f t="shared" si="50"/>
        <v>146.04999999999998</v>
      </c>
      <c r="J107" s="8">
        <f t="shared" si="47"/>
        <v>197.04999999999998</v>
      </c>
      <c r="K107" s="8">
        <f t="shared" si="48"/>
        <v>8.0428571428571427</v>
      </c>
      <c r="L107" s="63">
        <f t="shared" si="49"/>
        <v>3.4571428571428573</v>
      </c>
      <c r="M107" s="8">
        <f t="shared" si="51"/>
        <v>-8.0428571428571427</v>
      </c>
    </row>
    <row r="108" spans="2:14" ht="14.25" customHeight="1" x14ac:dyDescent="0.2">
      <c r="B108" s="6">
        <v>19</v>
      </c>
      <c r="C108" s="6" t="s">
        <v>146</v>
      </c>
      <c r="D108" s="7">
        <v>9.5</v>
      </c>
      <c r="E108" s="6">
        <v>47</v>
      </c>
      <c r="F108" s="65">
        <v>0</v>
      </c>
      <c r="H108" s="8">
        <f t="shared" si="46"/>
        <v>241.29999999999998</v>
      </c>
      <c r="I108" s="8">
        <f t="shared" si="50"/>
        <v>120.64999999999999</v>
      </c>
      <c r="J108" s="8">
        <f t="shared" si="47"/>
        <v>167.64999999999998</v>
      </c>
      <c r="K108" s="8">
        <f t="shared" si="48"/>
        <v>6.8428571428571416</v>
      </c>
      <c r="L108" s="63">
        <f t="shared" si="49"/>
        <v>2.6571428571428584</v>
      </c>
      <c r="M108" s="8">
        <f t="shared" si="51"/>
        <v>-6.8428571428571416</v>
      </c>
    </row>
    <row r="109" spans="2:14" ht="14.25" customHeight="1" x14ac:dyDescent="0.2">
      <c r="B109" s="6">
        <v>20</v>
      </c>
      <c r="C109" s="6" t="s">
        <v>147</v>
      </c>
      <c r="D109" s="7">
        <v>11.5</v>
      </c>
      <c r="E109" s="6">
        <v>43</v>
      </c>
      <c r="F109" s="65">
        <v>0</v>
      </c>
      <c r="H109" s="8">
        <f t="shared" si="46"/>
        <v>292.09999999999997</v>
      </c>
      <c r="I109" s="8">
        <f t="shared" si="50"/>
        <v>146.04999999999998</v>
      </c>
      <c r="J109" s="8">
        <f t="shared" si="47"/>
        <v>189.04999999999998</v>
      </c>
      <c r="K109" s="8">
        <f t="shared" si="48"/>
        <v>7.7163265306122444</v>
      </c>
      <c r="L109" s="63">
        <f t="shared" si="49"/>
        <v>3.7836734693877556</v>
      </c>
      <c r="M109" s="8">
        <f t="shared" si="51"/>
        <v>-7.7163265306122444</v>
      </c>
    </row>
    <row r="159" spans="2:13" x14ac:dyDescent="0.2">
      <c r="C159" s="79" t="s">
        <v>77</v>
      </c>
      <c r="D159" s="4" t="s">
        <v>2</v>
      </c>
      <c r="E159" s="3" t="s">
        <v>3</v>
      </c>
      <c r="F159" s="79" t="s">
        <v>171</v>
      </c>
      <c r="H159" s="3" t="s">
        <v>4</v>
      </c>
      <c r="I159" s="3" t="s">
        <v>5</v>
      </c>
      <c r="J159" s="3" t="s">
        <v>6</v>
      </c>
      <c r="K159" s="3" t="s">
        <v>6</v>
      </c>
      <c r="L159" s="4" t="s">
        <v>7</v>
      </c>
      <c r="M159" s="5" t="s">
        <v>8</v>
      </c>
    </row>
    <row r="160" spans="2:13" x14ac:dyDescent="0.2">
      <c r="B160" s="21">
        <v>1</v>
      </c>
      <c r="C160" s="13" t="s">
        <v>137</v>
      </c>
      <c r="D160" s="7">
        <v>9</v>
      </c>
      <c r="E160" s="6">
        <v>30</v>
      </c>
      <c r="F160" s="65">
        <v>0</v>
      </c>
      <c r="H160" s="8">
        <f t="shared" ref="H160:H162" si="52">D160*25.4</f>
        <v>228.6</v>
      </c>
      <c r="I160" s="8">
        <f>H160/2-F160</f>
        <v>114.3</v>
      </c>
      <c r="J160" s="8">
        <f t="shared" ref="J160:J167" si="53">E160+I160</f>
        <v>144.30000000000001</v>
      </c>
      <c r="K160" s="8">
        <f t="shared" ref="K160:K167" si="54">J160/24.5</f>
        <v>5.8897959183673478</v>
      </c>
      <c r="L160" s="63">
        <f t="shared" ref="L160:L167" si="55">D160-K160</f>
        <v>3.1102040816326522</v>
      </c>
      <c r="M160" s="8">
        <f>L160-D160</f>
        <v>-5.8897959183673478</v>
      </c>
    </row>
    <row r="161" spans="1:13" x14ac:dyDescent="0.2">
      <c r="B161" s="21">
        <v>2</v>
      </c>
      <c r="C161" s="13" t="s">
        <v>138</v>
      </c>
      <c r="D161" s="7">
        <v>11</v>
      </c>
      <c r="E161" s="6">
        <v>48</v>
      </c>
      <c r="F161" s="65">
        <v>0</v>
      </c>
      <c r="H161" s="8">
        <f t="shared" si="52"/>
        <v>279.39999999999998</v>
      </c>
      <c r="I161" s="8">
        <f t="shared" ref="I161:I163" si="56">H161/2-F161</f>
        <v>139.69999999999999</v>
      </c>
      <c r="J161" s="8">
        <f t="shared" si="53"/>
        <v>187.7</v>
      </c>
      <c r="K161" s="8">
        <f t="shared" si="54"/>
        <v>7.6612244897959183</v>
      </c>
      <c r="L161" s="63">
        <f t="shared" si="55"/>
        <v>3.3387755102040817</v>
      </c>
      <c r="M161" s="8">
        <f t="shared" ref="M161:M167" si="57">L161-D161</f>
        <v>-7.6612244897959183</v>
      </c>
    </row>
    <row r="162" spans="1:13" x14ac:dyDescent="0.2">
      <c r="B162" s="21">
        <v>3</v>
      </c>
      <c r="C162" s="13" t="s">
        <v>18</v>
      </c>
      <c r="D162" s="7">
        <v>9.5</v>
      </c>
      <c r="E162" s="6">
        <v>44</v>
      </c>
      <c r="F162" s="65">
        <v>0</v>
      </c>
      <c r="H162" s="8">
        <f t="shared" si="52"/>
        <v>241.29999999999998</v>
      </c>
      <c r="I162" s="8">
        <f t="shared" si="56"/>
        <v>120.64999999999999</v>
      </c>
      <c r="J162" s="8">
        <f t="shared" si="53"/>
        <v>164.64999999999998</v>
      </c>
      <c r="K162" s="8">
        <f t="shared" si="54"/>
        <v>6.7204081632653052</v>
      </c>
      <c r="L162" s="63">
        <f t="shared" si="55"/>
        <v>2.7795918367346948</v>
      </c>
      <c r="M162" s="8">
        <f t="shared" si="57"/>
        <v>-6.7204081632653052</v>
      </c>
    </row>
    <row r="163" spans="1:13" x14ac:dyDescent="0.2">
      <c r="B163" s="21">
        <v>4</v>
      </c>
      <c r="C163" s="13" t="s">
        <v>23</v>
      </c>
      <c r="D163" s="7">
        <v>11</v>
      </c>
      <c r="E163" s="6">
        <v>56</v>
      </c>
      <c r="F163" s="65">
        <v>0</v>
      </c>
      <c r="H163" s="8">
        <f t="shared" ref="H163:H167" si="58">D163*25.4</f>
        <v>279.39999999999998</v>
      </c>
      <c r="I163" s="8">
        <f t="shared" si="56"/>
        <v>139.69999999999999</v>
      </c>
      <c r="J163" s="8">
        <f t="shared" si="53"/>
        <v>195.7</v>
      </c>
      <c r="K163" s="8">
        <f t="shared" si="54"/>
        <v>7.9877551020408157</v>
      </c>
      <c r="L163" s="63">
        <f t="shared" si="55"/>
        <v>3.0122448979591843</v>
      </c>
      <c r="M163" s="8">
        <f t="shared" si="57"/>
        <v>-7.9877551020408157</v>
      </c>
    </row>
    <row r="164" spans="1:13" x14ac:dyDescent="0.2">
      <c r="B164" s="21">
        <v>5</v>
      </c>
      <c r="C164" s="13" t="s">
        <v>139</v>
      </c>
      <c r="D164" s="7">
        <v>9.5</v>
      </c>
      <c r="E164" s="6">
        <v>36</v>
      </c>
      <c r="F164" s="65">
        <v>0</v>
      </c>
      <c r="H164" s="8">
        <f t="shared" si="58"/>
        <v>241.29999999999998</v>
      </c>
      <c r="I164" s="8">
        <f t="shared" ref="I164:I167" si="59">H164/2-F164</f>
        <v>120.64999999999999</v>
      </c>
      <c r="J164" s="8">
        <f t="shared" si="53"/>
        <v>156.64999999999998</v>
      </c>
      <c r="K164" s="8">
        <f t="shared" si="54"/>
        <v>6.3938775510204069</v>
      </c>
      <c r="L164" s="63">
        <f t="shared" si="55"/>
        <v>3.1061224489795931</v>
      </c>
      <c r="M164" s="8">
        <f t="shared" si="57"/>
        <v>-6.3938775510204069</v>
      </c>
    </row>
    <row r="165" spans="1:13" x14ac:dyDescent="0.2">
      <c r="B165" s="21">
        <v>6</v>
      </c>
      <c r="C165" s="13" t="s">
        <v>148</v>
      </c>
      <c r="D165" s="7">
        <v>10</v>
      </c>
      <c r="E165" s="6">
        <v>37</v>
      </c>
      <c r="F165" s="65">
        <v>0</v>
      </c>
      <c r="H165" s="8">
        <f t="shared" si="58"/>
        <v>254</v>
      </c>
      <c r="I165" s="8">
        <f t="shared" si="59"/>
        <v>127</v>
      </c>
      <c r="J165" s="8">
        <f t="shared" si="53"/>
        <v>164</v>
      </c>
      <c r="K165" s="8">
        <f t="shared" si="54"/>
        <v>6.6938775510204085</v>
      </c>
      <c r="L165" s="63">
        <f t="shared" si="55"/>
        <v>3.3061224489795915</v>
      </c>
      <c r="M165" s="8">
        <f t="shared" si="57"/>
        <v>-6.6938775510204085</v>
      </c>
    </row>
    <row r="166" spans="1:13" x14ac:dyDescent="0.2">
      <c r="B166" s="21">
        <v>5</v>
      </c>
      <c r="C166" s="13" t="s">
        <v>140</v>
      </c>
      <c r="D166" s="7">
        <v>10</v>
      </c>
      <c r="E166" s="6">
        <v>48</v>
      </c>
      <c r="F166" s="65">
        <v>0</v>
      </c>
      <c r="H166" s="8">
        <f t="shared" si="58"/>
        <v>254</v>
      </c>
      <c r="I166" s="8">
        <f t="shared" si="59"/>
        <v>127</v>
      </c>
      <c r="J166" s="8">
        <f t="shared" si="53"/>
        <v>175</v>
      </c>
      <c r="K166" s="8">
        <f t="shared" si="54"/>
        <v>7.1428571428571432</v>
      </c>
      <c r="L166" s="63">
        <f t="shared" si="55"/>
        <v>2.8571428571428568</v>
      </c>
      <c r="M166" s="8">
        <f t="shared" si="57"/>
        <v>-7.1428571428571432</v>
      </c>
    </row>
    <row r="167" spans="1:13" x14ac:dyDescent="0.2">
      <c r="B167" s="21">
        <v>6</v>
      </c>
      <c r="C167" s="13" t="s">
        <v>141</v>
      </c>
      <c r="D167" s="7">
        <v>11.5</v>
      </c>
      <c r="E167" s="6">
        <v>50</v>
      </c>
      <c r="F167" s="65">
        <v>0</v>
      </c>
      <c r="H167" s="8">
        <f t="shared" si="58"/>
        <v>292.09999999999997</v>
      </c>
      <c r="I167" s="8">
        <f t="shared" si="59"/>
        <v>146.04999999999998</v>
      </c>
      <c r="J167" s="8">
        <f t="shared" si="53"/>
        <v>196.04999999999998</v>
      </c>
      <c r="K167" s="8">
        <f t="shared" si="54"/>
        <v>8.0020408163265291</v>
      </c>
      <c r="L167" s="63">
        <f t="shared" si="55"/>
        <v>3.4979591836734709</v>
      </c>
      <c r="M167" s="8">
        <f t="shared" si="57"/>
        <v>-8.0020408163265291</v>
      </c>
    </row>
    <row r="173" spans="1:13" x14ac:dyDescent="0.2">
      <c r="A173" s="54"/>
      <c r="B173" s="54"/>
      <c r="C173" s="54"/>
      <c r="D173" s="55"/>
      <c r="E173" s="54"/>
      <c r="F173" s="54"/>
      <c r="G173" s="54"/>
      <c r="H173" s="54"/>
      <c r="I173" s="54"/>
      <c r="J173" s="56"/>
      <c r="K173" s="56"/>
      <c r="L173" s="56"/>
      <c r="M173" s="57"/>
    </row>
    <row r="174" spans="1:13" x14ac:dyDescent="0.2">
      <c r="C174" s="79" t="s">
        <v>77</v>
      </c>
      <c r="D174" s="4" t="s">
        <v>2</v>
      </c>
      <c r="E174" s="3" t="s">
        <v>3</v>
      </c>
      <c r="F174" s="79" t="s">
        <v>171</v>
      </c>
      <c r="H174" s="3" t="s">
        <v>4</v>
      </c>
      <c r="I174" s="3" t="s">
        <v>5</v>
      </c>
      <c r="J174" s="3" t="s">
        <v>6</v>
      </c>
      <c r="K174" s="3" t="s">
        <v>6</v>
      </c>
      <c r="L174" s="4" t="s">
        <v>7</v>
      </c>
      <c r="M174" s="5" t="s">
        <v>8</v>
      </c>
    </row>
    <row r="175" spans="1:13" x14ac:dyDescent="0.2">
      <c r="C175" s="13" t="s">
        <v>149</v>
      </c>
      <c r="D175" s="7">
        <v>10</v>
      </c>
      <c r="E175" s="6">
        <v>42</v>
      </c>
      <c r="F175" s="65">
        <v>0</v>
      </c>
      <c r="H175" s="8">
        <f t="shared" ref="H175:H181" si="60">D175*25.4</f>
        <v>254</v>
      </c>
      <c r="I175" s="8">
        <f>H175/2-F175</f>
        <v>127</v>
      </c>
      <c r="J175" s="8">
        <f t="shared" ref="J175:J181" si="61">E175+I175</f>
        <v>169</v>
      </c>
      <c r="K175" s="8">
        <f t="shared" ref="K175:K181" si="62">J175/24.5</f>
        <v>6.8979591836734695</v>
      </c>
      <c r="L175" s="63">
        <f t="shared" ref="L175:L181" si="63">D175-K175</f>
        <v>3.1020408163265305</v>
      </c>
      <c r="M175" s="8">
        <f>L175-D175</f>
        <v>-6.8979591836734695</v>
      </c>
    </row>
    <row r="176" spans="1:13" x14ac:dyDescent="0.2">
      <c r="C176" s="13" t="s">
        <v>150</v>
      </c>
      <c r="D176" s="7">
        <v>9</v>
      </c>
      <c r="E176" s="6">
        <v>30</v>
      </c>
      <c r="F176" s="65">
        <v>0</v>
      </c>
      <c r="H176" s="8">
        <f t="shared" si="60"/>
        <v>228.6</v>
      </c>
      <c r="I176" s="8">
        <f t="shared" ref="I176:I181" si="64">H176/2-F176</f>
        <v>114.3</v>
      </c>
      <c r="J176" s="8">
        <f t="shared" si="61"/>
        <v>144.30000000000001</v>
      </c>
      <c r="K176" s="8">
        <f t="shared" si="62"/>
        <v>5.8897959183673478</v>
      </c>
      <c r="L176" s="63">
        <f t="shared" si="63"/>
        <v>3.1102040816326522</v>
      </c>
      <c r="M176" s="8">
        <f t="shared" ref="M176:M181" si="65">L176-D176</f>
        <v>-5.8897959183673478</v>
      </c>
    </row>
    <row r="177" spans="3:13" x14ac:dyDescent="0.2">
      <c r="C177" s="13" t="s">
        <v>151</v>
      </c>
      <c r="D177" s="7">
        <v>9.5</v>
      </c>
      <c r="E177" s="6">
        <v>44</v>
      </c>
      <c r="F177" s="65">
        <v>0</v>
      </c>
      <c r="H177" s="8">
        <f t="shared" si="60"/>
        <v>241.29999999999998</v>
      </c>
      <c r="I177" s="8">
        <f t="shared" si="64"/>
        <v>120.64999999999999</v>
      </c>
      <c r="J177" s="8">
        <f t="shared" si="61"/>
        <v>164.64999999999998</v>
      </c>
      <c r="K177" s="8">
        <f t="shared" si="62"/>
        <v>6.7204081632653052</v>
      </c>
      <c r="L177" s="63">
        <f t="shared" si="63"/>
        <v>2.7795918367346948</v>
      </c>
      <c r="M177" s="8">
        <f t="shared" si="65"/>
        <v>-6.7204081632653052</v>
      </c>
    </row>
    <row r="178" spans="3:13" x14ac:dyDescent="0.2">
      <c r="C178" s="13" t="s">
        <v>152</v>
      </c>
      <c r="D178" s="7">
        <v>9.5</v>
      </c>
      <c r="E178" s="6">
        <v>36</v>
      </c>
      <c r="F178" s="65">
        <v>0</v>
      </c>
      <c r="H178" s="8">
        <f t="shared" si="60"/>
        <v>241.29999999999998</v>
      </c>
      <c r="I178" s="8">
        <f t="shared" si="64"/>
        <v>120.64999999999999</v>
      </c>
      <c r="J178" s="8">
        <f t="shared" si="61"/>
        <v>156.64999999999998</v>
      </c>
      <c r="K178" s="8">
        <f t="shared" si="62"/>
        <v>6.3938775510204069</v>
      </c>
      <c r="L178" s="63">
        <f t="shared" si="63"/>
        <v>3.1061224489795931</v>
      </c>
      <c r="M178" s="8">
        <f t="shared" si="65"/>
        <v>-6.3938775510204069</v>
      </c>
    </row>
    <row r="179" spans="3:13" x14ac:dyDescent="0.2">
      <c r="C179" s="13" t="s">
        <v>153</v>
      </c>
      <c r="D179" s="7">
        <v>10</v>
      </c>
      <c r="E179" s="6">
        <v>44</v>
      </c>
      <c r="F179" s="65">
        <v>0</v>
      </c>
      <c r="H179" s="8">
        <f t="shared" si="60"/>
        <v>254</v>
      </c>
      <c r="I179" s="8">
        <f t="shared" si="64"/>
        <v>127</v>
      </c>
      <c r="J179" s="8">
        <f t="shared" si="61"/>
        <v>171</v>
      </c>
      <c r="K179" s="8">
        <f t="shared" si="62"/>
        <v>6.9795918367346941</v>
      </c>
      <c r="L179" s="63">
        <f t="shared" si="63"/>
        <v>3.0204081632653059</v>
      </c>
      <c r="M179" s="8">
        <f t="shared" si="65"/>
        <v>-6.9795918367346941</v>
      </c>
    </row>
    <row r="180" spans="3:13" x14ac:dyDescent="0.2">
      <c r="C180" s="13" t="s">
        <v>154</v>
      </c>
      <c r="D180" s="7">
        <v>10</v>
      </c>
      <c r="E180" s="6">
        <v>48</v>
      </c>
      <c r="F180" s="65">
        <v>0</v>
      </c>
      <c r="H180" s="8">
        <f t="shared" si="60"/>
        <v>254</v>
      </c>
      <c r="I180" s="8">
        <f t="shared" si="64"/>
        <v>127</v>
      </c>
      <c r="J180" s="8">
        <f t="shared" si="61"/>
        <v>175</v>
      </c>
      <c r="K180" s="8">
        <f t="shared" si="62"/>
        <v>7.1428571428571432</v>
      </c>
      <c r="L180" s="63">
        <f t="shared" si="63"/>
        <v>2.8571428571428568</v>
      </c>
      <c r="M180" s="8">
        <f t="shared" si="65"/>
        <v>-7.1428571428571432</v>
      </c>
    </row>
    <row r="181" spans="3:13" x14ac:dyDescent="0.2">
      <c r="C181" s="13" t="s">
        <v>155</v>
      </c>
      <c r="D181" s="7">
        <v>10</v>
      </c>
      <c r="E181" s="6">
        <v>46</v>
      </c>
      <c r="F181" s="65">
        <v>0</v>
      </c>
      <c r="H181" s="8">
        <f t="shared" si="60"/>
        <v>254</v>
      </c>
      <c r="I181" s="8">
        <f t="shared" si="64"/>
        <v>127</v>
      </c>
      <c r="J181" s="8">
        <f t="shared" si="61"/>
        <v>173</v>
      </c>
      <c r="K181" s="8">
        <f t="shared" si="62"/>
        <v>7.0612244897959187</v>
      </c>
      <c r="L181" s="63">
        <f t="shared" si="63"/>
        <v>2.9387755102040813</v>
      </c>
      <c r="M181" s="8">
        <f t="shared" si="65"/>
        <v>-7.0612244897959187</v>
      </c>
    </row>
    <row r="182" spans="3:13" ht="12.75" customHeight="1" x14ac:dyDescent="0.2">
      <c r="F182" s="65"/>
      <c r="H182" s="8"/>
      <c r="I182" s="8"/>
    </row>
    <row r="216" spans="1:13" x14ac:dyDescent="0.2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</row>
    <row r="217" spans="1:13" x14ac:dyDescent="0.2">
      <c r="C217" s="79" t="s">
        <v>77</v>
      </c>
      <c r="D217" s="4" t="s">
        <v>2</v>
      </c>
      <c r="E217" s="3" t="s">
        <v>3</v>
      </c>
      <c r="F217" s="79" t="s">
        <v>171</v>
      </c>
      <c r="H217" s="3" t="s">
        <v>4</v>
      </c>
      <c r="I217" s="3" t="s">
        <v>5</v>
      </c>
      <c r="J217" s="3" t="s">
        <v>6</v>
      </c>
      <c r="K217" s="3" t="s">
        <v>6</v>
      </c>
      <c r="L217" s="4" t="s">
        <v>7</v>
      </c>
      <c r="M217" s="5" t="s">
        <v>8</v>
      </c>
    </row>
    <row r="218" spans="1:13" x14ac:dyDescent="0.2">
      <c r="C218" s="13" t="s">
        <v>156</v>
      </c>
      <c r="D218" s="7">
        <v>10</v>
      </c>
      <c r="E218" s="6">
        <v>37</v>
      </c>
      <c r="F218" s="65">
        <v>0</v>
      </c>
      <c r="H218" s="8">
        <f t="shared" ref="H218:H224" si="66">D218*25.4</f>
        <v>254</v>
      </c>
      <c r="I218" s="8">
        <f>H218/2-F218</f>
        <v>127</v>
      </c>
      <c r="J218" s="8">
        <f t="shared" ref="J218:J224" si="67">E218+I218</f>
        <v>164</v>
      </c>
      <c r="K218" s="8">
        <f t="shared" ref="K218:K224" si="68">J218/24.5</f>
        <v>6.6938775510204085</v>
      </c>
      <c r="L218" s="63">
        <f t="shared" ref="L218:L224" si="69">D218-K218</f>
        <v>3.3061224489795915</v>
      </c>
      <c r="M218" s="8">
        <f>L218-D218</f>
        <v>-6.6938775510204085</v>
      </c>
    </row>
    <row r="219" spans="1:13" x14ac:dyDescent="0.2">
      <c r="C219" s="13" t="s">
        <v>150</v>
      </c>
      <c r="D219" s="7">
        <v>11</v>
      </c>
      <c r="E219" s="6">
        <v>48</v>
      </c>
      <c r="F219" s="65">
        <v>0</v>
      </c>
      <c r="H219" s="8">
        <f t="shared" si="66"/>
        <v>279.39999999999998</v>
      </c>
      <c r="I219" s="8">
        <f t="shared" ref="I219:I224" si="70">H219/2-F219</f>
        <v>139.69999999999999</v>
      </c>
      <c r="J219" s="8">
        <f t="shared" si="67"/>
        <v>187.7</v>
      </c>
      <c r="K219" s="8">
        <f t="shared" si="68"/>
        <v>7.6612244897959183</v>
      </c>
      <c r="L219" s="63">
        <f t="shared" si="69"/>
        <v>3.3387755102040817</v>
      </c>
      <c r="M219" s="8">
        <f t="shared" ref="M219:M224" si="71">L219-D219</f>
        <v>-7.6612244897959183</v>
      </c>
    </row>
    <row r="220" spans="1:13" x14ac:dyDescent="0.2">
      <c r="C220" s="13" t="s">
        <v>151</v>
      </c>
      <c r="D220" s="7">
        <v>11</v>
      </c>
      <c r="E220" s="6">
        <v>56</v>
      </c>
      <c r="F220" s="65">
        <v>0</v>
      </c>
      <c r="H220" s="8">
        <f t="shared" si="66"/>
        <v>279.39999999999998</v>
      </c>
      <c r="I220" s="8">
        <f t="shared" si="70"/>
        <v>139.69999999999999</v>
      </c>
      <c r="J220" s="8">
        <f t="shared" si="67"/>
        <v>195.7</v>
      </c>
      <c r="K220" s="8">
        <f t="shared" si="68"/>
        <v>7.9877551020408157</v>
      </c>
      <c r="L220" s="63">
        <f t="shared" si="69"/>
        <v>3.0122448979591843</v>
      </c>
      <c r="M220" s="8">
        <f t="shared" si="71"/>
        <v>-7.9877551020408157</v>
      </c>
    </row>
    <row r="221" spans="1:13" x14ac:dyDescent="0.2">
      <c r="C221" s="13" t="s">
        <v>152</v>
      </c>
      <c r="D221" s="7">
        <v>10</v>
      </c>
      <c r="E221" s="6">
        <v>37</v>
      </c>
      <c r="F221" s="65">
        <v>0</v>
      </c>
      <c r="H221" s="8">
        <f t="shared" si="66"/>
        <v>254</v>
      </c>
      <c r="I221" s="8">
        <f t="shared" si="70"/>
        <v>127</v>
      </c>
      <c r="J221" s="8">
        <f t="shared" si="67"/>
        <v>164</v>
      </c>
      <c r="K221" s="8">
        <f t="shared" si="68"/>
        <v>6.6938775510204085</v>
      </c>
      <c r="L221" s="63">
        <f t="shared" si="69"/>
        <v>3.3061224489795915</v>
      </c>
      <c r="M221" s="8">
        <f t="shared" si="71"/>
        <v>-6.6938775510204085</v>
      </c>
    </row>
    <row r="222" spans="1:13" x14ac:dyDescent="0.2">
      <c r="C222" s="13" t="s">
        <v>153</v>
      </c>
      <c r="D222" s="7">
        <v>11.5</v>
      </c>
      <c r="E222" s="6">
        <v>64</v>
      </c>
      <c r="F222" s="65">
        <v>0</v>
      </c>
      <c r="H222" s="8">
        <f t="shared" si="66"/>
        <v>292.09999999999997</v>
      </c>
      <c r="I222" s="8">
        <f t="shared" si="70"/>
        <v>146.04999999999998</v>
      </c>
      <c r="J222" s="8">
        <f t="shared" si="67"/>
        <v>210.04999999999998</v>
      </c>
      <c r="K222" s="8">
        <f t="shared" si="68"/>
        <v>8.573469387755102</v>
      </c>
      <c r="L222" s="63">
        <f t="shared" si="69"/>
        <v>2.926530612244898</v>
      </c>
      <c r="M222" s="8">
        <f t="shared" si="71"/>
        <v>-8.573469387755102</v>
      </c>
    </row>
    <row r="223" spans="1:13" x14ac:dyDescent="0.2">
      <c r="C223" s="13" t="s">
        <v>157</v>
      </c>
      <c r="D223" s="7">
        <v>11.5</v>
      </c>
      <c r="E223" s="6">
        <v>50</v>
      </c>
      <c r="F223" s="65">
        <v>0</v>
      </c>
      <c r="H223" s="8">
        <f t="shared" si="66"/>
        <v>292.09999999999997</v>
      </c>
      <c r="I223" s="8">
        <f t="shared" si="70"/>
        <v>146.04999999999998</v>
      </c>
      <c r="J223" s="8">
        <f t="shared" si="67"/>
        <v>196.04999999999998</v>
      </c>
      <c r="K223" s="8">
        <f t="shared" si="68"/>
        <v>8.0020408163265291</v>
      </c>
      <c r="L223" s="63">
        <f t="shared" si="69"/>
        <v>3.4979591836734709</v>
      </c>
      <c r="M223" s="8">
        <f t="shared" si="71"/>
        <v>-8.0020408163265291</v>
      </c>
    </row>
    <row r="224" spans="1:13" x14ac:dyDescent="0.2">
      <c r="C224" s="13" t="s">
        <v>158</v>
      </c>
      <c r="D224" s="7">
        <v>11.5</v>
      </c>
      <c r="E224" s="6">
        <v>51</v>
      </c>
      <c r="F224" s="65">
        <v>0</v>
      </c>
      <c r="H224" s="8">
        <f t="shared" si="66"/>
        <v>292.09999999999997</v>
      </c>
      <c r="I224" s="8">
        <f t="shared" si="70"/>
        <v>146.04999999999998</v>
      </c>
      <c r="J224" s="8">
        <f t="shared" si="67"/>
        <v>197.04999999999998</v>
      </c>
      <c r="K224" s="8">
        <f t="shared" si="68"/>
        <v>8.0428571428571427</v>
      </c>
      <c r="L224" s="63">
        <f t="shared" si="69"/>
        <v>3.4571428571428573</v>
      </c>
      <c r="M224" s="8">
        <f t="shared" si="71"/>
        <v>-8.0428571428571427</v>
      </c>
    </row>
    <row r="256" spans="3:14" x14ac:dyDescent="0.2">
      <c r="C256" s="14"/>
      <c r="D256" s="11"/>
      <c r="E256" s="12"/>
      <c r="H256" s="8"/>
      <c r="I256" s="9"/>
      <c r="J256" s="9"/>
      <c r="K256" s="9"/>
      <c r="L256" s="10"/>
      <c r="M256" s="10"/>
      <c r="N256" s="11"/>
    </row>
    <row r="257" spans="3:14" x14ac:dyDescent="0.2">
      <c r="C257" s="14"/>
      <c r="D257" s="11"/>
      <c r="E257" s="12"/>
      <c r="H257" s="8"/>
      <c r="I257" s="9"/>
      <c r="J257" s="9"/>
      <c r="K257" s="9"/>
      <c r="L257" s="10"/>
      <c r="M257" s="10"/>
      <c r="N257" s="11"/>
    </row>
    <row r="258" spans="3:14" x14ac:dyDescent="0.2">
      <c r="C258" s="14"/>
      <c r="D258" s="11"/>
      <c r="E258" s="12"/>
      <c r="H258" s="8"/>
      <c r="I258" s="9"/>
      <c r="J258" s="9"/>
      <c r="K258" s="9"/>
      <c r="L258" s="10"/>
      <c r="M258" s="10"/>
      <c r="N258" s="11"/>
    </row>
    <row r="259" spans="3:14" x14ac:dyDescent="0.2">
      <c r="C259" s="14"/>
      <c r="D259" s="11"/>
      <c r="E259" s="12"/>
      <c r="H259" s="8"/>
      <c r="I259" s="9"/>
      <c r="J259" s="9"/>
      <c r="K259" s="9"/>
      <c r="L259" s="10"/>
      <c r="M259" s="10"/>
      <c r="N259" s="11"/>
    </row>
    <row r="260" spans="3:14" x14ac:dyDescent="0.2">
      <c r="C260" s="14"/>
      <c r="D260" s="11"/>
      <c r="E260" s="12"/>
      <c r="H260" s="8"/>
      <c r="I260" s="9"/>
      <c r="J260" s="9"/>
      <c r="K260" s="9"/>
      <c r="L260" s="10"/>
      <c r="M260" s="10"/>
      <c r="N260" s="11"/>
    </row>
    <row r="261" spans="3:14" x14ac:dyDescent="0.2">
      <c r="C261" s="14"/>
      <c r="D261" s="11"/>
      <c r="E261" s="12"/>
      <c r="H261" s="8"/>
      <c r="I261" s="9"/>
      <c r="J261" s="9"/>
      <c r="K261" s="9"/>
      <c r="L261" s="10"/>
      <c r="M261" s="10"/>
      <c r="N261" s="11"/>
    </row>
    <row r="262" spans="3:14" x14ac:dyDescent="0.2">
      <c r="C262" s="14"/>
      <c r="D262" s="11"/>
      <c r="E262" s="12"/>
      <c r="H262" s="8"/>
      <c r="I262" s="9"/>
      <c r="J262" s="9"/>
      <c r="K262" s="9"/>
      <c r="L262" s="10"/>
      <c r="M262" s="10"/>
      <c r="N262" s="11"/>
    </row>
    <row r="263" spans="3:14" x14ac:dyDescent="0.2">
      <c r="C263" s="14"/>
      <c r="D263" s="11"/>
      <c r="E263" s="12"/>
      <c r="H263" s="8"/>
      <c r="I263" s="9"/>
      <c r="J263" s="9"/>
      <c r="K263" s="9"/>
      <c r="L263" s="10"/>
      <c r="M263" s="10"/>
      <c r="N263" s="11"/>
    </row>
    <row r="264" spans="3:14" x14ac:dyDescent="0.2">
      <c r="C264" s="14"/>
      <c r="D264" s="11"/>
      <c r="E264" s="12"/>
      <c r="H264" s="8"/>
      <c r="I264" s="9"/>
      <c r="J264" s="9"/>
      <c r="K264" s="9"/>
      <c r="L264" s="10"/>
      <c r="M264" s="10"/>
      <c r="N264" s="11"/>
    </row>
    <row r="265" spans="3:14" x14ac:dyDescent="0.2">
      <c r="C265" s="14"/>
      <c r="D265" s="11"/>
      <c r="E265" s="12"/>
      <c r="H265" s="8"/>
      <c r="I265" s="9"/>
      <c r="J265" s="9"/>
      <c r="K265" s="9"/>
      <c r="L265" s="10"/>
      <c r="M265" s="10"/>
      <c r="N265" s="11"/>
    </row>
    <row r="266" spans="3:14" x14ac:dyDescent="0.2">
      <c r="C266" s="14"/>
      <c r="D266" s="11"/>
      <c r="E266" s="12"/>
      <c r="H266" s="8"/>
      <c r="I266" s="9"/>
      <c r="J266" s="9"/>
      <c r="K266" s="9"/>
      <c r="L266" s="10"/>
      <c r="M266" s="10"/>
      <c r="N266" s="11"/>
    </row>
    <row r="267" spans="3:14" x14ac:dyDescent="0.2">
      <c r="C267" s="14"/>
      <c r="D267" s="11"/>
      <c r="E267" s="12"/>
      <c r="H267" s="8"/>
      <c r="I267" s="9"/>
      <c r="J267" s="9"/>
      <c r="K267" s="9"/>
      <c r="L267" s="10"/>
      <c r="M267" s="10"/>
      <c r="N267" s="11"/>
    </row>
  </sheetData>
  <mergeCells count="15">
    <mergeCell ref="C50:E50"/>
    <mergeCell ref="G50:H50"/>
    <mergeCell ref="J50:N50"/>
    <mergeCell ref="C8:E8"/>
    <mergeCell ref="G8:H8"/>
    <mergeCell ref="J8:N8"/>
    <mergeCell ref="C17:E17"/>
    <mergeCell ref="G17:H17"/>
    <mergeCell ref="J17:N17"/>
    <mergeCell ref="J31:N31"/>
    <mergeCell ref="C31:E31"/>
    <mergeCell ref="G31:H31"/>
    <mergeCell ref="C41:E41"/>
    <mergeCell ref="G41:H41"/>
    <mergeCell ref="J41:N41"/>
  </mergeCells>
  <hyperlinks>
    <hyperlink ref="C1" r:id="rId1" xr:uid="{00000000-0004-0000-0100-000000000000}"/>
  </hyperlinks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H13" sqref="H13"/>
    </sheetView>
  </sheetViews>
  <sheetFormatPr defaultColWidth="14.42578125" defaultRowHeight="12.75" customHeight="1" x14ac:dyDescent="0.2"/>
  <cols>
    <col min="1" max="1" width="17.140625" bestFit="1" customWidth="1"/>
    <col min="2" max="2" width="2.140625" bestFit="1" customWidth="1"/>
    <col min="3" max="3" width="10" bestFit="1" customWidth="1"/>
    <col min="4" max="4" width="6.7109375" bestFit="1" customWidth="1"/>
    <col min="5" max="5" width="6" bestFit="1" customWidth="1"/>
    <col min="6" max="6" width="17.28515625" customWidth="1"/>
    <col min="7" max="7" width="5.140625" customWidth="1"/>
    <col min="8" max="8" width="6.7109375" style="65" bestFit="1" customWidth="1"/>
    <col min="9" max="9" width="8" style="65" bestFit="1" customWidth="1"/>
    <col min="10" max="11" width="9.28515625" style="65" bestFit="1" customWidth="1"/>
    <col min="12" max="13" width="11" style="65" bestFit="1" customWidth="1"/>
    <col min="14" max="33" width="17.28515625" customWidth="1"/>
  </cols>
  <sheetData>
    <row r="1" spans="1:13" ht="12.75" customHeight="1" x14ac:dyDescent="0.2">
      <c r="A1" s="1" t="s">
        <v>0</v>
      </c>
    </row>
    <row r="4" spans="1:13" ht="12.75" customHeight="1" x14ac:dyDescent="0.2">
      <c r="A4" s="2"/>
      <c r="C4" s="3" t="s">
        <v>1</v>
      </c>
      <c r="D4" s="4" t="s">
        <v>2</v>
      </c>
      <c r="E4" s="3" t="s">
        <v>3</v>
      </c>
      <c r="F4" s="79" t="s">
        <v>171</v>
      </c>
      <c r="H4" s="3" t="s">
        <v>4</v>
      </c>
      <c r="I4" s="3" t="s">
        <v>5</v>
      </c>
      <c r="J4" s="66" t="s">
        <v>6</v>
      </c>
      <c r="K4" s="66" t="s">
        <v>6</v>
      </c>
      <c r="L4" s="67" t="s">
        <v>7</v>
      </c>
      <c r="M4" s="68" t="s">
        <v>8</v>
      </c>
    </row>
    <row r="5" spans="1:13" ht="12.75" customHeight="1" x14ac:dyDescent="0.2">
      <c r="A5" s="2"/>
      <c r="B5" s="6">
        <v>1</v>
      </c>
      <c r="C5" s="6" t="s">
        <v>10</v>
      </c>
      <c r="D5" s="7">
        <v>8.5</v>
      </c>
      <c r="E5" s="6">
        <v>45</v>
      </c>
      <c r="F5" s="65">
        <v>0</v>
      </c>
      <c r="H5" s="8">
        <f t="shared" ref="H5:H10" si="0">D5*25.4</f>
        <v>215.89999999999998</v>
      </c>
      <c r="I5" s="8">
        <f>H5/2-F5</f>
        <v>107.94999999999999</v>
      </c>
      <c r="J5" s="8">
        <f t="shared" ref="J5:J10" si="1">E5+I5</f>
        <v>152.94999999999999</v>
      </c>
      <c r="K5" s="8">
        <f t="shared" ref="K5:K10" si="2">J5/24.5</f>
        <v>6.242857142857142</v>
      </c>
      <c r="L5" s="8">
        <f t="shared" ref="L5:L10" si="3">D5-K5</f>
        <v>2.257142857142858</v>
      </c>
      <c r="M5" s="8">
        <f>L5-D5</f>
        <v>-6.242857142857142</v>
      </c>
    </row>
    <row r="6" spans="1:13" ht="12.75" customHeight="1" x14ac:dyDescent="0.2">
      <c r="A6" s="2"/>
      <c r="B6" s="6">
        <v>2</v>
      </c>
      <c r="C6" s="6" t="s">
        <v>11</v>
      </c>
      <c r="D6" s="6">
        <v>9.5</v>
      </c>
      <c r="E6" s="6">
        <v>51</v>
      </c>
      <c r="F6" s="65">
        <v>0</v>
      </c>
      <c r="H6" s="8">
        <f t="shared" si="0"/>
        <v>241.29999999999998</v>
      </c>
      <c r="I6" s="8">
        <f t="shared" ref="I6:I8" si="4">H6/2-F6</f>
        <v>120.64999999999999</v>
      </c>
      <c r="J6" s="8">
        <f t="shared" si="1"/>
        <v>171.64999999999998</v>
      </c>
      <c r="K6" s="8">
        <f t="shared" si="2"/>
        <v>7.0061224489795908</v>
      </c>
      <c r="L6" s="8">
        <f t="shared" si="3"/>
        <v>2.4938775510204092</v>
      </c>
      <c r="M6" s="8">
        <f t="shared" ref="M6:M10" si="5">L6-D6</f>
        <v>-7.0061224489795908</v>
      </c>
    </row>
    <row r="7" spans="1:13" ht="12.75" customHeight="1" x14ac:dyDescent="0.2">
      <c r="A7" s="2"/>
      <c r="B7" s="6">
        <v>3</v>
      </c>
      <c r="C7" s="6" t="s">
        <v>12</v>
      </c>
      <c r="D7" s="7">
        <v>9.5</v>
      </c>
      <c r="E7" s="6">
        <v>49</v>
      </c>
      <c r="F7" s="65">
        <v>0</v>
      </c>
      <c r="H7" s="8">
        <f t="shared" si="0"/>
        <v>241.29999999999998</v>
      </c>
      <c r="I7" s="8">
        <f t="shared" si="4"/>
        <v>120.64999999999999</v>
      </c>
      <c r="J7" s="8">
        <f t="shared" si="1"/>
        <v>169.64999999999998</v>
      </c>
      <c r="K7" s="8">
        <f t="shared" si="2"/>
        <v>6.9244897959183662</v>
      </c>
      <c r="L7" s="8">
        <f t="shared" si="3"/>
        <v>2.5755102040816338</v>
      </c>
      <c r="M7" s="8">
        <f t="shared" si="5"/>
        <v>-6.9244897959183662</v>
      </c>
    </row>
    <row r="8" spans="1:13" ht="12.75" customHeight="1" x14ac:dyDescent="0.2">
      <c r="A8" s="2"/>
      <c r="B8" s="6">
        <v>4</v>
      </c>
      <c r="C8" s="6" t="s">
        <v>13</v>
      </c>
      <c r="D8" s="7">
        <v>11</v>
      </c>
      <c r="E8" s="6">
        <v>61</v>
      </c>
      <c r="F8" s="65">
        <v>0</v>
      </c>
      <c r="H8" s="8">
        <f t="shared" si="0"/>
        <v>279.39999999999998</v>
      </c>
      <c r="I8" s="8">
        <f t="shared" si="4"/>
        <v>139.69999999999999</v>
      </c>
      <c r="J8" s="8">
        <f t="shared" si="1"/>
        <v>200.7</v>
      </c>
      <c r="K8" s="8">
        <f t="shared" si="2"/>
        <v>8.1918367346938776</v>
      </c>
      <c r="L8" s="8">
        <f t="shared" si="3"/>
        <v>2.8081632653061224</v>
      </c>
      <c r="M8" s="8">
        <f t="shared" si="5"/>
        <v>-8.1918367346938776</v>
      </c>
    </row>
    <row r="9" spans="1:13" ht="12.75" customHeight="1" x14ac:dyDescent="0.2">
      <c r="B9" s="6">
        <v>5</v>
      </c>
      <c r="C9" s="12"/>
      <c r="D9" s="11"/>
      <c r="E9" s="12"/>
      <c r="H9" s="8">
        <f t="shared" si="0"/>
        <v>0</v>
      </c>
      <c r="I9" s="8">
        <f t="shared" ref="I9:I10" si="6">H9/2</f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5"/>
        <v>0</v>
      </c>
    </row>
    <row r="10" spans="1:13" ht="12.75" customHeight="1" x14ac:dyDescent="0.2">
      <c r="B10" s="6">
        <v>6</v>
      </c>
      <c r="C10" s="12"/>
      <c r="D10" s="11"/>
      <c r="E10" s="12"/>
      <c r="H10" s="8">
        <f t="shared" si="0"/>
        <v>0</v>
      </c>
      <c r="I10" s="8">
        <f t="shared" si="6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5"/>
        <v>0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P76"/>
  <sheetViews>
    <sheetView workbookViewId="0">
      <selection activeCell="B7" sqref="B7"/>
    </sheetView>
  </sheetViews>
  <sheetFormatPr defaultColWidth="14.42578125" defaultRowHeight="12.75" customHeight="1" x14ac:dyDescent="0.2"/>
  <cols>
    <col min="1" max="2" width="9.28515625" customWidth="1"/>
    <col min="3" max="3" width="22.42578125" customWidth="1"/>
    <col min="4" max="7" width="9.28515625" customWidth="1"/>
    <col min="8" max="8" width="6.42578125" style="65" customWidth="1"/>
    <col min="9" max="9" width="9.7109375" style="65" customWidth="1"/>
    <col min="10" max="11" width="11.28515625" style="65" customWidth="1"/>
    <col min="12" max="12" width="13.28515625" style="65" customWidth="1"/>
    <col min="13" max="13" width="12.7109375" style="65" customWidth="1"/>
    <col min="14" max="14" width="10.85546875" style="65" customWidth="1"/>
    <col min="15" max="15" width="9.28515625" style="65" customWidth="1"/>
    <col min="16" max="16" width="11.85546875" style="65" customWidth="1"/>
    <col min="17" max="36" width="9.28515625" customWidth="1"/>
  </cols>
  <sheetData>
    <row r="4" spans="3:16" ht="12.75" customHeight="1" x14ac:dyDescent="0.2">
      <c r="C4" s="3" t="s">
        <v>1</v>
      </c>
      <c r="D4" s="4" t="s">
        <v>2</v>
      </c>
      <c r="E4" s="3" t="s">
        <v>3</v>
      </c>
      <c r="F4" s="79" t="s">
        <v>171</v>
      </c>
      <c r="H4" s="3" t="s">
        <v>4</v>
      </c>
      <c r="I4" s="3" t="s">
        <v>5</v>
      </c>
      <c r="J4" s="66" t="s">
        <v>6</v>
      </c>
      <c r="K4" s="66" t="s">
        <v>6</v>
      </c>
      <c r="L4" s="67" t="s">
        <v>7</v>
      </c>
      <c r="M4" s="68" t="s">
        <v>8</v>
      </c>
      <c r="N4" s="66" t="s">
        <v>192</v>
      </c>
      <c r="O4"/>
      <c r="P4"/>
    </row>
    <row r="5" spans="3:16" ht="12.75" customHeight="1" x14ac:dyDescent="0.2">
      <c r="C5" s="13" t="s">
        <v>14</v>
      </c>
      <c r="D5" s="7">
        <v>9.5</v>
      </c>
      <c r="E5" s="6">
        <v>5</v>
      </c>
      <c r="F5" s="65">
        <v>0</v>
      </c>
      <c r="H5" s="8">
        <f t="shared" ref="H5:H10" si="0">D5*25.4</f>
        <v>241.29999999999998</v>
      </c>
      <c r="I5" s="8">
        <f>H5/2-F5</f>
        <v>120.64999999999999</v>
      </c>
      <c r="J5" s="8">
        <f t="shared" ref="J5:J10" si="1">E5+I5</f>
        <v>125.64999999999999</v>
      </c>
      <c r="K5" s="8">
        <f t="shared" ref="K5:K10" si="2">J5/24.5</f>
        <v>5.1285714285714281</v>
      </c>
      <c r="L5" s="8">
        <f t="shared" ref="L5:L10" si="3">D5-K5</f>
        <v>4.3714285714285719</v>
      </c>
      <c r="M5" s="8">
        <f>L5-D5</f>
        <v>-5.1285714285714281</v>
      </c>
      <c r="N5"/>
      <c r="O5"/>
      <c r="P5"/>
    </row>
    <row r="6" spans="3:16" ht="12.75" customHeight="1" x14ac:dyDescent="0.2">
      <c r="C6" s="13" t="s">
        <v>15</v>
      </c>
      <c r="D6" s="7">
        <v>11.5</v>
      </c>
      <c r="E6" s="6">
        <v>27</v>
      </c>
      <c r="F6" s="65">
        <v>0</v>
      </c>
      <c r="H6" s="8">
        <f t="shared" si="0"/>
        <v>292.09999999999997</v>
      </c>
      <c r="I6" s="8">
        <f t="shared" ref="I6:I10" si="4">H6/2-F6</f>
        <v>146.04999999999998</v>
      </c>
      <c r="J6" s="8">
        <f t="shared" si="1"/>
        <v>173.04999999999998</v>
      </c>
      <c r="K6" s="8">
        <f t="shared" si="2"/>
        <v>7.0632653061224486</v>
      </c>
      <c r="L6" s="8">
        <f t="shared" si="3"/>
        <v>4.4367346938775514</v>
      </c>
      <c r="M6" s="8">
        <f t="shared" ref="M6:M10" si="5">L6-D6</f>
        <v>-7.0632653061224486</v>
      </c>
      <c r="N6"/>
      <c r="O6"/>
      <c r="P6"/>
    </row>
    <row r="7" spans="3:16" ht="12.75" customHeight="1" x14ac:dyDescent="0.2">
      <c r="C7" s="13" t="s">
        <v>16</v>
      </c>
      <c r="D7" s="7">
        <v>11</v>
      </c>
      <c r="E7" s="6">
        <v>30</v>
      </c>
      <c r="F7" s="65">
        <v>0</v>
      </c>
      <c r="H7" s="8">
        <f t="shared" si="0"/>
        <v>279.39999999999998</v>
      </c>
      <c r="I7" s="8">
        <f t="shared" si="4"/>
        <v>139.69999999999999</v>
      </c>
      <c r="J7" s="8">
        <f t="shared" si="1"/>
        <v>169.7</v>
      </c>
      <c r="K7" s="8">
        <f t="shared" si="2"/>
        <v>6.9265306122448971</v>
      </c>
      <c r="L7" s="8">
        <f t="shared" si="3"/>
        <v>4.0734693877551029</v>
      </c>
      <c r="M7" s="8">
        <f t="shared" si="5"/>
        <v>-6.9265306122448971</v>
      </c>
      <c r="N7"/>
      <c r="O7"/>
      <c r="P7"/>
    </row>
    <row r="8" spans="3:16" ht="12.75" customHeight="1" x14ac:dyDescent="0.2">
      <c r="C8" s="13" t="s">
        <v>17</v>
      </c>
      <c r="D8" s="7">
        <v>11</v>
      </c>
      <c r="E8" s="6">
        <v>34</v>
      </c>
      <c r="F8" s="65">
        <v>0</v>
      </c>
      <c r="H8" s="8">
        <f t="shared" si="0"/>
        <v>279.39999999999998</v>
      </c>
      <c r="I8" s="8">
        <f t="shared" si="4"/>
        <v>139.69999999999999</v>
      </c>
      <c r="J8" s="8">
        <f t="shared" si="1"/>
        <v>173.7</v>
      </c>
      <c r="K8" s="8">
        <f t="shared" si="2"/>
        <v>7.0897959183673462</v>
      </c>
      <c r="L8" s="8">
        <f t="shared" si="3"/>
        <v>3.9102040816326538</v>
      </c>
      <c r="M8" s="8">
        <f t="shared" si="5"/>
        <v>-7.0897959183673462</v>
      </c>
      <c r="N8"/>
      <c r="O8"/>
      <c r="P8"/>
    </row>
    <row r="9" spans="3:16" ht="12.75" customHeight="1" x14ac:dyDescent="0.2">
      <c r="C9" s="87" t="s">
        <v>190</v>
      </c>
      <c r="D9" s="7">
        <v>9.5</v>
      </c>
      <c r="E9" s="6">
        <v>44</v>
      </c>
      <c r="F9" s="65">
        <v>0</v>
      </c>
      <c r="H9" s="8">
        <f t="shared" si="0"/>
        <v>241.29999999999998</v>
      </c>
      <c r="I9" s="8">
        <f t="shared" si="4"/>
        <v>120.64999999999999</v>
      </c>
      <c r="J9" s="8">
        <f t="shared" si="1"/>
        <v>164.64999999999998</v>
      </c>
      <c r="K9" s="8">
        <f t="shared" si="2"/>
        <v>6.7204081632653052</v>
      </c>
      <c r="L9" s="8">
        <f t="shared" si="3"/>
        <v>2.7795918367346948</v>
      </c>
      <c r="M9" s="8">
        <f t="shared" si="5"/>
        <v>-6.7204081632653052</v>
      </c>
      <c r="N9" t="s">
        <v>179</v>
      </c>
      <c r="O9"/>
      <c r="P9"/>
    </row>
    <row r="10" spans="3:16" ht="12.75" customHeight="1" x14ac:dyDescent="0.2">
      <c r="C10" s="87" t="s">
        <v>191</v>
      </c>
      <c r="D10" s="7">
        <v>10</v>
      </c>
      <c r="E10" s="6">
        <v>48</v>
      </c>
      <c r="F10" s="65">
        <v>0</v>
      </c>
      <c r="H10" s="8">
        <f t="shared" si="0"/>
        <v>254</v>
      </c>
      <c r="I10" s="8">
        <f t="shared" si="4"/>
        <v>127</v>
      </c>
      <c r="J10" s="8">
        <f t="shared" si="1"/>
        <v>175</v>
      </c>
      <c r="K10" s="8">
        <f t="shared" si="2"/>
        <v>7.1428571428571432</v>
      </c>
      <c r="L10" s="8">
        <f t="shared" si="3"/>
        <v>2.8571428571428568</v>
      </c>
      <c r="M10" s="8">
        <f t="shared" si="5"/>
        <v>-7.1428571428571432</v>
      </c>
      <c r="N10" t="s">
        <v>181</v>
      </c>
      <c r="O10"/>
      <c r="P10"/>
    </row>
    <row r="42" spans="3:16" ht="12.75" customHeight="1" x14ac:dyDescent="0.2">
      <c r="C42" s="3" t="s">
        <v>1</v>
      </c>
      <c r="D42" s="4" t="s">
        <v>19</v>
      </c>
      <c r="E42" s="3" t="s">
        <v>3</v>
      </c>
      <c r="F42" s="79" t="s">
        <v>171</v>
      </c>
      <c r="H42" s="3" t="s">
        <v>4</v>
      </c>
      <c r="I42" s="3" t="s">
        <v>5</v>
      </c>
      <c r="J42" s="66" t="s">
        <v>6</v>
      </c>
      <c r="K42" s="66" t="s">
        <v>6</v>
      </c>
      <c r="L42" s="67" t="s">
        <v>7</v>
      </c>
      <c r="M42" s="68" t="s">
        <v>8</v>
      </c>
      <c r="N42" s="67" t="s">
        <v>9</v>
      </c>
      <c r="P42" s="60" t="s">
        <v>7</v>
      </c>
    </row>
    <row r="43" spans="3:16" ht="12.75" customHeight="1" x14ac:dyDescent="0.2">
      <c r="C43" s="13" t="s">
        <v>20</v>
      </c>
      <c r="D43" s="7">
        <v>10</v>
      </c>
      <c r="E43" s="6">
        <v>-13</v>
      </c>
      <c r="F43" s="65">
        <v>0</v>
      </c>
      <c r="H43" s="8">
        <f t="shared" ref="H43:H48" si="6">D43*25.4</f>
        <v>254</v>
      </c>
      <c r="I43" s="8">
        <f>H43/2-F43</f>
        <v>127</v>
      </c>
      <c r="J43" s="8">
        <f t="shared" ref="J43:J48" si="7">E43+I43</f>
        <v>114</v>
      </c>
      <c r="K43" s="8">
        <f t="shared" ref="K43:K48" si="8">J43/24.5</f>
        <v>4.6530612244897958</v>
      </c>
      <c r="L43" s="8">
        <f t="shared" ref="L43:L48" si="9">D43-K43</f>
        <v>5.3469387755102042</v>
      </c>
      <c r="M43" s="8">
        <f t="shared" ref="M43:M48" si="10">D43-L43</f>
        <v>4.6530612244897958</v>
      </c>
      <c r="N43" s="8">
        <f t="shared" ref="N43:N48" si="11">M43+L43</f>
        <v>10</v>
      </c>
      <c r="P43" s="60">
        <f t="shared" ref="P43:P48" si="12">-(L43)</f>
        <v>-5.3469387755102042</v>
      </c>
    </row>
    <row r="44" spans="3:16" ht="12.75" customHeight="1" x14ac:dyDescent="0.2">
      <c r="C44" s="13" t="s">
        <v>21</v>
      </c>
      <c r="D44" s="7">
        <v>13</v>
      </c>
      <c r="E44" s="6">
        <v>25</v>
      </c>
      <c r="F44" s="65">
        <v>0</v>
      </c>
      <c r="H44" s="8">
        <f t="shared" si="6"/>
        <v>330.2</v>
      </c>
      <c r="I44" s="8">
        <f t="shared" ref="I44:I48" si="13">H44/2-F44</f>
        <v>165.1</v>
      </c>
      <c r="J44" s="8">
        <f t="shared" si="7"/>
        <v>190.1</v>
      </c>
      <c r="K44" s="8">
        <f t="shared" si="8"/>
        <v>7.7591836734693871</v>
      </c>
      <c r="L44" s="8">
        <f t="shared" si="9"/>
        <v>5.2408163265306129</v>
      </c>
      <c r="M44" s="8">
        <f t="shared" si="10"/>
        <v>7.7591836734693871</v>
      </c>
      <c r="N44" s="8">
        <f t="shared" si="11"/>
        <v>13</v>
      </c>
      <c r="P44" s="60">
        <f t="shared" si="12"/>
        <v>-5.2408163265306129</v>
      </c>
    </row>
    <row r="45" spans="3:16" ht="12.75" customHeight="1" x14ac:dyDescent="0.2">
      <c r="C45" s="13" t="s">
        <v>22</v>
      </c>
      <c r="D45" s="7">
        <v>13</v>
      </c>
      <c r="E45" s="6">
        <v>30</v>
      </c>
      <c r="F45" s="65">
        <v>0</v>
      </c>
      <c r="H45" s="8">
        <f t="shared" si="6"/>
        <v>330.2</v>
      </c>
      <c r="I45" s="8">
        <f t="shared" si="13"/>
        <v>165.1</v>
      </c>
      <c r="J45" s="8">
        <f t="shared" si="7"/>
        <v>195.1</v>
      </c>
      <c r="K45" s="8">
        <f t="shared" si="8"/>
        <v>7.963265306122449</v>
      </c>
      <c r="L45" s="8">
        <f t="shared" si="9"/>
        <v>5.036734693877551</v>
      </c>
      <c r="M45" s="8">
        <f t="shared" si="10"/>
        <v>7.963265306122449</v>
      </c>
      <c r="N45" s="8">
        <f t="shared" si="11"/>
        <v>13</v>
      </c>
      <c r="P45" s="60">
        <f t="shared" si="12"/>
        <v>-5.036734693877551</v>
      </c>
    </row>
    <row r="46" spans="3:16" ht="12.75" customHeight="1" x14ac:dyDescent="0.2">
      <c r="C46" s="13" t="s">
        <v>17</v>
      </c>
      <c r="D46" s="7">
        <v>12.5</v>
      </c>
      <c r="E46" s="6">
        <v>32</v>
      </c>
      <c r="F46" s="65">
        <v>0</v>
      </c>
      <c r="H46" s="8">
        <f t="shared" si="6"/>
        <v>317.5</v>
      </c>
      <c r="I46" s="8">
        <f t="shared" si="13"/>
        <v>158.75</v>
      </c>
      <c r="J46" s="8">
        <f t="shared" si="7"/>
        <v>190.75</v>
      </c>
      <c r="K46" s="8">
        <f t="shared" si="8"/>
        <v>7.7857142857142856</v>
      </c>
      <c r="L46" s="8">
        <f t="shared" si="9"/>
        <v>4.7142857142857144</v>
      </c>
      <c r="M46" s="8">
        <f t="shared" si="10"/>
        <v>7.7857142857142856</v>
      </c>
      <c r="N46" s="8">
        <f t="shared" si="11"/>
        <v>12.5</v>
      </c>
      <c r="P46" s="60">
        <f t="shared" si="12"/>
        <v>-4.7142857142857144</v>
      </c>
    </row>
    <row r="47" spans="3:16" ht="12.75" customHeight="1" x14ac:dyDescent="0.2">
      <c r="C47" s="13" t="s">
        <v>23</v>
      </c>
      <c r="D47" s="7">
        <v>11</v>
      </c>
      <c r="E47" s="6">
        <v>56</v>
      </c>
      <c r="F47" s="65">
        <v>0</v>
      </c>
      <c r="H47" s="8">
        <f t="shared" si="6"/>
        <v>279.39999999999998</v>
      </c>
      <c r="I47" s="8">
        <f t="shared" si="13"/>
        <v>139.69999999999999</v>
      </c>
      <c r="J47" s="8">
        <f t="shared" si="7"/>
        <v>195.7</v>
      </c>
      <c r="K47" s="8">
        <f t="shared" si="8"/>
        <v>7.9877551020408157</v>
      </c>
      <c r="L47" s="8">
        <f t="shared" si="9"/>
        <v>3.0122448979591843</v>
      </c>
      <c r="M47" s="8">
        <f t="shared" si="10"/>
        <v>7.9877551020408157</v>
      </c>
      <c r="N47" s="8">
        <f t="shared" si="11"/>
        <v>11</v>
      </c>
      <c r="P47" s="60">
        <f t="shared" si="12"/>
        <v>-3.0122448979591843</v>
      </c>
    </row>
    <row r="48" spans="3:16" ht="12.75" customHeight="1" x14ac:dyDescent="0.2">
      <c r="C48" s="13" t="s">
        <v>24</v>
      </c>
      <c r="D48" s="7">
        <v>11.5</v>
      </c>
      <c r="E48" s="6">
        <v>50</v>
      </c>
      <c r="F48" s="65">
        <v>0</v>
      </c>
      <c r="H48" s="8">
        <f t="shared" si="6"/>
        <v>292.09999999999997</v>
      </c>
      <c r="I48" s="8">
        <f t="shared" si="13"/>
        <v>146.04999999999998</v>
      </c>
      <c r="J48" s="8">
        <f t="shared" si="7"/>
        <v>196.04999999999998</v>
      </c>
      <c r="K48" s="8">
        <f t="shared" si="8"/>
        <v>8.0020408163265291</v>
      </c>
      <c r="L48" s="8">
        <f t="shared" si="9"/>
        <v>3.4979591836734709</v>
      </c>
      <c r="M48" s="8">
        <f t="shared" si="10"/>
        <v>8.0020408163265291</v>
      </c>
      <c r="N48" s="8">
        <f t="shared" si="11"/>
        <v>11.5</v>
      </c>
      <c r="P48" s="60">
        <f t="shared" si="12"/>
        <v>-3.4979591836734709</v>
      </c>
    </row>
    <row r="49" spans="3:14" ht="12.75" customHeight="1" x14ac:dyDescent="0.2">
      <c r="C49" s="14"/>
      <c r="D49" s="11"/>
      <c r="E49" s="12"/>
      <c r="H49" s="8"/>
      <c r="I49" s="8"/>
      <c r="J49" s="8"/>
      <c r="K49" s="8"/>
      <c r="L49" s="8"/>
      <c r="M49" s="8"/>
      <c r="N49" s="8"/>
    </row>
    <row r="50" spans="3:14" ht="12.75" customHeight="1" x14ac:dyDescent="0.2">
      <c r="C50" s="14"/>
      <c r="D50" s="11"/>
      <c r="E50" s="12"/>
      <c r="H50" s="8"/>
      <c r="I50" s="8"/>
      <c r="J50" s="8"/>
      <c r="K50" s="8"/>
      <c r="L50" s="8"/>
      <c r="M50" s="8"/>
      <c r="N50" s="8"/>
    </row>
    <row r="51" spans="3:14" ht="12.75" customHeight="1" x14ac:dyDescent="0.2">
      <c r="C51" s="14"/>
      <c r="D51" s="11"/>
      <c r="E51" s="12"/>
      <c r="H51" s="8"/>
      <c r="I51" s="8"/>
      <c r="J51" s="8"/>
      <c r="K51" s="8"/>
      <c r="L51" s="8"/>
      <c r="M51" s="8"/>
      <c r="N51" s="8"/>
    </row>
    <row r="52" spans="3:14" ht="12.75" customHeight="1" x14ac:dyDescent="0.2">
      <c r="C52" s="14"/>
      <c r="D52" s="11"/>
      <c r="E52" s="12"/>
      <c r="H52" s="8"/>
      <c r="I52" s="8"/>
      <c r="J52" s="8"/>
      <c r="K52" s="8"/>
      <c r="L52" s="8"/>
      <c r="M52" s="8"/>
      <c r="N52" s="8"/>
    </row>
    <row r="53" spans="3:14" ht="12.75" customHeight="1" x14ac:dyDescent="0.2">
      <c r="C53" s="14"/>
      <c r="D53" s="11"/>
      <c r="E53" s="12"/>
      <c r="H53" s="8"/>
      <c r="I53" s="8"/>
      <c r="J53" s="8"/>
      <c r="K53" s="8"/>
      <c r="L53" s="8"/>
      <c r="M53" s="8"/>
      <c r="N53" s="8"/>
    </row>
    <row r="54" spans="3:14" ht="12.75" customHeight="1" x14ac:dyDescent="0.2">
      <c r="C54" s="14"/>
      <c r="D54" s="11"/>
      <c r="E54" s="12"/>
      <c r="H54" s="8"/>
      <c r="I54" s="8"/>
      <c r="J54" s="8"/>
      <c r="K54" s="8"/>
      <c r="L54" s="8"/>
      <c r="M54" s="8"/>
      <c r="N54" s="8"/>
    </row>
    <row r="55" spans="3:14" ht="12.75" customHeight="1" x14ac:dyDescent="0.2">
      <c r="C55" s="14"/>
      <c r="D55" s="11"/>
      <c r="E55" s="12"/>
      <c r="H55" s="8"/>
      <c r="I55" s="8"/>
      <c r="J55" s="8"/>
      <c r="K55" s="8"/>
      <c r="L55" s="8"/>
      <c r="M55" s="8"/>
      <c r="N55" s="8"/>
    </row>
    <row r="56" spans="3:14" ht="12.75" customHeight="1" x14ac:dyDescent="0.2">
      <c r="C56" s="14"/>
      <c r="D56" s="11"/>
      <c r="E56" s="12"/>
      <c r="H56" s="8"/>
      <c r="I56" s="8"/>
      <c r="J56" s="8"/>
      <c r="K56" s="8"/>
      <c r="L56" s="8"/>
      <c r="M56" s="8"/>
      <c r="N56" s="8"/>
    </row>
    <row r="57" spans="3:14" ht="12.75" customHeight="1" x14ac:dyDescent="0.2">
      <c r="C57" s="14"/>
      <c r="D57" s="11"/>
      <c r="E57" s="12"/>
      <c r="H57" s="8"/>
      <c r="I57" s="8"/>
      <c r="J57" s="8"/>
      <c r="K57" s="8"/>
      <c r="L57" s="8"/>
      <c r="M57" s="8"/>
      <c r="N57" s="8"/>
    </row>
    <row r="58" spans="3:14" ht="12.75" customHeight="1" x14ac:dyDescent="0.2">
      <c r="C58" s="14"/>
      <c r="D58" s="11"/>
      <c r="E58" s="12"/>
      <c r="H58" s="8"/>
      <c r="I58" s="8"/>
      <c r="J58" s="8"/>
      <c r="K58" s="8"/>
      <c r="L58" s="8"/>
      <c r="M58" s="8"/>
      <c r="N58" s="8"/>
    </row>
    <row r="59" spans="3:14" ht="12.75" customHeight="1" x14ac:dyDescent="0.2">
      <c r="C59" s="14"/>
      <c r="D59" s="11"/>
      <c r="E59" s="12"/>
      <c r="H59" s="8"/>
      <c r="I59" s="8"/>
      <c r="J59" s="8"/>
      <c r="K59" s="8"/>
      <c r="L59" s="8"/>
      <c r="M59" s="8"/>
      <c r="N59" s="8"/>
    </row>
    <row r="60" spans="3:14" ht="12.75" customHeight="1" x14ac:dyDescent="0.2">
      <c r="C60" s="14"/>
      <c r="D60" s="11"/>
      <c r="E60" s="12"/>
      <c r="H60" s="8"/>
      <c r="I60" s="8"/>
      <c r="J60" s="8"/>
      <c r="K60" s="8"/>
      <c r="L60" s="8"/>
      <c r="M60" s="8"/>
      <c r="N60" s="8"/>
    </row>
    <row r="61" spans="3:14" ht="12.75" customHeight="1" x14ac:dyDescent="0.2">
      <c r="C61" s="14"/>
      <c r="D61" s="11"/>
      <c r="E61" s="12"/>
      <c r="H61" s="8"/>
      <c r="I61" s="8"/>
      <c r="J61" s="8"/>
      <c r="K61" s="8"/>
      <c r="L61" s="8"/>
      <c r="M61" s="8"/>
      <c r="N61" s="8"/>
    </row>
    <row r="62" spans="3:14" ht="12.75" customHeight="1" x14ac:dyDescent="0.2">
      <c r="C62" s="14"/>
      <c r="D62" s="11"/>
      <c r="E62" s="12"/>
      <c r="H62" s="8"/>
      <c r="I62" s="8"/>
      <c r="J62" s="8"/>
      <c r="K62" s="8"/>
      <c r="L62" s="8"/>
      <c r="M62" s="8"/>
      <c r="N62" s="8"/>
    </row>
    <row r="63" spans="3:14" ht="12.75" customHeight="1" x14ac:dyDescent="0.2">
      <c r="C63" s="14"/>
      <c r="D63" s="11"/>
      <c r="E63" s="12"/>
      <c r="H63" s="8"/>
      <c r="I63" s="8"/>
      <c r="J63" s="8"/>
      <c r="K63" s="8"/>
      <c r="L63" s="8"/>
      <c r="M63" s="8"/>
      <c r="N63" s="8"/>
    </row>
    <row r="64" spans="3:14" ht="12.75" customHeight="1" x14ac:dyDescent="0.2">
      <c r="C64" s="14"/>
      <c r="D64" s="11"/>
      <c r="E64" s="12"/>
      <c r="H64" s="8"/>
      <c r="I64" s="8"/>
      <c r="J64" s="8"/>
      <c r="K64" s="8"/>
      <c r="L64" s="8"/>
      <c r="M64" s="8"/>
      <c r="N64" s="8"/>
    </row>
    <row r="65" spans="3:14" ht="12.75" customHeight="1" x14ac:dyDescent="0.2">
      <c r="C65" s="14"/>
      <c r="D65" s="11"/>
      <c r="E65" s="12"/>
      <c r="H65" s="8"/>
      <c r="I65" s="8"/>
      <c r="J65" s="8"/>
      <c r="K65" s="8"/>
      <c r="L65" s="8"/>
      <c r="M65" s="8"/>
      <c r="N65" s="8"/>
    </row>
    <row r="66" spans="3:14" ht="12.75" customHeight="1" x14ac:dyDescent="0.2">
      <c r="C66" s="14"/>
      <c r="D66" s="11"/>
      <c r="E66" s="12"/>
      <c r="H66" s="8"/>
      <c r="I66" s="8"/>
      <c r="J66" s="8"/>
      <c r="K66" s="8"/>
      <c r="L66" s="8"/>
      <c r="M66" s="8"/>
      <c r="N66" s="8"/>
    </row>
    <row r="67" spans="3:14" ht="12.75" customHeight="1" x14ac:dyDescent="0.2">
      <c r="C67" s="14"/>
      <c r="D67" s="11"/>
      <c r="E67" s="12"/>
      <c r="H67" s="8"/>
      <c r="I67" s="8"/>
      <c r="J67" s="8"/>
      <c r="K67" s="8"/>
      <c r="L67" s="8"/>
      <c r="M67" s="8"/>
      <c r="N67" s="8"/>
    </row>
    <row r="68" spans="3:14" ht="12.75" customHeight="1" x14ac:dyDescent="0.2">
      <c r="C68" s="14"/>
      <c r="D68" s="11"/>
      <c r="E68" s="12"/>
      <c r="H68" s="8"/>
      <c r="I68" s="8"/>
      <c r="J68" s="8"/>
      <c r="K68" s="8"/>
      <c r="L68" s="8"/>
      <c r="M68" s="8"/>
      <c r="N68" s="8"/>
    </row>
    <row r="69" spans="3:14" ht="12.75" customHeight="1" x14ac:dyDescent="0.2">
      <c r="C69" s="14"/>
      <c r="D69" s="11"/>
      <c r="E69" s="12"/>
      <c r="H69" s="8"/>
      <c r="I69" s="8"/>
      <c r="J69" s="8"/>
      <c r="K69" s="8"/>
      <c r="L69" s="8"/>
      <c r="M69" s="8"/>
      <c r="N69" s="8"/>
    </row>
    <row r="70" spans="3:14" ht="12.75" customHeight="1" x14ac:dyDescent="0.2">
      <c r="C70" s="14"/>
      <c r="D70" s="11"/>
      <c r="E70" s="12"/>
      <c r="H70" s="8"/>
      <c r="I70" s="8"/>
      <c r="J70" s="8"/>
      <c r="K70" s="8"/>
      <c r="L70" s="8"/>
      <c r="M70" s="8"/>
      <c r="N70" s="8"/>
    </row>
    <row r="71" spans="3:14" ht="12.75" customHeight="1" x14ac:dyDescent="0.2">
      <c r="C71" s="14"/>
      <c r="D71" s="11"/>
      <c r="E71" s="12"/>
      <c r="H71" s="8"/>
      <c r="I71" s="8"/>
      <c r="J71" s="8"/>
      <c r="K71" s="8"/>
      <c r="L71" s="8"/>
      <c r="M71" s="8"/>
      <c r="N71" s="8"/>
    </row>
    <row r="72" spans="3:14" ht="12.75" customHeight="1" x14ac:dyDescent="0.2">
      <c r="C72" s="14"/>
      <c r="D72" s="11"/>
      <c r="E72" s="12"/>
      <c r="H72" s="8"/>
      <c r="I72" s="8"/>
      <c r="J72" s="8"/>
      <c r="K72" s="8"/>
      <c r="L72" s="8"/>
      <c r="M72" s="8"/>
      <c r="N72" s="8"/>
    </row>
    <row r="73" spans="3:14" ht="12.75" customHeight="1" x14ac:dyDescent="0.2">
      <c r="C73" s="14"/>
      <c r="D73" s="11"/>
      <c r="E73" s="12"/>
      <c r="H73" s="8"/>
      <c r="I73" s="8"/>
      <c r="J73" s="8"/>
      <c r="K73" s="8"/>
      <c r="L73" s="8"/>
      <c r="M73" s="8"/>
      <c r="N73" s="8"/>
    </row>
    <row r="74" spans="3:14" ht="12.75" customHeight="1" x14ac:dyDescent="0.2">
      <c r="C74" s="14"/>
      <c r="D74" s="11"/>
      <c r="E74" s="12"/>
      <c r="H74" s="8"/>
      <c r="I74" s="8"/>
      <c r="J74" s="8"/>
      <c r="K74" s="8"/>
      <c r="L74" s="8"/>
      <c r="M74" s="8"/>
      <c r="N74" s="8"/>
    </row>
    <row r="75" spans="3:14" ht="12.75" customHeight="1" x14ac:dyDescent="0.2">
      <c r="C75" s="14"/>
      <c r="D75" s="11"/>
      <c r="E75" s="12"/>
      <c r="H75" s="8"/>
      <c r="I75" s="8"/>
      <c r="J75" s="8"/>
      <c r="K75" s="8"/>
      <c r="L75" s="8"/>
      <c r="M75" s="8"/>
      <c r="N75" s="8"/>
    </row>
    <row r="76" spans="3:14" ht="12.75" customHeight="1" x14ac:dyDescent="0.2">
      <c r="C76" s="14"/>
      <c r="D76" s="11"/>
      <c r="E76" s="12"/>
      <c r="H76" s="8"/>
      <c r="I76" s="8"/>
      <c r="J76" s="8"/>
      <c r="K76" s="8"/>
      <c r="L76" s="8"/>
      <c r="M76" s="8"/>
      <c r="N7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56"/>
  <sheetViews>
    <sheetView workbookViewId="0">
      <selection activeCell="J54" sqref="J54"/>
    </sheetView>
  </sheetViews>
  <sheetFormatPr defaultColWidth="14.42578125" defaultRowHeight="12.75" customHeight="1" x14ac:dyDescent="0.2"/>
  <cols>
    <col min="1" max="2" width="9.140625" customWidth="1"/>
    <col min="3" max="3" width="13.42578125" customWidth="1"/>
    <col min="4" max="7" width="9.140625" customWidth="1"/>
    <col min="8" max="13" width="9.140625" style="65" customWidth="1"/>
    <col min="14" max="33" width="9.140625" customWidth="1"/>
  </cols>
  <sheetData>
    <row r="1" spans="1:33" ht="12.75" customHeight="1" x14ac:dyDescent="0.2">
      <c r="A1" s="15"/>
      <c r="B1" s="15"/>
      <c r="C1" s="79" t="s">
        <v>77</v>
      </c>
      <c r="D1" s="4" t="s">
        <v>2</v>
      </c>
      <c r="E1" s="3" t="s">
        <v>3</v>
      </c>
      <c r="F1" s="79" t="s">
        <v>171</v>
      </c>
      <c r="G1" s="15"/>
      <c r="H1" s="66" t="s">
        <v>4</v>
      </c>
      <c r="I1" s="66" t="s">
        <v>5</v>
      </c>
      <c r="J1" s="66" t="s">
        <v>6</v>
      </c>
      <c r="K1" s="66" t="s">
        <v>6</v>
      </c>
      <c r="L1" s="67" t="s">
        <v>7</v>
      </c>
      <c r="M1" s="68" t="s">
        <v>8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 ht="12.75" customHeight="1" x14ac:dyDescent="0.2">
      <c r="A2" s="15"/>
      <c r="B2" s="16">
        <v>1</v>
      </c>
      <c r="C2" s="16" t="s">
        <v>10</v>
      </c>
      <c r="D2" s="16">
        <v>7.5</v>
      </c>
      <c r="E2" s="16">
        <v>45</v>
      </c>
      <c r="F2" s="62">
        <v>0</v>
      </c>
      <c r="G2" s="15"/>
      <c r="H2" s="8">
        <f>D2*25.4</f>
        <v>190.5</v>
      </c>
      <c r="I2" s="8">
        <f>H2/2-F2</f>
        <v>95.25</v>
      </c>
      <c r="J2" s="8">
        <f t="shared" ref="J2:J9" si="0">E2+I2</f>
        <v>140.25</v>
      </c>
      <c r="K2" s="8">
        <f t="shared" ref="K2:K9" si="1">J2/24.5</f>
        <v>5.7244897959183669</v>
      </c>
      <c r="L2" s="8">
        <f t="shared" ref="L2:L9" si="2">D2-K2</f>
        <v>1.7755102040816331</v>
      </c>
      <c r="M2" s="8">
        <f>L2-D2</f>
        <v>-5.7244897959183669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2.75" customHeight="1" x14ac:dyDescent="0.2">
      <c r="A3" s="15"/>
      <c r="B3" s="16">
        <v>2</v>
      </c>
      <c r="C3" s="16" t="s">
        <v>11</v>
      </c>
      <c r="D3" s="16">
        <v>7.5</v>
      </c>
      <c r="E3" s="16">
        <v>45</v>
      </c>
      <c r="F3" s="62">
        <v>0</v>
      </c>
      <c r="G3" s="15"/>
      <c r="H3" s="8">
        <f t="shared" ref="H3:H9" si="3">D3*25.4</f>
        <v>190.5</v>
      </c>
      <c r="I3" s="8">
        <f t="shared" ref="I3:I9" si="4">H3/2-F3</f>
        <v>95.25</v>
      </c>
      <c r="J3" s="8">
        <f t="shared" si="0"/>
        <v>140.25</v>
      </c>
      <c r="K3" s="8">
        <f t="shared" si="1"/>
        <v>5.7244897959183669</v>
      </c>
      <c r="L3" s="8">
        <f t="shared" si="2"/>
        <v>1.7755102040816331</v>
      </c>
      <c r="M3" s="8">
        <f t="shared" ref="M3:M9" si="5">L3-D3</f>
        <v>-5.7244897959183669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2.75" customHeight="1" x14ac:dyDescent="0.2">
      <c r="A4" s="15"/>
      <c r="B4" s="16">
        <v>3</v>
      </c>
      <c r="C4" s="16" t="s">
        <v>25</v>
      </c>
      <c r="D4" s="7">
        <v>9</v>
      </c>
      <c r="E4" s="6">
        <v>49</v>
      </c>
      <c r="F4" s="62">
        <v>0</v>
      </c>
      <c r="G4" s="15"/>
      <c r="H4" s="8">
        <f t="shared" si="3"/>
        <v>228.6</v>
      </c>
      <c r="I4" s="8">
        <f t="shared" si="4"/>
        <v>114.3</v>
      </c>
      <c r="J4" s="8">
        <f t="shared" si="0"/>
        <v>163.30000000000001</v>
      </c>
      <c r="K4" s="8">
        <f t="shared" si="1"/>
        <v>6.66530612244898</v>
      </c>
      <c r="L4" s="8">
        <f t="shared" si="2"/>
        <v>2.33469387755102</v>
      </c>
      <c r="M4" s="8">
        <f t="shared" si="5"/>
        <v>-6.66530612244898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ht="12.75" customHeight="1" x14ac:dyDescent="0.2">
      <c r="A5" s="15"/>
      <c r="B5" s="16">
        <v>4</v>
      </c>
      <c r="C5" s="16" t="s">
        <v>26</v>
      </c>
      <c r="D5" s="7">
        <v>10.5</v>
      </c>
      <c r="E5" s="6">
        <v>57</v>
      </c>
      <c r="F5" s="62">
        <v>3</v>
      </c>
      <c r="G5" s="15"/>
      <c r="H5" s="8">
        <f t="shared" si="3"/>
        <v>266.7</v>
      </c>
      <c r="I5" s="8">
        <f t="shared" si="4"/>
        <v>130.35</v>
      </c>
      <c r="J5" s="8">
        <f t="shared" si="0"/>
        <v>187.35</v>
      </c>
      <c r="K5" s="8">
        <f t="shared" si="1"/>
        <v>7.6469387755102041</v>
      </c>
      <c r="L5" s="8">
        <f t="shared" si="2"/>
        <v>2.8530612244897959</v>
      </c>
      <c r="M5" s="8">
        <f t="shared" si="5"/>
        <v>-7.6469387755102041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ht="12.75" customHeight="1" x14ac:dyDescent="0.2">
      <c r="A6" s="15"/>
      <c r="B6" s="16">
        <v>5</v>
      </c>
      <c r="C6" s="16" t="s">
        <v>27</v>
      </c>
      <c r="D6" s="7">
        <v>9</v>
      </c>
      <c r="E6" s="6">
        <v>37</v>
      </c>
      <c r="F6" s="62">
        <v>0</v>
      </c>
      <c r="G6" s="15"/>
      <c r="H6" s="8">
        <f t="shared" si="3"/>
        <v>228.6</v>
      </c>
      <c r="I6" s="8">
        <f t="shared" si="4"/>
        <v>114.3</v>
      </c>
      <c r="J6" s="8">
        <f t="shared" si="0"/>
        <v>151.30000000000001</v>
      </c>
      <c r="K6" s="8">
        <f t="shared" si="1"/>
        <v>6.1755102040816334</v>
      </c>
      <c r="L6" s="8">
        <f t="shared" si="2"/>
        <v>2.8244897959183666</v>
      </c>
      <c r="M6" s="8">
        <f t="shared" si="5"/>
        <v>-6.1755102040816334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12.75" customHeight="1" x14ac:dyDescent="0.2">
      <c r="A7" s="15"/>
      <c r="B7" s="16">
        <v>6</v>
      </c>
      <c r="C7" s="16" t="s">
        <v>28</v>
      </c>
      <c r="D7" s="7">
        <v>10</v>
      </c>
      <c r="E7" s="6">
        <v>34</v>
      </c>
      <c r="F7" s="62">
        <v>0</v>
      </c>
      <c r="G7" s="15"/>
      <c r="H7" s="8">
        <f t="shared" si="3"/>
        <v>254</v>
      </c>
      <c r="I7" s="8">
        <f t="shared" si="4"/>
        <v>127</v>
      </c>
      <c r="J7" s="8">
        <f t="shared" si="0"/>
        <v>161</v>
      </c>
      <c r="K7" s="8">
        <f t="shared" si="1"/>
        <v>6.5714285714285712</v>
      </c>
      <c r="L7" s="8">
        <f t="shared" si="2"/>
        <v>3.4285714285714288</v>
      </c>
      <c r="M7" s="8">
        <f t="shared" si="5"/>
        <v>-6.5714285714285712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3" ht="12.75" customHeight="1" x14ac:dyDescent="0.2">
      <c r="A8" s="15"/>
      <c r="B8" s="16">
        <v>7</v>
      </c>
      <c r="C8" s="15"/>
      <c r="D8" s="15"/>
      <c r="E8" s="15"/>
      <c r="F8" s="62">
        <v>0</v>
      </c>
      <c r="G8" s="15"/>
      <c r="H8" s="8">
        <f t="shared" si="3"/>
        <v>0</v>
      </c>
      <c r="I8" s="8">
        <f t="shared" si="4"/>
        <v>0</v>
      </c>
      <c r="J8" s="8">
        <f t="shared" si="0"/>
        <v>0</v>
      </c>
      <c r="K8" s="8">
        <f t="shared" si="1"/>
        <v>0</v>
      </c>
      <c r="L8" s="8">
        <f t="shared" si="2"/>
        <v>0</v>
      </c>
      <c r="M8" s="8">
        <f t="shared" si="5"/>
        <v>0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ht="12.75" customHeight="1" x14ac:dyDescent="0.2">
      <c r="A9" s="15"/>
      <c r="B9" s="16">
        <v>8</v>
      </c>
      <c r="C9" s="15"/>
      <c r="D9" s="15"/>
      <c r="E9" s="15"/>
      <c r="F9" s="62">
        <v>0</v>
      </c>
      <c r="G9" s="15"/>
      <c r="H9" s="8">
        <f t="shared" si="3"/>
        <v>0</v>
      </c>
      <c r="I9" s="8">
        <f t="shared" si="4"/>
        <v>0</v>
      </c>
      <c r="J9" s="8">
        <f t="shared" si="0"/>
        <v>0</v>
      </c>
      <c r="K9" s="8">
        <f t="shared" si="1"/>
        <v>0</v>
      </c>
      <c r="L9" s="8">
        <f t="shared" si="2"/>
        <v>0</v>
      </c>
      <c r="M9" s="8">
        <f t="shared" si="5"/>
        <v>0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ht="12.75" customHeight="1" x14ac:dyDescent="0.2">
      <c r="A10" s="15"/>
      <c r="B10" s="15"/>
      <c r="C10" s="15"/>
      <c r="D10" s="15"/>
      <c r="E10" s="15"/>
      <c r="F10" s="15"/>
      <c r="G10" s="15"/>
      <c r="H10" s="62"/>
      <c r="I10" s="62"/>
      <c r="J10" s="62"/>
      <c r="K10" s="62"/>
      <c r="L10" s="62"/>
      <c r="M10" s="62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ht="12.75" customHeight="1" x14ac:dyDescent="0.2">
      <c r="A11" s="15"/>
      <c r="B11" s="15"/>
      <c r="C11" s="15"/>
      <c r="D11" s="15"/>
      <c r="E11" s="15"/>
      <c r="F11" s="15"/>
      <c r="G11" s="15"/>
      <c r="H11" s="62"/>
      <c r="I11" s="62"/>
      <c r="J11" s="62"/>
      <c r="K11" s="62"/>
      <c r="L11" s="62"/>
      <c r="M11" s="62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ht="12.75" customHeight="1" x14ac:dyDescent="0.2">
      <c r="A12" s="15"/>
      <c r="B12" s="15"/>
      <c r="C12" s="15"/>
      <c r="D12" s="15"/>
      <c r="E12" s="15"/>
      <c r="F12" s="15"/>
      <c r="G12" s="15"/>
      <c r="H12" s="62"/>
      <c r="I12" s="62"/>
      <c r="J12" s="62"/>
      <c r="K12" s="62"/>
      <c r="L12" s="62"/>
      <c r="M12" s="62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ht="12.75" customHeight="1" x14ac:dyDescent="0.2">
      <c r="A13" s="15"/>
      <c r="B13" s="15"/>
      <c r="C13" s="15"/>
      <c r="D13" s="15"/>
      <c r="E13" s="15"/>
      <c r="F13" s="15"/>
      <c r="G13" s="15"/>
      <c r="H13" s="62"/>
      <c r="I13" s="62"/>
      <c r="J13" s="62"/>
      <c r="K13" s="62"/>
      <c r="L13" s="62"/>
      <c r="M13" s="62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12.75" customHeight="1" x14ac:dyDescent="0.2">
      <c r="A14" s="15"/>
      <c r="B14" s="15"/>
      <c r="C14" s="15"/>
      <c r="D14" s="15"/>
      <c r="E14" s="15"/>
      <c r="F14" s="15"/>
      <c r="G14" s="15"/>
      <c r="H14" s="62"/>
      <c r="I14" s="62"/>
      <c r="J14" s="62"/>
      <c r="K14" s="62"/>
      <c r="L14" s="62"/>
      <c r="M14" s="62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12.75" customHeight="1" x14ac:dyDescent="0.2">
      <c r="A15" s="15"/>
      <c r="B15" s="15"/>
      <c r="C15" s="15"/>
      <c r="D15" s="15"/>
      <c r="E15" s="15"/>
      <c r="F15" s="15"/>
      <c r="G15" s="15"/>
      <c r="H15" s="62"/>
      <c r="I15" s="62"/>
      <c r="J15" s="62"/>
      <c r="K15" s="62"/>
      <c r="L15" s="62"/>
      <c r="M15" s="62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12.75" customHeight="1" x14ac:dyDescent="0.2">
      <c r="A16" s="15"/>
      <c r="B16" s="15"/>
      <c r="C16" s="15"/>
      <c r="D16" s="15"/>
      <c r="E16" s="15"/>
      <c r="F16" s="15"/>
      <c r="G16" s="15"/>
      <c r="H16" s="62"/>
      <c r="I16" s="62"/>
      <c r="J16" s="62"/>
      <c r="K16" s="62"/>
      <c r="L16" s="62"/>
      <c r="M16" s="62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12.75" customHeight="1" x14ac:dyDescent="0.2">
      <c r="A17" s="15"/>
      <c r="B17" s="15"/>
      <c r="C17" s="15"/>
      <c r="D17" s="15"/>
      <c r="E17" s="15"/>
      <c r="F17" s="15"/>
      <c r="G17" s="15"/>
      <c r="H17" s="62"/>
      <c r="I17" s="62"/>
      <c r="J17" s="62"/>
      <c r="K17" s="62"/>
      <c r="L17" s="62"/>
      <c r="M17" s="62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12.75" customHeight="1" x14ac:dyDescent="0.2">
      <c r="A18" s="15"/>
      <c r="B18" s="15"/>
      <c r="C18" s="15"/>
      <c r="D18" s="15"/>
      <c r="E18" s="15"/>
      <c r="F18" s="15"/>
      <c r="G18" s="15"/>
      <c r="H18" s="62"/>
      <c r="I18" s="62"/>
      <c r="J18" s="62"/>
      <c r="K18" s="62"/>
      <c r="L18" s="62"/>
      <c r="M18" s="62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12.75" customHeight="1" x14ac:dyDescent="0.2">
      <c r="A19" s="15"/>
      <c r="B19" s="15"/>
      <c r="C19" s="15"/>
      <c r="D19" s="15"/>
      <c r="E19" s="15"/>
      <c r="F19" s="15"/>
      <c r="G19" s="15"/>
      <c r="H19" s="62"/>
      <c r="I19" s="62"/>
      <c r="J19" s="62"/>
      <c r="K19" s="62"/>
      <c r="L19" s="62"/>
      <c r="M19" s="62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ht="12.75" customHeight="1" x14ac:dyDescent="0.2">
      <c r="A20" s="15"/>
      <c r="B20" s="15"/>
      <c r="C20" s="15"/>
      <c r="D20" s="15"/>
      <c r="E20" s="15"/>
      <c r="F20" s="15"/>
      <c r="G20" s="15"/>
      <c r="H20" s="62"/>
      <c r="I20" s="62"/>
      <c r="J20" s="62"/>
      <c r="K20" s="62"/>
      <c r="L20" s="62"/>
      <c r="M20" s="62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ht="12.75" customHeight="1" x14ac:dyDescent="0.2">
      <c r="A21" s="15"/>
      <c r="B21" s="15"/>
      <c r="C21" s="15"/>
      <c r="D21" s="15"/>
      <c r="E21" s="15"/>
      <c r="F21" s="15"/>
      <c r="G21" s="15"/>
      <c r="H21" s="62"/>
      <c r="I21" s="62"/>
      <c r="J21" s="62"/>
      <c r="K21" s="62"/>
      <c r="L21" s="62"/>
      <c r="M21" s="62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ht="12.75" customHeight="1" x14ac:dyDescent="0.2">
      <c r="A22" s="15"/>
      <c r="B22" s="15"/>
      <c r="C22" s="15"/>
      <c r="D22" s="15"/>
      <c r="E22" s="15"/>
      <c r="F22" s="15"/>
      <c r="G22" s="15"/>
      <c r="H22" s="62"/>
      <c r="I22" s="62"/>
      <c r="J22" s="62"/>
      <c r="K22" s="62"/>
      <c r="L22" s="62"/>
      <c r="M22" s="62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ht="12.75" customHeight="1" x14ac:dyDescent="0.2">
      <c r="A23" s="15"/>
      <c r="B23" s="15"/>
      <c r="C23" s="15"/>
      <c r="D23" s="15"/>
      <c r="E23" s="15"/>
      <c r="F23" s="15"/>
      <c r="G23" s="15"/>
      <c r="H23" s="62"/>
      <c r="I23" s="62"/>
      <c r="J23" s="62"/>
      <c r="K23" s="62"/>
      <c r="L23" s="62"/>
      <c r="M23" s="62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ht="12.75" customHeight="1" x14ac:dyDescent="0.2">
      <c r="A24" s="15"/>
      <c r="B24" s="15"/>
      <c r="C24" s="15"/>
      <c r="D24" s="15"/>
      <c r="E24" s="15"/>
      <c r="F24" s="15"/>
      <c r="G24" s="15"/>
      <c r="H24" s="62"/>
      <c r="I24" s="62"/>
      <c r="J24" s="62"/>
      <c r="K24" s="62"/>
      <c r="L24" s="62"/>
      <c r="M24" s="62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ht="12.75" customHeight="1" x14ac:dyDescent="0.2">
      <c r="A25" s="15"/>
      <c r="B25" s="15"/>
      <c r="C25" s="15"/>
      <c r="D25" s="15"/>
      <c r="E25" s="15"/>
      <c r="F25" s="15"/>
      <c r="G25" s="15"/>
      <c r="H25" s="62"/>
      <c r="I25" s="62"/>
      <c r="J25" s="62"/>
      <c r="K25" s="62"/>
      <c r="L25" s="62"/>
      <c r="M25" s="62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12.75" customHeight="1" x14ac:dyDescent="0.2">
      <c r="A26" s="15"/>
      <c r="B26" s="15"/>
      <c r="C26" s="15"/>
      <c r="D26" s="15"/>
      <c r="E26" s="15"/>
      <c r="F26" s="15"/>
      <c r="G26" s="15"/>
      <c r="H26" s="62"/>
      <c r="I26" s="62"/>
      <c r="J26" s="62"/>
      <c r="K26" s="62"/>
      <c r="L26" s="62"/>
      <c r="M26" s="62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ht="12.75" customHeight="1" x14ac:dyDescent="0.2">
      <c r="A27" s="15"/>
      <c r="B27" s="15"/>
      <c r="C27" s="15"/>
      <c r="D27" s="15"/>
      <c r="E27" s="15"/>
      <c r="F27" s="15"/>
      <c r="G27" s="15"/>
      <c r="H27" s="62"/>
      <c r="I27" s="62"/>
      <c r="J27" s="62"/>
      <c r="K27" s="62"/>
      <c r="L27" s="62"/>
      <c r="M27" s="62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12.75" customHeight="1" x14ac:dyDescent="0.2">
      <c r="A28" s="15"/>
      <c r="B28" s="15"/>
      <c r="C28" s="15"/>
      <c r="D28" s="15"/>
      <c r="E28" s="15"/>
      <c r="F28" s="15"/>
      <c r="G28" s="15"/>
      <c r="H28" s="62"/>
      <c r="I28" s="62"/>
      <c r="J28" s="62"/>
      <c r="K28" s="62"/>
      <c r="L28" s="62"/>
      <c r="M28" s="62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12.75" customHeight="1" x14ac:dyDescent="0.2">
      <c r="A29" s="15"/>
      <c r="B29" s="15"/>
      <c r="C29" s="15"/>
      <c r="D29" s="15"/>
      <c r="E29" s="15"/>
      <c r="F29" s="15"/>
      <c r="G29" s="15"/>
      <c r="H29" s="62"/>
      <c r="I29" s="62"/>
      <c r="J29" s="62"/>
      <c r="K29" s="62"/>
      <c r="L29" s="62"/>
      <c r="M29" s="62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12.75" customHeight="1" x14ac:dyDescent="0.2">
      <c r="A30" s="15"/>
      <c r="B30" s="15"/>
      <c r="C30" s="15"/>
      <c r="D30" s="15"/>
      <c r="E30" s="15"/>
      <c r="F30" s="15"/>
      <c r="G30" s="15"/>
      <c r="H30" s="62"/>
      <c r="I30" s="62"/>
      <c r="J30" s="62"/>
      <c r="K30" s="62"/>
      <c r="L30" s="62"/>
      <c r="M30" s="62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12.75" customHeight="1" x14ac:dyDescent="0.2">
      <c r="A31" s="15"/>
      <c r="B31" s="15"/>
      <c r="C31" s="15"/>
      <c r="D31" s="15"/>
      <c r="E31" s="15"/>
      <c r="F31" s="15"/>
      <c r="G31" s="15"/>
      <c r="H31" s="62"/>
      <c r="I31" s="62"/>
      <c r="J31" s="62"/>
      <c r="K31" s="62"/>
      <c r="L31" s="62"/>
      <c r="M31" s="62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12.75" customHeight="1" x14ac:dyDescent="0.2">
      <c r="A32" s="15"/>
      <c r="B32" s="15"/>
      <c r="C32" s="15"/>
      <c r="D32" s="15"/>
      <c r="E32" s="15"/>
      <c r="F32" s="15"/>
      <c r="G32" s="15"/>
      <c r="H32" s="62"/>
      <c r="I32" s="62"/>
      <c r="J32" s="62"/>
      <c r="K32" s="62"/>
      <c r="L32" s="62"/>
      <c r="M32" s="62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ht="12.75" customHeight="1" x14ac:dyDescent="0.2">
      <c r="A33" s="15"/>
      <c r="B33" s="15"/>
      <c r="C33" s="15"/>
      <c r="D33" s="15"/>
      <c r="E33" s="15"/>
      <c r="F33" s="15"/>
      <c r="G33" s="15"/>
      <c r="H33" s="62"/>
      <c r="I33" s="62"/>
      <c r="J33" s="62"/>
      <c r="K33" s="62"/>
      <c r="L33" s="62"/>
      <c r="M33" s="62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12.75" customHeight="1" x14ac:dyDescent="0.2">
      <c r="A34" s="15"/>
      <c r="B34" s="15"/>
      <c r="C34" s="15"/>
      <c r="D34" s="15"/>
      <c r="E34" s="15"/>
      <c r="F34" s="15"/>
      <c r="G34" s="15"/>
      <c r="H34" s="62"/>
      <c r="I34" s="62"/>
      <c r="J34" s="62"/>
      <c r="K34" s="62"/>
      <c r="L34" s="62"/>
      <c r="M34" s="62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12.75" customHeight="1" x14ac:dyDescent="0.2">
      <c r="A35" s="15"/>
      <c r="B35" s="15"/>
      <c r="C35" s="15"/>
      <c r="D35" s="15"/>
      <c r="E35" s="15"/>
      <c r="F35" s="15"/>
      <c r="G35" s="15"/>
      <c r="H35" s="62"/>
      <c r="I35" s="62"/>
      <c r="J35" s="62"/>
      <c r="K35" s="62"/>
      <c r="L35" s="62"/>
      <c r="M35" s="62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2.75" customHeight="1" x14ac:dyDescent="0.2">
      <c r="A36" s="15"/>
      <c r="B36" s="15"/>
      <c r="C36" s="15"/>
      <c r="D36" s="15"/>
      <c r="E36" s="15"/>
      <c r="F36" s="15"/>
      <c r="G36" s="15"/>
      <c r="H36" s="62"/>
      <c r="I36" s="62"/>
      <c r="J36" s="62"/>
      <c r="K36" s="62"/>
      <c r="L36" s="62"/>
      <c r="M36" s="62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2.75" customHeight="1" x14ac:dyDescent="0.2">
      <c r="A37" s="15"/>
      <c r="B37" s="15"/>
      <c r="C37" s="15"/>
      <c r="D37" s="15"/>
      <c r="E37" s="15"/>
      <c r="F37" s="15"/>
      <c r="G37" s="15"/>
      <c r="H37" s="62"/>
      <c r="I37" s="62"/>
      <c r="J37" s="62"/>
      <c r="K37" s="62"/>
      <c r="L37" s="62"/>
      <c r="M37" s="62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12.75" customHeight="1" x14ac:dyDescent="0.2">
      <c r="A38" s="15"/>
      <c r="B38" s="15"/>
      <c r="C38" s="15"/>
      <c r="D38" s="15"/>
      <c r="E38" s="15"/>
      <c r="F38" s="15"/>
      <c r="G38" s="15"/>
      <c r="H38" s="62"/>
      <c r="I38" s="62"/>
      <c r="J38" s="62"/>
      <c r="K38" s="62"/>
      <c r="L38" s="62"/>
      <c r="M38" s="62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2.75" customHeight="1" x14ac:dyDescent="0.2">
      <c r="A39" s="15"/>
      <c r="B39" s="15"/>
      <c r="C39" s="15"/>
      <c r="D39" s="15"/>
      <c r="E39" s="15"/>
      <c r="F39" s="15"/>
      <c r="G39" s="15"/>
      <c r="H39" s="62"/>
      <c r="I39" s="62"/>
      <c r="J39" s="62"/>
      <c r="K39" s="62"/>
      <c r="L39" s="62"/>
      <c r="M39" s="62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2.75" customHeight="1" x14ac:dyDescent="0.2">
      <c r="A40" s="15"/>
      <c r="B40" s="15"/>
      <c r="C40" s="15"/>
      <c r="D40" s="15"/>
      <c r="E40" s="15"/>
      <c r="F40" s="15"/>
      <c r="G40" s="15"/>
      <c r="H40" s="62"/>
      <c r="I40" s="62"/>
      <c r="J40" s="62"/>
      <c r="K40" s="62"/>
      <c r="L40" s="62"/>
      <c r="M40" s="62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2.75" customHeight="1" x14ac:dyDescent="0.2">
      <c r="A41" s="15"/>
      <c r="B41" s="15"/>
      <c r="C41" s="15"/>
      <c r="D41" s="15"/>
      <c r="E41" s="15"/>
      <c r="F41" s="15"/>
      <c r="G41" s="15"/>
      <c r="H41" s="62"/>
      <c r="I41" s="62"/>
      <c r="J41" s="62"/>
      <c r="K41" s="62"/>
      <c r="L41" s="62"/>
      <c r="M41" s="62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12.75" customHeight="1" x14ac:dyDescent="0.2">
      <c r="A42" s="15"/>
      <c r="B42" s="15"/>
      <c r="C42" s="15"/>
      <c r="D42" s="15"/>
      <c r="E42" s="15"/>
      <c r="F42" s="15"/>
      <c r="G42" s="15"/>
      <c r="H42" s="62"/>
      <c r="I42" s="62"/>
      <c r="J42" s="62"/>
      <c r="K42" s="62"/>
      <c r="L42" s="62"/>
      <c r="M42" s="62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2.75" customHeight="1" x14ac:dyDescent="0.2">
      <c r="A43" s="15"/>
      <c r="B43" s="15"/>
      <c r="C43" s="15"/>
      <c r="D43" s="15"/>
      <c r="E43" s="15"/>
      <c r="F43" s="15"/>
      <c r="G43" s="15"/>
      <c r="H43" s="62"/>
      <c r="I43" s="62"/>
      <c r="J43" s="62"/>
      <c r="K43" s="62"/>
      <c r="L43" s="62"/>
      <c r="M43" s="62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2.75" customHeight="1" x14ac:dyDescent="0.2">
      <c r="A44" s="15"/>
      <c r="B44" s="15"/>
      <c r="C44" s="15"/>
      <c r="D44" s="15"/>
      <c r="E44" s="15"/>
      <c r="F44" s="15"/>
      <c r="G44" s="15"/>
      <c r="H44" s="62"/>
      <c r="I44" s="62"/>
      <c r="J44" s="62"/>
      <c r="K44" s="62"/>
      <c r="L44" s="62"/>
      <c r="M44" s="62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2.75" customHeight="1" x14ac:dyDescent="0.2">
      <c r="A45" s="15"/>
      <c r="B45" s="15"/>
      <c r="C45" s="15"/>
      <c r="D45" s="15"/>
      <c r="E45" s="15"/>
      <c r="F45" s="15"/>
      <c r="G45" s="15"/>
      <c r="H45" s="62"/>
      <c r="I45" s="62"/>
      <c r="J45" s="62"/>
      <c r="K45" s="62"/>
      <c r="L45" s="62"/>
      <c r="M45" s="62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2.75" customHeight="1" x14ac:dyDescent="0.2">
      <c r="A46" s="15"/>
      <c r="B46" s="15"/>
      <c r="C46" s="15"/>
      <c r="D46" s="15"/>
      <c r="E46" s="15"/>
      <c r="F46" s="15"/>
      <c r="G46" s="15"/>
      <c r="H46" s="62"/>
      <c r="I46" s="62"/>
      <c r="J46" s="62"/>
      <c r="K46" s="62"/>
      <c r="L46" s="62"/>
      <c r="M46" s="62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2.75" customHeight="1" x14ac:dyDescent="0.2">
      <c r="A47" s="15"/>
      <c r="B47" s="15"/>
      <c r="C47" s="15"/>
      <c r="D47" s="15"/>
      <c r="E47" s="15"/>
      <c r="F47" s="15"/>
      <c r="G47" s="15"/>
      <c r="H47" s="62"/>
      <c r="I47" s="62"/>
      <c r="J47" s="62"/>
      <c r="K47" s="62"/>
      <c r="L47" s="62"/>
      <c r="M47" s="62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2.75" customHeight="1" x14ac:dyDescent="0.2">
      <c r="A48" s="15"/>
      <c r="B48" s="15"/>
      <c r="C48" s="15"/>
      <c r="D48" s="15"/>
      <c r="E48" s="15"/>
      <c r="F48" s="15"/>
      <c r="G48" s="15"/>
      <c r="H48" s="62"/>
      <c r="I48" s="62"/>
      <c r="J48" s="62"/>
      <c r="K48" s="62"/>
      <c r="L48" s="62"/>
      <c r="M48" s="62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2.75" customHeight="1" x14ac:dyDescent="0.2">
      <c r="A49" s="15"/>
      <c r="B49" s="15"/>
      <c r="C49" s="15"/>
      <c r="D49" s="15"/>
      <c r="E49" s="15"/>
      <c r="F49" s="15"/>
      <c r="G49" s="15"/>
      <c r="H49" s="62"/>
      <c r="I49" s="62"/>
      <c r="J49" s="62"/>
      <c r="K49" s="62"/>
      <c r="L49" s="62"/>
      <c r="M49" s="62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2.75" customHeight="1" x14ac:dyDescent="0.2">
      <c r="A50" s="15"/>
      <c r="B50" s="15"/>
      <c r="C50" s="15"/>
      <c r="D50" s="15"/>
      <c r="E50" s="15"/>
      <c r="F50" s="15"/>
      <c r="G50" s="15"/>
      <c r="H50" s="62"/>
      <c r="I50" s="62"/>
      <c r="J50" s="62"/>
      <c r="K50" s="62"/>
      <c r="L50" s="62"/>
      <c r="M50" s="62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2.75" customHeight="1" x14ac:dyDescent="0.2">
      <c r="A51" s="15"/>
      <c r="B51" s="15"/>
      <c r="C51" s="15"/>
      <c r="D51" s="15"/>
      <c r="E51" s="15"/>
      <c r="F51" s="15"/>
      <c r="G51" s="15"/>
      <c r="H51" s="62"/>
      <c r="I51" s="62"/>
      <c r="J51" s="62"/>
      <c r="K51" s="62"/>
      <c r="L51" s="62"/>
      <c r="M51" s="62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2.75" customHeight="1" x14ac:dyDescent="0.2">
      <c r="A52" s="15"/>
      <c r="B52" s="15"/>
      <c r="C52" s="15"/>
      <c r="D52" s="15"/>
      <c r="E52" s="15"/>
      <c r="F52" s="15"/>
      <c r="G52" s="15"/>
      <c r="H52" s="62"/>
      <c r="I52" s="62"/>
      <c r="J52" s="62"/>
      <c r="K52" s="62"/>
      <c r="L52" s="62"/>
      <c r="M52" s="62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2.75" customHeight="1" x14ac:dyDescent="0.2">
      <c r="A53" s="15"/>
      <c r="B53" s="15"/>
      <c r="C53" s="15"/>
      <c r="D53" s="15"/>
      <c r="E53" s="15"/>
      <c r="F53" s="15"/>
      <c r="G53" s="15"/>
      <c r="H53" s="62"/>
      <c r="I53" s="62"/>
      <c r="J53" s="62"/>
      <c r="K53" s="62"/>
      <c r="L53" s="62"/>
      <c r="M53" s="62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2.75" customHeight="1" x14ac:dyDescent="0.2">
      <c r="A54" s="15"/>
      <c r="B54" s="15"/>
      <c r="C54" s="15"/>
      <c r="D54" s="15"/>
      <c r="E54" s="15"/>
      <c r="F54" s="15"/>
      <c r="G54" s="15"/>
      <c r="H54" s="62"/>
      <c r="I54" s="62"/>
      <c r="J54" s="62"/>
      <c r="K54" s="62"/>
      <c r="L54" s="62"/>
      <c r="M54" s="62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2.75" customHeight="1" x14ac:dyDescent="0.2">
      <c r="A55" s="15"/>
      <c r="B55" s="15"/>
      <c r="C55" s="15"/>
      <c r="D55" s="15"/>
      <c r="E55" s="15"/>
      <c r="F55" s="15"/>
      <c r="G55" s="15"/>
      <c r="H55" s="62"/>
      <c r="I55" s="62"/>
      <c r="J55" s="62"/>
      <c r="K55" s="62"/>
      <c r="L55" s="62"/>
      <c r="M55" s="62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2.75" customHeight="1" x14ac:dyDescent="0.2">
      <c r="A56" s="15"/>
      <c r="B56" s="15"/>
      <c r="C56" s="15"/>
      <c r="D56" s="15"/>
      <c r="E56" s="15"/>
      <c r="F56" s="15"/>
      <c r="G56" s="15"/>
      <c r="H56" s="62"/>
      <c r="I56" s="62"/>
      <c r="J56" s="62"/>
      <c r="K56" s="62"/>
      <c r="L56" s="62"/>
      <c r="M56" s="62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7"/>
  <sheetViews>
    <sheetView tabSelected="1" workbookViewId="0">
      <selection activeCell="E8" sqref="E8"/>
    </sheetView>
  </sheetViews>
  <sheetFormatPr defaultColWidth="14.42578125" defaultRowHeight="12.75" customHeight="1" x14ac:dyDescent="0.2"/>
  <cols>
    <col min="1" max="1" width="8.28515625" customWidth="1"/>
    <col min="2" max="2" width="2.85546875" customWidth="1"/>
    <col min="3" max="3" width="13.42578125" style="59" customWidth="1"/>
    <col min="4" max="4" width="6.85546875" style="72" bestFit="1" customWidth="1"/>
    <col min="5" max="5" width="6.140625" style="76" bestFit="1" customWidth="1"/>
    <col min="6" max="6" width="7.42578125" style="65" bestFit="1" customWidth="1"/>
    <col min="7" max="7" width="6.42578125" style="65" customWidth="1"/>
    <col min="8" max="8" width="8.85546875" style="65" bestFit="1" customWidth="1"/>
    <col min="9" max="10" width="10" style="65" bestFit="1" customWidth="1"/>
    <col min="11" max="11" width="12" style="65" bestFit="1" customWidth="1"/>
    <col min="12" max="12" width="11.7109375" style="65" bestFit="1" customWidth="1"/>
    <col min="13" max="13" width="15.140625" style="65" customWidth="1"/>
    <col min="14" max="17" width="17.28515625" customWidth="1"/>
  </cols>
  <sheetData>
    <row r="1" spans="1:16" ht="12.75" customHeight="1" x14ac:dyDescent="0.2">
      <c r="A1" s="15"/>
      <c r="B1" s="15"/>
      <c r="C1" s="78" t="s">
        <v>77</v>
      </c>
      <c r="D1" s="70" t="s">
        <v>2</v>
      </c>
      <c r="E1" s="74" t="s">
        <v>3</v>
      </c>
      <c r="F1" s="82" t="s">
        <v>171</v>
      </c>
      <c r="G1" s="66" t="s">
        <v>4</v>
      </c>
      <c r="H1" s="66" t="s">
        <v>5</v>
      </c>
      <c r="I1" s="66" t="s">
        <v>6</v>
      </c>
      <c r="J1" s="66" t="s">
        <v>6</v>
      </c>
      <c r="K1" s="67" t="s">
        <v>7</v>
      </c>
      <c r="L1" s="68" t="s">
        <v>8</v>
      </c>
      <c r="M1" s="62"/>
      <c r="N1" s="80" t="s">
        <v>170</v>
      </c>
      <c r="O1" s="15"/>
      <c r="P1" s="15"/>
    </row>
    <row r="2" spans="1:16" ht="12.75" customHeight="1" x14ac:dyDescent="0.2">
      <c r="A2" s="15"/>
      <c r="B2" s="16">
        <v>1</v>
      </c>
      <c r="C2" s="58" t="s">
        <v>159</v>
      </c>
      <c r="D2" s="71">
        <v>7.5</v>
      </c>
      <c r="E2" s="75">
        <v>32</v>
      </c>
      <c r="F2" s="62">
        <v>0</v>
      </c>
      <c r="G2" s="8">
        <f t="shared" ref="G2:G17" si="0">D2*25.4</f>
        <v>190.5</v>
      </c>
      <c r="H2" s="8">
        <f t="shared" ref="H2:H17" si="1">G2/2-F2</f>
        <v>95.25</v>
      </c>
      <c r="I2" s="8">
        <f t="shared" ref="I2:I17" si="2">E2+H2</f>
        <v>127.25</v>
      </c>
      <c r="J2" s="8">
        <f t="shared" ref="J2:J11" si="3">I2/24.5</f>
        <v>5.1938775510204085</v>
      </c>
      <c r="K2" s="8">
        <f t="shared" ref="K2:K17" si="4">D2-J2</f>
        <v>2.3061224489795915</v>
      </c>
      <c r="L2" s="8">
        <f>K2-D2</f>
        <v>-5.1938775510204085</v>
      </c>
      <c r="M2" s="62"/>
      <c r="N2" s="15"/>
      <c r="O2" s="15"/>
      <c r="P2" s="15"/>
    </row>
    <row r="3" spans="1:16" ht="12.75" customHeight="1" x14ac:dyDescent="0.2">
      <c r="A3" s="15"/>
      <c r="B3" s="16">
        <v>2</v>
      </c>
      <c r="C3" s="58" t="s">
        <v>160</v>
      </c>
      <c r="D3" s="71">
        <v>7.5</v>
      </c>
      <c r="E3" s="75">
        <v>32</v>
      </c>
      <c r="F3" s="62">
        <v>0</v>
      </c>
      <c r="G3" s="8">
        <f t="shared" si="0"/>
        <v>190.5</v>
      </c>
      <c r="H3" s="8">
        <f t="shared" si="1"/>
        <v>95.25</v>
      </c>
      <c r="I3" s="8">
        <f t="shared" si="2"/>
        <v>127.25</v>
      </c>
      <c r="J3" s="8">
        <f t="shared" si="3"/>
        <v>5.1938775510204085</v>
      </c>
      <c r="K3" s="8">
        <f t="shared" si="4"/>
        <v>2.3061224489795915</v>
      </c>
      <c r="L3" s="8">
        <f>K3-D3</f>
        <v>-5.1938775510204085</v>
      </c>
      <c r="M3" s="62"/>
      <c r="N3" s="15"/>
      <c r="O3" s="15"/>
      <c r="P3" s="15"/>
    </row>
    <row r="4" spans="1:16" ht="12.75" customHeight="1" x14ac:dyDescent="0.2">
      <c r="A4" s="15"/>
      <c r="B4" s="16">
        <v>3</v>
      </c>
      <c r="C4" s="59" t="s">
        <v>161</v>
      </c>
      <c r="D4" s="72">
        <v>8</v>
      </c>
      <c r="E4" s="76">
        <v>35</v>
      </c>
      <c r="F4" s="62">
        <v>15</v>
      </c>
      <c r="G4" s="8">
        <f t="shared" si="0"/>
        <v>203.2</v>
      </c>
      <c r="H4" s="8">
        <f t="shared" si="1"/>
        <v>86.6</v>
      </c>
      <c r="I4" s="8">
        <f t="shared" si="2"/>
        <v>121.6</v>
      </c>
      <c r="J4" s="8">
        <f t="shared" si="3"/>
        <v>4.963265306122449</v>
      </c>
      <c r="K4" s="8">
        <f t="shared" si="4"/>
        <v>3.036734693877551</v>
      </c>
      <c r="L4" s="8">
        <f t="shared" ref="L4:L17" si="5">K4-D4</f>
        <v>-4.963265306122449</v>
      </c>
      <c r="M4" s="62"/>
      <c r="N4" s="81" t="s">
        <v>175</v>
      </c>
      <c r="O4" s="15"/>
      <c r="P4" s="15"/>
    </row>
    <row r="5" spans="1:16" ht="12.75" customHeight="1" x14ac:dyDescent="0.2">
      <c r="A5" s="15"/>
      <c r="B5" s="16">
        <v>4</v>
      </c>
      <c r="C5" s="59" t="s">
        <v>162</v>
      </c>
      <c r="D5" s="72">
        <v>8</v>
      </c>
      <c r="E5" s="76">
        <v>35</v>
      </c>
      <c r="F5" s="62">
        <v>20</v>
      </c>
      <c r="G5" s="8">
        <f t="shared" si="0"/>
        <v>203.2</v>
      </c>
      <c r="H5" s="8">
        <f t="shared" si="1"/>
        <v>81.599999999999994</v>
      </c>
      <c r="I5" s="8">
        <f t="shared" si="2"/>
        <v>116.6</v>
      </c>
      <c r="J5" s="8">
        <f t="shared" si="3"/>
        <v>4.7591836734693871</v>
      </c>
      <c r="K5" s="8">
        <f t="shared" si="4"/>
        <v>3.2408163265306129</v>
      </c>
      <c r="L5" s="8">
        <f t="shared" si="5"/>
        <v>-4.7591836734693871</v>
      </c>
      <c r="M5" s="62"/>
      <c r="N5" s="15"/>
      <c r="O5" s="15"/>
      <c r="P5" s="15"/>
    </row>
    <row r="6" spans="1:16" ht="12.75" customHeight="1" x14ac:dyDescent="0.2">
      <c r="A6" s="15"/>
      <c r="B6" s="16">
        <v>5</v>
      </c>
      <c r="C6" s="58" t="s">
        <v>163</v>
      </c>
      <c r="D6" s="73">
        <v>9</v>
      </c>
      <c r="E6" s="77">
        <v>35</v>
      </c>
      <c r="F6" s="62">
        <v>0</v>
      </c>
      <c r="G6" s="8">
        <f t="shared" si="0"/>
        <v>228.6</v>
      </c>
      <c r="H6" s="8">
        <f t="shared" si="1"/>
        <v>114.3</v>
      </c>
      <c r="I6" s="8">
        <f t="shared" si="2"/>
        <v>149.30000000000001</v>
      </c>
      <c r="J6" s="8">
        <f t="shared" si="3"/>
        <v>6.0938775510204088</v>
      </c>
      <c r="K6" s="8">
        <f t="shared" si="4"/>
        <v>2.9061224489795912</v>
      </c>
      <c r="L6" s="8">
        <f t="shared" si="5"/>
        <v>-6.0938775510204088</v>
      </c>
      <c r="M6" s="62"/>
      <c r="N6" s="81" t="s">
        <v>198</v>
      </c>
      <c r="O6" s="15"/>
      <c r="P6" s="15"/>
    </row>
    <row r="7" spans="1:16" ht="12.75" customHeight="1" x14ac:dyDescent="0.2">
      <c r="A7" s="15"/>
      <c r="B7" s="16">
        <v>6</v>
      </c>
      <c r="C7" s="58" t="s">
        <v>164</v>
      </c>
      <c r="D7" s="73">
        <v>10.5</v>
      </c>
      <c r="E7" s="77">
        <v>38</v>
      </c>
      <c r="F7" s="62">
        <v>0</v>
      </c>
      <c r="G7" s="8">
        <f t="shared" si="0"/>
        <v>266.7</v>
      </c>
      <c r="H7" s="8">
        <f t="shared" si="1"/>
        <v>133.35</v>
      </c>
      <c r="I7" s="8">
        <f t="shared" si="2"/>
        <v>171.35</v>
      </c>
      <c r="J7" s="8">
        <f t="shared" si="3"/>
        <v>6.9938775510204083</v>
      </c>
      <c r="K7" s="8">
        <f t="shared" si="4"/>
        <v>3.5061224489795917</v>
      </c>
      <c r="L7" s="8">
        <f t="shared" si="5"/>
        <v>-6.9938775510204083</v>
      </c>
      <c r="M7" s="62"/>
      <c r="N7" s="15"/>
      <c r="O7" s="15"/>
      <c r="P7" s="15"/>
    </row>
    <row r="8" spans="1:16" ht="12.75" customHeight="1" x14ac:dyDescent="0.2">
      <c r="A8" s="15"/>
      <c r="B8" s="16">
        <v>7</v>
      </c>
      <c r="C8" s="64" t="s">
        <v>15</v>
      </c>
      <c r="D8" s="73">
        <v>9.5</v>
      </c>
      <c r="E8" s="77">
        <v>28</v>
      </c>
      <c r="F8" s="62">
        <v>0</v>
      </c>
      <c r="G8" s="8">
        <f t="shared" si="0"/>
        <v>241.29999999999998</v>
      </c>
      <c r="H8" s="8">
        <f t="shared" si="1"/>
        <v>120.64999999999999</v>
      </c>
      <c r="I8" s="8">
        <f t="shared" si="2"/>
        <v>148.64999999999998</v>
      </c>
      <c r="J8" s="8">
        <f t="shared" si="3"/>
        <v>6.0673469387755095</v>
      </c>
      <c r="K8" s="8">
        <f t="shared" si="4"/>
        <v>3.4326530612244905</v>
      </c>
      <c r="L8" s="8">
        <f t="shared" si="5"/>
        <v>-6.0673469387755095</v>
      </c>
      <c r="M8" s="62"/>
      <c r="N8" s="15"/>
      <c r="O8" s="15"/>
      <c r="P8" s="15"/>
    </row>
    <row r="9" spans="1:16" ht="12.75" customHeight="1" x14ac:dyDescent="0.2">
      <c r="A9" s="15"/>
      <c r="B9" s="16">
        <v>8</v>
      </c>
      <c r="C9" s="64" t="s">
        <v>21</v>
      </c>
      <c r="D9" s="73">
        <v>10.5</v>
      </c>
      <c r="E9" s="77">
        <v>43</v>
      </c>
      <c r="F9" s="62">
        <v>0</v>
      </c>
      <c r="G9" s="8">
        <f t="shared" si="0"/>
        <v>266.7</v>
      </c>
      <c r="H9" s="8">
        <f t="shared" si="1"/>
        <v>133.35</v>
      </c>
      <c r="I9" s="8">
        <f t="shared" si="2"/>
        <v>176.35</v>
      </c>
      <c r="J9" s="8">
        <f t="shared" si="3"/>
        <v>7.1979591836734693</v>
      </c>
      <c r="K9" s="8">
        <f t="shared" si="4"/>
        <v>3.3020408163265307</v>
      </c>
      <c r="L9" s="8">
        <f t="shared" si="5"/>
        <v>-7.1979591836734693</v>
      </c>
      <c r="M9" s="62"/>
      <c r="N9" s="15"/>
      <c r="O9" s="15"/>
      <c r="P9" s="15"/>
    </row>
    <row r="10" spans="1:16" ht="12.75" customHeight="1" x14ac:dyDescent="0.2">
      <c r="A10" s="15"/>
      <c r="B10" s="17">
        <v>9</v>
      </c>
      <c r="C10" s="58" t="s">
        <v>64</v>
      </c>
      <c r="D10" s="73">
        <v>9.5</v>
      </c>
      <c r="E10" s="77">
        <v>18</v>
      </c>
      <c r="F10" s="62">
        <v>0</v>
      </c>
      <c r="G10" s="8">
        <f t="shared" si="0"/>
        <v>241.29999999999998</v>
      </c>
      <c r="H10" s="8">
        <f t="shared" si="1"/>
        <v>120.64999999999999</v>
      </c>
      <c r="I10" s="8">
        <f t="shared" si="2"/>
        <v>138.64999999999998</v>
      </c>
      <c r="J10" s="8">
        <f t="shared" si="3"/>
        <v>5.6591836734693866</v>
      </c>
      <c r="K10" s="8">
        <f t="shared" si="4"/>
        <v>3.8408163265306134</v>
      </c>
      <c r="L10" s="8">
        <f t="shared" si="5"/>
        <v>-5.6591836734693866</v>
      </c>
      <c r="M10" s="62"/>
      <c r="N10" s="15"/>
      <c r="O10" s="15"/>
      <c r="P10" s="15"/>
    </row>
    <row r="11" spans="1:16" ht="12.75" customHeight="1" x14ac:dyDescent="0.2">
      <c r="A11" s="15"/>
      <c r="B11" s="17">
        <v>10</v>
      </c>
      <c r="C11" s="58" t="s">
        <v>65</v>
      </c>
      <c r="D11" s="73">
        <v>11</v>
      </c>
      <c r="E11" s="77">
        <v>29</v>
      </c>
      <c r="F11" s="62">
        <v>0</v>
      </c>
      <c r="G11" s="8">
        <f t="shared" si="0"/>
        <v>279.39999999999998</v>
      </c>
      <c r="H11" s="8">
        <f t="shared" si="1"/>
        <v>139.69999999999999</v>
      </c>
      <c r="I11" s="8">
        <f t="shared" si="2"/>
        <v>168.7</v>
      </c>
      <c r="J11" s="8">
        <f t="shared" si="3"/>
        <v>6.8857142857142852</v>
      </c>
      <c r="K11" s="8">
        <f t="shared" si="4"/>
        <v>4.1142857142857148</v>
      </c>
      <c r="L11" s="8">
        <f t="shared" si="5"/>
        <v>-6.8857142857142852</v>
      </c>
      <c r="M11" s="62"/>
      <c r="N11" s="15"/>
      <c r="O11" s="15"/>
      <c r="P11" s="15"/>
    </row>
    <row r="12" spans="1:16" ht="12.75" customHeight="1" x14ac:dyDescent="0.2">
      <c r="A12" s="15"/>
      <c r="B12" s="17">
        <v>11</v>
      </c>
      <c r="C12" s="59" t="s">
        <v>200</v>
      </c>
      <c r="D12" s="72">
        <v>9.5</v>
      </c>
      <c r="E12" s="77">
        <v>28</v>
      </c>
      <c r="F12" s="62">
        <v>0</v>
      </c>
      <c r="G12" s="8">
        <f t="shared" ref="G12:G13" si="6">D12*25.4</f>
        <v>241.29999999999998</v>
      </c>
      <c r="H12" s="8">
        <f t="shared" ref="H12:H13" si="7">G12/2-F12</f>
        <v>120.64999999999999</v>
      </c>
      <c r="I12" s="8">
        <f t="shared" ref="I12:I13" si="8">E12+H12</f>
        <v>148.64999999999998</v>
      </c>
      <c r="J12" s="8">
        <f t="shared" ref="J12:J13" si="9">I12/24.5</f>
        <v>6.0673469387755095</v>
      </c>
      <c r="K12" s="8">
        <f t="shared" ref="K12:K13" si="10">D12-J12</f>
        <v>3.4326530612244905</v>
      </c>
      <c r="L12" s="8">
        <f t="shared" ref="L12:L13" si="11">K12-D12</f>
        <v>-6.0673469387755095</v>
      </c>
      <c r="N12" s="85" t="s">
        <v>201</v>
      </c>
      <c r="O12" s="15"/>
      <c r="P12" s="15"/>
    </row>
    <row r="13" spans="1:16" ht="12.75" customHeight="1" x14ac:dyDescent="0.2">
      <c r="A13" s="15"/>
      <c r="B13" s="17">
        <v>12</v>
      </c>
      <c r="C13" s="59" t="s">
        <v>200</v>
      </c>
      <c r="D13" s="72">
        <v>10.5</v>
      </c>
      <c r="E13" s="77">
        <v>30</v>
      </c>
      <c r="F13" s="62">
        <v>0</v>
      </c>
      <c r="G13" s="8">
        <f t="shared" si="6"/>
        <v>266.7</v>
      </c>
      <c r="H13" s="8">
        <f t="shared" si="7"/>
        <v>133.35</v>
      </c>
      <c r="I13" s="8">
        <f t="shared" si="8"/>
        <v>163.35</v>
      </c>
      <c r="J13" s="8">
        <f t="shared" si="9"/>
        <v>6.66734693877551</v>
      </c>
      <c r="K13" s="8">
        <f t="shared" si="10"/>
        <v>3.83265306122449</v>
      </c>
      <c r="L13" s="8">
        <f t="shared" si="11"/>
        <v>-6.66734693877551</v>
      </c>
      <c r="O13" s="15"/>
      <c r="P13" s="15"/>
    </row>
    <row r="14" spans="1:16" ht="12.75" customHeight="1" x14ac:dyDescent="0.2">
      <c r="A14" s="15"/>
      <c r="B14" s="17">
        <v>13</v>
      </c>
      <c r="C14" s="69" t="s">
        <v>167</v>
      </c>
      <c r="D14" s="72">
        <v>9</v>
      </c>
      <c r="E14" s="76">
        <v>35</v>
      </c>
      <c r="F14" s="62">
        <v>0</v>
      </c>
      <c r="G14" s="8">
        <f>D14*25.4</f>
        <v>228.6</v>
      </c>
      <c r="H14" s="8">
        <f>G14/2-F14</f>
        <v>114.3</v>
      </c>
      <c r="I14" s="8">
        <f>E14+H14</f>
        <v>149.30000000000001</v>
      </c>
      <c r="J14" s="8">
        <f t="shared" ref="J14:J15" si="12">I14/24.5</f>
        <v>6.0938775510204088</v>
      </c>
      <c r="K14" s="8">
        <f>D14-J14</f>
        <v>2.9061224489795912</v>
      </c>
      <c r="L14" s="8">
        <f>K14-D14</f>
        <v>-6.0938775510204088</v>
      </c>
      <c r="M14" s="62"/>
      <c r="N14" s="81" t="s">
        <v>169</v>
      </c>
      <c r="O14" s="15"/>
      <c r="P14" s="15"/>
    </row>
    <row r="15" spans="1:16" ht="12.75" customHeight="1" x14ac:dyDescent="0.2">
      <c r="A15" s="15"/>
      <c r="B15" s="17">
        <v>14</v>
      </c>
      <c r="C15" s="69" t="s">
        <v>168</v>
      </c>
      <c r="D15" s="72">
        <v>10.5</v>
      </c>
      <c r="E15" s="76">
        <v>38</v>
      </c>
      <c r="F15" s="62">
        <v>0</v>
      </c>
      <c r="G15" s="8">
        <f>D15*25.4</f>
        <v>266.7</v>
      </c>
      <c r="H15" s="8">
        <f>G15/2-F15</f>
        <v>133.35</v>
      </c>
      <c r="I15" s="8">
        <f>E15+H15</f>
        <v>171.35</v>
      </c>
      <c r="J15" s="8">
        <f t="shared" si="12"/>
        <v>6.9938775510204083</v>
      </c>
      <c r="K15" s="8">
        <f>D15-J15</f>
        <v>3.5061224489795917</v>
      </c>
      <c r="L15" s="8">
        <f>K15-D15</f>
        <v>-6.9938775510204083</v>
      </c>
      <c r="M15" s="62"/>
      <c r="N15" s="15"/>
      <c r="O15" s="15"/>
      <c r="P15" s="15"/>
    </row>
    <row r="16" spans="1:16" ht="12.75" customHeight="1" x14ac:dyDescent="0.2">
      <c r="A16" s="15"/>
      <c r="B16" s="17">
        <v>15</v>
      </c>
      <c r="C16" s="64" t="s">
        <v>172</v>
      </c>
      <c r="D16" s="71">
        <v>9</v>
      </c>
      <c r="E16" s="75">
        <v>35</v>
      </c>
      <c r="F16" s="62">
        <v>15</v>
      </c>
      <c r="G16" s="8">
        <f>D16*25.4</f>
        <v>228.6</v>
      </c>
      <c r="H16" s="8">
        <f>G16/2-F16</f>
        <v>99.3</v>
      </c>
      <c r="I16" s="8">
        <f>E16+H16</f>
        <v>134.30000000000001</v>
      </c>
      <c r="J16" s="8">
        <f t="shared" ref="J16:J19" si="13">I16/24.5</f>
        <v>5.4816326530612249</v>
      </c>
      <c r="K16" s="8">
        <f>D16-J16</f>
        <v>3.5183673469387751</v>
      </c>
      <c r="L16" s="8">
        <f>K16-D16</f>
        <v>-5.4816326530612249</v>
      </c>
      <c r="M16" s="62"/>
      <c r="N16" s="81" t="s">
        <v>174</v>
      </c>
      <c r="O16" s="15"/>
      <c r="P16" s="15"/>
    </row>
    <row r="17" spans="1:16" ht="12.75" customHeight="1" x14ac:dyDescent="0.2">
      <c r="A17" s="15"/>
      <c r="B17" s="17">
        <v>16</v>
      </c>
      <c r="C17" s="64" t="s">
        <v>173</v>
      </c>
      <c r="D17" s="71">
        <v>10.5</v>
      </c>
      <c r="E17" s="75">
        <v>38</v>
      </c>
      <c r="F17" s="62">
        <v>3</v>
      </c>
      <c r="G17" s="8">
        <f>D17*25.4</f>
        <v>266.7</v>
      </c>
      <c r="H17" s="8">
        <f>G17/2-F17</f>
        <v>130.35</v>
      </c>
      <c r="I17" s="8">
        <f>E17+H17</f>
        <v>168.35</v>
      </c>
      <c r="J17" s="8">
        <f t="shared" si="13"/>
        <v>6.871428571428571</v>
      </c>
      <c r="K17" s="8">
        <f>D17-J17</f>
        <v>3.628571428571429</v>
      </c>
      <c r="L17" s="8">
        <f>K17-D17</f>
        <v>-6.871428571428571</v>
      </c>
      <c r="M17" s="62"/>
      <c r="N17" s="15"/>
      <c r="O17" s="15"/>
      <c r="P17" s="15"/>
    </row>
    <row r="18" spans="1:16" ht="12.75" customHeight="1" x14ac:dyDescent="0.2">
      <c r="A18" s="17"/>
      <c r="B18" s="17">
        <v>17</v>
      </c>
      <c r="C18" s="58" t="s">
        <v>167</v>
      </c>
      <c r="D18" s="71">
        <v>9</v>
      </c>
      <c r="E18" s="75">
        <v>38</v>
      </c>
      <c r="F18" s="62">
        <v>0</v>
      </c>
      <c r="G18" s="8">
        <f>D18*25.4</f>
        <v>228.6</v>
      </c>
      <c r="H18" s="8">
        <f>G18/2-F18</f>
        <v>114.3</v>
      </c>
      <c r="I18" s="8">
        <f>E18+H18</f>
        <v>152.30000000000001</v>
      </c>
      <c r="J18" s="8">
        <f t="shared" si="13"/>
        <v>6.2163265306122453</v>
      </c>
      <c r="K18" s="8">
        <f>D18-J18</f>
        <v>2.7836734693877547</v>
      </c>
      <c r="L18" s="8">
        <f>K18-D18</f>
        <v>-6.2163265306122453</v>
      </c>
      <c r="M18" s="62"/>
      <c r="N18" s="81" t="s">
        <v>199</v>
      </c>
      <c r="O18" s="17"/>
      <c r="P18" s="17"/>
    </row>
    <row r="19" spans="1:16" ht="12.75" customHeight="1" x14ac:dyDescent="0.2">
      <c r="A19" s="17"/>
      <c r="B19" s="17">
        <v>18</v>
      </c>
      <c r="C19" s="58" t="s">
        <v>168</v>
      </c>
      <c r="D19" s="71">
        <v>10.5</v>
      </c>
      <c r="E19" s="75">
        <v>42</v>
      </c>
      <c r="F19" s="62">
        <v>0</v>
      </c>
      <c r="G19" s="8">
        <f>D19*25.4</f>
        <v>266.7</v>
      </c>
      <c r="H19" s="8">
        <f>G19/2-F19</f>
        <v>133.35</v>
      </c>
      <c r="I19" s="8">
        <f>E19+H19</f>
        <v>175.35</v>
      </c>
      <c r="J19" s="8">
        <f t="shared" si="13"/>
        <v>7.1571428571428566</v>
      </c>
      <c r="K19" s="8">
        <f>D19-J19</f>
        <v>3.3428571428571434</v>
      </c>
      <c r="L19" s="8">
        <f>K19-D19</f>
        <v>-7.1571428571428566</v>
      </c>
      <c r="M19" s="62"/>
      <c r="N19" s="15"/>
      <c r="O19" s="17"/>
      <c r="P19" s="17"/>
    </row>
    <row r="20" spans="1:16" ht="12.75" customHeight="1" x14ac:dyDescent="0.2">
      <c r="A20" s="15"/>
      <c r="B20" s="15"/>
      <c r="C20" s="58"/>
      <c r="D20" s="71"/>
      <c r="E20" s="75"/>
      <c r="F20" s="62"/>
      <c r="G20" s="62"/>
      <c r="H20" s="62"/>
      <c r="I20" s="62"/>
      <c r="J20" s="62"/>
      <c r="K20" s="62"/>
      <c r="L20" s="62"/>
      <c r="M20" s="62"/>
      <c r="N20" s="15"/>
      <c r="O20" s="15"/>
      <c r="P20" s="15"/>
    </row>
    <row r="21" spans="1:16" ht="12.75" customHeight="1" x14ac:dyDescent="0.2">
      <c r="A21" s="15"/>
      <c r="B21" s="15"/>
      <c r="C21" s="58"/>
      <c r="D21" s="71"/>
      <c r="E21" s="75"/>
      <c r="F21" s="62"/>
      <c r="G21" s="62"/>
      <c r="H21" s="62"/>
      <c r="I21" s="62"/>
      <c r="J21" s="62"/>
      <c r="K21" s="62"/>
      <c r="L21" s="62"/>
      <c r="M21" s="62"/>
      <c r="N21" s="15"/>
      <c r="O21" s="15"/>
      <c r="P21" s="15"/>
    </row>
    <row r="22" spans="1:16" ht="12.75" customHeight="1" x14ac:dyDescent="0.2">
      <c r="A22" s="15"/>
      <c r="B22" s="15"/>
      <c r="C22" s="58"/>
      <c r="D22" s="71"/>
      <c r="E22" s="75"/>
      <c r="F22" s="62"/>
      <c r="G22" s="62"/>
      <c r="H22" s="62"/>
      <c r="I22" s="62"/>
      <c r="J22" s="62"/>
      <c r="K22" s="62"/>
      <c r="L22" s="62"/>
      <c r="M22" s="62"/>
      <c r="N22" s="15"/>
      <c r="O22" s="15"/>
      <c r="P22" s="15"/>
    </row>
    <row r="23" spans="1:16" ht="12.75" customHeight="1" x14ac:dyDescent="0.2">
      <c r="A23" s="15"/>
      <c r="B23" s="15"/>
      <c r="C23" s="58"/>
      <c r="D23" s="71"/>
      <c r="E23" s="75"/>
      <c r="F23" s="62"/>
      <c r="G23" s="62"/>
      <c r="H23" s="62"/>
      <c r="I23" s="62"/>
      <c r="J23" s="62"/>
      <c r="K23" s="62"/>
      <c r="L23" s="62"/>
      <c r="M23" s="62"/>
      <c r="N23" s="15"/>
      <c r="O23" s="15"/>
      <c r="P23" s="15"/>
    </row>
    <row r="24" spans="1:16" ht="12.75" customHeight="1" x14ac:dyDescent="0.2">
      <c r="A24" s="15"/>
      <c r="B24" s="15"/>
      <c r="C24" s="58"/>
      <c r="D24" s="71"/>
      <c r="E24" s="75"/>
      <c r="F24" s="62"/>
      <c r="G24" s="62"/>
      <c r="H24" s="62"/>
      <c r="I24" s="62"/>
      <c r="J24" s="62"/>
      <c r="K24" s="62"/>
      <c r="L24" s="62"/>
      <c r="M24" s="62"/>
      <c r="N24" s="15"/>
      <c r="O24" s="15"/>
      <c r="P24" s="15"/>
    </row>
    <row r="25" spans="1:16" ht="12.75" customHeight="1" x14ac:dyDescent="0.2">
      <c r="A25" s="15"/>
      <c r="B25" s="15"/>
      <c r="C25" s="58"/>
      <c r="D25" s="71"/>
      <c r="E25" s="75"/>
      <c r="F25" s="62"/>
      <c r="G25" s="62"/>
      <c r="H25" s="62"/>
      <c r="I25" s="62"/>
      <c r="J25" s="62"/>
      <c r="K25" s="62"/>
      <c r="L25" s="62"/>
      <c r="M25" s="62"/>
      <c r="N25" s="15"/>
      <c r="O25" s="15"/>
      <c r="P25" s="15"/>
    </row>
    <row r="26" spans="1:16" ht="12.75" customHeight="1" x14ac:dyDescent="0.2">
      <c r="A26" s="15"/>
      <c r="B26" s="15"/>
      <c r="C26" s="58"/>
      <c r="D26" s="71"/>
      <c r="E26" s="75"/>
      <c r="F26" s="62"/>
      <c r="G26" s="62"/>
      <c r="H26" s="62"/>
      <c r="I26" s="62"/>
      <c r="J26" s="62"/>
      <c r="K26" s="62"/>
      <c r="L26" s="62"/>
      <c r="M26" s="62"/>
      <c r="N26" s="15"/>
      <c r="O26" s="15"/>
      <c r="P26" s="15"/>
    </row>
    <row r="27" spans="1:16" ht="12.75" customHeight="1" x14ac:dyDescent="0.2">
      <c r="A27" s="15"/>
      <c r="B27" s="15"/>
      <c r="C27" s="58"/>
      <c r="D27" s="71"/>
      <c r="E27" s="75"/>
      <c r="F27" s="62"/>
      <c r="G27" s="62"/>
      <c r="H27" s="62"/>
      <c r="I27" s="62"/>
      <c r="J27" s="62"/>
      <c r="K27" s="62"/>
      <c r="L27" s="62"/>
      <c r="M27" s="62"/>
      <c r="N27" s="15"/>
      <c r="O27" s="15"/>
      <c r="P27" s="15"/>
    </row>
    <row r="28" spans="1:16" ht="12.75" customHeight="1" x14ac:dyDescent="0.2">
      <c r="A28" s="15"/>
      <c r="B28" s="15"/>
      <c r="C28" s="58"/>
      <c r="D28" s="71"/>
      <c r="E28" s="75"/>
      <c r="F28" s="62"/>
      <c r="G28" s="62"/>
      <c r="H28" s="62"/>
      <c r="I28" s="62"/>
      <c r="J28" s="62"/>
      <c r="K28" s="62"/>
      <c r="L28" s="62"/>
      <c r="M28" s="62"/>
      <c r="N28" s="15"/>
      <c r="O28" s="15"/>
      <c r="P28" s="15"/>
    </row>
    <row r="29" spans="1:16" ht="12.75" customHeight="1" x14ac:dyDescent="0.2">
      <c r="A29" s="15"/>
      <c r="B29" s="15"/>
      <c r="C29" s="58"/>
      <c r="D29" s="71"/>
      <c r="E29" s="75"/>
      <c r="F29" s="62"/>
      <c r="G29" s="62"/>
      <c r="H29" s="62"/>
      <c r="I29" s="62"/>
      <c r="J29" s="62"/>
      <c r="K29" s="62"/>
      <c r="L29" s="62"/>
      <c r="M29" s="62"/>
      <c r="N29" s="15"/>
      <c r="O29" s="15"/>
      <c r="P29" s="15"/>
    </row>
    <row r="30" spans="1:16" ht="12.75" customHeight="1" x14ac:dyDescent="0.2">
      <c r="A30" s="15"/>
      <c r="B30" s="15"/>
      <c r="C30" s="58"/>
      <c r="D30" s="71"/>
      <c r="E30" s="75"/>
      <c r="F30" s="62"/>
      <c r="G30" s="62"/>
      <c r="H30" s="62"/>
      <c r="I30" s="62"/>
      <c r="J30" s="62"/>
      <c r="K30" s="62"/>
      <c r="L30" s="62"/>
      <c r="M30" s="62"/>
      <c r="N30" s="15"/>
      <c r="O30" s="15"/>
      <c r="P30" s="15"/>
    </row>
    <row r="31" spans="1:16" ht="12.75" customHeight="1" x14ac:dyDescent="0.2">
      <c r="A31" s="15"/>
      <c r="B31" s="15"/>
      <c r="C31" s="58"/>
      <c r="D31" s="71"/>
      <c r="E31" s="75"/>
      <c r="F31" s="62"/>
      <c r="G31" s="62"/>
      <c r="H31" s="62"/>
      <c r="I31" s="62"/>
      <c r="J31" s="62"/>
      <c r="K31" s="62"/>
      <c r="L31" s="62"/>
      <c r="M31" s="62"/>
      <c r="N31" s="15"/>
      <c r="O31" s="15"/>
      <c r="P31" s="15"/>
    </row>
    <row r="32" spans="1:16" ht="12.75" customHeight="1" x14ac:dyDescent="0.2">
      <c r="A32" s="15"/>
      <c r="B32" s="15"/>
      <c r="C32" s="58"/>
      <c r="D32" s="71"/>
      <c r="E32" s="75"/>
      <c r="F32" s="62"/>
      <c r="G32" s="62"/>
      <c r="H32" s="62"/>
      <c r="I32" s="62"/>
      <c r="J32" s="62"/>
      <c r="K32" s="62"/>
      <c r="L32" s="62"/>
      <c r="M32" s="62"/>
      <c r="N32" s="15"/>
      <c r="O32" s="15"/>
      <c r="P32" s="15"/>
    </row>
    <row r="33" spans="1:16" ht="12.75" customHeight="1" x14ac:dyDescent="0.2">
      <c r="A33" s="15"/>
      <c r="B33" s="15"/>
      <c r="C33" s="58"/>
      <c r="D33" s="71"/>
      <c r="E33" s="75"/>
      <c r="F33" s="62"/>
      <c r="G33" s="62"/>
      <c r="H33" s="62"/>
      <c r="I33" s="62"/>
      <c r="J33" s="62"/>
      <c r="K33" s="62"/>
      <c r="L33" s="62"/>
      <c r="M33" s="62"/>
      <c r="N33" s="15"/>
      <c r="O33" s="15"/>
      <c r="P33" s="15"/>
    </row>
    <row r="34" spans="1:16" ht="12.75" customHeight="1" x14ac:dyDescent="0.2">
      <c r="A34" s="15"/>
      <c r="B34" s="15"/>
      <c r="C34" s="58"/>
      <c r="D34" s="71"/>
      <c r="E34" s="75"/>
      <c r="F34" s="62"/>
      <c r="G34" s="62"/>
      <c r="H34" s="62"/>
      <c r="I34" s="62"/>
      <c r="J34" s="62"/>
      <c r="K34" s="62"/>
      <c r="L34" s="62"/>
      <c r="M34" s="62"/>
      <c r="N34" s="15"/>
      <c r="O34" s="15"/>
      <c r="P34" s="15"/>
    </row>
    <row r="35" spans="1:16" ht="12.75" customHeight="1" x14ac:dyDescent="0.2">
      <c r="A35" s="15"/>
      <c r="B35" s="15"/>
      <c r="C35" s="58"/>
      <c r="D35" s="71"/>
      <c r="E35" s="75"/>
      <c r="F35" s="62"/>
      <c r="G35" s="62"/>
      <c r="H35" s="62"/>
      <c r="I35" s="62"/>
      <c r="J35" s="62"/>
      <c r="K35" s="62"/>
      <c r="L35" s="62"/>
      <c r="M35" s="62"/>
      <c r="N35" s="15"/>
      <c r="O35" s="15"/>
      <c r="P35" s="15"/>
    </row>
    <row r="36" spans="1:16" ht="12.75" customHeight="1" x14ac:dyDescent="0.2">
      <c r="A36" s="15"/>
      <c r="B36" s="15"/>
      <c r="C36" s="58"/>
      <c r="D36" s="71"/>
      <c r="E36" s="75"/>
      <c r="F36" s="62"/>
      <c r="G36" s="62"/>
      <c r="H36" s="62"/>
      <c r="I36" s="62"/>
      <c r="J36" s="62"/>
      <c r="K36" s="62"/>
      <c r="L36" s="62"/>
      <c r="M36" s="62"/>
      <c r="N36" s="15"/>
      <c r="O36" s="15"/>
      <c r="P36" s="15"/>
    </row>
    <row r="37" spans="1:16" ht="12.75" customHeight="1" x14ac:dyDescent="0.2">
      <c r="A37" s="15"/>
      <c r="B37" s="15"/>
      <c r="C37" s="58"/>
      <c r="D37" s="71"/>
      <c r="E37" s="75"/>
      <c r="F37" s="62"/>
      <c r="G37" s="62"/>
      <c r="H37" s="62"/>
      <c r="I37" s="62"/>
      <c r="J37" s="62"/>
      <c r="K37" s="62"/>
      <c r="L37" s="62"/>
      <c r="M37" s="62"/>
      <c r="N37" s="15"/>
      <c r="O37" s="15"/>
      <c r="P37" s="15"/>
    </row>
    <row r="38" spans="1:16" ht="12.75" customHeight="1" x14ac:dyDescent="0.2">
      <c r="A38" s="15"/>
      <c r="B38" s="15"/>
      <c r="C38" s="58"/>
      <c r="D38" s="71"/>
      <c r="E38" s="75"/>
      <c r="F38" s="62"/>
      <c r="G38" s="62"/>
      <c r="H38" s="62"/>
      <c r="I38" s="62"/>
      <c r="J38" s="62"/>
      <c r="K38" s="62"/>
      <c r="L38" s="62"/>
      <c r="M38" s="62"/>
      <c r="N38" s="15"/>
      <c r="O38" s="15"/>
      <c r="P38" s="15"/>
    </row>
    <row r="39" spans="1:16" ht="12.75" customHeight="1" x14ac:dyDescent="0.2">
      <c r="A39" s="15"/>
      <c r="B39" s="15"/>
      <c r="C39" s="58"/>
      <c r="D39" s="71"/>
      <c r="E39" s="75"/>
      <c r="F39" s="62"/>
      <c r="G39" s="62"/>
      <c r="H39" s="62"/>
      <c r="I39" s="62"/>
      <c r="J39" s="62"/>
      <c r="K39" s="62"/>
      <c r="L39" s="62"/>
      <c r="M39" s="62"/>
      <c r="N39" s="15"/>
      <c r="O39" s="15"/>
      <c r="P39" s="15"/>
    </row>
    <row r="40" spans="1:16" ht="12.75" customHeight="1" x14ac:dyDescent="0.2">
      <c r="A40" s="15"/>
      <c r="B40" s="15"/>
      <c r="C40" s="58"/>
      <c r="D40" s="71"/>
      <c r="E40" s="75"/>
      <c r="F40" s="62"/>
      <c r="G40" s="62"/>
      <c r="H40" s="62"/>
      <c r="I40" s="62"/>
      <c r="J40" s="62"/>
      <c r="K40" s="62"/>
      <c r="L40" s="62"/>
      <c r="M40" s="62"/>
      <c r="N40" s="15"/>
      <c r="O40" s="15"/>
      <c r="P40" s="15"/>
    </row>
    <row r="41" spans="1:16" ht="12.75" customHeight="1" x14ac:dyDescent="0.2">
      <c r="A41" s="15"/>
      <c r="B41" s="15"/>
      <c r="C41" s="58"/>
      <c r="D41" s="71"/>
      <c r="E41" s="75"/>
      <c r="F41" s="62"/>
      <c r="G41" s="62"/>
      <c r="H41" s="62"/>
      <c r="I41" s="62"/>
      <c r="J41" s="62"/>
      <c r="K41" s="62"/>
      <c r="L41" s="62"/>
      <c r="M41" s="62"/>
      <c r="N41" s="15"/>
      <c r="O41" s="15"/>
      <c r="P41" s="15"/>
    </row>
    <row r="42" spans="1:16" ht="12.75" customHeight="1" x14ac:dyDescent="0.2">
      <c r="A42" s="15"/>
      <c r="B42" s="15"/>
      <c r="C42" s="58"/>
      <c r="D42" s="71"/>
      <c r="E42" s="75"/>
      <c r="F42" s="62"/>
      <c r="G42" s="62"/>
      <c r="H42" s="62"/>
      <c r="I42" s="62"/>
      <c r="J42" s="62"/>
      <c r="K42" s="62"/>
      <c r="L42" s="62"/>
      <c r="M42" s="62"/>
      <c r="N42" s="15"/>
      <c r="O42" s="15"/>
      <c r="P42" s="15"/>
    </row>
    <row r="43" spans="1:16" ht="12.75" customHeight="1" x14ac:dyDescent="0.2">
      <c r="A43" s="15"/>
      <c r="B43" s="15"/>
      <c r="C43" s="58"/>
      <c r="D43" s="71"/>
      <c r="E43" s="75"/>
      <c r="F43" s="62"/>
      <c r="G43" s="62"/>
      <c r="H43" s="62"/>
      <c r="I43" s="62"/>
      <c r="J43" s="62"/>
      <c r="K43" s="62"/>
      <c r="L43" s="62"/>
      <c r="M43" s="62"/>
      <c r="N43" s="15"/>
      <c r="O43" s="15"/>
      <c r="P43" s="15"/>
    </row>
    <row r="44" spans="1:16" ht="12.75" customHeight="1" x14ac:dyDescent="0.2">
      <c r="A44" s="15"/>
      <c r="B44" s="15"/>
      <c r="C44" s="58"/>
      <c r="D44" s="71"/>
      <c r="E44" s="75"/>
      <c r="F44" s="62"/>
      <c r="G44" s="62"/>
      <c r="H44" s="62"/>
      <c r="I44" s="62"/>
      <c r="J44" s="62"/>
      <c r="K44" s="62"/>
      <c r="L44" s="62"/>
      <c r="M44" s="62"/>
      <c r="N44" s="15"/>
      <c r="O44" s="15"/>
      <c r="P44" s="15"/>
    </row>
    <row r="45" spans="1:16" ht="12.75" customHeight="1" x14ac:dyDescent="0.2">
      <c r="A45" s="15"/>
      <c r="B45" s="15"/>
      <c r="C45" s="58"/>
      <c r="D45" s="71"/>
      <c r="E45" s="75"/>
      <c r="F45" s="62"/>
      <c r="G45" s="62"/>
      <c r="H45" s="62"/>
      <c r="I45" s="62"/>
      <c r="J45" s="62"/>
      <c r="K45" s="62"/>
      <c r="L45" s="62"/>
      <c r="M45" s="62"/>
      <c r="N45" s="15"/>
      <c r="O45" s="15"/>
      <c r="P45" s="15"/>
    </row>
    <row r="46" spans="1:16" ht="12.75" customHeight="1" x14ac:dyDescent="0.2">
      <c r="A46" s="15"/>
      <c r="B46" s="15"/>
      <c r="C46" s="58"/>
      <c r="D46" s="71"/>
      <c r="E46" s="75"/>
      <c r="F46" s="62"/>
      <c r="G46" s="62"/>
      <c r="H46" s="62"/>
      <c r="I46" s="62"/>
      <c r="J46" s="62"/>
      <c r="K46" s="62"/>
      <c r="L46" s="62"/>
      <c r="M46" s="62"/>
      <c r="N46" s="15"/>
      <c r="O46" s="15"/>
      <c r="P46" s="15"/>
    </row>
    <row r="47" spans="1:16" ht="12.75" customHeight="1" x14ac:dyDescent="0.2">
      <c r="A47" s="15"/>
      <c r="B47" s="15"/>
      <c r="C47" s="58"/>
      <c r="D47" s="71"/>
      <c r="E47" s="75"/>
      <c r="F47" s="62"/>
      <c r="G47" s="62"/>
      <c r="H47" s="62"/>
      <c r="I47" s="62"/>
      <c r="J47" s="62"/>
      <c r="K47" s="62"/>
      <c r="L47" s="62"/>
      <c r="M47" s="62"/>
      <c r="N47" s="15"/>
      <c r="O47" s="15"/>
      <c r="P47" s="15"/>
    </row>
  </sheetData>
  <hyperlinks>
    <hyperlink ref="N14" r:id="rId1" location="post6988295" xr:uid="{00000000-0004-0000-0500-000000000000}"/>
    <hyperlink ref="N16" r:id="rId2" location="post7440845" xr:uid="{00000000-0004-0000-0500-000001000000}"/>
    <hyperlink ref="N4" r:id="rId3" location="post7684515" xr:uid="{00000000-0004-0000-0500-000002000000}"/>
    <hyperlink ref="N6" r:id="rId4" location="post6874661" xr:uid="{4AAC2918-3605-40C7-BF4F-03E7DA18DE3B}"/>
    <hyperlink ref="N12" r:id="rId5" location="post7930312" xr:uid="{618B7E27-A5C1-4E68-B9AC-49A4319452B5}"/>
    <hyperlink ref="N18" r:id="rId6" location="post7731046" xr:uid="{FAA480F5-EE72-454B-8273-31A9F9E1D0CA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MFGs</vt:lpstr>
      <vt:lpstr>Supra</vt:lpstr>
      <vt:lpstr>ISF</vt:lpstr>
      <vt:lpstr>SC300</vt:lpstr>
      <vt:lpstr>LS430</vt:lpstr>
      <vt:lpstr>LS460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Smith</cp:lastModifiedBy>
  <dcterms:modified xsi:type="dcterms:W3CDTF">2018-01-25T04:33:09Z</dcterms:modified>
</cp:coreProperties>
</file>