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yac/Desktop/US ski and Snowboard /"/>
    </mc:Choice>
  </mc:AlternateContent>
  <xr:revisionPtr revIDLastSave="0" documentId="13_ncr:1_{008684F9-A75A-2E4F-A4BC-A20FE32FFC19}" xr6:coauthVersionLast="47" xr6:coauthVersionMax="47" xr10:uidLastSave="{00000000-0000-0000-0000-000000000000}"/>
  <bookViews>
    <workbookView xWindow="0" yWindow="500" windowWidth="28800" windowHeight="16320" activeTab="5" xr2:uid="{00000000-000D-0000-FFFF-FFFF00000000}"/>
  </bookViews>
  <sheets>
    <sheet name="Daily Data Entry" sheetId="1" r:id="rId1"/>
    <sheet name="Z SCORE " sheetId="7" r:id="rId2"/>
    <sheet name="Daily Change " sheetId="6" r:id="rId3"/>
    <sheet name="Sheet1" sheetId="8" r:id="rId4"/>
    <sheet name="Baseline &amp; Fatigue Flags (2)" sheetId="3" r:id="rId5"/>
    <sheet name="Dashboard " sheetId="5" r:id="rId6"/>
  </sheets>
  <definedNames>
    <definedName name="_xlnm.Print_Area" localSheetId="5">'Dashboard '!$A$1:$H$44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5" l="1"/>
  <c r="O4" i="8"/>
  <c r="M4" i="8"/>
  <c r="K4" i="8"/>
  <c r="H4" i="8"/>
  <c r="F4" i="8"/>
  <c r="C4" i="8"/>
  <c r="O2" i="8"/>
  <c r="M2" i="8"/>
  <c r="K2" i="8"/>
  <c r="H2" i="8"/>
  <c r="F2" i="8"/>
  <c r="C2" i="8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" i="7"/>
  <c r="D3" i="7" l="1"/>
  <c r="E3" i="3" l="1"/>
  <c r="F7" i="3"/>
  <c r="F3" i="3"/>
  <c r="F2" i="3"/>
  <c r="F7" i="6"/>
  <c r="E5" i="3"/>
  <c r="D4" i="6"/>
  <c r="F2" i="5" a="1"/>
  <c r="F2" i="5" s="1"/>
  <c r="C2" i="5" a="1"/>
  <c r="C2" i="5" s="1"/>
  <c r="G2" i="5" a="1"/>
  <c r="G2" i="5" s="1"/>
  <c r="H2" i="5" a="1"/>
  <c r="H2" i="5" s="1"/>
  <c r="D2" i="5" a="1"/>
  <c r="D2" i="5" s="1"/>
  <c r="E2" i="5" a="1"/>
  <c r="E2" i="5" s="1"/>
  <c r="F3" i="6"/>
  <c r="F8" i="6"/>
  <c r="F19" i="6"/>
  <c r="E2" i="6"/>
  <c r="E4" i="6"/>
  <c r="E6" i="6"/>
  <c r="E8" i="6"/>
  <c r="E9" i="6"/>
  <c r="E12" i="6"/>
  <c r="E13" i="6"/>
  <c r="E14" i="6"/>
  <c r="E17" i="6"/>
  <c r="E18" i="6"/>
  <c r="E20" i="6"/>
  <c r="D3" i="6"/>
  <c r="D7" i="6"/>
  <c r="D18" i="6"/>
  <c r="D19" i="6"/>
  <c r="F21" i="7"/>
  <c r="F20" i="7"/>
  <c r="F19" i="7"/>
  <c r="F17" i="7"/>
  <c r="E17" i="7"/>
  <c r="D17" i="7"/>
  <c r="E16" i="7"/>
  <c r="F15" i="7"/>
  <c r="E15" i="7"/>
  <c r="E14" i="7"/>
  <c r="F13" i="7"/>
  <c r="E13" i="7"/>
  <c r="D13" i="7"/>
  <c r="F12" i="7"/>
  <c r="E12" i="7"/>
  <c r="D12" i="7"/>
  <c r="E11" i="7"/>
  <c r="F10" i="7"/>
  <c r="E10" i="7"/>
  <c r="F9" i="7"/>
  <c r="E9" i="7"/>
  <c r="F8" i="7"/>
  <c r="E8" i="7"/>
  <c r="D8" i="7"/>
  <c r="F7" i="7"/>
  <c r="E7" i="7"/>
  <c r="D7" i="7"/>
  <c r="F6" i="7"/>
  <c r="F5" i="7"/>
  <c r="F4" i="7"/>
  <c r="E4" i="7"/>
  <c r="D4" i="7"/>
  <c r="F3" i="7"/>
  <c r="E3" i="7"/>
  <c r="F2" i="7"/>
  <c r="E2" i="7"/>
  <c r="F6" i="3"/>
  <c r="F5" i="3"/>
  <c r="F4" i="3"/>
  <c r="F11" i="7" l="1"/>
  <c r="F14" i="7"/>
  <c r="F16" i="7"/>
  <c r="F18" i="7"/>
  <c r="E21" i="6"/>
  <c r="E16" i="6"/>
  <c r="E10" i="6"/>
  <c r="E5" i="6"/>
  <c r="F14" i="6"/>
  <c r="G14" i="5"/>
  <c r="E14" i="5"/>
  <c r="F20" i="6"/>
  <c r="F12" i="6"/>
  <c r="F2" i="6"/>
  <c r="G5" i="6"/>
  <c r="E7" i="3"/>
  <c r="F14" i="5"/>
  <c r="D11" i="6"/>
  <c r="E4" i="3"/>
  <c r="D18" i="7"/>
  <c r="F18" i="6"/>
  <c r="F4" i="6"/>
  <c r="E6" i="3"/>
  <c r="E2" i="3"/>
  <c r="B5" i="7"/>
  <c r="B9" i="7"/>
  <c r="B13" i="7"/>
  <c r="B17" i="7"/>
  <c r="B21" i="7"/>
  <c r="B6" i="7"/>
  <c r="B10" i="7"/>
  <c r="B14" i="7"/>
  <c r="B18" i="7"/>
  <c r="B8" i="7"/>
  <c r="B12" i="7"/>
  <c r="B20" i="7"/>
  <c r="B3" i="7"/>
  <c r="B7" i="7"/>
  <c r="B11" i="7"/>
  <c r="B15" i="7"/>
  <c r="B19" i="7"/>
  <c r="B4" i="7"/>
  <c r="B16" i="7"/>
  <c r="F16" i="6"/>
  <c r="F11" i="6"/>
  <c r="F6" i="6"/>
  <c r="F15" i="6"/>
  <c r="F10" i="6"/>
  <c r="G10" i="7"/>
  <c r="G16" i="6"/>
  <c r="G8" i="6"/>
  <c r="G16" i="7"/>
  <c r="G19" i="6"/>
  <c r="G15" i="6"/>
  <c r="G11" i="6"/>
  <c r="G7" i="6"/>
  <c r="G3" i="6"/>
  <c r="G2" i="7"/>
  <c r="G3" i="7"/>
  <c r="G4" i="7"/>
  <c r="G8" i="7"/>
  <c r="G12" i="7"/>
  <c r="G15" i="7"/>
  <c r="G18" i="6"/>
  <c r="G14" i="6"/>
  <c r="G10" i="6"/>
  <c r="G6" i="6"/>
  <c r="G2" i="6"/>
  <c r="H7" i="5" s="1"/>
  <c r="G11" i="7"/>
  <c r="G20" i="6"/>
  <c r="G12" i="6"/>
  <c r="G4" i="6"/>
  <c r="G9" i="7"/>
  <c r="G21" i="6"/>
  <c r="G17" i="6"/>
  <c r="G13" i="6"/>
  <c r="G9" i="6"/>
  <c r="C4" i="6"/>
  <c r="C7" i="6"/>
  <c r="C13" i="6"/>
  <c r="C18" i="6"/>
  <c r="C17" i="6"/>
  <c r="C2" i="6"/>
  <c r="D7" i="5" s="1"/>
  <c r="C9" i="6"/>
  <c r="C14" i="6"/>
  <c r="C19" i="6"/>
  <c r="C5" i="6"/>
  <c r="C10" i="6"/>
  <c r="C15" i="6"/>
  <c r="C21" i="6"/>
  <c r="C11" i="6"/>
  <c r="C6" i="6"/>
  <c r="G21" i="7"/>
  <c r="G19" i="7"/>
  <c r="G18" i="7"/>
  <c r="G13" i="7"/>
  <c r="G14" i="7"/>
  <c r="G17" i="7"/>
  <c r="G20" i="7"/>
  <c r="G6" i="7"/>
  <c r="G5" i="7"/>
  <c r="G7" i="7"/>
  <c r="D19" i="7"/>
  <c r="F21" i="6"/>
  <c r="F17" i="6"/>
  <c r="F13" i="6"/>
  <c r="F9" i="6"/>
  <c r="F5" i="6"/>
  <c r="E5" i="7"/>
  <c r="E6" i="7"/>
  <c r="E18" i="7"/>
  <c r="E19" i="7"/>
  <c r="E20" i="7"/>
  <c r="E21" i="7"/>
  <c r="E19" i="6"/>
  <c r="E15" i="6"/>
  <c r="E11" i="6"/>
  <c r="E7" i="6"/>
  <c r="E3" i="6"/>
  <c r="D15" i="6"/>
  <c r="D6" i="6"/>
  <c r="D15" i="7"/>
  <c r="D21" i="6"/>
  <c r="D17" i="6"/>
  <c r="D13" i="6"/>
  <c r="D5" i="6"/>
  <c r="D14" i="6"/>
  <c r="D10" i="6"/>
  <c r="D2" i="6"/>
  <c r="D5" i="7"/>
  <c r="D9" i="7"/>
  <c r="D14" i="7"/>
  <c r="D20" i="7"/>
  <c r="D9" i="6"/>
  <c r="D6" i="7"/>
  <c r="D10" i="7"/>
  <c r="D11" i="7"/>
  <c r="D16" i="7"/>
  <c r="D21" i="7"/>
  <c r="D20" i="6"/>
  <c r="D16" i="6"/>
  <c r="D12" i="6"/>
  <c r="D8" i="6"/>
  <c r="C20" i="6"/>
  <c r="C16" i="6"/>
  <c r="C12" i="6"/>
  <c r="C8" i="6"/>
  <c r="C3" i="6"/>
  <c r="B16" i="6"/>
  <c r="B4" i="6"/>
  <c r="B6" i="6"/>
  <c r="B15" i="6"/>
  <c r="B19" i="6"/>
  <c r="B14" i="6"/>
  <c r="B8" i="6"/>
  <c r="B3" i="6"/>
  <c r="B11" i="6"/>
  <c r="B20" i="6"/>
  <c r="B10" i="6"/>
  <c r="B18" i="6"/>
  <c r="B12" i="6"/>
  <c r="B7" i="6"/>
  <c r="B21" i="6"/>
  <c r="B17" i="6"/>
  <c r="B13" i="6"/>
  <c r="B9" i="6"/>
  <c r="B5" i="6"/>
  <c r="E7" i="5" l="1"/>
  <c r="G7" i="5"/>
  <c r="H3" i="7"/>
  <c r="H12" i="7"/>
  <c r="H11" i="7"/>
  <c r="D14" i="5"/>
  <c r="H13" i="7"/>
  <c r="H20" i="7"/>
  <c r="H8" i="7"/>
  <c r="H10" i="7"/>
  <c r="H14" i="5"/>
  <c r="H14" i="7"/>
  <c r="H7" i="7"/>
  <c r="H17" i="7"/>
  <c r="H18" i="7"/>
  <c r="H16" i="7"/>
  <c r="H5" i="7"/>
  <c r="H4" i="7"/>
  <c r="H9" i="7"/>
  <c r="H19" i="7"/>
  <c r="H6" i="7"/>
  <c r="H21" i="7"/>
  <c r="H15" i="7"/>
  <c r="B2" i="7" l="1"/>
  <c r="B2" i="6"/>
  <c r="C7" i="5" s="1"/>
  <c r="H2" i="7" l="1"/>
  <c r="C23" i="5" s="1"/>
  <c r="C1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<sst xmlns="http://schemas.openxmlformats.org/spreadsheetml/2006/main" count="100" uniqueCount="31">
  <si>
    <t>FT:CT</t>
  </si>
  <si>
    <t>Eccentric Duration (s)</t>
  </si>
  <si>
    <t>Athlete</t>
  </si>
  <si>
    <t>Date</t>
  </si>
  <si>
    <t>Mean</t>
  </si>
  <si>
    <t>SD</t>
  </si>
  <si>
    <t>Metric</t>
  </si>
  <si>
    <t>Jump Height (cm)</t>
  </si>
  <si>
    <t>Relative Peak Power (N/kg)</t>
  </si>
  <si>
    <t xml:space="preserve">Countermovemnt Depth (cm) </t>
  </si>
  <si>
    <t xml:space="preserve">Force @ 0 Velocity </t>
  </si>
  <si>
    <t xml:space="preserve">Hanah </t>
  </si>
  <si>
    <t>Countermovement Depth (cm)</t>
  </si>
  <si>
    <t xml:space="preserve">Jump Height (cm) </t>
  </si>
  <si>
    <t xml:space="preserve">Force @ 0 Velcotiy </t>
  </si>
  <si>
    <t>Relative Peak Power (W/Kg)</t>
  </si>
  <si>
    <t xml:space="preserve">Countermovement Depth (cm) </t>
  </si>
  <si>
    <t>CV Threshold</t>
  </si>
  <si>
    <t>SWC Threshold</t>
  </si>
  <si>
    <t>Composite Z Score</t>
  </si>
  <si>
    <t xml:space="preserve">Eccentric Duration </t>
  </si>
  <si>
    <t>Relative Peak Power</t>
  </si>
  <si>
    <t xml:space="preserve">Jump Height </t>
  </si>
  <si>
    <t>Eccentric Duration (ms)</t>
  </si>
  <si>
    <t xml:space="preserve"> Sorness</t>
  </si>
  <si>
    <t>Hanah</t>
  </si>
  <si>
    <t xml:space="preserve">Select Athlete: </t>
  </si>
  <si>
    <t xml:space="preserve">Select Date: </t>
  </si>
  <si>
    <t xml:space="preserve">Brooklyn </t>
  </si>
  <si>
    <t xml:space="preserve">Evan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</si>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</sst>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2" fontId="2" fillId="0" borderId="0" xfId="0" applyNumberFormat="1" applyFont="1"/>
    <xf numFmtId="0" fontId="4" fillId="0" borderId="0" xfId="0" applyFont="1"/>
    <xf numFmtId="14" fontId="4" fillId="0" borderId="0" xfId="0" applyNumberFormat="1" applyFont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1" fillId="0" borderId="6" xfId="0" applyFont="1" applyBorder="1" applyAlignment="1">
      <alignment horizontal="center" vertical="top"/>
    </xf>
    <xf numFmtId="0" fontId="1" fillId="0" borderId="0" xfId="0" applyFont="1"/>
    <xf numFmtId="14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f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063B4D-B475-C641-A94C-AE267C5FD895}" name="Table2" displayName="Table2" ref="A1:J31" totalsRowShown="0" headerRowDxfId="32" headerRowBorderDxfId="31" tableBorderDxfId="30">
  <autoFilter ref="A1:J31" xr:uid="{D3063B4D-B475-C641-A94C-AE267C5FD895}"/>
  <tableColumns count="10">
    <tableColumn id="1" xr3:uid="{6908CE3F-1EAA-FD42-A140-5E80050955E5}" name="Athlete" dataDxfId="29"/>
    <tableColumn id="2" xr3:uid="{BB0F0055-4265-924E-AE1A-4C57AE2DD935}" name="Date" dataDxfId="28"/>
    <tableColumn id="10" xr3:uid="{D6126CFE-9E28-EE4B-82CD-746AC6AC87B7}" name="Column1" dataDxfId="27"/>
    <tableColumn id="3" xr3:uid="{41CBAF6F-34E6-5443-A6E9-DFC245873DE2}" name="FT:CT"/>
    <tableColumn id="4" xr3:uid="{C2789A7C-652C-C247-A530-33B90921C61D}" name="Eccentric Duration (s)"/>
    <tableColumn id="5" xr3:uid="{7636ED8F-8331-904E-9C37-F691362C14F6}" name="Countermovement Depth (cm) "/>
    <tableColumn id="6" xr3:uid="{40A535E8-B11A-C84D-9D6D-499ABA841636}" name="Relative Peak Power (W/Kg)"/>
    <tableColumn id="7" xr3:uid="{1E58C9D9-CF62-6B4E-AAE1-87D12D60A7F9}" name="Jump Height (cm)"/>
    <tableColumn id="8" xr3:uid="{E6A22E3F-B4C8-5C43-8EF7-561AA1C7BC6C}" name="Force @ 0 Velcotiy "/>
    <tableColumn id="9" xr3:uid="{C94D2F02-EC72-6642-ABE3-32710A68D55B}" name=" Sornes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3940BA-6071-9043-BB88-107A9909B15D}" name="Table35" displayName="Table35" ref="A1:H21" totalsRowShown="0" headerRowDxfId="26" headerRowBorderDxfId="25" tableBorderDxfId="24">
  <autoFilter ref="A1:H21" xr:uid="{E6DFE95B-F892-3D47-B0D4-30384B20965C}"/>
  <tableColumns count="8">
    <tableColumn id="1" xr3:uid="{3B98EB3D-AAB0-4846-8ACB-6FFE91D06A8C}" name="Date" dataDxfId="23"/>
    <tableColumn id="2" xr3:uid="{255C2B95-39D7-CF40-ACC3-7C6E142F321D}" name="FT:CT" dataDxfId="22">
      <calculatedColumnFormula>STANDARDIZE(Table2[[#This Row],[FT:CT]],'Baseline &amp; Fatigue Flags (2)'!$C$2,'Baseline &amp; Fatigue Flags (2)'!$D$2)</calculatedColumnFormula>
    </tableColumn>
    <tableColumn id="3" xr3:uid="{29C3804B-FCF3-634D-8248-A90688D0E24E}" name="Eccentric Duration (s)" dataDxfId="21">
      <calculatedColumnFormula>STANDARDIZE(Table2[[#This Row],[Eccentric Duration (s)]],'Baseline &amp; Fatigue Flags (2)'!$C$3,'Baseline &amp; Fatigue Flags (2)'!$D$3)*-1</calculatedColumnFormula>
    </tableColumn>
    <tableColumn id="4" xr3:uid="{4AF38962-0237-D340-9DDD-9C5963C04BA6}" name="Countermovement Depth (cm)" dataDxfId="20">
      <calculatedColumnFormula>STANDARDIZE(Table2[[#This Row],[Countermovement Depth (cm) ]],'Baseline &amp; Fatigue Flags (2)'!$C$4,'Baseline &amp; Fatigue Flags (2)'!$D$4)</calculatedColumnFormula>
    </tableColumn>
    <tableColumn id="5" xr3:uid="{00EACD06-0BF2-A241-8AAB-F620482C37BD}" name="Relative Peak Power (N/kg)" dataDxfId="19">
      <calculatedColumnFormula>STANDARDIZE(Table2[[#This Row],[Relative Peak Power (W/Kg)]],'Baseline &amp; Fatigue Flags (2)'!$C$5,'Baseline &amp; Fatigue Flags (2)'!$D$5)</calculatedColumnFormula>
    </tableColumn>
    <tableColumn id="6" xr3:uid="{C635D0E9-AC3B-7642-AB80-4F42A1A3C8CD}" name="Jump Height (cm) " dataDxfId="18">
      <calculatedColumnFormula>STANDARDIZE(Table2[[#This Row],[Jump Height (cm)]],'Baseline &amp; Fatigue Flags (2)'!$C$6,'Baseline &amp; Fatigue Flags (2)'!$D$6)</calculatedColumnFormula>
    </tableColumn>
    <tableColumn id="7" xr3:uid="{E4FA23A5-EDAE-244C-B925-811DC21D5F02}" name="Force @ 0 Velocity " dataDxfId="17">
      <calculatedColumnFormula>STANDARDIZE(Table2[[#This Row],[Force @ 0 Velcotiy ]],'Baseline &amp; Fatigue Flags (2)'!$C$7,'Baseline &amp; Fatigue Flags (2)'!$D$7)</calculatedColumnFormula>
    </tableColumn>
    <tableColumn id="8" xr3:uid="{2FC6187E-197A-9D47-9BB6-3547A3975BC3}" name="Composite Z Score" dataDxfId="16">
      <calculatedColumnFormula>AVERAGE(Table35[[#This Row],[FT:CT]:[Force @ 0 Velocity 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DFE95B-F892-3D47-B0D4-30384B20965C}" name="Table3" displayName="Table3" ref="A1:G21" totalsRowShown="0" headerRowDxfId="15" headerRowBorderDxfId="14" tableBorderDxfId="13">
  <autoFilter ref="A1:G21" xr:uid="{E6DFE95B-F892-3D47-B0D4-30384B20965C}"/>
  <tableColumns count="7">
    <tableColumn id="1" xr3:uid="{748D6CC3-5519-8B44-B50C-B99FFA9E74D7}" name="Date" dataDxfId="12"/>
    <tableColumn id="2" xr3:uid="{451576DC-5DE8-ED49-B868-CFFB91B75DD8}" name="FT:CT" dataDxfId="11">
      <calculatedColumnFormula>Table2[[#This Row],[FT:CT]]-'Baseline &amp; Fatigue Flags (2)'!$C$2</calculatedColumnFormula>
    </tableColumn>
    <tableColumn id="3" xr3:uid="{1E208532-3CA4-B84B-8277-7F4AD119E008}" name="Eccentric Duration (s)" dataDxfId="10">
      <calculatedColumnFormula>Table2[[#This Row],[Eccentric Duration (s)]]-'Baseline &amp; Fatigue Flags (2)'!$C$3</calculatedColumnFormula>
    </tableColumn>
    <tableColumn id="4" xr3:uid="{3E599FA7-009E-A04A-85A9-DEC85E6E6A53}" name="Countermovement Depth (cm)" dataDxfId="9">
      <calculatedColumnFormula>Table2[[#This Row],[Countermovement Depth (cm) ]]-'Baseline &amp; Fatigue Flags (2)'!$C$4</calculatedColumnFormula>
    </tableColumn>
    <tableColumn id="5" xr3:uid="{6BA17123-03FE-254F-839F-193EE79ADB51}" name="Relative Peak Power (N/kg)" dataDxfId="8">
      <calculatedColumnFormula>Table2[[#This Row],[Relative Peak Power (W/Kg)]]-'Baseline &amp; Fatigue Flags (2)'!$C$5</calculatedColumnFormula>
    </tableColumn>
    <tableColumn id="6" xr3:uid="{3DF0DD87-02D3-6E4E-A217-9F502AE762FC}" name="Jump Height (cm) " dataDxfId="7">
      <calculatedColumnFormula>Table2[[#This Row],[Jump Height (cm)]]-'Baseline &amp; Fatigue Flags (2)'!$C$6</calculatedColumnFormula>
    </tableColumn>
    <tableColumn id="7" xr3:uid="{36307609-59EA-5D44-A96D-98FBB5C8D253}" name="Force @ 0 Velocity " dataDxfId="6">
      <calculatedColumnFormula>Table2[[#This Row],[Force @ 0 Velcotiy ]]-'Baseline &amp; Fatigue Flags (2)'!$C$7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D1" zoomScaleNormal="100" workbookViewId="0">
      <selection activeCell="C1" sqref="C1"/>
    </sheetView>
  </sheetViews>
  <sheetFormatPr baseColWidth="10" defaultColWidth="34" defaultRowHeight="15" x14ac:dyDescent="0.2"/>
  <sheetData>
    <row r="1" spans="1:10" x14ac:dyDescent="0.2">
      <c r="A1" s="9" t="s">
        <v>2</v>
      </c>
      <c r="B1" s="7" t="s">
        <v>3</v>
      </c>
      <c r="C1" s="7" t="s">
        <v>30</v>
      </c>
      <c r="D1" s="7" t="s">
        <v>0</v>
      </c>
      <c r="E1" s="7" t="s">
        <v>1</v>
      </c>
      <c r="F1" s="7" t="s">
        <v>16</v>
      </c>
      <c r="G1" s="7" t="s">
        <v>15</v>
      </c>
      <c r="H1" s="7" t="s">
        <v>7</v>
      </c>
      <c r="I1" s="7" t="s">
        <v>14</v>
      </c>
      <c r="J1" s="7" t="s">
        <v>24</v>
      </c>
    </row>
    <row r="2" spans="1:10" x14ac:dyDescent="0.2">
      <c r="A2" s="8" t="s">
        <v>25</v>
      </c>
      <c r="B2" s="6">
        <v>45809</v>
      </c>
      <c r="C2" s="19"/>
      <c r="D2">
        <v>0.61</v>
      </c>
      <c r="E2">
        <v>430</v>
      </c>
      <c r="F2">
        <v>26</v>
      </c>
      <c r="G2">
        <v>34.9</v>
      </c>
      <c r="H2">
        <v>18.8</v>
      </c>
      <c r="I2">
        <v>1540</v>
      </c>
    </row>
    <row r="3" spans="1:10" x14ac:dyDescent="0.2">
      <c r="A3" s="8" t="s">
        <v>25</v>
      </c>
      <c r="B3" s="6">
        <v>45810</v>
      </c>
      <c r="C3" s="19"/>
    </row>
    <row r="4" spans="1:10" x14ac:dyDescent="0.2">
      <c r="A4" s="8" t="s">
        <v>25</v>
      </c>
      <c r="B4" s="6">
        <v>45811</v>
      </c>
      <c r="C4" s="19"/>
    </row>
    <row r="5" spans="1:10" x14ac:dyDescent="0.2">
      <c r="A5" s="8" t="s">
        <v>25</v>
      </c>
      <c r="B5" s="6">
        <v>45812</v>
      </c>
      <c r="C5" s="19"/>
    </row>
    <row r="6" spans="1:10" x14ac:dyDescent="0.2">
      <c r="A6" s="8" t="s">
        <v>25</v>
      </c>
      <c r="B6" s="6">
        <v>45813</v>
      </c>
      <c r="C6" s="19"/>
    </row>
    <row r="7" spans="1:10" x14ac:dyDescent="0.2">
      <c r="A7" s="8" t="s">
        <v>25</v>
      </c>
      <c r="B7" s="6">
        <v>45814</v>
      </c>
      <c r="C7" s="19"/>
    </row>
    <row r="8" spans="1:10" x14ac:dyDescent="0.2">
      <c r="A8" s="8" t="s">
        <v>25</v>
      </c>
      <c r="B8" s="6">
        <v>45815</v>
      </c>
      <c r="C8" s="19"/>
    </row>
    <row r="9" spans="1:10" x14ac:dyDescent="0.2">
      <c r="A9" s="8" t="s">
        <v>25</v>
      </c>
      <c r="B9" s="6">
        <v>45816</v>
      </c>
      <c r="C9" s="19"/>
    </row>
    <row r="10" spans="1:10" x14ac:dyDescent="0.2">
      <c r="A10" s="8" t="s">
        <v>25</v>
      </c>
      <c r="B10" s="6">
        <v>45817</v>
      </c>
      <c r="C10" s="19"/>
    </row>
    <row r="11" spans="1:10" x14ac:dyDescent="0.2">
      <c r="A11" s="8" t="s">
        <v>25</v>
      </c>
      <c r="B11" s="6">
        <v>45818</v>
      </c>
      <c r="C11" s="19"/>
    </row>
    <row r="12" spans="1:10" x14ac:dyDescent="0.2">
      <c r="A12" s="8" t="s">
        <v>28</v>
      </c>
      <c r="B12" s="6">
        <v>45809</v>
      </c>
      <c r="C12" s="19"/>
    </row>
    <row r="13" spans="1:10" x14ac:dyDescent="0.2">
      <c r="A13" s="8" t="s">
        <v>28</v>
      </c>
      <c r="B13" s="6">
        <v>45810</v>
      </c>
      <c r="C13" s="19"/>
    </row>
    <row r="14" spans="1:10" x14ac:dyDescent="0.2">
      <c r="A14" s="8" t="s">
        <v>28</v>
      </c>
      <c r="B14" s="6">
        <v>45811</v>
      </c>
      <c r="C14" s="19"/>
    </row>
    <row r="15" spans="1:10" x14ac:dyDescent="0.2">
      <c r="A15" s="8" t="s">
        <v>28</v>
      </c>
      <c r="B15" s="6">
        <v>45812</v>
      </c>
      <c r="C15" s="19"/>
    </row>
    <row r="16" spans="1:10" x14ac:dyDescent="0.2">
      <c r="A16" s="8" t="s">
        <v>28</v>
      </c>
      <c r="B16" s="6">
        <v>45813</v>
      </c>
      <c r="C16" s="19"/>
    </row>
    <row r="17" spans="1:3" x14ac:dyDescent="0.2">
      <c r="A17" s="8" t="s">
        <v>28</v>
      </c>
      <c r="B17" s="6">
        <v>45814</v>
      </c>
      <c r="C17" s="19"/>
    </row>
    <row r="18" spans="1:3" x14ac:dyDescent="0.2">
      <c r="A18" s="8" t="s">
        <v>28</v>
      </c>
      <c r="B18" s="6">
        <v>45815</v>
      </c>
      <c r="C18" s="19"/>
    </row>
    <row r="19" spans="1:3" x14ac:dyDescent="0.2">
      <c r="A19" s="8" t="s">
        <v>28</v>
      </c>
      <c r="B19" s="6">
        <v>45816</v>
      </c>
      <c r="C19" s="19"/>
    </row>
    <row r="20" spans="1:3" x14ac:dyDescent="0.2">
      <c r="A20" s="8" t="s">
        <v>28</v>
      </c>
      <c r="B20" s="6">
        <v>45817</v>
      </c>
      <c r="C20" s="19"/>
    </row>
    <row r="21" spans="1:3" x14ac:dyDescent="0.2">
      <c r="A21" s="8" t="s">
        <v>28</v>
      </c>
      <c r="B21" s="6">
        <v>45818</v>
      </c>
      <c r="C21" s="19"/>
    </row>
    <row r="22" spans="1:3" x14ac:dyDescent="0.2">
      <c r="A22" s="17" t="s">
        <v>29</v>
      </c>
      <c r="B22" s="6">
        <v>45809</v>
      </c>
      <c r="C22" s="19"/>
    </row>
    <row r="23" spans="1:3" x14ac:dyDescent="0.2">
      <c r="A23" s="17" t="s">
        <v>29</v>
      </c>
      <c r="B23" s="6">
        <v>45810</v>
      </c>
      <c r="C23" s="19"/>
    </row>
    <row r="24" spans="1:3" x14ac:dyDescent="0.2">
      <c r="A24" s="17" t="s">
        <v>29</v>
      </c>
      <c r="B24" s="6">
        <v>45811</v>
      </c>
      <c r="C24" s="19"/>
    </row>
    <row r="25" spans="1:3" x14ac:dyDescent="0.2">
      <c r="A25" s="17" t="s">
        <v>29</v>
      </c>
      <c r="B25" s="6">
        <v>45812</v>
      </c>
      <c r="C25" s="19"/>
    </row>
    <row r="26" spans="1:3" x14ac:dyDescent="0.2">
      <c r="A26" s="17" t="s">
        <v>29</v>
      </c>
      <c r="B26" s="6">
        <v>45813</v>
      </c>
      <c r="C26" s="19"/>
    </row>
    <row r="27" spans="1:3" x14ac:dyDescent="0.2">
      <c r="A27" s="17" t="s">
        <v>29</v>
      </c>
      <c r="B27" s="6">
        <v>45814</v>
      </c>
      <c r="C27" s="19"/>
    </row>
    <row r="28" spans="1:3" x14ac:dyDescent="0.2">
      <c r="A28" s="17" t="s">
        <v>29</v>
      </c>
      <c r="B28" s="6">
        <v>45815</v>
      </c>
      <c r="C28" s="19"/>
    </row>
    <row r="29" spans="1:3" x14ac:dyDescent="0.2">
      <c r="A29" s="17" t="s">
        <v>29</v>
      </c>
      <c r="B29" s="6">
        <v>45816</v>
      </c>
      <c r="C29" s="19"/>
    </row>
    <row r="30" spans="1:3" x14ac:dyDescent="0.2">
      <c r="A30" s="17" t="s">
        <v>29</v>
      </c>
      <c r="B30" s="6">
        <v>45817</v>
      </c>
      <c r="C30" s="19"/>
    </row>
    <row r="31" spans="1:3" x14ac:dyDescent="0.2">
      <c r="A31" s="17" t="s">
        <v>29</v>
      </c>
      <c r="B31" s="6">
        <v>45818</v>
      </c>
      <c r="C31" s="19"/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A901-0073-5E4A-9C32-A36EB0AE7CB2}">
  <dimension ref="A1:H21"/>
  <sheetViews>
    <sheetView workbookViewId="0">
      <selection activeCell="D2" sqref="D2"/>
    </sheetView>
  </sheetViews>
  <sheetFormatPr baseColWidth="10" defaultColWidth="17.33203125" defaultRowHeight="15" x14ac:dyDescent="0.2"/>
  <cols>
    <col min="3" max="3" width="19.83203125" customWidth="1"/>
    <col min="4" max="4" width="24.6640625" customWidth="1"/>
    <col min="5" max="5" width="23.33203125" customWidth="1"/>
    <col min="6" max="6" width="24.1640625" customWidth="1"/>
  </cols>
  <sheetData>
    <row r="1" spans="1:8" x14ac:dyDescent="0.2">
      <c r="A1" s="9" t="s">
        <v>3</v>
      </c>
      <c r="B1" s="7" t="s">
        <v>0</v>
      </c>
      <c r="C1" s="7" t="s">
        <v>1</v>
      </c>
      <c r="D1" s="7" t="s">
        <v>12</v>
      </c>
      <c r="E1" s="7" t="s">
        <v>8</v>
      </c>
      <c r="F1" s="7" t="s">
        <v>13</v>
      </c>
      <c r="G1" s="7" t="s">
        <v>10</v>
      </c>
      <c r="H1" s="7" t="s">
        <v>19</v>
      </c>
    </row>
    <row r="2" spans="1:8" x14ac:dyDescent="0.2">
      <c r="A2" s="10">
        <v>45809</v>
      </c>
      <c r="B2" s="3">
        <f>STANDARDIZE(Table2[[#This Row],[FT:CT]],'Baseline &amp; Fatigue Flags (2)'!$C$2,'Baseline &amp; Fatigue Flags (2)'!$D$2)</f>
        <v>-0.80579066586452219</v>
      </c>
      <c r="C2" s="3">
        <f>STANDARDIZE(Table2[[#This Row],[Eccentric Duration (s)]],'Baseline &amp; Fatigue Flags (2)'!$C$3,'Baseline &amp; Fatigue Flags (2)'!$D$3)*-1</f>
        <v>3.5120494394535774E-2</v>
      </c>
      <c r="D2" s="3">
        <f>STANDARDIZE(Table2[[#This Row],[Countermovement Depth (cm) ]],'Baseline &amp; Fatigue Flags (2)'!$C$4,'Baseline &amp; Fatigue Flags (2)'!$D$4)</f>
        <v>-0.36314363143631395</v>
      </c>
      <c r="E2" s="3">
        <f>STANDARDIZE(Table2[[#This Row],[Relative Peak Power (W/Kg)]],'Baseline &amp; Fatigue Flags (2)'!$C$5,'Baseline &amp; Fatigue Flags (2)'!$D$5)</f>
        <v>-1.2937587462672733</v>
      </c>
      <c r="F2" s="3">
        <f>STANDARDIZE(Table2[[#This Row],[Jump Height (cm)]],'Baseline &amp; Fatigue Flags (2)'!$C$6,'Baseline &amp; Fatigue Flags (2)'!$D$6)</f>
        <v>-1.8957763276038078</v>
      </c>
      <c r="G2" s="3">
        <f>STANDARDIZE(Table2[[#This Row],[Force @ 0 Velcotiy ]],'Baseline &amp; Fatigue Flags (2)'!$C$7,'Baseline &amp; Fatigue Flags (2)'!$D$7)</f>
        <v>-1.327977523157293</v>
      </c>
      <c r="H2" s="3">
        <f>AVERAGE(Table35[[#This Row],[FT:CT]:[Force @ 0 Velocity ]])</f>
        <v>-0.9418877333224458</v>
      </c>
    </row>
    <row r="3" spans="1:8" x14ac:dyDescent="0.2">
      <c r="A3" s="10">
        <v>45810</v>
      </c>
      <c r="B3" s="3">
        <f>STANDARDIZE(Table2[[#This Row],[FT:CT]],'Baseline &amp; Fatigue Flags (2)'!$C$2,'Baseline &amp; Fatigue Flags (2)'!$D$2)</f>
        <v>-17.190200871776458</v>
      </c>
      <c r="C3" s="3">
        <f>STANDARDIZE(Table2[[#This Row],[Eccentric Duration (s)]],'Baseline &amp; Fatigue Flags (2)'!$C$3,'Baseline &amp; Fatigue Flags (2)'!$D$3)*-1</f>
        <v>19.451736681088043</v>
      </c>
      <c r="D3" s="3">
        <f>STANDARDIZE(Table2[[#This Row],[Countermovement Depth (cm) ]],'Baseline &amp; Fatigue Flags (2)'!$C$4,'Baseline &amp; Fatigue Flags (2)'!$D$4)</f>
        <v>-13.046070460704607</v>
      </c>
      <c r="E3" s="3">
        <f>STANDARDIZE(Table2[[#This Row],[Relative Peak Power (W/Kg)]],'Baseline &amp; Fatigue Flags (2)'!$C$5,'Baseline &amp; Fatigue Flags (2)'!$D$5)</f>
        <v>-24.123512802590295</v>
      </c>
      <c r="F3" s="3">
        <f>STANDARDIZE(Table2[[#This Row],[Jump Height (cm)]],'Baseline &amp; Fatigue Flags (2)'!$C$6,'Baseline &amp; Fatigue Flags (2)'!$D$6)</f>
        <v>-14.726390512826393</v>
      </c>
      <c r="G3" s="3">
        <f>STANDARDIZE(Table2[[#This Row],[Force @ 0 Velcotiy ]],'Baseline &amp; Fatigue Flags (2)'!$C$7,'Baseline &amp; Fatigue Flags (2)'!$D$7)</f>
        <v>-31.75073532639712</v>
      </c>
      <c r="H3" s="3">
        <f>AVERAGE(Table35[[#This Row],[FT:CT]:[Force @ 0 Velocity ]])</f>
        <v>-13.564195548867806</v>
      </c>
    </row>
    <row r="4" spans="1:8" x14ac:dyDescent="0.2">
      <c r="A4" s="10">
        <v>45811</v>
      </c>
      <c r="B4" s="3">
        <f>STANDARDIZE(Table2[[#This Row],[FT:CT]],'Baseline &amp; Fatigue Flags (2)'!$C$2,'Baseline &amp; Fatigue Flags (2)'!$D$2)</f>
        <v>-17.190200871776458</v>
      </c>
      <c r="C4" s="3">
        <f>STANDARDIZE(Table2[[#This Row],[Eccentric Duration (s)]],'Baseline &amp; Fatigue Flags (2)'!$C$3,'Baseline &amp; Fatigue Flags (2)'!$D$3)*-1</f>
        <v>19.451736681088043</v>
      </c>
      <c r="D4" s="3">
        <f>STANDARDIZE(Table2[[#This Row],[Countermovement Depth (cm) ]],'Baseline &amp; Fatigue Flags (2)'!$C$4,'Baseline &amp; Fatigue Flags (2)'!$D$4)</f>
        <v>-13.046070460704607</v>
      </c>
      <c r="E4" s="3">
        <f>STANDARDIZE(Table2[[#This Row],[Relative Peak Power (W/Kg)]],'Baseline &amp; Fatigue Flags (2)'!$C$5,'Baseline &amp; Fatigue Flags (2)'!$D$5)</f>
        <v>-24.123512802590295</v>
      </c>
      <c r="F4" s="3">
        <f>STANDARDIZE(Table2[[#This Row],[Jump Height (cm)]],'Baseline &amp; Fatigue Flags (2)'!$C$6,'Baseline &amp; Fatigue Flags (2)'!$D$6)</f>
        <v>-14.726390512826393</v>
      </c>
      <c r="G4" s="3">
        <f>STANDARDIZE(Table2[[#This Row],[Force @ 0 Velcotiy ]],'Baseline &amp; Fatigue Flags (2)'!$C$7,'Baseline &amp; Fatigue Flags (2)'!$D$7)</f>
        <v>-31.75073532639712</v>
      </c>
      <c r="H4" s="3">
        <f>AVERAGE(Table35[[#This Row],[FT:CT]:[Force @ 0 Velocity ]])</f>
        <v>-13.564195548867806</v>
      </c>
    </row>
    <row r="5" spans="1:8" x14ac:dyDescent="0.2">
      <c r="A5" s="10">
        <v>45812</v>
      </c>
      <c r="B5" s="3">
        <f>STANDARDIZE(Table2[[#This Row],[FT:CT]],'Baseline &amp; Fatigue Flags (2)'!$C$2,'Baseline &amp; Fatigue Flags (2)'!$D$2)</f>
        <v>-17.190200871776458</v>
      </c>
      <c r="C5" s="3">
        <f>STANDARDIZE(Table2[[#This Row],[Eccentric Duration (s)]],'Baseline &amp; Fatigue Flags (2)'!$C$3,'Baseline &amp; Fatigue Flags (2)'!$D$3)*-1</f>
        <v>19.451736681088043</v>
      </c>
      <c r="D5" s="3">
        <f>STANDARDIZE(Table2[[#This Row],[Countermovement Depth (cm) ]],'Baseline &amp; Fatigue Flags (2)'!$C$4,'Baseline &amp; Fatigue Flags (2)'!$D$4)</f>
        <v>-13.046070460704607</v>
      </c>
      <c r="E5" s="3">
        <f>STANDARDIZE(Table2[[#This Row],[Relative Peak Power (W/Kg)]],'Baseline &amp; Fatigue Flags (2)'!$C$5,'Baseline &amp; Fatigue Flags (2)'!$D$5)</f>
        <v>-24.123512802590295</v>
      </c>
      <c r="F5" s="3">
        <f>STANDARDIZE(Table2[[#This Row],[Jump Height (cm)]],'Baseline &amp; Fatigue Flags (2)'!$C$6,'Baseline &amp; Fatigue Flags (2)'!$D$6)</f>
        <v>-14.726390512826393</v>
      </c>
      <c r="G5" s="3">
        <f>STANDARDIZE(Table2[[#This Row],[Force @ 0 Velcotiy ]],'Baseline &amp; Fatigue Flags (2)'!$C$7,'Baseline &amp; Fatigue Flags (2)'!$D$7)</f>
        <v>-31.75073532639712</v>
      </c>
      <c r="H5" s="3">
        <f>AVERAGE(Table35[[#This Row],[FT:CT]:[Force @ 0 Velocity ]])</f>
        <v>-13.564195548867806</v>
      </c>
    </row>
    <row r="6" spans="1:8" x14ac:dyDescent="0.2">
      <c r="A6" s="10">
        <v>45813</v>
      </c>
      <c r="B6" s="3">
        <f>STANDARDIZE(Table2[[#This Row],[FT:CT]],'Baseline &amp; Fatigue Flags (2)'!$C$2,'Baseline &amp; Fatigue Flags (2)'!$D$2)</f>
        <v>-17.190200871776458</v>
      </c>
      <c r="C6" s="3">
        <f>STANDARDIZE(Table2[[#This Row],[Eccentric Duration (s)]],'Baseline &amp; Fatigue Flags (2)'!$C$3,'Baseline &amp; Fatigue Flags (2)'!$D$3)*-1</f>
        <v>19.451736681088043</v>
      </c>
      <c r="D6" s="3">
        <f>STANDARDIZE(Table2[[#This Row],[Countermovement Depth (cm) ]],'Baseline &amp; Fatigue Flags (2)'!$C$4,'Baseline &amp; Fatigue Flags (2)'!$D$4)</f>
        <v>-13.046070460704607</v>
      </c>
      <c r="E6" s="3">
        <f>STANDARDIZE(Table2[[#This Row],[Relative Peak Power (W/Kg)]],'Baseline &amp; Fatigue Flags (2)'!$C$5,'Baseline &amp; Fatigue Flags (2)'!$D$5)</f>
        <v>-24.123512802590295</v>
      </c>
      <c r="F6" s="3">
        <f>STANDARDIZE(Table2[[#This Row],[Jump Height (cm)]],'Baseline &amp; Fatigue Flags (2)'!$C$6,'Baseline &amp; Fatigue Flags (2)'!$D$6)</f>
        <v>-14.726390512826393</v>
      </c>
      <c r="G6" s="3">
        <f>STANDARDIZE(Table2[[#This Row],[Force @ 0 Velcotiy ]],'Baseline &amp; Fatigue Flags (2)'!$C$7,'Baseline &amp; Fatigue Flags (2)'!$D$7)</f>
        <v>-31.75073532639712</v>
      </c>
      <c r="H6" s="3">
        <f>AVERAGE(Table35[[#This Row],[FT:CT]:[Force @ 0 Velocity ]])</f>
        <v>-13.564195548867806</v>
      </c>
    </row>
    <row r="7" spans="1:8" x14ac:dyDescent="0.2">
      <c r="A7" s="10">
        <v>45814</v>
      </c>
      <c r="B7" s="3">
        <f>STANDARDIZE(Table2[[#This Row],[FT:CT]],'Baseline &amp; Fatigue Flags (2)'!$C$2,'Baseline &amp; Fatigue Flags (2)'!$D$2)</f>
        <v>-17.190200871776458</v>
      </c>
      <c r="C7" s="3">
        <f>STANDARDIZE(Table2[[#This Row],[Eccentric Duration (s)]],'Baseline &amp; Fatigue Flags (2)'!$C$3,'Baseline &amp; Fatigue Flags (2)'!$D$3)*-1</f>
        <v>19.451736681088043</v>
      </c>
      <c r="D7" s="3">
        <f>STANDARDIZE(Table2[[#This Row],[Countermovement Depth (cm) ]],'Baseline &amp; Fatigue Flags (2)'!$C$4,'Baseline &amp; Fatigue Flags (2)'!$D$4)</f>
        <v>-13.046070460704607</v>
      </c>
      <c r="E7" s="3">
        <f>STANDARDIZE(Table2[[#This Row],[Relative Peak Power (W/Kg)]],'Baseline &amp; Fatigue Flags (2)'!$C$5,'Baseline &amp; Fatigue Flags (2)'!$D$5)</f>
        <v>-24.123512802590295</v>
      </c>
      <c r="F7" s="3">
        <f>STANDARDIZE(Table2[[#This Row],[Jump Height (cm)]],'Baseline &amp; Fatigue Flags (2)'!$C$6,'Baseline &amp; Fatigue Flags (2)'!$D$6)</f>
        <v>-14.726390512826393</v>
      </c>
      <c r="G7" s="3">
        <f>STANDARDIZE(Table2[[#This Row],[Force @ 0 Velcotiy ]],'Baseline &amp; Fatigue Flags (2)'!$C$7,'Baseline &amp; Fatigue Flags (2)'!$D$7)</f>
        <v>-31.75073532639712</v>
      </c>
      <c r="H7" s="3">
        <f>AVERAGE(Table35[[#This Row],[FT:CT]:[Force @ 0 Velocity ]])</f>
        <v>-13.564195548867806</v>
      </c>
    </row>
    <row r="8" spans="1:8" x14ac:dyDescent="0.2">
      <c r="A8" s="10">
        <v>45815</v>
      </c>
      <c r="B8" s="3">
        <f>STANDARDIZE(Table2[[#This Row],[FT:CT]],'Baseline &amp; Fatigue Flags (2)'!$C$2,'Baseline &amp; Fatigue Flags (2)'!$D$2)</f>
        <v>-17.190200871776458</v>
      </c>
      <c r="C8" s="3">
        <f>STANDARDIZE(Table2[[#This Row],[Eccentric Duration (s)]],'Baseline &amp; Fatigue Flags (2)'!$C$3,'Baseline &amp; Fatigue Flags (2)'!$D$3)*-1</f>
        <v>19.451736681088043</v>
      </c>
      <c r="D8" s="3">
        <f>STANDARDIZE(Table2[[#This Row],[Countermovement Depth (cm) ]],'Baseline &amp; Fatigue Flags (2)'!$C$4,'Baseline &amp; Fatigue Flags (2)'!$D$4)</f>
        <v>-13.046070460704607</v>
      </c>
      <c r="E8" s="3">
        <f>STANDARDIZE(Table2[[#This Row],[Relative Peak Power (W/Kg)]],'Baseline &amp; Fatigue Flags (2)'!$C$5,'Baseline &amp; Fatigue Flags (2)'!$D$5)</f>
        <v>-24.123512802590295</v>
      </c>
      <c r="F8" s="3">
        <f>STANDARDIZE(Table2[[#This Row],[Jump Height (cm)]],'Baseline &amp; Fatigue Flags (2)'!$C$6,'Baseline &amp; Fatigue Flags (2)'!$D$6)</f>
        <v>-14.726390512826393</v>
      </c>
      <c r="G8" s="3">
        <f>STANDARDIZE(Table2[[#This Row],[Force @ 0 Velcotiy ]],'Baseline &amp; Fatigue Flags (2)'!$C$7,'Baseline &amp; Fatigue Flags (2)'!$D$7)</f>
        <v>-31.75073532639712</v>
      </c>
      <c r="H8" s="3">
        <f>AVERAGE(Table35[[#This Row],[FT:CT]:[Force @ 0 Velocity ]])</f>
        <v>-13.564195548867806</v>
      </c>
    </row>
    <row r="9" spans="1:8" x14ac:dyDescent="0.2">
      <c r="A9" s="10">
        <v>45816</v>
      </c>
      <c r="B9" s="3">
        <f>STANDARDIZE(Table2[[#This Row],[FT:CT]],'Baseline &amp; Fatigue Flags (2)'!$C$2,'Baseline &amp; Fatigue Flags (2)'!$D$2)</f>
        <v>-17.190200871776458</v>
      </c>
      <c r="C9" s="3">
        <f>STANDARDIZE(Table2[[#This Row],[Eccentric Duration (s)]],'Baseline &amp; Fatigue Flags (2)'!$C$3,'Baseline &amp; Fatigue Flags (2)'!$D$3)*-1</f>
        <v>19.451736681088043</v>
      </c>
      <c r="D9" s="3">
        <f>STANDARDIZE(Table2[[#This Row],[Countermovement Depth (cm) ]],'Baseline &amp; Fatigue Flags (2)'!$C$4,'Baseline &amp; Fatigue Flags (2)'!$D$4)</f>
        <v>-13.046070460704607</v>
      </c>
      <c r="E9" s="3">
        <f>STANDARDIZE(Table2[[#This Row],[Relative Peak Power (W/Kg)]],'Baseline &amp; Fatigue Flags (2)'!$C$5,'Baseline &amp; Fatigue Flags (2)'!$D$5)</f>
        <v>-24.123512802590295</v>
      </c>
      <c r="F9" s="3">
        <f>STANDARDIZE(Table2[[#This Row],[Jump Height (cm)]],'Baseline &amp; Fatigue Flags (2)'!$C$6,'Baseline &amp; Fatigue Flags (2)'!$D$6)</f>
        <v>-14.726390512826393</v>
      </c>
      <c r="G9" s="3">
        <f>STANDARDIZE(Table2[[#This Row],[Force @ 0 Velcotiy ]],'Baseline &amp; Fatigue Flags (2)'!$C$7,'Baseline &amp; Fatigue Flags (2)'!$D$7)</f>
        <v>-31.75073532639712</v>
      </c>
      <c r="H9" s="3">
        <f>AVERAGE(Table35[[#This Row],[FT:CT]:[Force @ 0 Velocity ]])</f>
        <v>-13.564195548867806</v>
      </c>
    </row>
    <row r="10" spans="1:8" x14ac:dyDescent="0.2">
      <c r="A10" s="10">
        <v>45817</v>
      </c>
      <c r="B10" s="3">
        <f>STANDARDIZE(Table2[[#This Row],[FT:CT]],'Baseline &amp; Fatigue Flags (2)'!$C$2,'Baseline &amp; Fatigue Flags (2)'!$D$2)</f>
        <v>-17.190200871776458</v>
      </c>
      <c r="C10" s="3">
        <f>STANDARDIZE(Table2[[#This Row],[Eccentric Duration (s)]],'Baseline &amp; Fatigue Flags (2)'!$C$3,'Baseline &amp; Fatigue Flags (2)'!$D$3)*-1</f>
        <v>19.451736681088043</v>
      </c>
      <c r="D10" s="3">
        <f>STANDARDIZE(Table2[[#This Row],[Countermovement Depth (cm) ]],'Baseline &amp; Fatigue Flags (2)'!$C$4,'Baseline &amp; Fatigue Flags (2)'!$D$4)</f>
        <v>-13.046070460704607</v>
      </c>
      <c r="E10" s="3">
        <f>STANDARDIZE(Table2[[#This Row],[Relative Peak Power (W/Kg)]],'Baseline &amp; Fatigue Flags (2)'!$C$5,'Baseline &amp; Fatigue Flags (2)'!$D$5)</f>
        <v>-24.123512802590295</v>
      </c>
      <c r="F10" s="3">
        <f>STANDARDIZE(Table2[[#This Row],[Jump Height (cm)]],'Baseline &amp; Fatigue Flags (2)'!$C$6,'Baseline &amp; Fatigue Flags (2)'!$D$6)</f>
        <v>-14.726390512826393</v>
      </c>
      <c r="G10" s="3">
        <f>STANDARDIZE(Table2[[#This Row],[Force @ 0 Velcotiy ]],'Baseline &amp; Fatigue Flags (2)'!$C$7,'Baseline &amp; Fatigue Flags (2)'!$D$7)</f>
        <v>-31.75073532639712</v>
      </c>
      <c r="H10" s="3">
        <f>AVERAGE(Table35[[#This Row],[FT:CT]:[Force @ 0 Velocity ]])</f>
        <v>-13.564195548867806</v>
      </c>
    </row>
    <row r="11" spans="1:8" x14ac:dyDescent="0.2">
      <c r="A11" s="10">
        <v>45818</v>
      </c>
      <c r="B11" s="3">
        <f>STANDARDIZE(Table2[[#This Row],[FT:CT]],'Baseline &amp; Fatigue Flags (2)'!$C$2,'Baseline &amp; Fatigue Flags (2)'!$D$2)</f>
        <v>-17.190200871776458</v>
      </c>
      <c r="C11" s="3">
        <f>STANDARDIZE(Table2[[#This Row],[Eccentric Duration (s)]],'Baseline &amp; Fatigue Flags (2)'!$C$3,'Baseline &amp; Fatigue Flags (2)'!$D$3)*-1</f>
        <v>19.451736681088043</v>
      </c>
      <c r="D11" s="3">
        <f>STANDARDIZE(Table2[[#This Row],[Countermovement Depth (cm) ]],'Baseline &amp; Fatigue Flags (2)'!$C$4,'Baseline &amp; Fatigue Flags (2)'!$D$4)</f>
        <v>-13.046070460704607</v>
      </c>
      <c r="E11" s="3">
        <f>STANDARDIZE(Table2[[#This Row],[Relative Peak Power (W/Kg)]],'Baseline &amp; Fatigue Flags (2)'!$C$5,'Baseline &amp; Fatigue Flags (2)'!$D$5)</f>
        <v>-24.123512802590295</v>
      </c>
      <c r="F11" s="3">
        <f>STANDARDIZE(Table2[[#This Row],[Jump Height (cm)]],'Baseline &amp; Fatigue Flags (2)'!$C$6,'Baseline &amp; Fatigue Flags (2)'!$D$6)</f>
        <v>-14.726390512826393</v>
      </c>
      <c r="G11" s="3">
        <f>STANDARDIZE(Table2[[#This Row],[Force @ 0 Velcotiy ]],'Baseline &amp; Fatigue Flags (2)'!$C$7,'Baseline &amp; Fatigue Flags (2)'!$D$7)</f>
        <v>-31.75073532639712</v>
      </c>
      <c r="H11" s="3">
        <f>AVERAGE(Table35[[#This Row],[FT:CT]:[Force @ 0 Velocity ]])</f>
        <v>-13.564195548867806</v>
      </c>
    </row>
    <row r="12" spans="1:8" x14ac:dyDescent="0.2">
      <c r="A12" s="10">
        <v>45809</v>
      </c>
      <c r="B12" s="3">
        <f>STANDARDIZE(Table2[[#This Row],[FT:CT]],'Baseline &amp; Fatigue Flags (2)'!$C$2,'Baseline &amp; Fatigue Flags (2)'!$D$2)</f>
        <v>-17.190200871776458</v>
      </c>
      <c r="C12" s="3">
        <f>STANDARDIZE(Table2[[#This Row],[Eccentric Duration (s)]],'Baseline &amp; Fatigue Flags (2)'!$C$3,'Baseline &amp; Fatigue Flags (2)'!$D$3)*-1</f>
        <v>19.451736681088043</v>
      </c>
      <c r="D12" s="3">
        <f>STANDARDIZE(Table2[[#This Row],[Countermovement Depth (cm) ]],'Baseline &amp; Fatigue Flags (2)'!$C$4,'Baseline &amp; Fatigue Flags (2)'!$D$4)</f>
        <v>-13.046070460704607</v>
      </c>
      <c r="E12" s="3">
        <f>STANDARDIZE(Table2[[#This Row],[Relative Peak Power (W/Kg)]],'Baseline &amp; Fatigue Flags (2)'!$C$5,'Baseline &amp; Fatigue Flags (2)'!$D$5)</f>
        <v>-24.123512802590295</v>
      </c>
      <c r="F12" s="3">
        <f>STANDARDIZE(Table2[[#This Row],[Jump Height (cm)]],'Baseline &amp; Fatigue Flags (2)'!$C$6,'Baseline &amp; Fatigue Flags (2)'!$D$6)</f>
        <v>-14.726390512826393</v>
      </c>
      <c r="G12" s="3">
        <f>STANDARDIZE(Table2[[#This Row],[Force @ 0 Velcotiy ]],'Baseline &amp; Fatigue Flags (2)'!$C$7,'Baseline &amp; Fatigue Flags (2)'!$D$7)</f>
        <v>-31.75073532639712</v>
      </c>
      <c r="H12" s="3">
        <f>AVERAGE(Table35[[#This Row],[FT:CT]:[Force @ 0 Velocity ]])</f>
        <v>-13.564195548867806</v>
      </c>
    </row>
    <row r="13" spans="1:8" x14ac:dyDescent="0.2">
      <c r="A13" s="10">
        <v>45810</v>
      </c>
      <c r="B13" s="3">
        <f>STANDARDIZE(Table2[[#This Row],[FT:CT]],'Baseline &amp; Fatigue Flags (2)'!$C$2,'Baseline &amp; Fatigue Flags (2)'!$D$2)</f>
        <v>-17.190200871776458</v>
      </c>
      <c r="C13" s="3">
        <f>STANDARDIZE(Table2[[#This Row],[Eccentric Duration (s)]],'Baseline &amp; Fatigue Flags (2)'!$C$3,'Baseline &amp; Fatigue Flags (2)'!$D$3)*-1</f>
        <v>19.451736681088043</v>
      </c>
      <c r="D13" s="3">
        <f>STANDARDIZE(Table2[[#This Row],[Countermovement Depth (cm) ]],'Baseline &amp; Fatigue Flags (2)'!$C$4,'Baseline &amp; Fatigue Flags (2)'!$D$4)</f>
        <v>-13.046070460704607</v>
      </c>
      <c r="E13" s="3">
        <f>STANDARDIZE(Table2[[#This Row],[Relative Peak Power (W/Kg)]],'Baseline &amp; Fatigue Flags (2)'!$C$5,'Baseline &amp; Fatigue Flags (2)'!$D$5)</f>
        <v>-24.123512802590295</v>
      </c>
      <c r="F13" s="3">
        <f>STANDARDIZE(Table2[[#This Row],[Jump Height (cm)]],'Baseline &amp; Fatigue Flags (2)'!$C$6,'Baseline &amp; Fatigue Flags (2)'!$D$6)</f>
        <v>-14.726390512826393</v>
      </c>
      <c r="G13" s="3">
        <f>STANDARDIZE(Table2[[#This Row],[Force @ 0 Velcotiy ]],'Baseline &amp; Fatigue Flags (2)'!$C$7,'Baseline &amp; Fatigue Flags (2)'!$D$7)</f>
        <v>-31.75073532639712</v>
      </c>
      <c r="H13" s="3">
        <f>AVERAGE(Table35[[#This Row],[FT:CT]:[Force @ 0 Velocity ]])</f>
        <v>-13.564195548867806</v>
      </c>
    </row>
    <row r="14" spans="1:8" x14ac:dyDescent="0.2">
      <c r="A14" s="10">
        <v>45811</v>
      </c>
      <c r="B14" s="3">
        <f>STANDARDIZE(Table2[[#This Row],[FT:CT]],'Baseline &amp; Fatigue Flags (2)'!$C$2,'Baseline &amp; Fatigue Flags (2)'!$D$2)</f>
        <v>-17.190200871776458</v>
      </c>
      <c r="C14" s="3">
        <f>STANDARDIZE(Table2[[#This Row],[Eccentric Duration (s)]],'Baseline &amp; Fatigue Flags (2)'!$C$3,'Baseline &amp; Fatigue Flags (2)'!$D$3)*-1</f>
        <v>19.451736681088043</v>
      </c>
      <c r="D14" s="3">
        <f>STANDARDIZE(Table2[[#This Row],[Countermovement Depth (cm) ]],'Baseline &amp; Fatigue Flags (2)'!$C$4,'Baseline &amp; Fatigue Flags (2)'!$D$4)</f>
        <v>-13.046070460704607</v>
      </c>
      <c r="E14" s="3">
        <f>STANDARDIZE(Table2[[#This Row],[Relative Peak Power (W/Kg)]],'Baseline &amp; Fatigue Flags (2)'!$C$5,'Baseline &amp; Fatigue Flags (2)'!$D$5)</f>
        <v>-24.123512802590295</v>
      </c>
      <c r="F14" s="3">
        <f>STANDARDIZE(Table2[[#This Row],[Jump Height (cm)]],'Baseline &amp; Fatigue Flags (2)'!$C$6,'Baseline &amp; Fatigue Flags (2)'!$D$6)</f>
        <v>-14.726390512826393</v>
      </c>
      <c r="G14" s="3">
        <f>STANDARDIZE(Table2[[#This Row],[Force @ 0 Velcotiy ]],'Baseline &amp; Fatigue Flags (2)'!$C$7,'Baseline &amp; Fatigue Flags (2)'!$D$7)</f>
        <v>-31.75073532639712</v>
      </c>
      <c r="H14" s="3">
        <f>AVERAGE(Table35[[#This Row],[FT:CT]:[Force @ 0 Velocity ]])</f>
        <v>-13.564195548867806</v>
      </c>
    </row>
    <row r="15" spans="1:8" x14ac:dyDescent="0.2">
      <c r="A15" s="10">
        <v>45812</v>
      </c>
      <c r="B15" s="3">
        <f>STANDARDIZE(Table2[[#This Row],[FT:CT]],'Baseline &amp; Fatigue Flags (2)'!$C$2,'Baseline &amp; Fatigue Flags (2)'!$D$2)</f>
        <v>-17.190200871776458</v>
      </c>
      <c r="C15" s="3">
        <f>STANDARDIZE(Table2[[#This Row],[Eccentric Duration (s)]],'Baseline &amp; Fatigue Flags (2)'!$C$3,'Baseline &amp; Fatigue Flags (2)'!$D$3)*-1</f>
        <v>19.451736681088043</v>
      </c>
      <c r="D15" s="3">
        <f>STANDARDIZE(Table2[[#This Row],[Countermovement Depth (cm) ]],'Baseline &amp; Fatigue Flags (2)'!$C$4,'Baseline &amp; Fatigue Flags (2)'!$D$4)</f>
        <v>-13.046070460704607</v>
      </c>
      <c r="E15" s="3">
        <f>STANDARDIZE(Table2[[#This Row],[Relative Peak Power (W/Kg)]],'Baseline &amp; Fatigue Flags (2)'!$C$5,'Baseline &amp; Fatigue Flags (2)'!$D$5)</f>
        <v>-24.123512802590295</v>
      </c>
      <c r="F15" s="3">
        <f>STANDARDIZE(Table2[[#This Row],[Jump Height (cm)]],'Baseline &amp; Fatigue Flags (2)'!$C$6,'Baseline &amp; Fatigue Flags (2)'!$D$6)</f>
        <v>-14.726390512826393</v>
      </c>
      <c r="G15" s="3">
        <f>STANDARDIZE(Table2[[#This Row],[Force @ 0 Velcotiy ]],'Baseline &amp; Fatigue Flags (2)'!$C$7,'Baseline &amp; Fatigue Flags (2)'!$D$7)</f>
        <v>-31.75073532639712</v>
      </c>
      <c r="H15" s="3">
        <f>AVERAGE(Table35[[#This Row],[FT:CT]:[Force @ 0 Velocity ]])</f>
        <v>-13.564195548867806</v>
      </c>
    </row>
    <row r="16" spans="1:8" x14ac:dyDescent="0.2">
      <c r="A16" s="10">
        <v>45813</v>
      </c>
      <c r="B16" s="3">
        <f>STANDARDIZE(Table2[[#This Row],[FT:CT]],'Baseline &amp; Fatigue Flags (2)'!$C$2,'Baseline &amp; Fatigue Flags (2)'!$D$2)</f>
        <v>-17.190200871776458</v>
      </c>
      <c r="C16" s="3">
        <f>STANDARDIZE(Table2[[#This Row],[Eccentric Duration (s)]],'Baseline &amp; Fatigue Flags (2)'!$C$3,'Baseline &amp; Fatigue Flags (2)'!$D$3)*-1</f>
        <v>19.451736681088043</v>
      </c>
      <c r="D16" s="3">
        <f>STANDARDIZE(Table2[[#This Row],[Countermovement Depth (cm) ]],'Baseline &amp; Fatigue Flags (2)'!$C$4,'Baseline &amp; Fatigue Flags (2)'!$D$4)</f>
        <v>-13.046070460704607</v>
      </c>
      <c r="E16" s="3">
        <f>STANDARDIZE(Table2[[#This Row],[Relative Peak Power (W/Kg)]],'Baseline &amp; Fatigue Flags (2)'!$C$5,'Baseline &amp; Fatigue Flags (2)'!$D$5)</f>
        <v>-24.123512802590295</v>
      </c>
      <c r="F16" s="3">
        <f>STANDARDIZE(Table2[[#This Row],[Jump Height (cm)]],'Baseline &amp; Fatigue Flags (2)'!$C$6,'Baseline &amp; Fatigue Flags (2)'!$D$6)</f>
        <v>-14.726390512826393</v>
      </c>
      <c r="G16" s="3">
        <f>STANDARDIZE(Table2[[#This Row],[Force @ 0 Velcotiy ]],'Baseline &amp; Fatigue Flags (2)'!$C$7,'Baseline &amp; Fatigue Flags (2)'!$D$7)</f>
        <v>-31.75073532639712</v>
      </c>
      <c r="H16" s="3">
        <f>AVERAGE(Table35[[#This Row],[FT:CT]:[Force @ 0 Velocity ]])</f>
        <v>-13.564195548867806</v>
      </c>
    </row>
    <row r="17" spans="1:8" x14ac:dyDescent="0.2">
      <c r="A17" s="10">
        <v>45814</v>
      </c>
      <c r="B17" s="3">
        <f>STANDARDIZE(Table2[[#This Row],[FT:CT]],'Baseline &amp; Fatigue Flags (2)'!$C$2,'Baseline &amp; Fatigue Flags (2)'!$D$2)</f>
        <v>-17.190200871776458</v>
      </c>
      <c r="C17" s="3">
        <f>STANDARDIZE(Table2[[#This Row],[Eccentric Duration (s)]],'Baseline &amp; Fatigue Flags (2)'!$C$3,'Baseline &amp; Fatigue Flags (2)'!$D$3)*-1</f>
        <v>19.451736681088043</v>
      </c>
      <c r="D17" s="3">
        <f>STANDARDIZE(Table2[[#This Row],[Countermovement Depth (cm) ]],'Baseline &amp; Fatigue Flags (2)'!$C$4,'Baseline &amp; Fatigue Flags (2)'!$D$4)</f>
        <v>-13.046070460704607</v>
      </c>
      <c r="E17" s="3">
        <f>STANDARDIZE(Table2[[#This Row],[Relative Peak Power (W/Kg)]],'Baseline &amp; Fatigue Flags (2)'!$C$5,'Baseline &amp; Fatigue Flags (2)'!$D$5)</f>
        <v>-24.123512802590295</v>
      </c>
      <c r="F17" s="3">
        <f>STANDARDIZE(Table2[[#This Row],[Jump Height (cm)]],'Baseline &amp; Fatigue Flags (2)'!$C$6,'Baseline &amp; Fatigue Flags (2)'!$D$6)</f>
        <v>-14.726390512826393</v>
      </c>
      <c r="G17" s="3">
        <f>STANDARDIZE(Table2[[#This Row],[Force @ 0 Velcotiy ]],'Baseline &amp; Fatigue Flags (2)'!$C$7,'Baseline &amp; Fatigue Flags (2)'!$D$7)</f>
        <v>-31.75073532639712</v>
      </c>
      <c r="H17" s="3">
        <f>AVERAGE(Table35[[#This Row],[FT:CT]:[Force @ 0 Velocity ]])</f>
        <v>-13.564195548867806</v>
      </c>
    </row>
    <row r="18" spans="1:8" x14ac:dyDescent="0.2">
      <c r="A18" s="10">
        <v>45815</v>
      </c>
      <c r="B18" s="3">
        <f>STANDARDIZE(Table2[[#This Row],[FT:CT]],'Baseline &amp; Fatigue Flags (2)'!$C$2,'Baseline &amp; Fatigue Flags (2)'!$D$2)</f>
        <v>-17.190200871776458</v>
      </c>
      <c r="C18" s="3">
        <f>STANDARDIZE(Table2[[#This Row],[Eccentric Duration (s)]],'Baseline &amp; Fatigue Flags (2)'!$C$3,'Baseline &amp; Fatigue Flags (2)'!$D$3)*-1</f>
        <v>19.451736681088043</v>
      </c>
      <c r="D18" s="3">
        <f>STANDARDIZE(Table2[[#This Row],[Countermovement Depth (cm) ]],'Baseline &amp; Fatigue Flags (2)'!$C$4,'Baseline &amp; Fatigue Flags (2)'!$D$4)</f>
        <v>-13.046070460704607</v>
      </c>
      <c r="E18" s="3">
        <f>STANDARDIZE(Table2[[#This Row],[Relative Peak Power (W/Kg)]],'Baseline &amp; Fatigue Flags (2)'!$C$5,'Baseline &amp; Fatigue Flags (2)'!$D$5)</f>
        <v>-24.123512802590295</v>
      </c>
      <c r="F18" s="3">
        <f>STANDARDIZE(Table2[[#This Row],[Jump Height (cm)]],'Baseline &amp; Fatigue Flags (2)'!$C$6,'Baseline &amp; Fatigue Flags (2)'!$D$6)</f>
        <v>-14.726390512826393</v>
      </c>
      <c r="G18" s="3">
        <f>STANDARDIZE(Table2[[#This Row],[Force @ 0 Velcotiy ]],'Baseline &amp; Fatigue Flags (2)'!$C$7,'Baseline &amp; Fatigue Flags (2)'!$D$7)</f>
        <v>-31.75073532639712</v>
      </c>
      <c r="H18" s="3">
        <f>AVERAGE(Table35[[#This Row],[FT:CT]:[Force @ 0 Velocity ]])</f>
        <v>-13.564195548867806</v>
      </c>
    </row>
    <row r="19" spans="1:8" x14ac:dyDescent="0.2">
      <c r="A19" s="10">
        <v>45816</v>
      </c>
      <c r="B19" s="3">
        <f>STANDARDIZE(Table2[[#This Row],[FT:CT]],'Baseline &amp; Fatigue Flags (2)'!$C$2,'Baseline &amp; Fatigue Flags (2)'!$D$2)</f>
        <v>-17.190200871776458</v>
      </c>
      <c r="C19" s="3">
        <f>STANDARDIZE(Table2[[#This Row],[Eccentric Duration (s)]],'Baseline &amp; Fatigue Flags (2)'!$C$3,'Baseline &amp; Fatigue Flags (2)'!$D$3)*-1</f>
        <v>19.451736681088043</v>
      </c>
      <c r="D19" s="3">
        <f>STANDARDIZE(Table2[[#This Row],[Countermovement Depth (cm) ]],'Baseline &amp; Fatigue Flags (2)'!$C$4,'Baseline &amp; Fatigue Flags (2)'!$D$4)</f>
        <v>-13.046070460704607</v>
      </c>
      <c r="E19" s="3">
        <f>STANDARDIZE(Table2[[#This Row],[Relative Peak Power (W/Kg)]],'Baseline &amp; Fatigue Flags (2)'!$C$5,'Baseline &amp; Fatigue Flags (2)'!$D$5)</f>
        <v>-24.123512802590295</v>
      </c>
      <c r="F19" s="3">
        <f>STANDARDIZE(Table2[[#This Row],[Jump Height (cm)]],'Baseline &amp; Fatigue Flags (2)'!$C$6,'Baseline &amp; Fatigue Flags (2)'!$D$6)</f>
        <v>-14.726390512826393</v>
      </c>
      <c r="G19" s="3">
        <f>STANDARDIZE(Table2[[#This Row],[Force @ 0 Velcotiy ]],'Baseline &amp; Fatigue Flags (2)'!$C$7,'Baseline &amp; Fatigue Flags (2)'!$D$7)</f>
        <v>-31.75073532639712</v>
      </c>
      <c r="H19" s="3">
        <f>AVERAGE(Table35[[#This Row],[FT:CT]:[Force @ 0 Velocity ]])</f>
        <v>-13.564195548867806</v>
      </c>
    </row>
    <row r="20" spans="1:8" x14ac:dyDescent="0.2">
      <c r="A20" s="10">
        <v>45817</v>
      </c>
      <c r="B20" s="3">
        <f>STANDARDIZE(Table2[[#This Row],[FT:CT]],'Baseline &amp; Fatigue Flags (2)'!$C$2,'Baseline &amp; Fatigue Flags (2)'!$D$2)</f>
        <v>-17.190200871776458</v>
      </c>
      <c r="C20" s="3">
        <f>STANDARDIZE(Table2[[#This Row],[Eccentric Duration (s)]],'Baseline &amp; Fatigue Flags (2)'!$C$3,'Baseline &amp; Fatigue Flags (2)'!$D$3)*-1</f>
        <v>19.451736681088043</v>
      </c>
      <c r="D20" s="3">
        <f>STANDARDIZE(Table2[[#This Row],[Countermovement Depth (cm) ]],'Baseline &amp; Fatigue Flags (2)'!$C$4,'Baseline &amp; Fatigue Flags (2)'!$D$4)</f>
        <v>-13.046070460704607</v>
      </c>
      <c r="E20" s="3">
        <f>STANDARDIZE(Table2[[#This Row],[Relative Peak Power (W/Kg)]],'Baseline &amp; Fatigue Flags (2)'!$C$5,'Baseline &amp; Fatigue Flags (2)'!$D$5)</f>
        <v>-24.123512802590295</v>
      </c>
      <c r="F20" s="3">
        <f>STANDARDIZE(Table2[[#This Row],[Jump Height (cm)]],'Baseline &amp; Fatigue Flags (2)'!$C$6,'Baseline &amp; Fatigue Flags (2)'!$D$6)</f>
        <v>-14.726390512826393</v>
      </c>
      <c r="G20" s="3">
        <f>STANDARDIZE(Table2[[#This Row],[Force @ 0 Velcotiy ]],'Baseline &amp; Fatigue Flags (2)'!$C$7,'Baseline &amp; Fatigue Flags (2)'!$D$7)</f>
        <v>-31.75073532639712</v>
      </c>
      <c r="H20" s="3">
        <f>AVERAGE(Table35[[#This Row],[FT:CT]:[Force @ 0 Velocity ]])</f>
        <v>-13.564195548867806</v>
      </c>
    </row>
    <row r="21" spans="1:8" x14ac:dyDescent="0.2">
      <c r="A21" s="10">
        <v>45818</v>
      </c>
      <c r="B21" s="3">
        <f>STANDARDIZE(Table2[[#This Row],[FT:CT]],'Baseline &amp; Fatigue Flags (2)'!$C$2,'Baseline &amp; Fatigue Flags (2)'!$D$2)</f>
        <v>-17.190200871776458</v>
      </c>
      <c r="C21" s="3">
        <f>STANDARDIZE(Table2[[#This Row],[Eccentric Duration (s)]],'Baseline &amp; Fatigue Flags (2)'!$C$3,'Baseline &amp; Fatigue Flags (2)'!$D$3)*-1</f>
        <v>19.451736681088043</v>
      </c>
      <c r="D21" s="3">
        <f>STANDARDIZE(Table2[[#This Row],[Countermovement Depth (cm) ]],'Baseline &amp; Fatigue Flags (2)'!$C$4,'Baseline &amp; Fatigue Flags (2)'!$D$4)</f>
        <v>-13.046070460704607</v>
      </c>
      <c r="E21" s="3">
        <f>STANDARDIZE(Table2[[#This Row],[Relative Peak Power (W/Kg)]],'Baseline &amp; Fatigue Flags (2)'!$C$5,'Baseline &amp; Fatigue Flags (2)'!$D$5)</f>
        <v>-24.123512802590295</v>
      </c>
      <c r="F21" s="3">
        <f>STANDARDIZE(Table2[[#This Row],[Jump Height (cm)]],'Baseline &amp; Fatigue Flags (2)'!$C$6,'Baseline &amp; Fatigue Flags (2)'!$D$6)</f>
        <v>-14.726390512826393</v>
      </c>
      <c r="G21" s="3">
        <f>STANDARDIZE(Table2[[#This Row],[Force @ 0 Velcotiy ]],'Baseline &amp; Fatigue Flags (2)'!$C$7,'Baseline &amp; Fatigue Flags (2)'!$D$7)</f>
        <v>-31.75073532639712</v>
      </c>
      <c r="H21" s="3">
        <f>AVERAGE(Table35[[#This Row],[FT:CT]:[Force @ 0 Velocity ]])</f>
        <v>-13.564195548867806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D018-BC43-A245-9A93-995395317897}">
  <dimension ref="A1:G21"/>
  <sheetViews>
    <sheetView workbookViewId="0">
      <selection activeCell="D2" sqref="D2"/>
    </sheetView>
  </sheetViews>
  <sheetFormatPr baseColWidth="10" defaultColWidth="17.33203125" defaultRowHeight="15" x14ac:dyDescent="0.2"/>
  <cols>
    <col min="3" max="3" width="19.83203125" customWidth="1"/>
    <col min="4" max="4" width="24.6640625" customWidth="1"/>
    <col min="5" max="5" width="23.33203125" customWidth="1"/>
    <col min="6" max="6" width="24.1640625" customWidth="1"/>
  </cols>
  <sheetData>
    <row r="1" spans="1:7" x14ac:dyDescent="0.2">
      <c r="A1" s="9" t="s">
        <v>3</v>
      </c>
      <c r="B1" s="7" t="s">
        <v>0</v>
      </c>
      <c r="C1" s="7" t="s">
        <v>1</v>
      </c>
      <c r="D1" s="7" t="s">
        <v>12</v>
      </c>
      <c r="E1" s="7" t="s">
        <v>8</v>
      </c>
      <c r="F1" s="7" t="s">
        <v>13</v>
      </c>
      <c r="G1" s="7" t="s">
        <v>10</v>
      </c>
    </row>
    <row r="2" spans="1:7" x14ac:dyDescent="0.2">
      <c r="A2" s="10">
        <v>45809</v>
      </c>
      <c r="B2">
        <f>Table2[[#This Row],[FT:CT]]-'Baseline &amp; Fatigue Flags (2)'!$C$2</f>
        <v>-3.0000000000000027E-2</v>
      </c>
      <c r="C2">
        <f>Table2[[#This Row],[Eccentric Duration (s)]]-'Baseline &amp; Fatigue Flags (2)'!$C$3</f>
        <v>-0.77777777777777146</v>
      </c>
      <c r="D2" s="2">
        <f>Table2[[#This Row],[Countermovement Depth (cm) ]]-'Baseline &amp; Fatigue Flags (2)'!$C$4</f>
        <v>-0.74444444444444358</v>
      </c>
      <c r="E2" s="2">
        <f>Table2[[#This Row],[Relative Peak Power (W/Kg)]]-'Baseline &amp; Fatigue Flags (2)'!$C$5</f>
        <v>-1.9777777777777814</v>
      </c>
      <c r="F2" s="2">
        <f>Table2[[#This Row],[Jump Height (cm)]]-'Baseline &amp; Fatigue Flags (2)'!$C$6</f>
        <v>-2.777777777777775</v>
      </c>
      <c r="G2">
        <f>Table2[[#This Row],[Force @ 0 Velcotiy ]]-'Baseline &amp; Fatigue Flags (2)'!$C$7</f>
        <v>-67.222222222222172</v>
      </c>
    </row>
    <row r="3" spans="1:7" x14ac:dyDescent="0.2">
      <c r="A3" s="10">
        <v>45810</v>
      </c>
      <c r="B3">
        <f>Table2[[#This Row],[FT:CT]]-'Baseline &amp; Fatigue Flags (2)'!$C$2</f>
        <v>-0.64</v>
      </c>
      <c r="C3">
        <f>Table2[[#This Row],[Eccentric Duration (s)]]-'Baseline &amp; Fatigue Flags (2)'!$C$3</f>
        <v>-430.77777777777777</v>
      </c>
      <c r="D3" s="2">
        <f>Table2[[#This Row],[Countermovement Depth (cm) ]]-'Baseline &amp; Fatigue Flags (2)'!$C$4</f>
        <v>-26.744444444444444</v>
      </c>
      <c r="E3" s="2">
        <f>Table2[[#This Row],[Relative Peak Power (W/Kg)]]-'Baseline &amp; Fatigue Flags (2)'!$C$5</f>
        <v>-36.87777777777778</v>
      </c>
      <c r="F3" s="2">
        <f>Table2[[#This Row],[Jump Height (cm)]]-'Baseline &amp; Fatigue Flags (2)'!$C$6</f>
        <v>-21.577777777777776</v>
      </c>
      <c r="G3">
        <f>Table2[[#This Row],[Force @ 0 Velcotiy ]]-'Baseline &amp; Fatigue Flags (2)'!$C$7</f>
        <v>-1607.2222222222222</v>
      </c>
    </row>
    <row r="4" spans="1:7" x14ac:dyDescent="0.2">
      <c r="A4" s="10">
        <v>45811</v>
      </c>
      <c r="B4">
        <f>Table2[[#This Row],[FT:CT]]-'Baseline &amp; Fatigue Flags (2)'!$C$2</f>
        <v>-0.64</v>
      </c>
      <c r="C4">
        <f>Table2[[#This Row],[Eccentric Duration (s)]]-'Baseline &amp; Fatigue Flags (2)'!$C$3</f>
        <v>-430.77777777777777</v>
      </c>
      <c r="D4" s="2">
        <f>Table2[[#This Row],[Countermovement Depth (cm) ]]-'Baseline &amp; Fatigue Flags (2)'!$C$4</f>
        <v>-26.744444444444444</v>
      </c>
      <c r="E4" s="2">
        <f>Table2[[#This Row],[Relative Peak Power (W/Kg)]]-'Baseline &amp; Fatigue Flags (2)'!$C$5</f>
        <v>-36.87777777777778</v>
      </c>
      <c r="F4" s="2">
        <f>Table2[[#This Row],[Jump Height (cm)]]-'Baseline &amp; Fatigue Flags (2)'!$C$6</f>
        <v>-21.577777777777776</v>
      </c>
      <c r="G4">
        <f>Table2[[#This Row],[Force @ 0 Velcotiy ]]-'Baseline &amp; Fatigue Flags (2)'!$C$7</f>
        <v>-1607.2222222222222</v>
      </c>
    </row>
    <row r="5" spans="1:7" x14ac:dyDescent="0.2">
      <c r="A5" s="10">
        <v>45812</v>
      </c>
      <c r="B5">
        <f>Table2[[#This Row],[FT:CT]]-'Baseline &amp; Fatigue Flags (2)'!$C$2</f>
        <v>-0.64</v>
      </c>
      <c r="C5">
        <f>Table2[[#This Row],[Eccentric Duration (s)]]-'Baseline &amp; Fatigue Flags (2)'!$C$3</f>
        <v>-430.77777777777777</v>
      </c>
      <c r="D5" s="2">
        <f>Table2[[#This Row],[Countermovement Depth (cm) ]]-'Baseline &amp; Fatigue Flags (2)'!$C$4</f>
        <v>-26.744444444444444</v>
      </c>
      <c r="E5" s="2">
        <f>Table2[[#This Row],[Relative Peak Power (W/Kg)]]-'Baseline &amp; Fatigue Flags (2)'!$C$5</f>
        <v>-36.87777777777778</v>
      </c>
      <c r="F5" s="2">
        <f>Table2[[#This Row],[Jump Height (cm)]]-'Baseline &amp; Fatigue Flags (2)'!$C$6</f>
        <v>-21.577777777777776</v>
      </c>
      <c r="G5">
        <f>Table2[[#This Row],[Force @ 0 Velcotiy ]]-'Baseline &amp; Fatigue Flags (2)'!$C$7</f>
        <v>-1607.2222222222222</v>
      </c>
    </row>
    <row r="6" spans="1:7" x14ac:dyDescent="0.2">
      <c r="A6" s="10">
        <v>45813</v>
      </c>
      <c r="B6">
        <f>Table2[[#This Row],[FT:CT]]-'Baseline &amp; Fatigue Flags (2)'!$C$2</f>
        <v>-0.64</v>
      </c>
      <c r="C6">
        <f>Table2[[#This Row],[Eccentric Duration (s)]]-'Baseline &amp; Fatigue Flags (2)'!$C$3</f>
        <v>-430.77777777777777</v>
      </c>
      <c r="D6" s="2">
        <f>Table2[[#This Row],[Countermovement Depth (cm) ]]-'Baseline &amp; Fatigue Flags (2)'!$C$4</f>
        <v>-26.744444444444444</v>
      </c>
      <c r="E6" s="2">
        <f>Table2[[#This Row],[Relative Peak Power (W/Kg)]]-'Baseline &amp; Fatigue Flags (2)'!$C$5</f>
        <v>-36.87777777777778</v>
      </c>
      <c r="F6" s="2">
        <f>Table2[[#This Row],[Jump Height (cm)]]-'Baseline &amp; Fatigue Flags (2)'!$C$6</f>
        <v>-21.577777777777776</v>
      </c>
      <c r="G6">
        <f>Table2[[#This Row],[Force @ 0 Velcotiy ]]-'Baseline &amp; Fatigue Flags (2)'!$C$7</f>
        <v>-1607.2222222222222</v>
      </c>
    </row>
    <row r="7" spans="1:7" x14ac:dyDescent="0.2">
      <c r="A7" s="10">
        <v>45814</v>
      </c>
      <c r="B7">
        <f>Table2[[#This Row],[FT:CT]]-'Baseline &amp; Fatigue Flags (2)'!$C$2</f>
        <v>-0.64</v>
      </c>
      <c r="C7">
        <f>Table2[[#This Row],[Eccentric Duration (s)]]-'Baseline &amp; Fatigue Flags (2)'!$C$3</f>
        <v>-430.77777777777777</v>
      </c>
      <c r="D7" s="2">
        <f>Table2[[#This Row],[Countermovement Depth (cm) ]]-'Baseline &amp; Fatigue Flags (2)'!$C$4</f>
        <v>-26.744444444444444</v>
      </c>
      <c r="E7" s="2">
        <f>Table2[[#This Row],[Relative Peak Power (W/Kg)]]-'Baseline &amp; Fatigue Flags (2)'!$C$5</f>
        <v>-36.87777777777778</v>
      </c>
      <c r="F7" s="2">
        <f>Table2[[#This Row],[Jump Height (cm)]]-'Baseline &amp; Fatigue Flags (2)'!$C$6</f>
        <v>-21.577777777777776</v>
      </c>
      <c r="G7">
        <f>Table2[[#This Row],[Force @ 0 Velcotiy ]]-'Baseline &amp; Fatigue Flags (2)'!$C$7</f>
        <v>-1607.2222222222222</v>
      </c>
    </row>
    <row r="8" spans="1:7" x14ac:dyDescent="0.2">
      <c r="A8" s="10">
        <v>45815</v>
      </c>
      <c r="B8">
        <f>Table2[[#This Row],[FT:CT]]-'Baseline &amp; Fatigue Flags (2)'!$C$2</f>
        <v>-0.64</v>
      </c>
      <c r="C8">
        <f>Table2[[#This Row],[Eccentric Duration (s)]]-'Baseline &amp; Fatigue Flags (2)'!$C$3</f>
        <v>-430.77777777777777</v>
      </c>
      <c r="D8" s="2">
        <f>Table2[[#This Row],[Countermovement Depth (cm) ]]-'Baseline &amp; Fatigue Flags (2)'!$C$4</f>
        <v>-26.744444444444444</v>
      </c>
      <c r="E8" s="2">
        <f>Table2[[#This Row],[Relative Peak Power (W/Kg)]]-'Baseline &amp; Fatigue Flags (2)'!$C$5</f>
        <v>-36.87777777777778</v>
      </c>
      <c r="F8" s="2">
        <f>Table2[[#This Row],[Jump Height (cm)]]-'Baseline &amp; Fatigue Flags (2)'!$C$6</f>
        <v>-21.577777777777776</v>
      </c>
      <c r="G8">
        <f>Table2[[#This Row],[Force @ 0 Velcotiy ]]-'Baseline &amp; Fatigue Flags (2)'!$C$7</f>
        <v>-1607.2222222222222</v>
      </c>
    </row>
    <row r="9" spans="1:7" x14ac:dyDescent="0.2">
      <c r="A9" s="10">
        <v>45816</v>
      </c>
      <c r="B9">
        <f>Table2[[#This Row],[FT:CT]]-'Baseline &amp; Fatigue Flags (2)'!$C$2</f>
        <v>-0.64</v>
      </c>
      <c r="C9">
        <f>Table2[[#This Row],[Eccentric Duration (s)]]-'Baseline &amp; Fatigue Flags (2)'!$C$3</f>
        <v>-430.77777777777777</v>
      </c>
      <c r="D9" s="2">
        <f>Table2[[#This Row],[Countermovement Depth (cm) ]]-'Baseline &amp; Fatigue Flags (2)'!$C$4</f>
        <v>-26.744444444444444</v>
      </c>
      <c r="E9" s="2">
        <f>Table2[[#This Row],[Relative Peak Power (W/Kg)]]-'Baseline &amp; Fatigue Flags (2)'!$C$5</f>
        <v>-36.87777777777778</v>
      </c>
      <c r="F9" s="2">
        <f>Table2[[#This Row],[Jump Height (cm)]]-'Baseline &amp; Fatigue Flags (2)'!$C$6</f>
        <v>-21.577777777777776</v>
      </c>
      <c r="G9">
        <f>Table2[[#This Row],[Force @ 0 Velcotiy ]]-'Baseline &amp; Fatigue Flags (2)'!$C$7</f>
        <v>-1607.2222222222222</v>
      </c>
    </row>
    <row r="10" spans="1:7" x14ac:dyDescent="0.2">
      <c r="A10" s="10">
        <v>45817</v>
      </c>
      <c r="B10">
        <f>Table2[[#This Row],[FT:CT]]-'Baseline &amp; Fatigue Flags (2)'!$C$2</f>
        <v>-0.64</v>
      </c>
      <c r="C10">
        <f>Table2[[#This Row],[Eccentric Duration (s)]]-'Baseline &amp; Fatigue Flags (2)'!$C$3</f>
        <v>-430.77777777777777</v>
      </c>
      <c r="D10" s="2">
        <f>Table2[[#This Row],[Countermovement Depth (cm) ]]-'Baseline &amp; Fatigue Flags (2)'!$C$4</f>
        <v>-26.744444444444444</v>
      </c>
      <c r="E10" s="2">
        <f>Table2[[#This Row],[Relative Peak Power (W/Kg)]]-'Baseline &amp; Fatigue Flags (2)'!$C$5</f>
        <v>-36.87777777777778</v>
      </c>
      <c r="F10" s="2">
        <f>Table2[[#This Row],[Jump Height (cm)]]-'Baseline &amp; Fatigue Flags (2)'!$C$6</f>
        <v>-21.577777777777776</v>
      </c>
      <c r="G10">
        <f>Table2[[#This Row],[Force @ 0 Velcotiy ]]-'Baseline &amp; Fatigue Flags (2)'!$C$7</f>
        <v>-1607.2222222222222</v>
      </c>
    </row>
    <row r="11" spans="1:7" x14ac:dyDescent="0.2">
      <c r="A11" s="10">
        <v>45818</v>
      </c>
      <c r="B11">
        <f>Table2[[#This Row],[FT:CT]]-'Baseline &amp; Fatigue Flags (2)'!$C$2</f>
        <v>-0.64</v>
      </c>
      <c r="C11">
        <f>Table2[[#This Row],[Eccentric Duration (s)]]-'Baseline &amp; Fatigue Flags (2)'!$C$3</f>
        <v>-430.77777777777777</v>
      </c>
      <c r="D11" s="2">
        <f>Table2[[#This Row],[Countermovement Depth (cm) ]]-'Baseline &amp; Fatigue Flags (2)'!$C$4</f>
        <v>-26.744444444444444</v>
      </c>
      <c r="E11" s="2">
        <f>Table2[[#This Row],[Relative Peak Power (W/Kg)]]-'Baseline &amp; Fatigue Flags (2)'!$C$5</f>
        <v>-36.87777777777778</v>
      </c>
      <c r="F11" s="2">
        <f>Table2[[#This Row],[Jump Height (cm)]]-'Baseline &amp; Fatigue Flags (2)'!$C$6</f>
        <v>-21.577777777777776</v>
      </c>
      <c r="G11">
        <f>Table2[[#This Row],[Force @ 0 Velcotiy ]]-'Baseline &amp; Fatigue Flags (2)'!$C$7</f>
        <v>-1607.2222222222222</v>
      </c>
    </row>
    <row r="12" spans="1:7" x14ac:dyDescent="0.2">
      <c r="A12" s="10">
        <v>45809</v>
      </c>
      <c r="B12">
        <f>Table2[[#This Row],[FT:CT]]-'Baseline &amp; Fatigue Flags (2)'!$C$2</f>
        <v>-0.64</v>
      </c>
      <c r="C12">
        <f>Table2[[#This Row],[Eccentric Duration (s)]]-'Baseline &amp; Fatigue Flags (2)'!$C$3</f>
        <v>-430.77777777777777</v>
      </c>
      <c r="D12" s="2">
        <f>Table2[[#This Row],[Countermovement Depth (cm) ]]-'Baseline &amp; Fatigue Flags (2)'!$C$4</f>
        <v>-26.744444444444444</v>
      </c>
      <c r="E12" s="2">
        <f>Table2[[#This Row],[Relative Peak Power (W/Kg)]]-'Baseline &amp; Fatigue Flags (2)'!$C$5</f>
        <v>-36.87777777777778</v>
      </c>
      <c r="F12" s="2">
        <f>Table2[[#This Row],[Jump Height (cm)]]-'Baseline &amp; Fatigue Flags (2)'!$C$6</f>
        <v>-21.577777777777776</v>
      </c>
      <c r="G12">
        <f>Table2[[#This Row],[Force @ 0 Velcotiy ]]-'Baseline &amp; Fatigue Flags (2)'!$C$7</f>
        <v>-1607.2222222222222</v>
      </c>
    </row>
    <row r="13" spans="1:7" x14ac:dyDescent="0.2">
      <c r="A13" s="10">
        <v>45810</v>
      </c>
      <c r="B13">
        <f>Table2[[#This Row],[FT:CT]]-'Baseline &amp; Fatigue Flags (2)'!$C$2</f>
        <v>-0.64</v>
      </c>
      <c r="C13">
        <f>Table2[[#This Row],[Eccentric Duration (s)]]-'Baseline &amp; Fatigue Flags (2)'!$C$3</f>
        <v>-430.77777777777777</v>
      </c>
      <c r="D13" s="2">
        <f>Table2[[#This Row],[Countermovement Depth (cm) ]]-'Baseline &amp; Fatigue Flags (2)'!$C$4</f>
        <v>-26.744444444444444</v>
      </c>
      <c r="E13" s="2">
        <f>Table2[[#This Row],[Relative Peak Power (W/Kg)]]-'Baseline &amp; Fatigue Flags (2)'!$C$5</f>
        <v>-36.87777777777778</v>
      </c>
      <c r="F13" s="2">
        <f>Table2[[#This Row],[Jump Height (cm)]]-'Baseline &amp; Fatigue Flags (2)'!$C$6</f>
        <v>-21.577777777777776</v>
      </c>
      <c r="G13">
        <f>Table2[[#This Row],[Force @ 0 Velcotiy ]]-'Baseline &amp; Fatigue Flags (2)'!$C$7</f>
        <v>-1607.2222222222222</v>
      </c>
    </row>
    <row r="14" spans="1:7" x14ac:dyDescent="0.2">
      <c r="A14" s="10">
        <v>45811</v>
      </c>
      <c r="B14">
        <f>Table2[[#This Row],[FT:CT]]-'Baseline &amp; Fatigue Flags (2)'!$C$2</f>
        <v>-0.64</v>
      </c>
      <c r="C14">
        <f>Table2[[#This Row],[Eccentric Duration (s)]]-'Baseline &amp; Fatigue Flags (2)'!$C$3</f>
        <v>-430.77777777777777</v>
      </c>
      <c r="D14" s="2">
        <f>Table2[[#This Row],[Countermovement Depth (cm) ]]-'Baseline &amp; Fatigue Flags (2)'!$C$4</f>
        <v>-26.744444444444444</v>
      </c>
      <c r="E14" s="2">
        <f>Table2[[#This Row],[Relative Peak Power (W/Kg)]]-'Baseline &amp; Fatigue Flags (2)'!$C$5</f>
        <v>-36.87777777777778</v>
      </c>
      <c r="F14" s="2">
        <f>Table2[[#This Row],[Jump Height (cm)]]-'Baseline &amp; Fatigue Flags (2)'!$C$6</f>
        <v>-21.577777777777776</v>
      </c>
      <c r="G14">
        <f>Table2[[#This Row],[Force @ 0 Velcotiy ]]-'Baseline &amp; Fatigue Flags (2)'!$C$7</f>
        <v>-1607.2222222222222</v>
      </c>
    </row>
    <row r="15" spans="1:7" x14ac:dyDescent="0.2">
      <c r="A15" s="10">
        <v>45812</v>
      </c>
      <c r="B15">
        <f>Table2[[#This Row],[FT:CT]]-'Baseline &amp; Fatigue Flags (2)'!$C$2</f>
        <v>-0.64</v>
      </c>
      <c r="C15">
        <f>Table2[[#This Row],[Eccentric Duration (s)]]-'Baseline &amp; Fatigue Flags (2)'!$C$3</f>
        <v>-430.77777777777777</v>
      </c>
      <c r="D15" s="2">
        <f>Table2[[#This Row],[Countermovement Depth (cm) ]]-'Baseline &amp; Fatigue Flags (2)'!$C$4</f>
        <v>-26.744444444444444</v>
      </c>
      <c r="E15" s="2">
        <f>Table2[[#This Row],[Relative Peak Power (W/Kg)]]-'Baseline &amp; Fatigue Flags (2)'!$C$5</f>
        <v>-36.87777777777778</v>
      </c>
      <c r="F15" s="2">
        <f>Table2[[#This Row],[Jump Height (cm)]]-'Baseline &amp; Fatigue Flags (2)'!$C$6</f>
        <v>-21.577777777777776</v>
      </c>
      <c r="G15">
        <f>Table2[[#This Row],[Force @ 0 Velcotiy ]]-'Baseline &amp; Fatigue Flags (2)'!$C$7</f>
        <v>-1607.2222222222222</v>
      </c>
    </row>
    <row r="16" spans="1:7" x14ac:dyDescent="0.2">
      <c r="A16" s="10">
        <v>45813</v>
      </c>
      <c r="B16">
        <f>Table2[[#This Row],[FT:CT]]-'Baseline &amp; Fatigue Flags (2)'!$C$2</f>
        <v>-0.64</v>
      </c>
      <c r="C16">
        <f>Table2[[#This Row],[Eccentric Duration (s)]]-'Baseline &amp; Fatigue Flags (2)'!$C$3</f>
        <v>-430.77777777777777</v>
      </c>
      <c r="D16" s="2">
        <f>Table2[[#This Row],[Countermovement Depth (cm) ]]-'Baseline &amp; Fatigue Flags (2)'!$C$4</f>
        <v>-26.744444444444444</v>
      </c>
      <c r="E16" s="2">
        <f>Table2[[#This Row],[Relative Peak Power (W/Kg)]]-'Baseline &amp; Fatigue Flags (2)'!$C$5</f>
        <v>-36.87777777777778</v>
      </c>
      <c r="F16" s="2">
        <f>Table2[[#This Row],[Jump Height (cm)]]-'Baseline &amp; Fatigue Flags (2)'!$C$6</f>
        <v>-21.577777777777776</v>
      </c>
      <c r="G16">
        <f>Table2[[#This Row],[Force @ 0 Velcotiy ]]-'Baseline &amp; Fatigue Flags (2)'!$C$7</f>
        <v>-1607.2222222222222</v>
      </c>
    </row>
    <row r="17" spans="1:7" x14ac:dyDescent="0.2">
      <c r="A17" s="10">
        <v>45814</v>
      </c>
      <c r="B17">
        <f>Table2[[#This Row],[FT:CT]]-'Baseline &amp; Fatigue Flags (2)'!$C$2</f>
        <v>-0.64</v>
      </c>
      <c r="C17">
        <f>Table2[[#This Row],[Eccentric Duration (s)]]-'Baseline &amp; Fatigue Flags (2)'!$C$3</f>
        <v>-430.77777777777777</v>
      </c>
      <c r="D17" s="2">
        <f>Table2[[#This Row],[Countermovement Depth (cm) ]]-'Baseline &amp; Fatigue Flags (2)'!$C$4</f>
        <v>-26.744444444444444</v>
      </c>
      <c r="E17" s="2">
        <f>Table2[[#This Row],[Relative Peak Power (W/Kg)]]-'Baseline &amp; Fatigue Flags (2)'!$C$5</f>
        <v>-36.87777777777778</v>
      </c>
      <c r="F17" s="2">
        <f>Table2[[#This Row],[Jump Height (cm)]]-'Baseline &amp; Fatigue Flags (2)'!$C$6</f>
        <v>-21.577777777777776</v>
      </c>
      <c r="G17">
        <f>Table2[[#This Row],[Force @ 0 Velcotiy ]]-'Baseline &amp; Fatigue Flags (2)'!$C$7</f>
        <v>-1607.2222222222222</v>
      </c>
    </row>
    <row r="18" spans="1:7" x14ac:dyDescent="0.2">
      <c r="A18" s="10">
        <v>45815</v>
      </c>
      <c r="B18">
        <f>Table2[[#This Row],[FT:CT]]-'Baseline &amp; Fatigue Flags (2)'!$C$2</f>
        <v>-0.64</v>
      </c>
      <c r="C18">
        <f>Table2[[#This Row],[Eccentric Duration (s)]]-'Baseline &amp; Fatigue Flags (2)'!$C$3</f>
        <v>-430.77777777777777</v>
      </c>
      <c r="D18" s="2">
        <f>Table2[[#This Row],[Countermovement Depth (cm) ]]-'Baseline &amp; Fatigue Flags (2)'!$C$4</f>
        <v>-26.744444444444444</v>
      </c>
      <c r="E18" s="2">
        <f>Table2[[#This Row],[Relative Peak Power (W/Kg)]]-'Baseline &amp; Fatigue Flags (2)'!$C$5</f>
        <v>-36.87777777777778</v>
      </c>
      <c r="F18" s="2">
        <f>Table2[[#This Row],[Jump Height (cm)]]-'Baseline &amp; Fatigue Flags (2)'!$C$6</f>
        <v>-21.577777777777776</v>
      </c>
      <c r="G18">
        <f>Table2[[#This Row],[Force @ 0 Velcotiy ]]-'Baseline &amp; Fatigue Flags (2)'!$C$7</f>
        <v>-1607.2222222222222</v>
      </c>
    </row>
    <row r="19" spans="1:7" x14ac:dyDescent="0.2">
      <c r="A19" s="10">
        <v>45816</v>
      </c>
      <c r="B19">
        <f>Table2[[#This Row],[FT:CT]]-'Baseline &amp; Fatigue Flags (2)'!$C$2</f>
        <v>-0.64</v>
      </c>
      <c r="C19">
        <f>Table2[[#This Row],[Eccentric Duration (s)]]-'Baseline &amp; Fatigue Flags (2)'!$C$3</f>
        <v>-430.77777777777777</v>
      </c>
      <c r="D19" s="2">
        <f>Table2[[#This Row],[Countermovement Depth (cm) ]]-'Baseline &amp; Fatigue Flags (2)'!$C$4</f>
        <v>-26.744444444444444</v>
      </c>
      <c r="E19" s="2">
        <f>Table2[[#This Row],[Relative Peak Power (W/Kg)]]-'Baseline &amp; Fatigue Flags (2)'!$C$5</f>
        <v>-36.87777777777778</v>
      </c>
      <c r="F19" s="2">
        <f>Table2[[#This Row],[Jump Height (cm)]]-'Baseline &amp; Fatigue Flags (2)'!$C$6</f>
        <v>-21.577777777777776</v>
      </c>
      <c r="G19">
        <f>Table2[[#This Row],[Force @ 0 Velcotiy ]]-'Baseline &amp; Fatigue Flags (2)'!$C$7</f>
        <v>-1607.2222222222222</v>
      </c>
    </row>
    <row r="20" spans="1:7" x14ac:dyDescent="0.2">
      <c r="A20" s="10">
        <v>45817</v>
      </c>
      <c r="B20">
        <f>Table2[[#This Row],[FT:CT]]-'Baseline &amp; Fatigue Flags (2)'!$C$2</f>
        <v>-0.64</v>
      </c>
      <c r="C20">
        <f>Table2[[#This Row],[Eccentric Duration (s)]]-'Baseline &amp; Fatigue Flags (2)'!$C$3</f>
        <v>-430.77777777777777</v>
      </c>
      <c r="D20" s="2">
        <f>Table2[[#This Row],[Countermovement Depth (cm) ]]-'Baseline &amp; Fatigue Flags (2)'!$C$4</f>
        <v>-26.744444444444444</v>
      </c>
      <c r="E20" s="2">
        <f>Table2[[#This Row],[Relative Peak Power (W/Kg)]]-'Baseline &amp; Fatigue Flags (2)'!$C$5</f>
        <v>-36.87777777777778</v>
      </c>
      <c r="F20" s="2">
        <f>Table2[[#This Row],[Jump Height (cm)]]-'Baseline &amp; Fatigue Flags (2)'!$C$6</f>
        <v>-21.577777777777776</v>
      </c>
      <c r="G20">
        <f>Table2[[#This Row],[Force @ 0 Velcotiy ]]-'Baseline &amp; Fatigue Flags (2)'!$C$7</f>
        <v>-1607.2222222222222</v>
      </c>
    </row>
    <row r="21" spans="1:7" x14ac:dyDescent="0.2">
      <c r="A21" s="10">
        <v>45818</v>
      </c>
      <c r="B21">
        <f>Table2[[#This Row],[FT:CT]]-'Baseline &amp; Fatigue Flags (2)'!$C$2</f>
        <v>-0.64</v>
      </c>
      <c r="C21">
        <f>Table2[[#This Row],[Eccentric Duration (s)]]-'Baseline &amp; Fatigue Flags (2)'!$C$3</f>
        <v>-430.77777777777777</v>
      </c>
      <c r="D21" s="2">
        <f>Table2[[#This Row],[Countermovement Depth (cm) ]]-'Baseline &amp; Fatigue Flags (2)'!$C$4</f>
        <v>-26.744444444444444</v>
      </c>
      <c r="E21" s="2">
        <f>Table2[[#This Row],[Relative Peak Power (W/Kg)]]-'Baseline &amp; Fatigue Flags (2)'!$C$5</f>
        <v>-36.87777777777778</v>
      </c>
      <c r="F21" s="2">
        <f>Table2[[#This Row],[Jump Height (cm)]]-'Baseline &amp; Fatigue Flags (2)'!$C$6</f>
        <v>-21.577777777777776</v>
      </c>
      <c r="G21">
        <f>Table2[[#This Row],[Force @ 0 Velcotiy ]]-'Baseline &amp; Fatigue Flags (2)'!$C$7</f>
        <v>-1607.2222222222222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9E42-288D-6C46-9900-9A977538E15D}">
  <dimension ref="A1:O33"/>
  <sheetViews>
    <sheetView zoomScale="113" workbookViewId="0">
      <selection activeCell="C15" sqref="C15"/>
    </sheetView>
  </sheetViews>
  <sheetFormatPr baseColWidth="10" defaultRowHeight="15" x14ac:dyDescent="0.2"/>
  <cols>
    <col min="4" max="4" width="17.6640625" customWidth="1"/>
  </cols>
  <sheetData>
    <row r="1" spans="1:15" x14ac:dyDescent="0.2">
      <c r="A1" s="20" t="s">
        <v>11</v>
      </c>
      <c r="B1" s="18" t="s">
        <v>0</v>
      </c>
      <c r="E1" s="5" t="s">
        <v>1</v>
      </c>
      <c r="G1" s="5" t="s">
        <v>9</v>
      </c>
      <c r="J1" s="5" t="s">
        <v>8</v>
      </c>
      <c r="L1" s="5" t="s">
        <v>7</v>
      </c>
      <c r="N1" s="5" t="s">
        <v>10</v>
      </c>
    </row>
    <row r="2" spans="1:15" x14ac:dyDescent="0.2">
      <c r="A2" s="20"/>
      <c r="B2" s="2">
        <v>0.63</v>
      </c>
      <c r="C2" s="2">
        <f>STDEV(B2:B10)</f>
        <v>3.7230513172814457E-2</v>
      </c>
      <c r="E2">
        <v>451</v>
      </c>
      <c r="F2" s="2">
        <f>STDEV(E2:E10)</f>
        <v>22.145980322497454</v>
      </c>
      <c r="G2">
        <v>28.1</v>
      </c>
      <c r="H2" s="2">
        <f>STDEV(G2:G10)</f>
        <v>2.0549398477273675</v>
      </c>
      <c r="J2">
        <v>36.6</v>
      </c>
      <c r="K2" s="2">
        <f>STDEV(J2:J10)</f>
        <v>1.5287067882509209</v>
      </c>
      <c r="L2">
        <v>22</v>
      </c>
      <c r="M2" s="2">
        <f>STDEV(L2:L10)</f>
        <v>1.4652455236049839</v>
      </c>
      <c r="N2">
        <v>1681</v>
      </c>
      <c r="O2" s="2">
        <f>STDEV(N2:N10)</f>
        <v>50.620593086652434</v>
      </c>
    </row>
    <row r="3" spans="1:15" x14ac:dyDescent="0.2">
      <c r="A3" s="20"/>
      <c r="B3" s="2">
        <v>0.61</v>
      </c>
      <c r="E3">
        <v>432</v>
      </c>
      <c r="G3">
        <v>29.5</v>
      </c>
      <c r="J3">
        <v>35.5</v>
      </c>
      <c r="L3">
        <v>21.8</v>
      </c>
      <c r="N3">
        <v>1629</v>
      </c>
    </row>
    <row r="4" spans="1:15" x14ac:dyDescent="0.2">
      <c r="A4" s="20"/>
      <c r="B4" s="2">
        <v>0.65</v>
      </c>
      <c r="C4" s="2">
        <f>AVERAGE(B2:B10)</f>
        <v>0.64111111111111108</v>
      </c>
      <c r="E4">
        <v>416</v>
      </c>
      <c r="F4" s="2">
        <f>AVERAGE(E2:E10)</f>
        <v>430.77777777777777</v>
      </c>
      <c r="G4">
        <v>26.8</v>
      </c>
      <c r="H4" s="2">
        <f>AVERAGE(G2:G10)</f>
        <v>26.744444444444444</v>
      </c>
      <c r="J4">
        <v>38.700000000000003</v>
      </c>
      <c r="K4" s="2">
        <f>AVERAGE(J2:J10)</f>
        <v>36.87777777777778</v>
      </c>
      <c r="L4">
        <v>24.2</v>
      </c>
      <c r="M4" s="2">
        <f>AVERAGE(L2:L10)</f>
        <v>21.577777777777776</v>
      </c>
      <c r="N4">
        <v>1627</v>
      </c>
      <c r="O4" s="2">
        <f>AVERAGE(N2:N10)</f>
        <v>1607.2222222222222</v>
      </c>
    </row>
    <row r="5" spans="1:15" x14ac:dyDescent="0.2">
      <c r="A5" s="20"/>
      <c r="B5" s="2">
        <v>0.69</v>
      </c>
      <c r="E5">
        <v>398</v>
      </c>
      <c r="G5">
        <v>23.1</v>
      </c>
      <c r="J5">
        <v>38.200000000000003</v>
      </c>
      <c r="L5">
        <v>22.1</v>
      </c>
      <c r="N5">
        <v>1569</v>
      </c>
    </row>
    <row r="6" spans="1:15" x14ac:dyDescent="0.2">
      <c r="A6" s="20"/>
      <c r="B6" s="2">
        <v>0.61</v>
      </c>
      <c r="E6">
        <v>459</v>
      </c>
      <c r="G6">
        <v>27.1</v>
      </c>
      <c r="J6">
        <v>38.6</v>
      </c>
      <c r="L6">
        <v>21.5</v>
      </c>
      <c r="N6">
        <v>1518</v>
      </c>
    </row>
    <row r="7" spans="1:15" x14ac:dyDescent="0.2">
      <c r="A7" s="20"/>
      <c r="B7" s="2">
        <v>0.65</v>
      </c>
      <c r="E7">
        <v>420</v>
      </c>
      <c r="G7">
        <v>27.2</v>
      </c>
      <c r="J7">
        <v>37.700000000000003</v>
      </c>
      <c r="L7">
        <v>22.1</v>
      </c>
      <c r="N7">
        <v>1576</v>
      </c>
    </row>
    <row r="8" spans="1:15" x14ac:dyDescent="0.2">
      <c r="A8" s="20"/>
      <c r="B8" s="2">
        <v>0.66</v>
      </c>
      <c r="E8">
        <v>429</v>
      </c>
      <c r="G8">
        <v>28.5</v>
      </c>
      <c r="J8">
        <v>34.6</v>
      </c>
      <c r="L8">
        <v>19.3</v>
      </c>
      <c r="N8">
        <v>1585</v>
      </c>
    </row>
    <row r="9" spans="1:15" x14ac:dyDescent="0.2">
      <c r="A9" s="20"/>
      <c r="B9" s="2">
        <v>0.69</v>
      </c>
      <c r="E9">
        <v>411</v>
      </c>
      <c r="G9">
        <v>26.4</v>
      </c>
      <c r="J9">
        <v>36.799999999999997</v>
      </c>
      <c r="L9">
        <v>21.7</v>
      </c>
      <c r="N9">
        <v>1664</v>
      </c>
    </row>
    <row r="10" spans="1:15" x14ac:dyDescent="0.2">
      <c r="A10" s="20"/>
      <c r="B10" s="2">
        <v>0.57999999999999996</v>
      </c>
      <c r="E10">
        <v>461</v>
      </c>
      <c r="G10">
        <v>24</v>
      </c>
      <c r="J10">
        <v>35.200000000000003</v>
      </c>
      <c r="L10">
        <v>19.5</v>
      </c>
      <c r="N10">
        <v>1616</v>
      </c>
    </row>
    <row r="13" spans="1:15" x14ac:dyDescent="0.2">
      <c r="A13" s="20" t="s">
        <v>28</v>
      </c>
      <c r="B13" s="2">
        <v>0.8</v>
      </c>
      <c r="E13">
        <v>481</v>
      </c>
      <c r="G13">
        <v>35</v>
      </c>
      <c r="J13">
        <v>54.3</v>
      </c>
      <c r="L13">
        <v>37</v>
      </c>
      <c r="N13">
        <v>1647</v>
      </c>
    </row>
    <row r="14" spans="1:15" x14ac:dyDescent="0.2">
      <c r="A14" s="20"/>
    </row>
    <row r="15" spans="1:15" x14ac:dyDescent="0.2">
      <c r="A15" s="20"/>
      <c r="C15" s="2"/>
    </row>
    <row r="16" spans="1:15" x14ac:dyDescent="0.2">
      <c r="A16" s="20"/>
    </row>
    <row r="17" spans="1:14" x14ac:dyDescent="0.2">
      <c r="A17" s="20"/>
    </row>
    <row r="18" spans="1:14" x14ac:dyDescent="0.2">
      <c r="A18" s="20"/>
    </row>
    <row r="19" spans="1:14" x14ac:dyDescent="0.2">
      <c r="A19" s="20"/>
    </row>
    <row r="20" spans="1:14" x14ac:dyDescent="0.2">
      <c r="A20" s="20"/>
    </row>
    <row r="21" spans="1:14" x14ac:dyDescent="0.2">
      <c r="A21" s="20"/>
    </row>
    <row r="22" spans="1:14" x14ac:dyDescent="0.2">
      <c r="A22" s="20"/>
    </row>
    <row r="24" spans="1:14" x14ac:dyDescent="0.2">
      <c r="A24" s="20" t="s">
        <v>29</v>
      </c>
      <c r="B24">
        <v>0.8</v>
      </c>
      <c r="E24">
        <v>476</v>
      </c>
      <c r="G24">
        <v>40</v>
      </c>
      <c r="J24">
        <v>55.7</v>
      </c>
      <c r="L24">
        <v>40.700000000000003</v>
      </c>
      <c r="N24">
        <v>1486</v>
      </c>
    </row>
    <row r="25" spans="1:14" x14ac:dyDescent="0.2">
      <c r="A25" s="20"/>
    </row>
    <row r="26" spans="1:14" x14ac:dyDescent="0.2">
      <c r="A26" s="20"/>
    </row>
    <row r="27" spans="1:14" x14ac:dyDescent="0.2">
      <c r="A27" s="20"/>
    </row>
    <row r="28" spans="1:14" x14ac:dyDescent="0.2">
      <c r="A28" s="20"/>
    </row>
    <row r="29" spans="1:14" x14ac:dyDescent="0.2">
      <c r="A29" s="20"/>
    </row>
    <row r="30" spans="1:14" x14ac:dyDescent="0.2">
      <c r="A30" s="20"/>
    </row>
    <row r="31" spans="1:14" x14ac:dyDescent="0.2">
      <c r="A31" s="20"/>
    </row>
    <row r="32" spans="1:14" x14ac:dyDescent="0.2">
      <c r="A32" s="20"/>
    </row>
    <row r="33" spans="1:1" x14ac:dyDescent="0.2">
      <c r="A33" s="20"/>
    </row>
  </sheetData>
  <mergeCells count="3">
    <mergeCell ref="A1:A10"/>
    <mergeCell ref="A13:A22"/>
    <mergeCell ref="A24:A33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794F-C373-6F42-8945-4394AA1DCBC1}">
  <dimension ref="A1:F19"/>
  <sheetViews>
    <sheetView workbookViewId="0">
      <selection activeCell="C8" sqref="C8"/>
    </sheetView>
  </sheetViews>
  <sheetFormatPr baseColWidth="10" defaultColWidth="35.6640625" defaultRowHeight="15" x14ac:dyDescent="0.2"/>
  <sheetData>
    <row r="1" spans="1:6" x14ac:dyDescent="0.2">
      <c r="A1" s="1" t="s">
        <v>2</v>
      </c>
      <c r="B1" s="1" t="s">
        <v>6</v>
      </c>
      <c r="C1" s="1" t="s">
        <v>4</v>
      </c>
      <c r="D1" s="1" t="s">
        <v>5</v>
      </c>
      <c r="E1" s="1" t="s">
        <v>17</v>
      </c>
      <c r="F1" s="1" t="s">
        <v>18</v>
      </c>
    </row>
    <row r="2" spans="1:6" x14ac:dyDescent="0.2">
      <c r="A2" s="21" t="s">
        <v>11</v>
      </c>
      <c r="B2" s="1" t="s">
        <v>0</v>
      </c>
      <c r="C2">
        <v>0.64</v>
      </c>
      <c r="D2" s="2">
        <v>3.7230513172814457E-2</v>
      </c>
      <c r="E2" s="4">
        <f t="shared" ref="E2:E7" si="0">D2/C2</f>
        <v>5.8172676832522585E-2</v>
      </c>
      <c r="F2" s="4">
        <f>0.2*D2</f>
        <v>7.4461026345628914E-3</v>
      </c>
    </row>
    <row r="3" spans="1:6" x14ac:dyDescent="0.2">
      <c r="A3" s="21"/>
      <c r="B3" s="1" t="s">
        <v>23</v>
      </c>
      <c r="C3" s="2">
        <v>430.77777777777777</v>
      </c>
      <c r="D3" s="11">
        <v>22.145980322497454</v>
      </c>
      <c r="E3" s="4">
        <f t="shared" si="0"/>
        <v>5.1409291437316762E-2</v>
      </c>
      <c r="F3" s="4">
        <f>0.2*D3</f>
        <v>4.4291960644994912</v>
      </c>
    </row>
    <row r="4" spans="1:6" x14ac:dyDescent="0.2">
      <c r="A4" s="21"/>
      <c r="B4" s="1" t="s">
        <v>9</v>
      </c>
      <c r="C4" s="2">
        <v>26.744444444444444</v>
      </c>
      <c r="D4" s="2">
        <v>2.0499999999999998</v>
      </c>
      <c r="E4" s="4">
        <f t="shared" si="0"/>
        <v>7.6651433319484832E-2</v>
      </c>
      <c r="F4" s="4">
        <f t="shared" ref="F4:F6" si="1">0.2*D4</f>
        <v>0.41</v>
      </c>
    </row>
    <row r="5" spans="1:6" x14ac:dyDescent="0.2">
      <c r="A5" s="21"/>
      <c r="B5" s="1" t="s">
        <v>8</v>
      </c>
      <c r="C5" s="2">
        <v>36.87777777777778</v>
      </c>
      <c r="D5" s="2">
        <v>1.5287067882509209</v>
      </c>
      <c r="E5" s="4">
        <f t="shared" si="0"/>
        <v>4.1453332613010804E-2</v>
      </c>
      <c r="F5" s="4">
        <f t="shared" si="1"/>
        <v>0.30574135765018418</v>
      </c>
    </row>
    <row r="6" spans="1:6" x14ac:dyDescent="0.2">
      <c r="A6" s="21"/>
      <c r="B6" s="1" t="s">
        <v>7</v>
      </c>
      <c r="C6" s="2">
        <v>21.577777777777776</v>
      </c>
      <c r="D6" s="2">
        <v>1.4652455236049839</v>
      </c>
      <c r="E6" s="4">
        <f t="shared" si="0"/>
        <v>6.7905302329788142E-2</v>
      </c>
      <c r="F6" s="4">
        <f t="shared" si="1"/>
        <v>0.29304910472099682</v>
      </c>
    </row>
    <row r="7" spans="1:6" x14ac:dyDescent="0.2">
      <c r="A7" s="21"/>
      <c r="B7" s="1" t="s">
        <v>10</v>
      </c>
      <c r="C7" s="3">
        <v>1607.2222222222222</v>
      </c>
      <c r="D7" s="2">
        <v>50.62</v>
      </c>
      <c r="E7" s="4">
        <f t="shared" si="0"/>
        <v>3.1495333563774625E-2</v>
      </c>
      <c r="F7" s="4">
        <f>0.2*D7</f>
        <v>10.124000000000001</v>
      </c>
    </row>
    <row r="8" spans="1:6" x14ac:dyDescent="0.2">
      <c r="A8" s="21" t="s">
        <v>28</v>
      </c>
      <c r="B8" s="1" t="s">
        <v>0</v>
      </c>
      <c r="E8" s="3"/>
    </row>
    <row r="9" spans="1:6" x14ac:dyDescent="0.2">
      <c r="A9" s="21"/>
      <c r="B9" s="1" t="s">
        <v>23</v>
      </c>
    </row>
    <row r="10" spans="1:6" x14ac:dyDescent="0.2">
      <c r="A10" s="21"/>
      <c r="B10" s="1" t="s">
        <v>9</v>
      </c>
    </row>
    <row r="11" spans="1:6" x14ac:dyDescent="0.2">
      <c r="A11" s="21"/>
      <c r="B11" s="1" t="s">
        <v>8</v>
      </c>
    </row>
    <row r="12" spans="1:6" x14ac:dyDescent="0.2">
      <c r="A12" s="21"/>
      <c r="B12" s="1" t="s">
        <v>7</v>
      </c>
    </row>
    <row r="13" spans="1:6" x14ac:dyDescent="0.2">
      <c r="A13" s="21"/>
      <c r="B13" s="1" t="s">
        <v>10</v>
      </c>
    </row>
    <row r="14" spans="1:6" x14ac:dyDescent="0.2">
      <c r="A14" s="21" t="s">
        <v>29</v>
      </c>
      <c r="B14" s="1" t="s">
        <v>0</v>
      </c>
    </row>
    <row r="15" spans="1:6" x14ac:dyDescent="0.2">
      <c r="A15" s="21"/>
      <c r="B15" s="1" t="s">
        <v>23</v>
      </c>
    </row>
    <row r="16" spans="1:6" x14ac:dyDescent="0.2">
      <c r="A16" s="21"/>
      <c r="B16" s="1" t="s">
        <v>9</v>
      </c>
    </row>
    <row r="17" spans="1:2" x14ac:dyDescent="0.2">
      <c r="A17" s="21"/>
      <c r="B17" s="1" t="s">
        <v>8</v>
      </c>
    </row>
    <row r="18" spans="1:2" x14ac:dyDescent="0.2">
      <c r="A18" s="21"/>
      <c r="B18" s="1" t="s">
        <v>7</v>
      </c>
    </row>
    <row r="19" spans="1:2" x14ac:dyDescent="0.2">
      <c r="A19" s="21"/>
      <c r="B19" s="1" t="s">
        <v>10</v>
      </c>
    </row>
  </sheetData>
  <mergeCells count="3">
    <mergeCell ref="A2:A7"/>
    <mergeCell ref="A8:A13"/>
    <mergeCell ref="A14:A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A40D-EACB-BB4A-B2F4-D4A23AB59B31}">
  <dimension ref="A1:H33"/>
  <sheetViews>
    <sheetView showGridLines="0" showRowColHeaders="0" tabSelected="1" zoomScale="50" workbookViewId="0">
      <selection activeCell="E1" sqref="E1"/>
    </sheetView>
  </sheetViews>
  <sheetFormatPr baseColWidth="10" defaultColWidth="39.83203125" defaultRowHeight="15" x14ac:dyDescent="0.2"/>
  <cols>
    <col min="2" max="2" width="32.83203125" customWidth="1"/>
    <col min="4" max="4" width="63.5" customWidth="1"/>
    <col min="5" max="5" width="76.6640625" customWidth="1"/>
    <col min="6" max="6" width="56.5" customWidth="1"/>
    <col min="7" max="7" width="52.6640625" customWidth="1"/>
    <col min="8" max="8" width="60" customWidth="1"/>
  </cols>
  <sheetData>
    <row r="1" spans="1:8" ht="47" x14ac:dyDescent="0.55000000000000004">
      <c r="C1" s="14" t="s">
        <v>0</v>
      </c>
      <c r="D1" s="15" t="s">
        <v>20</v>
      </c>
      <c r="E1" s="16" t="s">
        <v>12</v>
      </c>
      <c r="F1" s="16" t="s">
        <v>21</v>
      </c>
      <c r="G1" s="16" t="s">
        <v>22</v>
      </c>
      <c r="H1" s="16" t="s">
        <v>10</v>
      </c>
    </row>
    <row r="2" spans="1:8" ht="47" x14ac:dyDescent="0.55000000000000004">
      <c r="A2" s="16" t="s">
        <v>26</v>
      </c>
      <c r="B2" s="12" t="s">
        <v>25</v>
      </c>
      <c r="C2" s="23" cm="1">
        <f t="array" ref="C2">IFERROR(
  INDEX('Daily Data Entry'!D2:D109,
    MATCH(1,
      ('Daily Data Entry'!$A$2:$A$109=B2) *
      ('Daily Data Entry'!$B$2:$B$109=B3),
    0)
  ),
"")</f>
        <v>0.61</v>
      </c>
      <c r="D2" s="23" cm="1">
        <f t="array" ref="D2">IFERROR(INDEX('Daily Data Entry'!E2:E109, MATCH(1, ('Daily Data Entry'!$A$2:$A$109=B2)*('Daily Data Entry'!$B$2:$B$109=B3), 0)), "")</f>
        <v>430</v>
      </c>
      <c r="E2" s="23" cm="1">
        <f t="array" ref="E2">IFERROR(INDEX('Daily Data Entry'!F2:F109, MATCH(1, ('Daily Data Entry'!$A$2:$A$109=B2)*('Daily Data Entry'!$B$2:$B$109=B3), 0)), "")</f>
        <v>26</v>
      </c>
      <c r="F2" s="23" cm="1">
        <f t="array" ref="F2">IFERROR(INDEX('Daily Data Entry'!G2:G109, MATCH(1, ('Daily Data Entry'!$A$2:$A$109=B2)*('Daily Data Entry'!$B$2:$B$109=B3), 0)), "")</f>
        <v>34.9</v>
      </c>
      <c r="G2" s="23" cm="1">
        <f t="array" ref="G2">IFERROR(INDEX('Daily Data Entry'!H2:H109, MATCH(1, ('Daily Data Entry'!$A$2:$A$109=B2)*('Daily Data Entry'!$B$2:$B$109=B3), 0)), "")</f>
        <v>18.8</v>
      </c>
      <c r="H2" s="23" cm="1">
        <f t="array" ref="H2">IFERROR(INDEX('Daily Data Entry'!I2:I109, MATCH(1, ('Daily Data Entry'!$A$2:$A$109=B2)*('Daily Data Entry'!$B$2:$B$109=B3), 0)), "")</f>
        <v>1540</v>
      </c>
    </row>
    <row r="3" spans="1:8" ht="47" x14ac:dyDescent="0.55000000000000004">
      <c r="A3" s="16" t="s">
        <v>27</v>
      </c>
      <c r="B3" s="13">
        <v>45809</v>
      </c>
      <c r="C3" s="23"/>
      <c r="D3" s="23"/>
      <c r="E3" s="23"/>
      <c r="F3" s="23"/>
      <c r="G3" s="23"/>
      <c r="H3" s="23"/>
    </row>
    <row r="4" spans="1:8" x14ac:dyDescent="0.2">
      <c r="C4" s="23"/>
      <c r="D4" s="23"/>
      <c r="E4" s="23"/>
      <c r="F4" s="23"/>
      <c r="G4" s="23"/>
      <c r="H4" s="23"/>
    </row>
    <row r="5" spans="1:8" x14ac:dyDescent="0.2">
      <c r="C5" s="23"/>
      <c r="D5" s="23"/>
      <c r="E5" s="23"/>
      <c r="F5" s="23"/>
      <c r="G5" s="23"/>
      <c r="H5" s="23"/>
    </row>
    <row r="6" spans="1:8" x14ac:dyDescent="0.2">
      <c r="C6" s="23"/>
      <c r="D6" s="23"/>
      <c r="E6" s="23"/>
      <c r="F6" s="23"/>
      <c r="G6" s="23"/>
      <c r="H6" s="23"/>
    </row>
    <row r="7" spans="1:8" x14ac:dyDescent="0.2">
      <c r="C7" s="22" t="str">
        <f>IFERROR(
  _xlfn.LET(
    _xlpm.delta, INDEX('Daily Change '!B:B, MATCH(B3, 'Daily Change '!A:A, 0)),
    _xlpm.cv, 'Baseline &amp; Fatigue Flags (2)'!E2,
    _xlpm.base, 'Baseline &amp; Fatigue Flags (2)'!C2,
    IF(
      AND(_xlpm.base &lt;&gt; 0, ABS(_xlpm.delta / _xlpm.base) &gt; _xlpm.cv),
      IF(_xlpm.delta &gt; 0, "MEANINGFUL ↑", "MEANINGFUL ↓"),
      ""
    )
  ),
"")</f>
        <v/>
      </c>
      <c r="D7" s="22" t="str">
        <f>IFERROR(
  _xlfn.LET(
    _xlpm.delta, INDEX('Daily Change '!C:C, MATCH(B3, 'Daily Change '!A:A, 0)),
    _xlpm.cv, 'Baseline &amp; Fatigue Flags (2)'!E3,
    _xlpm.base, 'Baseline &amp; Fatigue Flags (2)'!C3,
    IF(
      AND(_xlpm.base &lt;&gt; 0, ABS(_xlpm.delta / _xlpm.base) &gt; _xlpm.cv),
      IF(_xlpm.delta &gt; 0, "MEANINGFUL ↑", "MEANINGFUL ↓"),
      ""
    )
  ),
"")</f>
        <v/>
      </c>
      <c r="E7" s="22" t="str">
        <f>IFERROR(
  _xlfn.LET(
    _xlpm.delta, INDEX('Daily Change '!D:D, MATCH(B3, 'Daily Change '!A:A, 0)),
    _xlpm.cv, 'Baseline &amp; Fatigue Flags (2)'!E4,
    _xlpm.base, 'Baseline &amp; Fatigue Flags (2)'!C4,
    IF(
      AND(_xlpm.base &lt;&gt; 0, ABS(_xlpm.delta / _xlpm.base) &gt; _xlpm.cv),
      IF(_xlpm.delta &gt; 0, "MEANINGFUL ↑", "MEANINGFUL ↓"),
      ""
    )
  ),
"")</f>
        <v/>
      </c>
      <c r="F7" s="22" t="str">
        <f>IFERROR(
  _xlfn.LET(
    _xlpm.delta, INDEX('Daily Change '!E:E, MATCH(B3, 'Daily Change '!A:A, 0)),
    _xlpm.cv, 'Baseline &amp; Fatigue Flags (2)'!E5,
    _xlpm.base, 'Baseline &amp; Fatigue Flags (2)'!C5,
    IF(
      AND(_xlpm.base &lt;&gt; 0, ABS(_xlpm.delta / _xlpm.base) &gt; _xlpm.cv),
      IF(_xlpm.delta &gt; 0, "MEANINGFUL ↑", "MEANINGFUL ↓"),
      ""
    )
  ),
"")</f>
        <v>MEANINGFUL ↓</v>
      </c>
      <c r="G7" s="22" t="str">
        <f>IFERROR(
  _xlfn.LET(
    _xlpm.delta, INDEX('Daily Change '!F:F, MATCH(B3, 'Daily Change '!A:A, 0)),
    _xlpm.cv, 'Baseline &amp; Fatigue Flags (2)'!E6,
    _xlpm.base, 'Baseline &amp; Fatigue Flags (2)'!C6,
    IF(
      AND(_xlpm.base &lt;&gt; 0, ABS(_xlpm.delta / _xlpm.base) &gt; _xlpm.cv),
      IF(_xlpm.delta &gt; 0, "MEANINGFUL ↑", "MEANINGFUL ↓"),
      ""
    )
  ),
"")</f>
        <v>MEANINGFUL ↓</v>
      </c>
      <c r="H7" s="22" t="str">
        <f>IFERROR(
  _xlfn.LET(
    _xlpm.delta, INDEX('Daily Change '!G:G, MATCH(B3, 'Daily Change '!A:A, 0)),
    _xlpm.cv, 'Baseline &amp; Fatigue Flags (2)'!E7,
    _xlpm.base, 'Baseline &amp; Fatigue Flags (2)'!C7,
    IF(
      AND(_xlpm.base &lt;&gt; 0, ABS(_xlpm.delta / _xlpm.base) &gt; _xlpm.cv),
      IF(_xlpm.delta &gt; 0, "MEANINGFUL ↑", "MEANINGFUL ↓"),
      ""
    )
  ),
"")</f>
        <v>MEANINGFUL ↓</v>
      </c>
    </row>
    <row r="8" spans="1:8" x14ac:dyDescent="0.2">
      <c r="C8" s="22"/>
      <c r="D8" s="22"/>
      <c r="E8" s="22"/>
      <c r="F8" s="22"/>
      <c r="G8" s="22"/>
      <c r="H8" s="22"/>
    </row>
    <row r="9" spans="1:8" x14ac:dyDescent="0.2">
      <c r="C9" s="22"/>
      <c r="D9" s="22"/>
      <c r="E9" s="22"/>
      <c r="F9" s="22"/>
      <c r="G9" s="22"/>
      <c r="H9" s="22"/>
    </row>
    <row r="10" spans="1:8" x14ac:dyDescent="0.2">
      <c r="C10" s="22"/>
      <c r="D10" s="22"/>
      <c r="E10" s="22"/>
      <c r="F10" s="22"/>
      <c r="G10" s="22"/>
      <c r="H10" s="22"/>
    </row>
    <row r="11" spans="1:8" x14ac:dyDescent="0.2">
      <c r="C11" s="22"/>
      <c r="D11" s="22"/>
      <c r="E11" s="22"/>
      <c r="F11" s="22"/>
      <c r="G11" s="22"/>
      <c r="H11" s="22"/>
    </row>
    <row r="12" spans="1:8" x14ac:dyDescent="0.2">
      <c r="C12" s="22"/>
      <c r="D12" s="22"/>
      <c r="E12" s="22"/>
      <c r="F12" s="22"/>
      <c r="G12" s="22"/>
      <c r="H12" s="22"/>
    </row>
    <row r="13" spans="1:8" x14ac:dyDescent="0.2">
      <c r="C13" s="22"/>
      <c r="D13" s="22"/>
      <c r="E13" s="22"/>
      <c r="F13" s="22"/>
      <c r="G13" s="22"/>
      <c r="H13" s="22"/>
    </row>
    <row r="14" spans="1:8" x14ac:dyDescent="0.2">
      <c r="C14" s="24">
        <f>IFERROR(INDEX('Z SCORE '!B2:B100, MATCH(B3, 'Z SCORE '!A2:A100, 0)), "")</f>
        <v>-0.80579066586452219</v>
      </c>
      <c r="D14" s="24">
        <f>IFERROR(INDEX('Z SCORE '!C2:C100, MATCH(B3, 'Z SCORE '!A2:A100, 0)), "")</f>
        <v>3.5120494394535774E-2</v>
      </c>
      <c r="E14" s="24">
        <f>IFERROR(INDEX('Z SCORE '!D2:D100, MATCH(B3, 'Z SCORE '!A2:A100, 0)), "")</f>
        <v>-0.36314363143631395</v>
      </c>
      <c r="F14" s="24">
        <f>IFERROR(INDEX('Z SCORE '!E2:E100, MATCH(B3, 'Z SCORE '!A2:A100, 0)), "")</f>
        <v>-1.2937587462672733</v>
      </c>
      <c r="G14" s="24">
        <f>IFERROR(INDEX('Z SCORE '!F2:F100, MATCH(B3, 'Z SCORE '!A2:A100, 0)), "")</f>
        <v>-1.8957763276038078</v>
      </c>
      <c r="H14" s="24">
        <f>IFERROR(INDEX('Z SCORE '!G2:G100, MATCH(B3, 'Z SCORE '!A2:A100, 0)), "")</f>
        <v>-1.327977523157293</v>
      </c>
    </row>
    <row r="15" spans="1:8" x14ac:dyDescent="0.2">
      <c r="C15" s="24"/>
      <c r="D15" s="24"/>
      <c r="E15" s="24"/>
      <c r="F15" s="24"/>
      <c r="G15" s="24"/>
      <c r="H15" s="24"/>
    </row>
    <row r="16" spans="1:8" x14ac:dyDescent="0.2">
      <c r="C16" s="24"/>
      <c r="D16" s="24"/>
      <c r="E16" s="24"/>
      <c r="F16" s="24"/>
      <c r="G16" s="24"/>
      <c r="H16" s="24"/>
    </row>
    <row r="17" spans="3:8" x14ac:dyDescent="0.2">
      <c r="C17" s="24"/>
      <c r="D17" s="24"/>
      <c r="E17" s="24"/>
      <c r="F17" s="24"/>
      <c r="G17" s="24"/>
      <c r="H17" s="24"/>
    </row>
    <row r="18" spans="3:8" x14ac:dyDescent="0.2">
      <c r="C18" s="24"/>
      <c r="D18" s="24"/>
      <c r="E18" s="24"/>
      <c r="F18" s="24"/>
      <c r="G18" s="24"/>
      <c r="H18" s="24"/>
    </row>
    <row r="19" spans="3:8" x14ac:dyDescent="0.2">
      <c r="C19" s="24"/>
      <c r="D19" s="24"/>
      <c r="E19" s="24"/>
      <c r="F19" s="24"/>
      <c r="G19" s="24"/>
      <c r="H19" s="24"/>
    </row>
    <row r="20" spans="3:8" x14ac:dyDescent="0.2">
      <c r="C20" s="24"/>
      <c r="D20" s="24"/>
      <c r="E20" s="24"/>
      <c r="F20" s="24"/>
      <c r="G20" s="24"/>
      <c r="H20" s="24"/>
    </row>
    <row r="21" spans="3:8" x14ac:dyDescent="0.2">
      <c r="C21" s="24"/>
      <c r="D21" s="24"/>
      <c r="E21" s="24"/>
      <c r="F21" s="24"/>
      <c r="G21" s="24"/>
      <c r="H21" s="24"/>
    </row>
    <row r="22" spans="3:8" x14ac:dyDescent="0.2">
      <c r="C22" s="24"/>
      <c r="D22" s="24"/>
      <c r="E22" s="24"/>
      <c r="F22" s="24"/>
      <c r="G22" s="24"/>
      <c r="H22" s="24"/>
    </row>
    <row r="23" spans="3:8" x14ac:dyDescent="0.2">
      <c r="C23" s="22">
        <f>IFERROR(
  INDEX('Z SCORE '!H2:H100,
    MATCH(B3, 'Z SCORE '!A2:A100, 0)
  ),
  ""
)</f>
        <v>-0.9418877333224458</v>
      </c>
      <c r="D23" s="22"/>
      <c r="E23" s="22"/>
      <c r="F23" s="22"/>
      <c r="G23" s="22"/>
      <c r="H23" s="22"/>
    </row>
    <row r="24" spans="3:8" x14ac:dyDescent="0.2">
      <c r="C24" s="22"/>
      <c r="D24" s="22"/>
      <c r="E24" s="22"/>
      <c r="F24" s="22"/>
      <c r="G24" s="22"/>
      <c r="H24" s="22"/>
    </row>
    <row r="25" spans="3:8" x14ac:dyDescent="0.2">
      <c r="C25" s="22"/>
      <c r="D25" s="22"/>
      <c r="E25" s="22"/>
      <c r="F25" s="22"/>
      <c r="G25" s="22"/>
      <c r="H25" s="22"/>
    </row>
    <row r="26" spans="3:8" x14ac:dyDescent="0.2">
      <c r="C26" s="22"/>
      <c r="D26" s="22"/>
      <c r="E26" s="22"/>
      <c r="F26" s="22"/>
      <c r="G26" s="22"/>
      <c r="H26" s="22"/>
    </row>
    <row r="27" spans="3:8" x14ac:dyDescent="0.2">
      <c r="C27" s="22"/>
      <c r="D27" s="22"/>
      <c r="E27" s="22"/>
      <c r="F27" s="22"/>
      <c r="G27" s="22"/>
      <c r="H27" s="22"/>
    </row>
    <row r="28" spans="3:8" x14ac:dyDescent="0.2">
      <c r="C28" s="22"/>
      <c r="D28" s="22"/>
      <c r="E28" s="22"/>
      <c r="F28" s="22"/>
      <c r="G28" s="22"/>
      <c r="H28" s="22"/>
    </row>
    <row r="29" spans="3:8" x14ac:dyDescent="0.2">
      <c r="C29" s="22"/>
      <c r="D29" s="22"/>
      <c r="E29" s="22"/>
      <c r="F29" s="22"/>
      <c r="G29" s="22"/>
      <c r="H29" s="22"/>
    </row>
    <row r="30" spans="3:8" x14ac:dyDescent="0.2">
      <c r="C30" s="22"/>
      <c r="D30" s="22"/>
      <c r="E30" s="22"/>
      <c r="F30" s="22"/>
      <c r="G30" s="22"/>
      <c r="H30" s="22"/>
    </row>
    <row r="31" spans="3:8" x14ac:dyDescent="0.2">
      <c r="C31" s="22"/>
      <c r="D31" s="22"/>
      <c r="E31" s="22"/>
      <c r="F31" s="22"/>
      <c r="G31" s="22"/>
      <c r="H31" s="22"/>
    </row>
    <row r="32" spans="3:8" x14ac:dyDescent="0.2">
      <c r="C32" s="22"/>
      <c r="D32" s="22"/>
      <c r="E32" s="22"/>
      <c r="F32" s="22"/>
      <c r="G32" s="22"/>
      <c r="H32" s="22"/>
    </row>
    <row r="33" spans="3:8" x14ac:dyDescent="0.2">
      <c r="C33" s="22"/>
      <c r="D33" s="22"/>
      <c r="E33" s="22"/>
      <c r="F33" s="22"/>
      <c r="G33" s="22"/>
      <c r="H33" s="22"/>
    </row>
  </sheetData>
  <mergeCells count="19">
    <mergeCell ref="C23:H33"/>
    <mergeCell ref="C14:C22"/>
    <mergeCell ref="D14:D22"/>
    <mergeCell ref="E14:E22"/>
    <mergeCell ref="F14:F22"/>
    <mergeCell ref="G14:G22"/>
    <mergeCell ref="H14:H22"/>
    <mergeCell ref="H7:H13"/>
    <mergeCell ref="C2:C6"/>
    <mergeCell ref="D2:D6"/>
    <mergeCell ref="E2:E6"/>
    <mergeCell ref="F2:F6"/>
    <mergeCell ref="G2:G6"/>
    <mergeCell ref="H2:H6"/>
    <mergeCell ref="C7:C13"/>
    <mergeCell ref="D7:D13"/>
    <mergeCell ref="E7:E13"/>
    <mergeCell ref="F7:F13"/>
    <mergeCell ref="G7:G13"/>
  </mergeCells>
  <conditionalFormatting sqref="C14:H22">
    <cfRule type="cellIs" dxfId="5" priority="1" operator="greaterThan">
      <formula>-1</formula>
    </cfRule>
    <cfRule type="cellIs" dxfId="4" priority="3" operator="between">
      <formula>-1</formula>
      <formula>-1.5</formula>
    </cfRule>
    <cfRule type="cellIs" dxfId="3" priority="7" operator="lessThan">
      <formula>-1.5</formula>
    </cfRule>
    <cfRule type="cellIs" dxfId="2" priority="8" operator="greaterThan">
      <formula>1</formula>
    </cfRule>
  </conditionalFormatting>
  <conditionalFormatting sqref="C14:H33">
    <cfRule type="cellIs" dxfId="1" priority="2" operator="lessThan">
      <formula>-1.5</formula>
    </cfRule>
  </conditionalFormatting>
  <conditionalFormatting sqref="C23:H33">
    <cfRule type="cellIs" dxfId="0" priority="10" operator="greaterThan">
      <formula>-2</formula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29DBC9-E5AA-D647-881C-B25E12BF4A75}">
          <x14:formula1>
            <xm:f>'Daily Data Entry'!$A$1:$A$21</xm:f>
          </x14:formula1>
          <xm:sqref>B2</xm:sqref>
        </x14:dataValidation>
        <x14:dataValidation type="list" operator="equal" allowBlank="1" showInputMessage="1" showErrorMessage="1" xr:uid="{F782073B-CF9E-F146-8076-80EB5A3D596F}">
          <x14:formula1>
            <xm:f>'Daily Data Entry'!$B$1:$B$21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Daily Data Entry</vt:lpstr>
      <vt:lpstr>Z SCORE </vt:lpstr>
      <vt:lpstr>Daily Change </vt:lpstr>
      <vt:lpstr>Sheet1</vt:lpstr>
      <vt:lpstr>Baseline &amp; Fatigue Flags (2)</vt:lpstr>
      <vt:lpstr>Dashboard </vt:lpstr>
      <vt:lpstr>'Dashboard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Carroll, Kya D</cp:lastModifiedBy>
  <dcterms:created xsi:type="dcterms:W3CDTF">2025-05-26T15:32:47Z</dcterms:created>
  <dcterms:modified xsi:type="dcterms:W3CDTF">2025-06-23T21:50:40Z</dcterms:modified>
</cp:coreProperties>
</file>