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yalama/Downloads/"/>
    </mc:Choice>
  </mc:AlternateContent>
  <bookViews>
    <workbookView xWindow="0" yWindow="460" windowWidth="25600" windowHeight="14840"/>
  </bookViews>
  <sheets>
    <sheet name="Budget vs. Actual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H26" i="1"/>
  <c r="I26" i="1"/>
  <c r="J26" i="1"/>
  <c r="L26" i="1"/>
  <c r="M26" i="1"/>
  <c r="N26" i="1"/>
  <c r="P26" i="1"/>
  <c r="Q26" i="1"/>
  <c r="R26" i="1"/>
  <c r="T26" i="1"/>
  <c r="U26" i="1"/>
  <c r="V26" i="1"/>
  <c r="X26" i="1"/>
  <c r="Y26" i="1"/>
  <c r="Z26" i="1"/>
  <c r="AB26" i="1"/>
  <c r="AC26" i="1"/>
  <c r="AD26" i="1"/>
  <c r="AF26" i="1"/>
  <c r="AG26" i="1"/>
  <c r="AH26" i="1"/>
  <c r="AJ26" i="1"/>
  <c r="AK26" i="1"/>
  <c r="AL26" i="1"/>
  <c r="AN26" i="1"/>
  <c r="AO26" i="1"/>
  <c r="AP26" i="1"/>
  <c r="AR26" i="1"/>
  <c r="AS26" i="1"/>
  <c r="AT26" i="1"/>
  <c r="AV26" i="1"/>
  <c r="AW26" i="1"/>
  <c r="AX26" i="1"/>
  <c r="AY26" i="1"/>
  <c r="AZ26" i="1"/>
  <c r="BA26" i="1"/>
  <c r="BB26" i="1"/>
  <c r="D8" i="1"/>
  <c r="D10" i="1"/>
  <c r="D11" i="1"/>
  <c r="D12" i="1"/>
  <c r="D13" i="1"/>
  <c r="D16" i="1"/>
  <c r="D17" i="1"/>
  <c r="D18" i="1"/>
  <c r="D19" i="1"/>
  <c r="D20" i="1"/>
  <c r="D22" i="1"/>
  <c r="D23" i="1"/>
  <c r="D24" i="1"/>
  <c r="D25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7" i="1"/>
  <c r="D68" i="1"/>
  <c r="D69" i="1"/>
  <c r="D70" i="1"/>
  <c r="D71" i="1"/>
  <c r="D72" i="1"/>
  <c r="D73" i="1"/>
  <c r="D74" i="1"/>
  <c r="D75" i="1"/>
  <c r="D76" i="1"/>
  <c r="D77" i="1"/>
  <c r="H8" i="1"/>
  <c r="H10" i="1"/>
  <c r="H11" i="1"/>
  <c r="H12" i="1"/>
  <c r="H13" i="1"/>
  <c r="H16" i="1"/>
  <c r="H17" i="1"/>
  <c r="H18" i="1"/>
  <c r="H19" i="1"/>
  <c r="H20" i="1"/>
  <c r="H22" i="1"/>
  <c r="H23" i="1"/>
  <c r="H24" i="1"/>
  <c r="H25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L8" i="1"/>
  <c r="L10" i="1"/>
  <c r="L11" i="1"/>
  <c r="L12" i="1"/>
  <c r="L13" i="1"/>
  <c r="L16" i="1"/>
  <c r="L17" i="1"/>
  <c r="L18" i="1"/>
  <c r="L19" i="1"/>
  <c r="L20" i="1"/>
  <c r="L22" i="1"/>
  <c r="L23" i="1"/>
  <c r="L24" i="1"/>
  <c r="L25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7" i="1"/>
  <c r="L68" i="1"/>
  <c r="L69" i="1"/>
  <c r="L70" i="1"/>
  <c r="L71" i="1"/>
  <c r="L72" i="1"/>
  <c r="L73" i="1"/>
  <c r="L74" i="1"/>
  <c r="L75" i="1"/>
  <c r="L76" i="1"/>
  <c r="L77" i="1"/>
  <c r="P8" i="1"/>
  <c r="P10" i="1"/>
  <c r="P11" i="1"/>
  <c r="P12" i="1"/>
  <c r="P13" i="1"/>
  <c r="P16" i="1"/>
  <c r="P17" i="1"/>
  <c r="P18" i="1"/>
  <c r="P19" i="1"/>
  <c r="P20" i="1"/>
  <c r="P22" i="1"/>
  <c r="P23" i="1"/>
  <c r="P24" i="1"/>
  <c r="P25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P63" i="1"/>
  <c r="P64" i="1"/>
  <c r="P67" i="1"/>
  <c r="P68" i="1"/>
  <c r="P69" i="1"/>
  <c r="P70" i="1"/>
  <c r="P71" i="1"/>
  <c r="P72" i="1"/>
  <c r="P73" i="1"/>
  <c r="P74" i="1"/>
  <c r="P75" i="1"/>
  <c r="P76" i="1"/>
  <c r="P77" i="1"/>
  <c r="T8" i="1"/>
  <c r="T10" i="1"/>
  <c r="T11" i="1"/>
  <c r="T12" i="1"/>
  <c r="T13" i="1"/>
  <c r="T16" i="1"/>
  <c r="T17" i="1"/>
  <c r="T18" i="1"/>
  <c r="T19" i="1"/>
  <c r="T20" i="1"/>
  <c r="T22" i="1"/>
  <c r="T23" i="1"/>
  <c r="T24" i="1"/>
  <c r="T25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1" i="1"/>
  <c r="T62" i="1"/>
  <c r="T63" i="1"/>
  <c r="T64" i="1"/>
  <c r="T67" i="1"/>
  <c r="T68" i="1"/>
  <c r="T69" i="1"/>
  <c r="T70" i="1"/>
  <c r="T71" i="1"/>
  <c r="T72" i="1"/>
  <c r="T73" i="1"/>
  <c r="T74" i="1"/>
  <c r="T75" i="1"/>
  <c r="T76" i="1"/>
  <c r="T77" i="1"/>
  <c r="X8" i="1"/>
  <c r="X10" i="1"/>
  <c r="X11" i="1"/>
  <c r="X12" i="1"/>
  <c r="X13" i="1"/>
  <c r="X16" i="1"/>
  <c r="X17" i="1"/>
  <c r="X18" i="1"/>
  <c r="X19" i="1"/>
  <c r="X20" i="1"/>
  <c r="X22" i="1"/>
  <c r="X23" i="1"/>
  <c r="X24" i="1"/>
  <c r="X25" i="1"/>
  <c r="X27" i="1"/>
  <c r="X28" i="1"/>
  <c r="X29" i="1"/>
  <c r="X30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1" i="1"/>
  <c r="X62" i="1"/>
  <c r="X63" i="1"/>
  <c r="X64" i="1"/>
  <c r="X67" i="1"/>
  <c r="X68" i="1"/>
  <c r="X69" i="1"/>
  <c r="X70" i="1"/>
  <c r="X71" i="1"/>
  <c r="X72" i="1"/>
  <c r="X73" i="1"/>
  <c r="X74" i="1"/>
  <c r="X75" i="1"/>
  <c r="X76" i="1"/>
  <c r="X77" i="1"/>
  <c r="AB8" i="1"/>
  <c r="AB10" i="1"/>
  <c r="AB11" i="1"/>
  <c r="AB12" i="1"/>
  <c r="AB13" i="1"/>
  <c r="AB16" i="1"/>
  <c r="AB17" i="1"/>
  <c r="AB18" i="1"/>
  <c r="AB19" i="1"/>
  <c r="AB20" i="1"/>
  <c r="AB22" i="1"/>
  <c r="AB23" i="1"/>
  <c r="AB24" i="1"/>
  <c r="AB25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7" i="1"/>
  <c r="AB68" i="1"/>
  <c r="AB69" i="1"/>
  <c r="AB70" i="1"/>
  <c r="AB71" i="1"/>
  <c r="AB72" i="1"/>
  <c r="AB73" i="1"/>
  <c r="AB74" i="1"/>
  <c r="AB75" i="1"/>
  <c r="AB76" i="1"/>
  <c r="AB77" i="1"/>
  <c r="AF8" i="1"/>
  <c r="AF10" i="1"/>
  <c r="AF11" i="1"/>
  <c r="AF12" i="1"/>
  <c r="AF13" i="1"/>
  <c r="AF16" i="1"/>
  <c r="AF17" i="1"/>
  <c r="AF18" i="1"/>
  <c r="AF19" i="1"/>
  <c r="AF20" i="1"/>
  <c r="AF22" i="1"/>
  <c r="AF23" i="1"/>
  <c r="AF24" i="1"/>
  <c r="AF25" i="1"/>
  <c r="AF27" i="1"/>
  <c r="AF28" i="1"/>
  <c r="AF29" i="1"/>
  <c r="AF30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1" i="1"/>
  <c r="AF62" i="1"/>
  <c r="AF63" i="1"/>
  <c r="AF64" i="1"/>
  <c r="AF67" i="1"/>
  <c r="AF68" i="1"/>
  <c r="AF69" i="1"/>
  <c r="AF70" i="1"/>
  <c r="AF71" i="1"/>
  <c r="AF72" i="1"/>
  <c r="AF73" i="1"/>
  <c r="AF74" i="1"/>
  <c r="AF75" i="1"/>
  <c r="AF76" i="1"/>
  <c r="AF77" i="1"/>
  <c r="AJ8" i="1"/>
  <c r="AJ10" i="1"/>
  <c r="AJ11" i="1"/>
  <c r="AJ12" i="1"/>
  <c r="AJ13" i="1"/>
  <c r="AJ16" i="1"/>
  <c r="AJ17" i="1"/>
  <c r="AJ18" i="1"/>
  <c r="AJ19" i="1"/>
  <c r="AJ20" i="1"/>
  <c r="AJ22" i="1"/>
  <c r="AJ23" i="1"/>
  <c r="AJ24" i="1"/>
  <c r="AJ25" i="1"/>
  <c r="AJ27" i="1"/>
  <c r="AJ28" i="1"/>
  <c r="AJ29" i="1"/>
  <c r="AJ30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1" i="1"/>
  <c r="AJ62" i="1"/>
  <c r="AJ63" i="1"/>
  <c r="AJ64" i="1"/>
  <c r="AJ67" i="1"/>
  <c r="AJ68" i="1"/>
  <c r="AJ69" i="1"/>
  <c r="AJ70" i="1"/>
  <c r="AJ71" i="1"/>
  <c r="AJ72" i="1"/>
  <c r="AJ73" i="1"/>
  <c r="AJ74" i="1"/>
  <c r="AJ75" i="1"/>
  <c r="AJ76" i="1"/>
  <c r="AJ77" i="1"/>
  <c r="AN8" i="1"/>
  <c r="AN10" i="1"/>
  <c r="AN11" i="1"/>
  <c r="AN12" i="1"/>
  <c r="AN13" i="1"/>
  <c r="AN16" i="1"/>
  <c r="AN17" i="1"/>
  <c r="AN18" i="1"/>
  <c r="AN19" i="1"/>
  <c r="AN20" i="1"/>
  <c r="AN22" i="1"/>
  <c r="AN23" i="1"/>
  <c r="AN24" i="1"/>
  <c r="AN25" i="1"/>
  <c r="AN27" i="1"/>
  <c r="AN28" i="1"/>
  <c r="AN29" i="1"/>
  <c r="AN30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1" i="1"/>
  <c r="AN62" i="1"/>
  <c r="AN63" i="1"/>
  <c r="AN64" i="1"/>
  <c r="AN67" i="1"/>
  <c r="AN68" i="1"/>
  <c r="AN69" i="1"/>
  <c r="AN70" i="1"/>
  <c r="AN71" i="1"/>
  <c r="AN72" i="1"/>
  <c r="AN73" i="1"/>
  <c r="AN74" i="1"/>
  <c r="AN75" i="1"/>
  <c r="AN76" i="1"/>
  <c r="AN77" i="1"/>
  <c r="AR8" i="1"/>
  <c r="AR10" i="1"/>
  <c r="AR11" i="1"/>
  <c r="AR12" i="1"/>
  <c r="AR13" i="1"/>
  <c r="AR16" i="1"/>
  <c r="AR17" i="1"/>
  <c r="AR18" i="1"/>
  <c r="AR19" i="1"/>
  <c r="AR20" i="1"/>
  <c r="AR22" i="1"/>
  <c r="AR23" i="1"/>
  <c r="AR24" i="1"/>
  <c r="AR25" i="1"/>
  <c r="AR27" i="1"/>
  <c r="AR28" i="1"/>
  <c r="AR29" i="1"/>
  <c r="AR30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1" i="1"/>
  <c r="AR62" i="1"/>
  <c r="AR63" i="1"/>
  <c r="AR64" i="1"/>
  <c r="AR67" i="1"/>
  <c r="AR68" i="1"/>
  <c r="AR69" i="1"/>
  <c r="AR70" i="1"/>
  <c r="AR71" i="1"/>
  <c r="AR72" i="1"/>
  <c r="AR73" i="1"/>
  <c r="AR74" i="1"/>
  <c r="AR75" i="1"/>
  <c r="AR76" i="1"/>
  <c r="AR77" i="1"/>
  <c r="AV8" i="1"/>
  <c r="AV10" i="1"/>
  <c r="AV11" i="1"/>
  <c r="AV12" i="1"/>
  <c r="AV13" i="1"/>
  <c r="AV16" i="1"/>
  <c r="AV17" i="1"/>
  <c r="AV18" i="1"/>
  <c r="AV19" i="1"/>
  <c r="AV20" i="1"/>
  <c r="AV22" i="1"/>
  <c r="AV23" i="1"/>
  <c r="AV24" i="1"/>
  <c r="AV25" i="1"/>
  <c r="AV27" i="1"/>
  <c r="AV28" i="1"/>
  <c r="AV29" i="1"/>
  <c r="AV30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1" i="1"/>
  <c r="AV62" i="1"/>
  <c r="AV63" i="1"/>
  <c r="AV64" i="1"/>
  <c r="AV67" i="1"/>
  <c r="AV68" i="1"/>
  <c r="AV69" i="1"/>
  <c r="AV70" i="1"/>
  <c r="AV71" i="1"/>
  <c r="AV72" i="1"/>
  <c r="AV73" i="1"/>
  <c r="AV74" i="1"/>
  <c r="AV75" i="1"/>
  <c r="AV76" i="1"/>
  <c r="AV77" i="1"/>
  <c r="AZ77" i="1"/>
  <c r="C11" i="1"/>
  <c r="C12" i="1"/>
  <c r="C13" i="1"/>
  <c r="C20" i="1"/>
  <c r="C30" i="1"/>
  <c r="C35" i="1"/>
  <c r="C50" i="1"/>
  <c r="C59" i="1"/>
  <c r="C62" i="1"/>
  <c r="C63" i="1"/>
  <c r="C64" i="1"/>
  <c r="C74" i="1"/>
  <c r="C75" i="1"/>
  <c r="C76" i="1"/>
  <c r="C77" i="1"/>
  <c r="G11" i="1"/>
  <c r="G12" i="1"/>
  <c r="G13" i="1"/>
  <c r="G20" i="1"/>
  <c r="G30" i="1"/>
  <c r="G35" i="1"/>
  <c r="G50" i="1"/>
  <c r="G59" i="1"/>
  <c r="G62" i="1"/>
  <c r="G63" i="1"/>
  <c r="G64" i="1"/>
  <c r="G74" i="1"/>
  <c r="G75" i="1"/>
  <c r="G76" i="1"/>
  <c r="G77" i="1"/>
  <c r="K11" i="1"/>
  <c r="K12" i="1"/>
  <c r="K13" i="1"/>
  <c r="K20" i="1"/>
  <c r="K30" i="1"/>
  <c r="K35" i="1"/>
  <c r="K50" i="1"/>
  <c r="K59" i="1"/>
  <c r="K62" i="1"/>
  <c r="K63" i="1"/>
  <c r="K64" i="1"/>
  <c r="K74" i="1"/>
  <c r="K75" i="1"/>
  <c r="K76" i="1"/>
  <c r="K77" i="1"/>
  <c r="O11" i="1"/>
  <c r="O12" i="1"/>
  <c r="O13" i="1"/>
  <c r="O20" i="1"/>
  <c r="O30" i="1"/>
  <c r="O35" i="1"/>
  <c r="O50" i="1"/>
  <c r="O59" i="1"/>
  <c r="O62" i="1"/>
  <c r="O63" i="1"/>
  <c r="O64" i="1"/>
  <c r="O74" i="1"/>
  <c r="O75" i="1"/>
  <c r="O76" i="1"/>
  <c r="O77" i="1"/>
  <c r="S11" i="1"/>
  <c r="S12" i="1"/>
  <c r="S13" i="1"/>
  <c r="S20" i="1"/>
  <c r="S30" i="1"/>
  <c r="S35" i="1"/>
  <c r="S50" i="1"/>
  <c r="S59" i="1"/>
  <c r="S62" i="1"/>
  <c r="S63" i="1"/>
  <c r="S64" i="1"/>
  <c r="S74" i="1"/>
  <c r="S75" i="1"/>
  <c r="S76" i="1"/>
  <c r="S77" i="1"/>
  <c r="W11" i="1"/>
  <c r="W12" i="1"/>
  <c r="W13" i="1"/>
  <c r="W20" i="1"/>
  <c r="W30" i="1"/>
  <c r="W35" i="1"/>
  <c r="W50" i="1"/>
  <c r="W59" i="1"/>
  <c r="W62" i="1"/>
  <c r="W63" i="1"/>
  <c r="W64" i="1"/>
  <c r="W74" i="1"/>
  <c r="W75" i="1"/>
  <c r="W76" i="1"/>
  <c r="W77" i="1"/>
  <c r="AA11" i="1"/>
  <c r="AA12" i="1"/>
  <c r="AA13" i="1"/>
  <c r="AA20" i="1"/>
  <c r="AA30" i="1"/>
  <c r="AA35" i="1"/>
  <c r="AA50" i="1"/>
  <c r="AA59" i="1"/>
  <c r="AA62" i="1"/>
  <c r="AA63" i="1"/>
  <c r="AA64" i="1"/>
  <c r="AA74" i="1"/>
  <c r="AA75" i="1"/>
  <c r="AA76" i="1"/>
  <c r="AA77" i="1"/>
  <c r="AE11" i="1"/>
  <c r="AE12" i="1"/>
  <c r="AE13" i="1"/>
  <c r="AE20" i="1"/>
  <c r="AE30" i="1"/>
  <c r="AE35" i="1"/>
  <c r="AE50" i="1"/>
  <c r="AE59" i="1"/>
  <c r="AE62" i="1"/>
  <c r="AE63" i="1"/>
  <c r="AE64" i="1"/>
  <c r="AE74" i="1"/>
  <c r="AE75" i="1"/>
  <c r="AE76" i="1"/>
  <c r="AE77" i="1"/>
  <c r="AI11" i="1"/>
  <c r="AI12" i="1"/>
  <c r="AI13" i="1"/>
  <c r="AI20" i="1"/>
  <c r="AI30" i="1"/>
  <c r="AI35" i="1"/>
  <c r="AI50" i="1"/>
  <c r="AI59" i="1"/>
  <c r="AI62" i="1"/>
  <c r="AI63" i="1"/>
  <c r="AI64" i="1"/>
  <c r="AI74" i="1"/>
  <c r="AI75" i="1"/>
  <c r="AI76" i="1"/>
  <c r="AI77" i="1"/>
  <c r="AM11" i="1"/>
  <c r="AM12" i="1"/>
  <c r="AM13" i="1"/>
  <c r="AM20" i="1"/>
  <c r="AM30" i="1"/>
  <c r="AM35" i="1"/>
  <c r="AM50" i="1"/>
  <c r="AM59" i="1"/>
  <c r="AM62" i="1"/>
  <c r="AM63" i="1"/>
  <c r="AM64" i="1"/>
  <c r="AM74" i="1"/>
  <c r="AM75" i="1"/>
  <c r="AM76" i="1"/>
  <c r="AM77" i="1"/>
  <c r="AQ11" i="1"/>
  <c r="AQ12" i="1"/>
  <c r="AQ13" i="1"/>
  <c r="AQ20" i="1"/>
  <c r="AQ30" i="1"/>
  <c r="AQ35" i="1"/>
  <c r="AQ50" i="1"/>
  <c r="AQ59" i="1"/>
  <c r="AQ62" i="1"/>
  <c r="AQ63" i="1"/>
  <c r="AQ64" i="1"/>
  <c r="AQ74" i="1"/>
  <c r="AQ75" i="1"/>
  <c r="AQ76" i="1"/>
  <c r="AQ77" i="1"/>
  <c r="AU11" i="1"/>
  <c r="AU12" i="1"/>
  <c r="AU13" i="1"/>
  <c r="AU20" i="1"/>
  <c r="AU30" i="1"/>
  <c r="AU35" i="1"/>
  <c r="AU50" i="1"/>
  <c r="AU59" i="1"/>
  <c r="AU62" i="1"/>
  <c r="AU63" i="1"/>
  <c r="AU64" i="1"/>
  <c r="AU74" i="1"/>
  <c r="AU75" i="1"/>
  <c r="AU76" i="1"/>
  <c r="AU77" i="1"/>
  <c r="AY77" i="1"/>
  <c r="BB77" i="1"/>
  <c r="BA77" i="1"/>
  <c r="AX77" i="1"/>
  <c r="AW77" i="1"/>
  <c r="AT77" i="1"/>
  <c r="AS77" i="1"/>
  <c r="AP77" i="1"/>
  <c r="AO77" i="1"/>
  <c r="AL77" i="1"/>
  <c r="AK77" i="1"/>
  <c r="AH77" i="1"/>
  <c r="AG77" i="1"/>
  <c r="AD77" i="1"/>
  <c r="AC77" i="1"/>
  <c r="Z77" i="1"/>
  <c r="Y77" i="1"/>
  <c r="V77" i="1"/>
  <c r="U77" i="1"/>
  <c r="R77" i="1"/>
  <c r="Q77" i="1"/>
  <c r="N77" i="1"/>
  <c r="M77" i="1"/>
  <c r="J77" i="1"/>
  <c r="I77" i="1"/>
  <c r="F77" i="1"/>
  <c r="E77" i="1"/>
  <c r="AZ76" i="1"/>
  <c r="AY76" i="1"/>
  <c r="BB76" i="1"/>
  <c r="BA76" i="1"/>
  <c r="AX76" i="1"/>
  <c r="AW76" i="1"/>
  <c r="AT76" i="1"/>
  <c r="AS76" i="1"/>
  <c r="AP76" i="1"/>
  <c r="AO76" i="1"/>
  <c r="AL76" i="1"/>
  <c r="AK76" i="1"/>
  <c r="AH76" i="1"/>
  <c r="AG76" i="1"/>
  <c r="AD76" i="1"/>
  <c r="AC76" i="1"/>
  <c r="Z76" i="1"/>
  <c r="Y76" i="1"/>
  <c r="V76" i="1"/>
  <c r="U76" i="1"/>
  <c r="R76" i="1"/>
  <c r="Q76" i="1"/>
  <c r="N76" i="1"/>
  <c r="M76" i="1"/>
  <c r="J76" i="1"/>
  <c r="I76" i="1"/>
  <c r="F76" i="1"/>
  <c r="E76" i="1"/>
  <c r="AZ75" i="1"/>
  <c r="AY75" i="1"/>
  <c r="BB75" i="1"/>
  <c r="BA75" i="1"/>
  <c r="AX75" i="1"/>
  <c r="AW75" i="1"/>
  <c r="AT75" i="1"/>
  <c r="AS75" i="1"/>
  <c r="AP75" i="1"/>
  <c r="AO75" i="1"/>
  <c r="AL75" i="1"/>
  <c r="AK75" i="1"/>
  <c r="AH75" i="1"/>
  <c r="AG75" i="1"/>
  <c r="AD75" i="1"/>
  <c r="AC75" i="1"/>
  <c r="Z75" i="1"/>
  <c r="Y75" i="1"/>
  <c r="V75" i="1"/>
  <c r="U75" i="1"/>
  <c r="R75" i="1"/>
  <c r="Q75" i="1"/>
  <c r="N75" i="1"/>
  <c r="M75" i="1"/>
  <c r="J75" i="1"/>
  <c r="I75" i="1"/>
  <c r="F75" i="1"/>
  <c r="E75" i="1"/>
  <c r="AZ74" i="1"/>
  <c r="AY74" i="1"/>
  <c r="BB74" i="1"/>
  <c r="BA74" i="1"/>
  <c r="AX74" i="1"/>
  <c r="AW74" i="1"/>
  <c r="AT74" i="1"/>
  <c r="AS74" i="1"/>
  <c r="AP74" i="1"/>
  <c r="AO74" i="1"/>
  <c r="AL74" i="1"/>
  <c r="AK74" i="1"/>
  <c r="AH74" i="1"/>
  <c r="AG74" i="1"/>
  <c r="AD74" i="1"/>
  <c r="AC74" i="1"/>
  <c r="Z74" i="1"/>
  <c r="Y74" i="1"/>
  <c r="V74" i="1"/>
  <c r="U74" i="1"/>
  <c r="R74" i="1"/>
  <c r="Q74" i="1"/>
  <c r="N74" i="1"/>
  <c r="M74" i="1"/>
  <c r="J74" i="1"/>
  <c r="I74" i="1"/>
  <c r="F74" i="1"/>
  <c r="E74" i="1"/>
  <c r="AZ73" i="1"/>
  <c r="AY73" i="1"/>
  <c r="BB73" i="1"/>
  <c r="BA73" i="1"/>
  <c r="AX73" i="1"/>
  <c r="AW73" i="1"/>
  <c r="AT73" i="1"/>
  <c r="AS73" i="1"/>
  <c r="AP73" i="1"/>
  <c r="AO73" i="1"/>
  <c r="AL73" i="1"/>
  <c r="AK73" i="1"/>
  <c r="AH73" i="1"/>
  <c r="AG73" i="1"/>
  <c r="AD73" i="1"/>
  <c r="AC73" i="1"/>
  <c r="Z73" i="1"/>
  <c r="Y73" i="1"/>
  <c r="V73" i="1"/>
  <c r="U73" i="1"/>
  <c r="R73" i="1"/>
  <c r="Q73" i="1"/>
  <c r="N73" i="1"/>
  <c r="M73" i="1"/>
  <c r="J73" i="1"/>
  <c r="I73" i="1"/>
  <c r="F73" i="1"/>
  <c r="E73" i="1"/>
  <c r="AZ72" i="1"/>
  <c r="AY72" i="1"/>
  <c r="BB72" i="1"/>
  <c r="BA72" i="1"/>
  <c r="AX72" i="1"/>
  <c r="AW72" i="1"/>
  <c r="AT72" i="1"/>
  <c r="AS72" i="1"/>
  <c r="AP72" i="1"/>
  <c r="AO72" i="1"/>
  <c r="AL72" i="1"/>
  <c r="AK72" i="1"/>
  <c r="AH72" i="1"/>
  <c r="AG72" i="1"/>
  <c r="AD72" i="1"/>
  <c r="AC72" i="1"/>
  <c r="Z72" i="1"/>
  <c r="Y72" i="1"/>
  <c r="V72" i="1"/>
  <c r="U72" i="1"/>
  <c r="R72" i="1"/>
  <c r="Q72" i="1"/>
  <c r="N72" i="1"/>
  <c r="M72" i="1"/>
  <c r="J72" i="1"/>
  <c r="I72" i="1"/>
  <c r="F72" i="1"/>
  <c r="E72" i="1"/>
  <c r="AZ71" i="1"/>
  <c r="AY71" i="1"/>
  <c r="BB71" i="1"/>
  <c r="BA71" i="1"/>
  <c r="AX71" i="1"/>
  <c r="AW71" i="1"/>
  <c r="AT71" i="1"/>
  <c r="AS71" i="1"/>
  <c r="AP71" i="1"/>
  <c r="AO71" i="1"/>
  <c r="AL71" i="1"/>
  <c r="AK71" i="1"/>
  <c r="AH71" i="1"/>
  <c r="AG71" i="1"/>
  <c r="AD71" i="1"/>
  <c r="AC71" i="1"/>
  <c r="Z71" i="1"/>
  <c r="Y71" i="1"/>
  <c r="V71" i="1"/>
  <c r="U71" i="1"/>
  <c r="R71" i="1"/>
  <c r="Q71" i="1"/>
  <c r="N71" i="1"/>
  <c r="M71" i="1"/>
  <c r="J71" i="1"/>
  <c r="I71" i="1"/>
  <c r="F71" i="1"/>
  <c r="E71" i="1"/>
  <c r="AZ70" i="1"/>
  <c r="AY70" i="1"/>
  <c r="BB70" i="1"/>
  <c r="BA70" i="1"/>
  <c r="AX70" i="1"/>
  <c r="AW70" i="1"/>
  <c r="AT70" i="1"/>
  <c r="AS70" i="1"/>
  <c r="AP70" i="1"/>
  <c r="AO70" i="1"/>
  <c r="AL70" i="1"/>
  <c r="AK70" i="1"/>
  <c r="AH70" i="1"/>
  <c r="AG70" i="1"/>
  <c r="AD70" i="1"/>
  <c r="AC70" i="1"/>
  <c r="Z70" i="1"/>
  <c r="Y70" i="1"/>
  <c r="V70" i="1"/>
  <c r="U70" i="1"/>
  <c r="R70" i="1"/>
  <c r="Q70" i="1"/>
  <c r="N70" i="1"/>
  <c r="M70" i="1"/>
  <c r="J70" i="1"/>
  <c r="I70" i="1"/>
  <c r="F70" i="1"/>
  <c r="E70" i="1"/>
  <c r="AZ69" i="1"/>
  <c r="AY69" i="1"/>
  <c r="BB69" i="1"/>
  <c r="BA69" i="1"/>
  <c r="AX69" i="1"/>
  <c r="AW69" i="1"/>
  <c r="AT69" i="1"/>
  <c r="AS69" i="1"/>
  <c r="AP69" i="1"/>
  <c r="AO69" i="1"/>
  <c r="AL69" i="1"/>
  <c r="AK69" i="1"/>
  <c r="AH69" i="1"/>
  <c r="AG69" i="1"/>
  <c r="AD69" i="1"/>
  <c r="AC69" i="1"/>
  <c r="Z69" i="1"/>
  <c r="Y69" i="1"/>
  <c r="V69" i="1"/>
  <c r="U69" i="1"/>
  <c r="R69" i="1"/>
  <c r="Q69" i="1"/>
  <c r="N69" i="1"/>
  <c r="M69" i="1"/>
  <c r="J69" i="1"/>
  <c r="I69" i="1"/>
  <c r="F69" i="1"/>
  <c r="E69" i="1"/>
  <c r="AZ68" i="1"/>
  <c r="AY68" i="1"/>
  <c r="BB68" i="1"/>
  <c r="BA68" i="1"/>
  <c r="AX68" i="1"/>
  <c r="AW68" i="1"/>
  <c r="AT68" i="1"/>
  <c r="AS68" i="1"/>
  <c r="AP68" i="1"/>
  <c r="AO68" i="1"/>
  <c r="AL68" i="1"/>
  <c r="AK68" i="1"/>
  <c r="AH68" i="1"/>
  <c r="AG68" i="1"/>
  <c r="AD68" i="1"/>
  <c r="AC68" i="1"/>
  <c r="Z68" i="1"/>
  <c r="Y68" i="1"/>
  <c r="V68" i="1"/>
  <c r="U68" i="1"/>
  <c r="R68" i="1"/>
  <c r="Q68" i="1"/>
  <c r="N68" i="1"/>
  <c r="M68" i="1"/>
  <c r="J68" i="1"/>
  <c r="I68" i="1"/>
  <c r="F68" i="1"/>
  <c r="E68" i="1"/>
  <c r="AZ67" i="1"/>
  <c r="AY67" i="1"/>
  <c r="BB67" i="1"/>
  <c r="BA67" i="1"/>
  <c r="AX67" i="1"/>
  <c r="AW67" i="1"/>
  <c r="AT67" i="1"/>
  <c r="AS67" i="1"/>
  <c r="AP67" i="1"/>
  <c r="AO67" i="1"/>
  <c r="AL67" i="1"/>
  <c r="AK67" i="1"/>
  <c r="AH67" i="1"/>
  <c r="AG67" i="1"/>
  <c r="AD67" i="1"/>
  <c r="AC67" i="1"/>
  <c r="Z67" i="1"/>
  <c r="Y67" i="1"/>
  <c r="V67" i="1"/>
  <c r="U67" i="1"/>
  <c r="R67" i="1"/>
  <c r="Q67" i="1"/>
  <c r="N67" i="1"/>
  <c r="M67" i="1"/>
  <c r="J67" i="1"/>
  <c r="I67" i="1"/>
  <c r="F67" i="1"/>
  <c r="E67" i="1"/>
  <c r="AZ66" i="1"/>
  <c r="BB66" i="1"/>
  <c r="AY66" i="1"/>
  <c r="BA66" i="1"/>
  <c r="AX66" i="1"/>
  <c r="AW66" i="1"/>
  <c r="AT66" i="1"/>
  <c r="AS66" i="1"/>
  <c r="AP66" i="1"/>
  <c r="AO66" i="1"/>
  <c r="AL66" i="1"/>
  <c r="AK66" i="1"/>
  <c r="AH66" i="1"/>
  <c r="AG66" i="1"/>
  <c r="AD66" i="1"/>
  <c r="AC66" i="1"/>
  <c r="Z66" i="1"/>
  <c r="Y66" i="1"/>
  <c r="V66" i="1"/>
  <c r="U66" i="1"/>
  <c r="R66" i="1"/>
  <c r="Q66" i="1"/>
  <c r="N66" i="1"/>
  <c r="M66" i="1"/>
  <c r="J66" i="1"/>
  <c r="I66" i="1"/>
  <c r="F66" i="1"/>
  <c r="E66" i="1"/>
  <c r="AZ64" i="1"/>
  <c r="AY64" i="1"/>
  <c r="BB64" i="1"/>
  <c r="BA64" i="1"/>
  <c r="AX64" i="1"/>
  <c r="AW64" i="1"/>
  <c r="AT64" i="1"/>
  <c r="AS64" i="1"/>
  <c r="AP64" i="1"/>
  <c r="AO64" i="1"/>
  <c r="AL64" i="1"/>
  <c r="AK64" i="1"/>
  <c r="AH64" i="1"/>
  <c r="AG64" i="1"/>
  <c r="AD64" i="1"/>
  <c r="AC64" i="1"/>
  <c r="Z64" i="1"/>
  <c r="Y64" i="1"/>
  <c r="V64" i="1"/>
  <c r="U64" i="1"/>
  <c r="R64" i="1"/>
  <c r="Q64" i="1"/>
  <c r="N64" i="1"/>
  <c r="M64" i="1"/>
  <c r="J64" i="1"/>
  <c r="I64" i="1"/>
  <c r="F64" i="1"/>
  <c r="E64" i="1"/>
  <c r="AZ63" i="1"/>
  <c r="AY63" i="1"/>
  <c r="BB63" i="1"/>
  <c r="BA63" i="1"/>
  <c r="AX63" i="1"/>
  <c r="AW63" i="1"/>
  <c r="AT63" i="1"/>
  <c r="AS63" i="1"/>
  <c r="AP63" i="1"/>
  <c r="AO63" i="1"/>
  <c r="AL63" i="1"/>
  <c r="AK63" i="1"/>
  <c r="AH63" i="1"/>
  <c r="AG63" i="1"/>
  <c r="AD63" i="1"/>
  <c r="AC63" i="1"/>
  <c r="Z63" i="1"/>
  <c r="Y63" i="1"/>
  <c r="V63" i="1"/>
  <c r="U63" i="1"/>
  <c r="R63" i="1"/>
  <c r="Q63" i="1"/>
  <c r="N63" i="1"/>
  <c r="M63" i="1"/>
  <c r="J63" i="1"/>
  <c r="I63" i="1"/>
  <c r="F63" i="1"/>
  <c r="E63" i="1"/>
  <c r="AZ62" i="1"/>
  <c r="AY62" i="1"/>
  <c r="BB62" i="1"/>
  <c r="BA62" i="1"/>
  <c r="AX62" i="1"/>
  <c r="AW62" i="1"/>
  <c r="AT62" i="1"/>
  <c r="AS62" i="1"/>
  <c r="AP62" i="1"/>
  <c r="AO62" i="1"/>
  <c r="AL62" i="1"/>
  <c r="AK62" i="1"/>
  <c r="AH62" i="1"/>
  <c r="AG62" i="1"/>
  <c r="AD62" i="1"/>
  <c r="AC62" i="1"/>
  <c r="Z62" i="1"/>
  <c r="Y62" i="1"/>
  <c r="V62" i="1"/>
  <c r="U62" i="1"/>
  <c r="R62" i="1"/>
  <c r="Q62" i="1"/>
  <c r="N62" i="1"/>
  <c r="M62" i="1"/>
  <c r="J62" i="1"/>
  <c r="I62" i="1"/>
  <c r="F62" i="1"/>
  <c r="E62" i="1"/>
  <c r="AZ61" i="1"/>
  <c r="AY61" i="1"/>
  <c r="BB61" i="1"/>
  <c r="BA61" i="1"/>
  <c r="AX61" i="1"/>
  <c r="AW61" i="1"/>
  <c r="AT61" i="1"/>
  <c r="AS61" i="1"/>
  <c r="AP61" i="1"/>
  <c r="AO61" i="1"/>
  <c r="AL61" i="1"/>
  <c r="AK61" i="1"/>
  <c r="AH61" i="1"/>
  <c r="AG61" i="1"/>
  <c r="AD61" i="1"/>
  <c r="AC61" i="1"/>
  <c r="Z61" i="1"/>
  <c r="Y61" i="1"/>
  <c r="V61" i="1"/>
  <c r="U61" i="1"/>
  <c r="R61" i="1"/>
  <c r="Q61" i="1"/>
  <c r="N61" i="1"/>
  <c r="M61" i="1"/>
  <c r="J61" i="1"/>
  <c r="I61" i="1"/>
  <c r="F61" i="1"/>
  <c r="E61" i="1"/>
  <c r="AZ60" i="1"/>
  <c r="BB60" i="1"/>
  <c r="AY60" i="1"/>
  <c r="BA60" i="1"/>
  <c r="AX60" i="1"/>
  <c r="AW60" i="1"/>
  <c r="AT60" i="1"/>
  <c r="AS60" i="1"/>
  <c r="AP60" i="1"/>
  <c r="AO60" i="1"/>
  <c r="AL60" i="1"/>
  <c r="AK60" i="1"/>
  <c r="AH60" i="1"/>
  <c r="AG60" i="1"/>
  <c r="AD60" i="1"/>
  <c r="AC60" i="1"/>
  <c r="Z60" i="1"/>
  <c r="Y60" i="1"/>
  <c r="V60" i="1"/>
  <c r="U60" i="1"/>
  <c r="R60" i="1"/>
  <c r="Q60" i="1"/>
  <c r="N60" i="1"/>
  <c r="M60" i="1"/>
  <c r="J60" i="1"/>
  <c r="I60" i="1"/>
  <c r="F60" i="1"/>
  <c r="E60" i="1"/>
  <c r="AZ59" i="1"/>
  <c r="AY59" i="1"/>
  <c r="BB59" i="1"/>
  <c r="BA59" i="1"/>
  <c r="AX59" i="1"/>
  <c r="AW59" i="1"/>
  <c r="AT59" i="1"/>
  <c r="AS59" i="1"/>
  <c r="AP59" i="1"/>
  <c r="AO59" i="1"/>
  <c r="AL59" i="1"/>
  <c r="AK59" i="1"/>
  <c r="AH59" i="1"/>
  <c r="AG59" i="1"/>
  <c r="AD59" i="1"/>
  <c r="AC59" i="1"/>
  <c r="Z59" i="1"/>
  <c r="Y59" i="1"/>
  <c r="V59" i="1"/>
  <c r="U59" i="1"/>
  <c r="R59" i="1"/>
  <c r="Q59" i="1"/>
  <c r="N59" i="1"/>
  <c r="M59" i="1"/>
  <c r="J59" i="1"/>
  <c r="I59" i="1"/>
  <c r="F59" i="1"/>
  <c r="E59" i="1"/>
  <c r="AZ58" i="1"/>
  <c r="AY58" i="1"/>
  <c r="BB58" i="1"/>
  <c r="BA58" i="1"/>
  <c r="AX58" i="1"/>
  <c r="AW58" i="1"/>
  <c r="AT58" i="1"/>
  <c r="AS58" i="1"/>
  <c r="AP58" i="1"/>
  <c r="AO58" i="1"/>
  <c r="AL58" i="1"/>
  <c r="AK58" i="1"/>
  <c r="AH58" i="1"/>
  <c r="AG58" i="1"/>
  <c r="AD58" i="1"/>
  <c r="AC58" i="1"/>
  <c r="Z58" i="1"/>
  <c r="Y58" i="1"/>
  <c r="V58" i="1"/>
  <c r="U58" i="1"/>
  <c r="R58" i="1"/>
  <c r="Q58" i="1"/>
  <c r="N58" i="1"/>
  <c r="M58" i="1"/>
  <c r="J58" i="1"/>
  <c r="I58" i="1"/>
  <c r="F58" i="1"/>
  <c r="E58" i="1"/>
  <c r="AZ57" i="1"/>
  <c r="AY57" i="1"/>
  <c r="BB57" i="1"/>
  <c r="BA57" i="1"/>
  <c r="AX57" i="1"/>
  <c r="AW57" i="1"/>
  <c r="AT57" i="1"/>
  <c r="AS57" i="1"/>
  <c r="AP57" i="1"/>
  <c r="AO57" i="1"/>
  <c r="AL57" i="1"/>
  <c r="AK57" i="1"/>
  <c r="AH57" i="1"/>
  <c r="AG57" i="1"/>
  <c r="AD57" i="1"/>
  <c r="AC57" i="1"/>
  <c r="Z57" i="1"/>
  <c r="Y57" i="1"/>
  <c r="V57" i="1"/>
  <c r="U57" i="1"/>
  <c r="R57" i="1"/>
  <c r="Q57" i="1"/>
  <c r="N57" i="1"/>
  <c r="M57" i="1"/>
  <c r="J57" i="1"/>
  <c r="I57" i="1"/>
  <c r="F57" i="1"/>
  <c r="E57" i="1"/>
  <c r="AZ56" i="1"/>
  <c r="AY56" i="1"/>
  <c r="BB56" i="1"/>
  <c r="BA56" i="1"/>
  <c r="AX56" i="1"/>
  <c r="AW56" i="1"/>
  <c r="AT56" i="1"/>
  <c r="AS56" i="1"/>
  <c r="AP56" i="1"/>
  <c r="AO56" i="1"/>
  <c r="AL56" i="1"/>
  <c r="AK56" i="1"/>
  <c r="AH56" i="1"/>
  <c r="AG56" i="1"/>
  <c r="AD56" i="1"/>
  <c r="AC56" i="1"/>
  <c r="Z56" i="1"/>
  <c r="Y56" i="1"/>
  <c r="V56" i="1"/>
  <c r="U56" i="1"/>
  <c r="R56" i="1"/>
  <c r="Q56" i="1"/>
  <c r="N56" i="1"/>
  <c r="M56" i="1"/>
  <c r="J56" i="1"/>
  <c r="I56" i="1"/>
  <c r="F56" i="1"/>
  <c r="E56" i="1"/>
  <c r="AZ55" i="1"/>
  <c r="AY55" i="1"/>
  <c r="BB55" i="1"/>
  <c r="BA55" i="1"/>
  <c r="AX55" i="1"/>
  <c r="AW55" i="1"/>
  <c r="AT55" i="1"/>
  <c r="AS55" i="1"/>
  <c r="AP55" i="1"/>
  <c r="AO55" i="1"/>
  <c r="AL55" i="1"/>
  <c r="AK55" i="1"/>
  <c r="AH55" i="1"/>
  <c r="AG55" i="1"/>
  <c r="AD55" i="1"/>
  <c r="AC55" i="1"/>
  <c r="Z55" i="1"/>
  <c r="Y55" i="1"/>
  <c r="V55" i="1"/>
  <c r="U55" i="1"/>
  <c r="R55" i="1"/>
  <c r="Q55" i="1"/>
  <c r="N55" i="1"/>
  <c r="M55" i="1"/>
  <c r="J55" i="1"/>
  <c r="I55" i="1"/>
  <c r="F55" i="1"/>
  <c r="E55" i="1"/>
  <c r="AZ54" i="1"/>
  <c r="AY54" i="1"/>
  <c r="BB54" i="1"/>
  <c r="BA54" i="1"/>
  <c r="AX54" i="1"/>
  <c r="AW54" i="1"/>
  <c r="AT54" i="1"/>
  <c r="AS54" i="1"/>
  <c r="AP54" i="1"/>
  <c r="AO54" i="1"/>
  <c r="AL54" i="1"/>
  <c r="AK54" i="1"/>
  <c r="AH54" i="1"/>
  <c r="AG54" i="1"/>
  <c r="AD54" i="1"/>
  <c r="AC54" i="1"/>
  <c r="Z54" i="1"/>
  <c r="Y54" i="1"/>
  <c r="V54" i="1"/>
  <c r="U54" i="1"/>
  <c r="R54" i="1"/>
  <c r="Q54" i="1"/>
  <c r="N54" i="1"/>
  <c r="M54" i="1"/>
  <c r="J54" i="1"/>
  <c r="I54" i="1"/>
  <c r="F54" i="1"/>
  <c r="E54" i="1"/>
  <c r="AZ53" i="1"/>
  <c r="AY53" i="1"/>
  <c r="BB53" i="1"/>
  <c r="BA53" i="1"/>
  <c r="AX53" i="1"/>
  <c r="AW53" i="1"/>
  <c r="AT53" i="1"/>
  <c r="AS53" i="1"/>
  <c r="AP53" i="1"/>
  <c r="AO53" i="1"/>
  <c r="AL53" i="1"/>
  <c r="AK53" i="1"/>
  <c r="AH53" i="1"/>
  <c r="AG53" i="1"/>
  <c r="AD53" i="1"/>
  <c r="AC53" i="1"/>
  <c r="Z53" i="1"/>
  <c r="Y53" i="1"/>
  <c r="V53" i="1"/>
  <c r="U53" i="1"/>
  <c r="R53" i="1"/>
  <c r="Q53" i="1"/>
  <c r="N53" i="1"/>
  <c r="M53" i="1"/>
  <c r="J53" i="1"/>
  <c r="I53" i="1"/>
  <c r="F53" i="1"/>
  <c r="E53" i="1"/>
  <c r="AZ52" i="1"/>
  <c r="AY52" i="1"/>
  <c r="BB52" i="1"/>
  <c r="BA52" i="1"/>
  <c r="AX52" i="1"/>
  <c r="AW52" i="1"/>
  <c r="AT52" i="1"/>
  <c r="AS52" i="1"/>
  <c r="AP52" i="1"/>
  <c r="AO52" i="1"/>
  <c r="AL52" i="1"/>
  <c r="AK52" i="1"/>
  <c r="AH52" i="1"/>
  <c r="AG52" i="1"/>
  <c r="AD52" i="1"/>
  <c r="AC52" i="1"/>
  <c r="Z52" i="1"/>
  <c r="Y52" i="1"/>
  <c r="V52" i="1"/>
  <c r="U52" i="1"/>
  <c r="R52" i="1"/>
  <c r="Q52" i="1"/>
  <c r="N52" i="1"/>
  <c r="M52" i="1"/>
  <c r="J52" i="1"/>
  <c r="I52" i="1"/>
  <c r="F52" i="1"/>
  <c r="E52" i="1"/>
  <c r="AZ51" i="1"/>
  <c r="AY51" i="1"/>
  <c r="BB51" i="1"/>
  <c r="BA51" i="1"/>
  <c r="AX51" i="1"/>
  <c r="AW51" i="1"/>
  <c r="AT51" i="1"/>
  <c r="AS51" i="1"/>
  <c r="AP51" i="1"/>
  <c r="AO51" i="1"/>
  <c r="AL51" i="1"/>
  <c r="AK51" i="1"/>
  <c r="AH51" i="1"/>
  <c r="AG51" i="1"/>
  <c r="AD51" i="1"/>
  <c r="AC51" i="1"/>
  <c r="Z51" i="1"/>
  <c r="Y51" i="1"/>
  <c r="V51" i="1"/>
  <c r="U51" i="1"/>
  <c r="R51" i="1"/>
  <c r="Q51" i="1"/>
  <c r="N51" i="1"/>
  <c r="M51" i="1"/>
  <c r="J51" i="1"/>
  <c r="I51" i="1"/>
  <c r="F51" i="1"/>
  <c r="E51" i="1"/>
  <c r="AZ50" i="1"/>
  <c r="AY50" i="1"/>
  <c r="BB50" i="1"/>
  <c r="BA50" i="1"/>
  <c r="AX50" i="1"/>
  <c r="AW50" i="1"/>
  <c r="AT50" i="1"/>
  <c r="AS50" i="1"/>
  <c r="AP50" i="1"/>
  <c r="AO50" i="1"/>
  <c r="AL50" i="1"/>
  <c r="AK50" i="1"/>
  <c r="AH50" i="1"/>
  <c r="AG50" i="1"/>
  <c r="AD50" i="1"/>
  <c r="AC50" i="1"/>
  <c r="Z50" i="1"/>
  <c r="Y50" i="1"/>
  <c r="V50" i="1"/>
  <c r="U50" i="1"/>
  <c r="R50" i="1"/>
  <c r="Q50" i="1"/>
  <c r="N50" i="1"/>
  <c r="M50" i="1"/>
  <c r="J50" i="1"/>
  <c r="I50" i="1"/>
  <c r="F50" i="1"/>
  <c r="E50" i="1"/>
  <c r="AZ49" i="1"/>
  <c r="AY49" i="1"/>
  <c r="BB49" i="1"/>
  <c r="BA49" i="1"/>
  <c r="AX49" i="1"/>
  <c r="AW49" i="1"/>
  <c r="AT49" i="1"/>
  <c r="AS49" i="1"/>
  <c r="AP49" i="1"/>
  <c r="AO49" i="1"/>
  <c r="AL49" i="1"/>
  <c r="AK49" i="1"/>
  <c r="AH49" i="1"/>
  <c r="AG49" i="1"/>
  <c r="AD49" i="1"/>
  <c r="AC49" i="1"/>
  <c r="Z49" i="1"/>
  <c r="Y49" i="1"/>
  <c r="V49" i="1"/>
  <c r="U49" i="1"/>
  <c r="R49" i="1"/>
  <c r="Q49" i="1"/>
  <c r="N49" i="1"/>
  <c r="M49" i="1"/>
  <c r="J49" i="1"/>
  <c r="I49" i="1"/>
  <c r="F49" i="1"/>
  <c r="E49" i="1"/>
  <c r="AZ48" i="1"/>
  <c r="AY48" i="1"/>
  <c r="BB48" i="1"/>
  <c r="BA48" i="1"/>
  <c r="AX48" i="1"/>
  <c r="AW48" i="1"/>
  <c r="AT48" i="1"/>
  <c r="AS48" i="1"/>
  <c r="AP48" i="1"/>
  <c r="AO48" i="1"/>
  <c r="AL48" i="1"/>
  <c r="AK48" i="1"/>
  <c r="AH48" i="1"/>
  <c r="AG48" i="1"/>
  <c r="AD48" i="1"/>
  <c r="AC48" i="1"/>
  <c r="Z48" i="1"/>
  <c r="Y48" i="1"/>
  <c r="V48" i="1"/>
  <c r="U48" i="1"/>
  <c r="R48" i="1"/>
  <c r="Q48" i="1"/>
  <c r="N48" i="1"/>
  <c r="M48" i="1"/>
  <c r="J48" i="1"/>
  <c r="I48" i="1"/>
  <c r="F48" i="1"/>
  <c r="E48" i="1"/>
  <c r="AZ47" i="1"/>
  <c r="AY47" i="1"/>
  <c r="BB47" i="1"/>
  <c r="BA47" i="1"/>
  <c r="AX47" i="1"/>
  <c r="AW47" i="1"/>
  <c r="AT47" i="1"/>
  <c r="AS47" i="1"/>
  <c r="AP47" i="1"/>
  <c r="AO47" i="1"/>
  <c r="AL47" i="1"/>
  <c r="AK47" i="1"/>
  <c r="AH47" i="1"/>
  <c r="AG47" i="1"/>
  <c r="AD47" i="1"/>
  <c r="AC47" i="1"/>
  <c r="Z47" i="1"/>
  <c r="Y47" i="1"/>
  <c r="V47" i="1"/>
  <c r="U47" i="1"/>
  <c r="R47" i="1"/>
  <c r="Q47" i="1"/>
  <c r="N47" i="1"/>
  <c r="M47" i="1"/>
  <c r="J47" i="1"/>
  <c r="I47" i="1"/>
  <c r="F47" i="1"/>
  <c r="E47" i="1"/>
  <c r="AZ46" i="1"/>
  <c r="AY46" i="1"/>
  <c r="BB46" i="1"/>
  <c r="BA46" i="1"/>
  <c r="AX46" i="1"/>
  <c r="AW46" i="1"/>
  <c r="AT46" i="1"/>
  <c r="AS46" i="1"/>
  <c r="AP46" i="1"/>
  <c r="AO46" i="1"/>
  <c r="AL46" i="1"/>
  <c r="AK46" i="1"/>
  <c r="AH46" i="1"/>
  <c r="AG46" i="1"/>
  <c r="AD46" i="1"/>
  <c r="AC46" i="1"/>
  <c r="Z46" i="1"/>
  <c r="Y46" i="1"/>
  <c r="V46" i="1"/>
  <c r="U46" i="1"/>
  <c r="R46" i="1"/>
  <c r="Q46" i="1"/>
  <c r="N46" i="1"/>
  <c r="M46" i="1"/>
  <c r="J46" i="1"/>
  <c r="I46" i="1"/>
  <c r="F46" i="1"/>
  <c r="E46" i="1"/>
  <c r="AZ45" i="1"/>
  <c r="AY45" i="1"/>
  <c r="BB45" i="1"/>
  <c r="BA45" i="1"/>
  <c r="AX45" i="1"/>
  <c r="AW45" i="1"/>
  <c r="AT45" i="1"/>
  <c r="AS45" i="1"/>
  <c r="AP45" i="1"/>
  <c r="AO45" i="1"/>
  <c r="AL45" i="1"/>
  <c r="AK45" i="1"/>
  <c r="AH45" i="1"/>
  <c r="AG45" i="1"/>
  <c r="AD45" i="1"/>
  <c r="AC45" i="1"/>
  <c r="Z45" i="1"/>
  <c r="Y45" i="1"/>
  <c r="V45" i="1"/>
  <c r="U45" i="1"/>
  <c r="R45" i="1"/>
  <c r="Q45" i="1"/>
  <c r="N45" i="1"/>
  <c r="M45" i="1"/>
  <c r="J45" i="1"/>
  <c r="I45" i="1"/>
  <c r="F45" i="1"/>
  <c r="E45" i="1"/>
  <c r="AZ44" i="1"/>
  <c r="AY44" i="1"/>
  <c r="BB44" i="1"/>
  <c r="BA44" i="1"/>
  <c r="AX44" i="1"/>
  <c r="AW44" i="1"/>
  <c r="AT44" i="1"/>
  <c r="AS44" i="1"/>
  <c r="AP44" i="1"/>
  <c r="AO44" i="1"/>
  <c r="AL44" i="1"/>
  <c r="AK44" i="1"/>
  <c r="AH44" i="1"/>
  <c r="AG44" i="1"/>
  <c r="AD44" i="1"/>
  <c r="AC44" i="1"/>
  <c r="Z44" i="1"/>
  <c r="Y44" i="1"/>
  <c r="V44" i="1"/>
  <c r="U44" i="1"/>
  <c r="R44" i="1"/>
  <c r="Q44" i="1"/>
  <c r="N44" i="1"/>
  <c r="M44" i="1"/>
  <c r="J44" i="1"/>
  <c r="I44" i="1"/>
  <c r="F44" i="1"/>
  <c r="E44" i="1"/>
  <c r="AZ43" i="1"/>
  <c r="AY43" i="1"/>
  <c r="BB43" i="1"/>
  <c r="BA43" i="1"/>
  <c r="AX43" i="1"/>
  <c r="AW43" i="1"/>
  <c r="AT43" i="1"/>
  <c r="AS43" i="1"/>
  <c r="AP43" i="1"/>
  <c r="AO43" i="1"/>
  <c r="AL43" i="1"/>
  <c r="AK43" i="1"/>
  <c r="AH43" i="1"/>
  <c r="AG43" i="1"/>
  <c r="AD43" i="1"/>
  <c r="AC43" i="1"/>
  <c r="Z43" i="1"/>
  <c r="Y43" i="1"/>
  <c r="V43" i="1"/>
  <c r="U43" i="1"/>
  <c r="R43" i="1"/>
  <c r="Q43" i="1"/>
  <c r="N43" i="1"/>
  <c r="M43" i="1"/>
  <c r="J43" i="1"/>
  <c r="I43" i="1"/>
  <c r="F43" i="1"/>
  <c r="E43" i="1"/>
  <c r="AZ42" i="1"/>
  <c r="AY42" i="1"/>
  <c r="BB42" i="1"/>
  <c r="BA42" i="1"/>
  <c r="AX42" i="1"/>
  <c r="AW42" i="1"/>
  <c r="AT42" i="1"/>
  <c r="AS42" i="1"/>
  <c r="AP42" i="1"/>
  <c r="AO42" i="1"/>
  <c r="AL42" i="1"/>
  <c r="AK42" i="1"/>
  <c r="AH42" i="1"/>
  <c r="AG42" i="1"/>
  <c r="AD42" i="1"/>
  <c r="AC42" i="1"/>
  <c r="Z42" i="1"/>
  <c r="Y42" i="1"/>
  <c r="V42" i="1"/>
  <c r="U42" i="1"/>
  <c r="R42" i="1"/>
  <c r="Q42" i="1"/>
  <c r="N42" i="1"/>
  <c r="M42" i="1"/>
  <c r="J42" i="1"/>
  <c r="I42" i="1"/>
  <c r="F42" i="1"/>
  <c r="E42" i="1"/>
  <c r="AZ41" i="1"/>
  <c r="AY41" i="1"/>
  <c r="BB41" i="1"/>
  <c r="BA41" i="1"/>
  <c r="AX41" i="1"/>
  <c r="AW41" i="1"/>
  <c r="AT41" i="1"/>
  <c r="AS41" i="1"/>
  <c r="AP41" i="1"/>
  <c r="AO41" i="1"/>
  <c r="AL41" i="1"/>
  <c r="AK41" i="1"/>
  <c r="AH41" i="1"/>
  <c r="AG41" i="1"/>
  <c r="AD41" i="1"/>
  <c r="AC41" i="1"/>
  <c r="Z41" i="1"/>
  <c r="Y41" i="1"/>
  <c r="V41" i="1"/>
  <c r="U41" i="1"/>
  <c r="R41" i="1"/>
  <c r="Q41" i="1"/>
  <c r="N41" i="1"/>
  <c r="M41" i="1"/>
  <c r="J41" i="1"/>
  <c r="I41" i="1"/>
  <c r="F41" i="1"/>
  <c r="E41" i="1"/>
  <c r="AZ40" i="1"/>
  <c r="AY40" i="1"/>
  <c r="BB40" i="1"/>
  <c r="BA40" i="1"/>
  <c r="AX40" i="1"/>
  <c r="AW40" i="1"/>
  <c r="AT40" i="1"/>
  <c r="AS40" i="1"/>
  <c r="AP40" i="1"/>
  <c r="AO40" i="1"/>
  <c r="AL40" i="1"/>
  <c r="AK40" i="1"/>
  <c r="AH40" i="1"/>
  <c r="AG40" i="1"/>
  <c r="AD40" i="1"/>
  <c r="AC40" i="1"/>
  <c r="Z40" i="1"/>
  <c r="Y40" i="1"/>
  <c r="V40" i="1"/>
  <c r="U40" i="1"/>
  <c r="R40" i="1"/>
  <c r="Q40" i="1"/>
  <c r="N40" i="1"/>
  <c r="M40" i="1"/>
  <c r="J40" i="1"/>
  <c r="I40" i="1"/>
  <c r="F40" i="1"/>
  <c r="E40" i="1"/>
  <c r="AZ39" i="1"/>
  <c r="AY39" i="1"/>
  <c r="BB39" i="1"/>
  <c r="BA39" i="1"/>
  <c r="AX39" i="1"/>
  <c r="AW39" i="1"/>
  <c r="AT39" i="1"/>
  <c r="AS39" i="1"/>
  <c r="AP39" i="1"/>
  <c r="AO39" i="1"/>
  <c r="AL39" i="1"/>
  <c r="AK39" i="1"/>
  <c r="AH39" i="1"/>
  <c r="AG39" i="1"/>
  <c r="AD39" i="1"/>
  <c r="AC39" i="1"/>
  <c r="Z39" i="1"/>
  <c r="Y39" i="1"/>
  <c r="V39" i="1"/>
  <c r="U39" i="1"/>
  <c r="R39" i="1"/>
  <c r="Q39" i="1"/>
  <c r="N39" i="1"/>
  <c r="M39" i="1"/>
  <c r="J39" i="1"/>
  <c r="I39" i="1"/>
  <c r="F39" i="1"/>
  <c r="E39" i="1"/>
  <c r="AZ38" i="1"/>
  <c r="AY38" i="1"/>
  <c r="BB38" i="1"/>
  <c r="BA38" i="1"/>
  <c r="AX38" i="1"/>
  <c r="AW38" i="1"/>
  <c r="AT38" i="1"/>
  <c r="AS38" i="1"/>
  <c r="AP38" i="1"/>
  <c r="AO38" i="1"/>
  <c r="AL38" i="1"/>
  <c r="AK38" i="1"/>
  <c r="AH38" i="1"/>
  <c r="AG38" i="1"/>
  <c r="AD38" i="1"/>
  <c r="AC38" i="1"/>
  <c r="Z38" i="1"/>
  <c r="Y38" i="1"/>
  <c r="V38" i="1"/>
  <c r="U38" i="1"/>
  <c r="R38" i="1"/>
  <c r="Q38" i="1"/>
  <c r="N38" i="1"/>
  <c r="M38" i="1"/>
  <c r="J38" i="1"/>
  <c r="I38" i="1"/>
  <c r="F38" i="1"/>
  <c r="E38" i="1"/>
  <c r="AZ37" i="1"/>
  <c r="AY37" i="1"/>
  <c r="BB37" i="1"/>
  <c r="BA37" i="1"/>
  <c r="AX37" i="1"/>
  <c r="AW37" i="1"/>
  <c r="AT37" i="1"/>
  <c r="AS37" i="1"/>
  <c r="AP37" i="1"/>
  <c r="AO37" i="1"/>
  <c r="AL37" i="1"/>
  <c r="AK37" i="1"/>
  <c r="AH37" i="1"/>
  <c r="AG37" i="1"/>
  <c r="AD37" i="1"/>
  <c r="AC37" i="1"/>
  <c r="Z37" i="1"/>
  <c r="Y37" i="1"/>
  <c r="V37" i="1"/>
  <c r="U37" i="1"/>
  <c r="R37" i="1"/>
  <c r="Q37" i="1"/>
  <c r="N37" i="1"/>
  <c r="M37" i="1"/>
  <c r="J37" i="1"/>
  <c r="I37" i="1"/>
  <c r="F37" i="1"/>
  <c r="E37" i="1"/>
  <c r="AZ36" i="1"/>
  <c r="AY36" i="1"/>
  <c r="BB36" i="1"/>
  <c r="BA36" i="1"/>
  <c r="AX36" i="1"/>
  <c r="AW36" i="1"/>
  <c r="AT36" i="1"/>
  <c r="AS36" i="1"/>
  <c r="AP36" i="1"/>
  <c r="AO36" i="1"/>
  <c r="AL36" i="1"/>
  <c r="AK36" i="1"/>
  <c r="AH36" i="1"/>
  <c r="AG36" i="1"/>
  <c r="AD36" i="1"/>
  <c r="AC36" i="1"/>
  <c r="Z36" i="1"/>
  <c r="Y36" i="1"/>
  <c r="V36" i="1"/>
  <c r="U36" i="1"/>
  <c r="R36" i="1"/>
  <c r="Q36" i="1"/>
  <c r="N36" i="1"/>
  <c r="M36" i="1"/>
  <c r="J36" i="1"/>
  <c r="I36" i="1"/>
  <c r="F36" i="1"/>
  <c r="E36" i="1"/>
  <c r="AZ35" i="1"/>
  <c r="AY35" i="1"/>
  <c r="BB35" i="1"/>
  <c r="BA35" i="1"/>
  <c r="AX35" i="1"/>
  <c r="AW35" i="1"/>
  <c r="AT35" i="1"/>
  <c r="AS35" i="1"/>
  <c r="AP35" i="1"/>
  <c r="AO35" i="1"/>
  <c r="AL35" i="1"/>
  <c r="AK35" i="1"/>
  <c r="AH35" i="1"/>
  <c r="AG35" i="1"/>
  <c r="AD35" i="1"/>
  <c r="AC35" i="1"/>
  <c r="Z35" i="1"/>
  <c r="Y35" i="1"/>
  <c r="V35" i="1"/>
  <c r="U35" i="1"/>
  <c r="R35" i="1"/>
  <c r="Q35" i="1"/>
  <c r="N35" i="1"/>
  <c r="M35" i="1"/>
  <c r="J35" i="1"/>
  <c r="I35" i="1"/>
  <c r="F35" i="1"/>
  <c r="E35" i="1"/>
  <c r="AZ34" i="1"/>
  <c r="AY34" i="1"/>
  <c r="BB34" i="1"/>
  <c r="BA34" i="1"/>
  <c r="AX34" i="1"/>
  <c r="AW34" i="1"/>
  <c r="AT34" i="1"/>
  <c r="AS34" i="1"/>
  <c r="AP34" i="1"/>
  <c r="AO34" i="1"/>
  <c r="AL34" i="1"/>
  <c r="AK34" i="1"/>
  <c r="AH34" i="1"/>
  <c r="AG34" i="1"/>
  <c r="AD34" i="1"/>
  <c r="AC34" i="1"/>
  <c r="Z34" i="1"/>
  <c r="Y34" i="1"/>
  <c r="V34" i="1"/>
  <c r="U34" i="1"/>
  <c r="R34" i="1"/>
  <c r="Q34" i="1"/>
  <c r="N34" i="1"/>
  <c r="M34" i="1"/>
  <c r="J34" i="1"/>
  <c r="I34" i="1"/>
  <c r="F34" i="1"/>
  <c r="E34" i="1"/>
  <c r="AZ33" i="1"/>
  <c r="AY33" i="1"/>
  <c r="BB33" i="1"/>
  <c r="BA33" i="1"/>
  <c r="AX33" i="1"/>
  <c r="AW33" i="1"/>
  <c r="AT33" i="1"/>
  <c r="AS33" i="1"/>
  <c r="AP33" i="1"/>
  <c r="AO33" i="1"/>
  <c r="AL33" i="1"/>
  <c r="AK33" i="1"/>
  <c r="AH33" i="1"/>
  <c r="AG33" i="1"/>
  <c r="AD33" i="1"/>
  <c r="AC33" i="1"/>
  <c r="Z33" i="1"/>
  <c r="Y33" i="1"/>
  <c r="V33" i="1"/>
  <c r="U33" i="1"/>
  <c r="R33" i="1"/>
  <c r="Q33" i="1"/>
  <c r="N33" i="1"/>
  <c r="M33" i="1"/>
  <c r="J33" i="1"/>
  <c r="I33" i="1"/>
  <c r="F33" i="1"/>
  <c r="E33" i="1"/>
  <c r="AZ32" i="1"/>
  <c r="AY32" i="1"/>
  <c r="BB32" i="1"/>
  <c r="BA32" i="1"/>
  <c r="AX32" i="1"/>
  <c r="AW32" i="1"/>
  <c r="AT32" i="1"/>
  <c r="AS32" i="1"/>
  <c r="AP32" i="1"/>
  <c r="AO32" i="1"/>
  <c r="AL32" i="1"/>
  <c r="AK32" i="1"/>
  <c r="AH32" i="1"/>
  <c r="AG32" i="1"/>
  <c r="AD32" i="1"/>
  <c r="AC32" i="1"/>
  <c r="Z32" i="1"/>
  <c r="Y32" i="1"/>
  <c r="V32" i="1"/>
  <c r="U32" i="1"/>
  <c r="R32" i="1"/>
  <c r="Q32" i="1"/>
  <c r="N32" i="1"/>
  <c r="M32" i="1"/>
  <c r="J32" i="1"/>
  <c r="I32" i="1"/>
  <c r="F32" i="1"/>
  <c r="E32" i="1"/>
  <c r="AZ31" i="1"/>
  <c r="BB31" i="1"/>
  <c r="AY31" i="1"/>
  <c r="BA31" i="1"/>
  <c r="AX31" i="1"/>
  <c r="AW31" i="1"/>
  <c r="AT31" i="1"/>
  <c r="AS31" i="1"/>
  <c r="AP31" i="1"/>
  <c r="AO31" i="1"/>
  <c r="AL31" i="1"/>
  <c r="AK31" i="1"/>
  <c r="AH31" i="1"/>
  <c r="AG31" i="1"/>
  <c r="AD31" i="1"/>
  <c r="AC31" i="1"/>
  <c r="Z31" i="1"/>
  <c r="Y31" i="1"/>
  <c r="V31" i="1"/>
  <c r="U31" i="1"/>
  <c r="R31" i="1"/>
  <c r="Q31" i="1"/>
  <c r="N31" i="1"/>
  <c r="M31" i="1"/>
  <c r="J31" i="1"/>
  <c r="I31" i="1"/>
  <c r="F31" i="1"/>
  <c r="E31" i="1"/>
  <c r="AZ30" i="1"/>
  <c r="AY30" i="1"/>
  <c r="BB30" i="1"/>
  <c r="BA30" i="1"/>
  <c r="AX30" i="1"/>
  <c r="AW30" i="1"/>
  <c r="AT30" i="1"/>
  <c r="AS30" i="1"/>
  <c r="AP30" i="1"/>
  <c r="AO30" i="1"/>
  <c r="AL30" i="1"/>
  <c r="AK30" i="1"/>
  <c r="AH30" i="1"/>
  <c r="AG30" i="1"/>
  <c r="AD30" i="1"/>
  <c r="AC30" i="1"/>
  <c r="Z30" i="1"/>
  <c r="Y30" i="1"/>
  <c r="V30" i="1"/>
  <c r="U30" i="1"/>
  <c r="R30" i="1"/>
  <c r="Q30" i="1"/>
  <c r="N30" i="1"/>
  <c r="M30" i="1"/>
  <c r="J30" i="1"/>
  <c r="I30" i="1"/>
  <c r="F30" i="1"/>
  <c r="E30" i="1"/>
  <c r="AZ29" i="1"/>
  <c r="AY29" i="1"/>
  <c r="BB29" i="1"/>
  <c r="BA29" i="1"/>
  <c r="AX29" i="1"/>
  <c r="AW29" i="1"/>
  <c r="AT29" i="1"/>
  <c r="AS29" i="1"/>
  <c r="AP29" i="1"/>
  <c r="AO29" i="1"/>
  <c r="AL29" i="1"/>
  <c r="AK29" i="1"/>
  <c r="AH29" i="1"/>
  <c r="AG29" i="1"/>
  <c r="AD29" i="1"/>
  <c r="AC29" i="1"/>
  <c r="Z29" i="1"/>
  <c r="Y29" i="1"/>
  <c r="V29" i="1"/>
  <c r="U29" i="1"/>
  <c r="R29" i="1"/>
  <c r="Q29" i="1"/>
  <c r="N29" i="1"/>
  <c r="M29" i="1"/>
  <c r="J29" i="1"/>
  <c r="I29" i="1"/>
  <c r="F29" i="1"/>
  <c r="E29" i="1"/>
  <c r="AZ28" i="1"/>
  <c r="AY28" i="1"/>
  <c r="BB28" i="1"/>
  <c r="BA28" i="1"/>
  <c r="AX28" i="1"/>
  <c r="AW28" i="1"/>
  <c r="AT28" i="1"/>
  <c r="AS28" i="1"/>
  <c r="AP28" i="1"/>
  <c r="AO28" i="1"/>
  <c r="AL28" i="1"/>
  <c r="AK28" i="1"/>
  <c r="AH28" i="1"/>
  <c r="AG28" i="1"/>
  <c r="AD28" i="1"/>
  <c r="AC28" i="1"/>
  <c r="Z28" i="1"/>
  <c r="Y28" i="1"/>
  <c r="V28" i="1"/>
  <c r="U28" i="1"/>
  <c r="R28" i="1"/>
  <c r="Q28" i="1"/>
  <c r="N28" i="1"/>
  <c r="M28" i="1"/>
  <c r="J28" i="1"/>
  <c r="I28" i="1"/>
  <c r="F28" i="1"/>
  <c r="E28" i="1"/>
  <c r="AZ27" i="1"/>
  <c r="AY27" i="1"/>
  <c r="BB27" i="1"/>
  <c r="BA27" i="1"/>
  <c r="AX27" i="1"/>
  <c r="AW27" i="1"/>
  <c r="AT27" i="1"/>
  <c r="AS27" i="1"/>
  <c r="AP27" i="1"/>
  <c r="AO27" i="1"/>
  <c r="AL27" i="1"/>
  <c r="AK27" i="1"/>
  <c r="AH27" i="1"/>
  <c r="AG27" i="1"/>
  <c r="AD27" i="1"/>
  <c r="AC27" i="1"/>
  <c r="Z27" i="1"/>
  <c r="Y27" i="1"/>
  <c r="V27" i="1"/>
  <c r="U27" i="1"/>
  <c r="R27" i="1"/>
  <c r="Q27" i="1"/>
  <c r="N27" i="1"/>
  <c r="M27" i="1"/>
  <c r="J27" i="1"/>
  <c r="I27" i="1"/>
  <c r="F27" i="1"/>
  <c r="E27" i="1"/>
  <c r="AZ25" i="1"/>
  <c r="AY25" i="1"/>
  <c r="BB25" i="1"/>
  <c r="BA25" i="1"/>
  <c r="AX25" i="1"/>
  <c r="AW25" i="1"/>
  <c r="AT25" i="1"/>
  <c r="AS25" i="1"/>
  <c r="AP25" i="1"/>
  <c r="AO25" i="1"/>
  <c r="AL25" i="1"/>
  <c r="AK25" i="1"/>
  <c r="AH25" i="1"/>
  <c r="AG25" i="1"/>
  <c r="AD25" i="1"/>
  <c r="AC25" i="1"/>
  <c r="Z25" i="1"/>
  <c r="Y25" i="1"/>
  <c r="V25" i="1"/>
  <c r="U25" i="1"/>
  <c r="R25" i="1"/>
  <c r="Q25" i="1"/>
  <c r="N25" i="1"/>
  <c r="M25" i="1"/>
  <c r="J25" i="1"/>
  <c r="I25" i="1"/>
  <c r="F25" i="1"/>
  <c r="E25" i="1"/>
  <c r="AZ24" i="1"/>
  <c r="AY24" i="1"/>
  <c r="BB24" i="1"/>
  <c r="BA24" i="1"/>
  <c r="AX24" i="1"/>
  <c r="AW24" i="1"/>
  <c r="AT24" i="1"/>
  <c r="AS24" i="1"/>
  <c r="AP24" i="1"/>
  <c r="AO24" i="1"/>
  <c r="AL24" i="1"/>
  <c r="AK24" i="1"/>
  <c r="AH24" i="1"/>
  <c r="AG24" i="1"/>
  <c r="AD24" i="1"/>
  <c r="AC24" i="1"/>
  <c r="Z24" i="1"/>
  <c r="Y24" i="1"/>
  <c r="V24" i="1"/>
  <c r="U24" i="1"/>
  <c r="R24" i="1"/>
  <c r="Q24" i="1"/>
  <c r="N24" i="1"/>
  <c r="M24" i="1"/>
  <c r="J24" i="1"/>
  <c r="I24" i="1"/>
  <c r="F24" i="1"/>
  <c r="E24" i="1"/>
  <c r="AZ23" i="1"/>
  <c r="AY23" i="1"/>
  <c r="BB23" i="1"/>
  <c r="BA23" i="1"/>
  <c r="AX23" i="1"/>
  <c r="AW23" i="1"/>
  <c r="AT23" i="1"/>
  <c r="AS23" i="1"/>
  <c r="AP23" i="1"/>
  <c r="AO23" i="1"/>
  <c r="AL23" i="1"/>
  <c r="AK23" i="1"/>
  <c r="AH23" i="1"/>
  <c r="AG23" i="1"/>
  <c r="AD23" i="1"/>
  <c r="AC23" i="1"/>
  <c r="Z23" i="1"/>
  <c r="Y23" i="1"/>
  <c r="V23" i="1"/>
  <c r="U23" i="1"/>
  <c r="R23" i="1"/>
  <c r="Q23" i="1"/>
  <c r="N23" i="1"/>
  <c r="M23" i="1"/>
  <c r="J23" i="1"/>
  <c r="I23" i="1"/>
  <c r="F23" i="1"/>
  <c r="E23" i="1"/>
  <c r="AZ22" i="1"/>
  <c r="AY22" i="1"/>
  <c r="BB22" i="1"/>
  <c r="BA22" i="1"/>
  <c r="AX22" i="1"/>
  <c r="AW22" i="1"/>
  <c r="AT22" i="1"/>
  <c r="AS22" i="1"/>
  <c r="AP22" i="1"/>
  <c r="AO22" i="1"/>
  <c r="AL22" i="1"/>
  <c r="AK22" i="1"/>
  <c r="AH22" i="1"/>
  <c r="AG22" i="1"/>
  <c r="AD22" i="1"/>
  <c r="AC22" i="1"/>
  <c r="Z22" i="1"/>
  <c r="Y22" i="1"/>
  <c r="V22" i="1"/>
  <c r="U22" i="1"/>
  <c r="R22" i="1"/>
  <c r="Q22" i="1"/>
  <c r="N22" i="1"/>
  <c r="M22" i="1"/>
  <c r="J22" i="1"/>
  <c r="I22" i="1"/>
  <c r="F22" i="1"/>
  <c r="E22" i="1"/>
  <c r="AZ21" i="1"/>
  <c r="BB21" i="1"/>
  <c r="AY21" i="1"/>
  <c r="BA21" i="1"/>
  <c r="AX21" i="1"/>
  <c r="AW21" i="1"/>
  <c r="AT21" i="1"/>
  <c r="AS21" i="1"/>
  <c r="AP21" i="1"/>
  <c r="AO21" i="1"/>
  <c r="AL21" i="1"/>
  <c r="AK21" i="1"/>
  <c r="AH21" i="1"/>
  <c r="AG21" i="1"/>
  <c r="AD21" i="1"/>
  <c r="AC21" i="1"/>
  <c r="Z21" i="1"/>
  <c r="Y21" i="1"/>
  <c r="V21" i="1"/>
  <c r="U21" i="1"/>
  <c r="R21" i="1"/>
  <c r="Q21" i="1"/>
  <c r="N21" i="1"/>
  <c r="M21" i="1"/>
  <c r="J21" i="1"/>
  <c r="I21" i="1"/>
  <c r="F21" i="1"/>
  <c r="E21" i="1"/>
  <c r="AZ20" i="1"/>
  <c r="AY20" i="1"/>
  <c r="BB20" i="1"/>
  <c r="BA20" i="1"/>
  <c r="AX20" i="1"/>
  <c r="AW20" i="1"/>
  <c r="AT20" i="1"/>
  <c r="AS20" i="1"/>
  <c r="AP20" i="1"/>
  <c r="AO20" i="1"/>
  <c r="AL20" i="1"/>
  <c r="AK20" i="1"/>
  <c r="AH20" i="1"/>
  <c r="AG20" i="1"/>
  <c r="AD20" i="1"/>
  <c r="AC20" i="1"/>
  <c r="Z20" i="1"/>
  <c r="Y20" i="1"/>
  <c r="V20" i="1"/>
  <c r="U20" i="1"/>
  <c r="R20" i="1"/>
  <c r="Q20" i="1"/>
  <c r="N20" i="1"/>
  <c r="M20" i="1"/>
  <c r="J20" i="1"/>
  <c r="I20" i="1"/>
  <c r="F20" i="1"/>
  <c r="E20" i="1"/>
  <c r="AZ19" i="1"/>
  <c r="AY19" i="1"/>
  <c r="BB19" i="1"/>
  <c r="BA19" i="1"/>
  <c r="AX19" i="1"/>
  <c r="AW19" i="1"/>
  <c r="AT19" i="1"/>
  <c r="AS19" i="1"/>
  <c r="AP19" i="1"/>
  <c r="AO19" i="1"/>
  <c r="AL19" i="1"/>
  <c r="AK19" i="1"/>
  <c r="AH19" i="1"/>
  <c r="AG19" i="1"/>
  <c r="AD19" i="1"/>
  <c r="AC19" i="1"/>
  <c r="Z19" i="1"/>
  <c r="Y19" i="1"/>
  <c r="V19" i="1"/>
  <c r="U19" i="1"/>
  <c r="R19" i="1"/>
  <c r="Q19" i="1"/>
  <c r="N19" i="1"/>
  <c r="M19" i="1"/>
  <c r="J19" i="1"/>
  <c r="I19" i="1"/>
  <c r="F19" i="1"/>
  <c r="E19" i="1"/>
  <c r="AZ18" i="1"/>
  <c r="AY18" i="1"/>
  <c r="BB18" i="1"/>
  <c r="BA18" i="1"/>
  <c r="AX18" i="1"/>
  <c r="AW18" i="1"/>
  <c r="AT18" i="1"/>
  <c r="AS18" i="1"/>
  <c r="AP18" i="1"/>
  <c r="AO18" i="1"/>
  <c r="AL18" i="1"/>
  <c r="AK18" i="1"/>
  <c r="AH18" i="1"/>
  <c r="AG18" i="1"/>
  <c r="AD18" i="1"/>
  <c r="AC18" i="1"/>
  <c r="Z18" i="1"/>
  <c r="Y18" i="1"/>
  <c r="V18" i="1"/>
  <c r="U18" i="1"/>
  <c r="R18" i="1"/>
  <c r="Q18" i="1"/>
  <c r="N18" i="1"/>
  <c r="M18" i="1"/>
  <c r="J18" i="1"/>
  <c r="I18" i="1"/>
  <c r="F18" i="1"/>
  <c r="E18" i="1"/>
  <c r="AZ17" i="1"/>
  <c r="AY17" i="1"/>
  <c r="BB17" i="1"/>
  <c r="BA17" i="1"/>
  <c r="AX17" i="1"/>
  <c r="AW17" i="1"/>
  <c r="AT17" i="1"/>
  <c r="AS17" i="1"/>
  <c r="AP17" i="1"/>
  <c r="AO17" i="1"/>
  <c r="AL17" i="1"/>
  <c r="AK17" i="1"/>
  <c r="AH17" i="1"/>
  <c r="AG17" i="1"/>
  <c r="AD17" i="1"/>
  <c r="AC17" i="1"/>
  <c r="Z17" i="1"/>
  <c r="Y17" i="1"/>
  <c r="V17" i="1"/>
  <c r="U17" i="1"/>
  <c r="R17" i="1"/>
  <c r="Q17" i="1"/>
  <c r="N17" i="1"/>
  <c r="M17" i="1"/>
  <c r="J17" i="1"/>
  <c r="I17" i="1"/>
  <c r="F17" i="1"/>
  <c r="E17" i="1"/>
  <c r="AZ16" i="1"/>
  <c r="AY16" i="1"/>
  <c r="BB16" i="1"/>
  <c r="BA16" i="1"/>
  <c r="AX16" i="1"/>
  <c r="AW16" i="1"/>
  <c r="AT16" i="1"/>
  <c r="AS16" i="1"/>
  <c r="AP16" i="1"/>
  <c r="AO16" i="1"/>
  <c r="AL16" i="1"/>
  <c r="AK16" i="1"/>
  <c r="AH16" i="1"/>
  <c r="AG16" i="1"/>
  <c r="AD16" i="1"/>
  <c r="AC16" i="1"/>
  <c r="Z16" i="1"/>
  <c r="Y16" i="1"/>
  <c r="V16" i="1"/>
  <c r="U16" i="1"/>
  <c r="R16" i="1"/>
  <c r="Q16" i="1"/>
  <c r="N16" i="1"/>
  <c r="M16" i="1"/>
  <c r="J16" i="1"/>
  <c r="I16" i="1"/>
  <c r="F16" i="1"/>
  <c r="E16" i="1"/>
  <c r="AZ15" i="1"/>
  <c r="BB15" i="1"/>
  <c r="AY15" i="1"/>
  <c r="BA15" i="1"/>
  <c r="AX15" i="1"/>
  <c r="AW15" i="1"/>
  <c r="AT15" i="1"/>
  <c r="AS15" i="1"/>
  <c r="AP15" i="1"/>
  <c r="AO15" i="1"/>
  <c r="AL15" i="1"/>
  <c r="AK15" i="1"/>
  <c r="AH15" i="1"/>
  <c r="AG15" i="1"/>
  <c r="AD15" i="1"/>
  <c r="AC15" i="1"/>
  <c r="Z15" i="1"/>
  <c r="Y15" i="1"/>
  <c r="V15" i="1"/>
  <c r="U15" i="1"/>
  <c r="R15" i="1"/>
  <c r="Q15" i="1"/>
  <c r="N15" i="1"/>
  <c r="M15" i="1"/>
  <c r="J15" i="1"/>
  <c r="I15" i="1"/>
  <c r="F15" i="1"/>
  <c r="E15" i="1"/>
  <c r="AZ13" i="1"/>
  <c r="AY13" i="1"/>
  <c r="BB13" i="1"/>
  <c r="BA13" i="1"/>
  <c r="AX13" i="1"/>
  <c r="AW13" i="1"/>
  <c r="AT13" i="1"/>
  <c r="AS13" i="1"/>
  <c r="AP13" i="1"/>
  <c r="AO13" i="1"/>
  <c r="AL13" i="1"/>
  <c r="AK13" i="1"/>
  <c r="AH13" i="1"/>
  <c r="AG13" i="1"/>
  <c r="AD13" i="1"/>
  <c r="AC13" i="1"/>
  <c r="Z13" i="1"/>
  <c r="Y13" i="1"/>
  <c r="V13" i="1"/>
  <c r="U13" i="1"/>
  <c r="R13" i="1"/>
  <c r="Q13" i="1"/>
  <c r="N13" i="1"/>
  <c r="M13" i="1"/>
  <c r="J13" i="1"/>
  <c r="I13" i="1"/>
  <c r="F13" i="1"/>
  <c r="E13" i="1"/>
  <c r="AZ12" i="1"/>
  <c r="AY12" i="1"/>
  <c r="BB12" i="1"/>
  <c r="BA12" i="1"/>
  <c r="AX12" i="1"/>
  <c r="AW12" i="1"/>
  <c r="AT12" i="1"/>
  <c r="AS12" i="1"/>
  <c r="AP12" i="1"/>
  <c r="AO12" i="1"/>
  <c r="AL12" i="1"/>
  <c r="AK12" i="1"/>
  <c r="AH12" i="1"/>
  <c r="AG12" i="1"/>
  <c r="AD12" i="1"/>
  <c r="AC12" i="1"/>
  <c r="Z12" i="1"/>
  <c r="Y12" i="1"/>
  <c r="V12" i="1"/>
  <c r="U12" i="1"/>
  <c r="R12" i="1"/>
  <c r="Q12" i="1"/>
  <c r="N12" i="1"/>
  <c r="M12" i="1"/>
  <c r="J12" i="1"/>
  <c r="I12" i="1"/>
  <c r="F12" i="1"/>
  <c r="E12" i="1"/>
  <c r="AZ11" i="1"/>
  <c r="AY11" i="1"/>
  <c r="BB11" i="1"/>
  <c r="BA11" i="1"/>
  <c r="AX11" i="1"/>
  <c r="AW11" i="1"/>
  <c r="AT11" i="1"/>
  <c r="AS11" i="1"/>
  <c r="AP11" i="1"/>
  <c r="AO11" i="1"/>
  <c r="AL11" i="1"/>
  <c r="AK11" i="1"/>
  <c r="AH11" i="1"/>
  <c r="AG11" i="1"/>
  <c r="AD11" i="1"/>
  <c r="AC11" i="1"/>
  <c r="Z11" i="1"/>
  <c r="Y11" i="1"/>
  <c r="V11" i="1"/>
  <c r="U11" i="1"/>
  <c r="R11" i="1"/>
  <c r="Q11" i="1"/>
  <c r="N11" i="1"/>
  <c r="M11" i="1"/>
  <c r="J11" i="1"/>
  <c r="I11" i="1"/>
  <c r="F11" i="1"/>
  <c r="E11" i="1"/>
  <c r="AZ10" i="1"/>
  <c r="AY10" i="1"/>
  <c r="BB10" i="1"/>
  <c r="BA10" i="1"/>
  <c r="AX10" i="1"/>
  <c r="AW10" i="1"/>
  <c r="AT10" i="1"/>
  <c r="AS10" i="1"/>
  <c r="AP10" i="1"/>
  <c r="AO10" i="1"/>
  <c r="AL10" i="1"/>
  <c r="AK10" i="1"/>
  <c r="AH10" i="1"/>
  <c r="AG10" i="1"/>
  <c r="AD10" i="1"/>
  <c r="AC10" i="1"/>
  <c r="Z10" i="1"/>
  <c r="Y10" i="1"/>
  <c r="V10" i="1"/>
  <c r="U10" i="1"/>
  <c r="R10" i="1"/>
  <c r="Q10" i="1"/>
  <c r="N10" i="1"/>
  <c r="M10" i="1"/>
  <c r="J10" i="1"/>
  <c r="I10" i="1"/>
  <c r="F10" i="1"/>
  <c r="E10" i="1"/>
  <c r="AZ9" i="1"/>
  <c r="BB9" i="1"/>
  <c r="AY9" i="1"/>
  <c r="BA9" i="1"/>
  <c r="AX9" i="1"/>
  <c r="AW9" i="1"/>
  <c r="AT9" i="1"/>
  <c r="AS9" i="1"/>
  <c r="AP9" i="1"/>
  <c r="AO9" i="1"/>
  <c r="AL9" i="1"/>
  <c r="AK9" i="1"/>
  <c r="AH9" i="1"/>
  <c r="AG9" i="1"/>
  <c r="AD9" i="1"/>
  <c r="AC9" i="1"/>
  <c r="Z9" i="1"/>
  <c r="Y9" i="1"/>
  <c r="V9" i="1"/>
  <c r="U9" i="1"/>
  <c r="R9" i="1"/>
  <c r="Q9" i="1"/>
  <c r="N9" i="1"/>
  <c r="M9" i="1"/>
  <c r="J9" i="1"/>
  <c r="I9" i="1"/>
  <c r="F9" i="1"/>
  <c r="E9" i="1"/>
  <c r="AZ8" i="1"/>
  <c r="AY8" i="1"/>
  <c r="BB8" i="1"/>
  <c r="BA8" i="1"/>
  <c r="AX8" i="1"/>
  <c r="AW8" i="1"/>
  <c r="AT8" i="1"/>
  <c r="AS8" i="1"/>
  <c r="AP8" i="1"/>
  <c r="AO8" i="1"/>
  <c r="AL8" i="1"/>
  <c r="AK8" i="1"/>
  <c r="AH8" i="1"/>
  <c r="AG8" i="1"/>
  <c r="AD8" i="1"/>
  <c r="AC8" i="1"/>
  <c r="Z8" i="1"/>
  <c r="Y8" i="1"/>
  <c r="V8" i="1"/>
  <c r="U8" i="1"/>
  <c r="R8" i="1"/>
  <c r="Q8" i="1"/>
  <c r="N8" i="1"/>
  <c r="M8" i="1"/>
  <c r="J8" i="1"/>
  <c r="I8" i="1"/>
  <c r="F8" i="1"/>
  <c r="E8" i="1"/>
</calcChain>
</file>

<file path=xl/sharedStrings.xml><?xml version="1.0" encoding="utf-8"?>
<sst xmlns="http://schemas.openxmlformats.org/spreadsheetml/2006/main" count="183" uniqueCount="135">
  <si>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</si>
  <si>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</si>
  <si>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</si>
  <si>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</si>
  <si>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</si>
  <si>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</si>
  <si>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</si>
  <si>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</si>
  <si>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</si>
  <si>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</si>
  <si>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</si>
  <si>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</si>
  <si>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Total</t>
  </si>
  <si>
    <t>Actual</t>
  </si>
  <si>
    <t>Budget</t>
  </si>
  <si>
    <t>over Budget</t>
  </si>
  <si>
    <t>% of Budget</t>
  </si>
  <si>
    <t>Revenue</t>
  </si>
  <si>
    <t xml:space="preserve">   4010 Assessments</t>
  </si>
  <si>
    <t xml:space="preserve">   Uncategorized Income</t>
  </si>
  <si>
    <t xml:space="preserve">      4530 Intrest</t>
  </si>
  <si>
    <t xml:space="preserve">   Total Uncategorized Income</t>
  </si>
  <si>
    <t>Total Revenue</t>
  </si>
  <si>
    <t>Gross Profit</t>
  </si>
  <si>
    <t>Expenditures</t>
  </si>
  <si>
    <t xml:space="preserve">   5110 Utilities</t>
  </si>
  <si>
    <t xml:space="preserve">      5111 Water</t>
  </si>
  <si>
    <t xml:space="preserve">      5112 Gas &amp; Electricity</t>
  </si>
  <si>
    <t xml:space="preserve">      5113 Garbage</t>
  </si>
  <si>
    <t xml:space="preserve">      5114 Internet &amp; Phone</t>
  </si>
  <si>
    <t xml:space="preserve">   Total 5110 Utilities</t>
  </si>
  <si>
    <t xml:space="preserve">   5420 Repairs &amp; Maintenance</t>
  </si>
  <si>
    <t xml:space="preserve">      5421 Landscape</t>
  </si>
  <si>
    <t xml:space="preserve">      5422 Pool &amp; Bathroom Cleaning</t>
  </si>
  <si>
    <t xml:space="preserve">      5423 Streets &amp; Sidewalks</t>
  </si>
  <si>
    <t xml:space="preserve">      5426 Backflow Testing</t>
  </si>
  <si>
    <t xml:space="preserve">      5428 Extermination</t>
  </si>
  <si>
    <t xml:space="preserve">      5429 General Repairs</t>
  </si>
  <si>
    <t xml:space="preserve">      5430 Sprinklers</t>
  </si>
  <si>
    <t xml:space="preserve">   Total 5420 Repairs &amp; Maintenance</t>
  </si>
  <si>
    <t xml:space="preserve">   6010 Legal &amp; Professional Services</t>
  </si>
  <si>
    <t xml:space="preserve">      6011 Auditing</t>
  </si>
  <si>
    <t xml:space="preserve">      6012 Legal &amp; Professional Fees</t>
  </si>
  <si>
    <t xml:space="preserve">      6013 Attorney</t>
  </si>
  <si>
    <t xml:space="preserve">   Total 6010 Legal &amp; Professional Services</t>
  </si>
  <si>
    <t xml:space="preserve">   6210 Insurance</t>
  </si>
  <si>
    <t xml:space="preserve">   6410 Office/General Administrative Expenses</t>
  </si>
  <si>
    <t xml:space="preserve">      5310 Pool Monitoring</t>
  </si>
  <si>
    <t xml:space="preserve">      5510 Security &amp; Patrols</t>
  </si>
  <si>
    <t xml:space="preserve">      6110 Office/General Administrative Expenditures</t>
  </si>
  <si>
    <t xml:space="preserve">      6411 Monthly &amp; Annual Inspection Services</t>
  </si>
  <si>
    <t xml:space="preserve">      6412 Memberships / Subscriptions</t>
  </si>
  <si>
    <t xml:space="preserve">      6413 Postage</t>
  </si>
  <si>
    <t xml:space="preserve">      6414 Printing</t>
  </si>
  <si>
    <t xml:space="preserve">      6415 Pool Parties</t>
  </si>
  <si>
    <t xml:space="preserve">      6417 Coupons / Statements</t>
  </si>
  <si>
    <t xml:space="preserve">      6418 ACH Bank Fees</t>
  </si>
  <si>
    <t xml:space="preserve">      6419 Alameda County Pool &amp; Spa license</t>
  </si>
  <si>
    <t xml:space="preserve">      6420 Lockbox Fees</t>
  </si>
  <si>
    <t xml:space="preserve">   Total 6410 Office/General Administrative Expenses</t>
  </si>
  <si>
    <t xml:space="preserve">   Contractors</t>
  </si>
  <si>
    <t xml:space="preserve">   Office Supplies &amp; Software</t>
  </si>
  <si>
    <t xml:space="preserve">      6121 AWS</t>
  </si>
  <si>
    <t xml:space="preserve">      6122 MailChimp</t>
  </si>
  <si>
    <t xml:space="preserve">      6123 Mandrill</t>
  </si>
  <si>
    <t xml:space="preserve">      6125 GoDaddy</t>
  </si>
  <si>
    <t xml:space="preserve">      6126 DropBox</t>
  </si>
  <si>
    <t xml:space="preserve">      6127 Tickets / Zendesk</t>
  </si>
  <si>
    <t xml:space="preserve">   Total Office Supplies &amp; Software</t>
  </si>
  <si>
    <t xml:space="preserve">   Uncategorized Expense</t>
  </si>
  <si>
    <t xml:space="preserve">      Federal &amp; State Tax Expense</t>
  </si>
  <si>
    <t xml:space="preserve">   Total Uncategorized Expense</t>
  </si>
  <si>
    <t>Total Expenditures</t>
  </si>
  <si>
    <t>Net Operating Revenue</t>
  </si>
  <si>
    <t>Other Expenditures</t>
  </si>
  <si>
    <t xml:space="preserve">      7011 Electrical Room</t>
  </si>
  <si>
    <t xml:space="preserve">      7012 Plants</t>
  </si>
  <si>
    <t xml:space="preserve">      7013 Landscape Equipment</t>
  </si>
  <si>
    <t xml:space="preserve">      7014 Trees</t>
  </si>
  <si>
    <t xml:space="preserve">      7016 Pool / SPA Replaster</t>
  </si>
  <si>
    <t xml:space="preserve">      7017 Monument Repairs / Paint / Wall Repairs</t>
  </si>
  <si>
    <t xml:space="preserve">      7018 Shrubs &amp; Turf</t>
  </si>
  <si>
    <t xml:space="preserve">   Total 7010 Capital Expenditures</t>
  </si>
  <si>
    <t>Total Other Expenditures</t>
  </si>
  <si>
    <t>Net Other Revenue</t>
  </si>
  <si>
    <t>Net Revenue</t>
  </si>
  <si>
    <t>Friday, Oct 13, 2017 08:13:55 PM GMT-7 - Accrual Basis</t>
  </si>
  <si>
    <t>Stoneridge Square Association</t>
  </si>
  <si>
    <t xml:space="preserve">Budget vs. Actuals: SRSQ_2018 - FY18 P&amp;L </t>
  </si>
  <si>
    <t>January - December 2018</t>
  </si>
  <si>
    <t>Membership Income @ 145 / Home</t>
  </si>
  <si>
    <t>Intrest received on the $50K savings account</t>
  </si>
  <si>
    <t>Water rates have risen 25% in the last 3 years</t>
  </si>
  <si>
    <t>Commercial rates for Garbage are 150% of home rates</t>
  </si>
  <si>
    <t>Internet at Pool for gate &amp; Camera + Comcast Phone for HOA</t>
  </si>
  <si>
    <t>Landscape contracted rate for landscapes</t>
  </si>
  <si>
    <t>Pool &amp; Bathroom cleaning for pool at 3x / week during peak and 2 x / week non peak</t>
  </si>
  <si>
    <t>Mandatory testing required by City of Pleasanton</t>
  </si>
  <si>
    <t>12 Rat baits at Pool area, 2x coverage to ensure Rodents don’t get in the pool or to neighbors homes due to food at the pool</t>
  </si>
  <si>
    <t>Sprinklers break at beginning of season due to roots and landscape equipment damage and an yearly expense</t>
  </si>
  <si>
    <t>State required review since we are over 75000 in revenues</t>
  </si>
  <si>
    <t>Retainer and consulting for issues - Eg. Day Care, RV Parking etc.</t>
  </si>
  <si>
    <t>State required insurance</t>
  </si>
  <si>
    <t>Pool Monitoring by All Guard</t>
  </si>
  <si>
    <t>Meeting expenses + Annual get togather</t>
  </si>
  <si>
    <t>Mandatory Alameda county fees by Dept of Health for Pool certificate renewal</t>
  </si>
  <si>
    <t>Campaigns sent to memebrs for meeting notifications</t>
  </si>
  <si>
    <t xml:space="preserve">Emails sent - Payment confirmation, Inspection Issues, </t>
  </si>
  <si>
    <t>SSL Certificate and Domain Hosting</t>
  </si>
  <si>
    <t>Document Storage with backup and revisions</t>
  </si>
  <si>
    <t>Member Queries</t>
  </si>
  <si>
    <t>Taxes /  Fees paid to State / Federal</t>
  </si>
  <si>
    <t>600 Plants replacements</t>
  </si>
  <si>
    <t>Overdue by 2 years for the equipment placed by builder</t>
  </si>
  <si>
    <t>2 x / year annual trimming for 4 days @ 1500 / day</t>
  </si>
  <si>
    <t>Overdue by 1 year, lots of damage in the SPA due to leaves</t>
  </si>
  <si>
    <t>Database and App Server Hosting</t>
  </si>
  <si>
    <t xml:space="preserve">Side walk debris clearing </t>
  </si>
  <si>
    <t>PGE Electricity since there is an Active litigation with home owner on Solar panel install</t>
  </si>
  <si>
    <t>Bank fees for more than agreed transactions, bounced checks</t>
  </si>
  <si>
    <t>Cost of processing checks paid by 20 Bill Payers / checks, could go down to half or zero once we move to Association Alliance Bank</t>
  </si>
  <si>
    <t>Removal of Shrubs on Persimmon Pkwy to curb drinking / smoking weed</t>
  </si>
  <si>
    <t xml:space="preserve">      5427 Pool Supplies</t>
  </si>
  <si>
    <t xml:space="preserve">Trash Cover, Dog Stn refill, Salt, Acid, Paper roll, </t>
  </si>
  <si>
    <t>Office Depot, Amazon expenses</t>
  </si>
  <si>
    <t>LPR Camera for 4 cameras at $155 / camera paid to Plate Smart and taxes</t>
  </si>
  <si>
    <t>Paid to Community Inspection Services for an Annual contract. They don’t utilize the automations and they rachet up our USPS expenses which are listed as Coupon / Statement Expenses</t>
  </si>
  <si>
    <t>Quickbooks</t>
  </si>
  <si>
    <t>Fedex / Certified Mail to Problematic vendors / residents</t>
  </si>
  <si>
    <t>Fedex , UPS store for lamination of designs / pool signs / avery etc</t>
  </si>
  <si>
    <t xml:space="preserve">   7010 Capital Expenditures ( Reserves)</t>
  </si>
  <si>
    <t>Broken mailboxes, Locksmith, Keys, Bathroom repairs etc.</t>
  </si>
  <si>
    <t>Pool Door, Rack, Boiler replacement, Automated fan to meet code when heated, smart carbon monoxide alarm</t>
  </si>
  <si>
    <t>Re-paint, weed removal, monument re-glazing</t>
  </si>
  <si>
    <t>($35 Notices to Delayed payments, Violations via Southdata for trashcan, parking, pool violations), 135 -  paid to CIS at $6.50 for fielding responses to violations for 20 Homes 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</si>
</sst>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€"/>
    <numFmt numFmtId="165" formatCode="&quot;$&quot;* #,##0.00\ _€"/>
  </numFmts>
  <fonts count="10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b/>
      <sz val="8"/>
      <color rgb="FFFF0000"/>
      <name val="Arial"/>
    </font>
    <font>
      <b/>
      <sz val="8"/>
      <color theme="1"/>
      <name val="Arial"/>
    </font>
    <font>
      <sz val="8"/>
      <color theme="1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0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 wrapText="1"/>
    </xf>
    <xf numFmtId="10" fontId="8" fillId="0" borderId="0" xfId="0" applyNumberFormat="1" applyFont="1" applyAlignment="1">
      <alignment horizontal="right" wrapText="1"/>
    </xf>
    <xf numFmtId="0" fontId="9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abSelected="1" topLeftCell="A51" workbookViewId="0">
      <selection activeCell="A69" sqref="A69:XFD69"/>
    </sheetView>
  </sheetViews>
  <sheetFormatPr baseColWidth="10" defaultColWidth="8.83203125" defaultRowHeight="15" x14ac:dyDescent="0.2"/>
  <cols>
    <col min="1" max="2" width="46.33203125" customWidth="1"/>
    <col min="3" max="3" width="7.6640625" customWidth="1"/>
    <col min="4" max="5" width="11.1640625" customWidth="1"/>
    <col min="6" max="7" width="7.6640625" customWidth="1"/>
    <col min="8" max="9" width="11.1640625" customWidth="1"/>
    <col min="10" max="11" width="7.6640625" customWidth="1"/>
    <col min="12" max="12" width="10.33203125" customWidth="1"/>
    <col min="13" max="13" width="11.1640625" customWidth="1"/>
    <col min="14" max="15" width="7.6640625" customWidth="1"/>
    <col min="16" max="17" width="11.1640625" customWidth="1"/>
    <col min="18" max="19" width="7.6640625" customWidth="1"/>
    <col min="20" max="20" width="10.33203125" customWidth="1"/>
    <col min="21" max="21" width="11.1640625" customWidth="1"/>
    <col min="22" max="23" width="7.6640625" customWidth="1"/>
    <col min="24" max="24" width="10.33203125" customWidth="1"/>
    <col min="25" max="25" width="11.1640625" customWidth="1"/>
    <col min="26" max="27" width="7.6640625" customWidth="1"/>
    <col min="28" max="28" width="10.33203125" customWidth="1"/>
    <col min="29" max="29" width="11.1640625" customWidth="1"/>
    <col min="30" max="31" width="7.6640625" customWidth="1"/>
    <col min="32" max="32" width="10.33203125" customWidth="1"/>
    <col min="33" max="33" width="11.1640625" customWidth="1"/>
    <col min="34" max="35" width="7.6640625" customWidth="1"/>
    <col min="36" max="37" width="11.1640625" customWidth="1"/>
    <col min="38" max="39" width="7.6640625" customWidth="1"/>
    <col min="40" max="40" width="10.33203125" customWidth="1"/>
    <col min="41" max="41" width="11.1640625" customWidth="1"/>
    <col min="42" max="43" width="7.6640625" customWidth="1"/>
    <col min="44" max="44" width="10.33203125" customWidth="1"/>
    <col min="45" max="45" width="11.1640625" customWidth="1"/>
    <col min="46" max="47" width="7.6640625" customWidth="1"/>
    <col min="48" max="48" width="10.33203125" customWidth="1"/>
    <col min="49" max="49" width="11.1640625" customWidth="1"/>
    <col min="50" max="51" width="7.6640625" customWidth="1"/>
    <col min="52" max="52" width="11.1640625" customWidth="1"/>
    <col min="53" max="53" width="12" customWidth="1"/>
    <col min="54" max="54" width="7.6640625" customWidth="1"/>
  </cols>
  <sheetData>
    <row r="1" spans="1:54" ht="18" x14ac:dyDescent="0.2">
      <c r="A1" s="23" t="s">
        <v>87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ht="18" x14ac:dyDescent="0.2">
      <c r="A2" s="23" t="s">
        <v>88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</row>
    <row r="3" spans="1:54" x14ac:dyDescent="0.2">
      <c r="A3" s="24" t="s">
        <v>89</v>
      </c>
      <c r="B3" s="2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</row>
    <row r="5" spans="1:54" x14ac:dyDescent="0.2">
      <c r="A5" s="1"/>
      <c r="B5" s="1"/>
      <c r="C5" s="19" t="s">
        <v>0</v>
      </c>
      <c r="D5" s="20"/>
      <c r="E5" s="20"/>
      <c r="F5" s="20"/>
      <c r="G5" s="19" t="s">
        <v>1</v>
      </c>
      <c r="H5" s="20"/>
      <c r="I5" s="20"/>
      <c r="J5" s="20"/>
      <c r="K5" s="19" t="s">
        <v>2</v>
      </c>
      <c r="L5" s="20"/>
      <c r="M5" s="20"/>
      <c r="N5" s="20"/>
      <c r="O5" s="19" t="s">
        <v>3</v>
      </c>
      <c r="P5" s="20"/>
      <c r="Q5" s="20"/>
      <c r="R5" s="20"/>
      <c r="S5" s="19" t="s">
        <v>4</v>
      </c>
      <c r="T5" s="20"/>
      <c r="U5" s="20"/>
      <c r="V5" s="20"/>
      <c r="W5" s="19" t="s">
        <v>5</v>
      </c>
      <c r="X5" s="20"/>
      <c r="Y5" s="20"/>
      <c r="Z5" s="20"/>
      <c r="AA5" s="19" t="s">
        <v>6</v>
      </c>
      <c r="AB5" s="20"/>
      <c r="AC5" s="20"/>
      <c r="AD5" s="20"/>
      <c r="AE5" s="19" t="s">
        <v>7</v>
      </c>
      <c r="AF5" s="20"/>
      <c r="AG5" s="20"/>
      <c r="AH5" s="20"/>
      <c r="AI5" s="19" t="s">
        <v>8</v>
      </c>
      <c r="AJ5" s="20"/>
      <c r="AK5" s="20"/>
      <c r="AL5" s="20"/>
      <c r="AM5" s="19" t="s">
        <v>9</v>
      </c>
      <c r="AN5" s="20"/>
      <c r="AO5" s="20"/>
      <c r="AP5" s="20"/>
      <c r="AQ5" s="19" t="s">
        <v>10</v>
      </c>
      <c r="AR5" s="20"/>
      <c r="AS5" s="20"/>
      <c r="AT5" s="20"/>
      <c r="AU5" s="19" t="s">
        <v>11</v>
      </c>
      <c r="AV5" s="20"/>
      <c r="AW5" s="20"/>
      <c r="AX5" s="20"/>
      <c r="AY5" s="19" t="s">
        <v>12</v>
      </c>
      <c r="AZ5" s="20"/>
      <c r="BA5" s="20"/>
      <c r="BB5" s="20"/>
    </row>
    <row r="6" spans="1:54" ht="25" x14ac:dyDescent="0.2">
      <c r="A6" s="1"/>
      <c r="B6" s="1"/>
      <c r="C6" s="2" t="s">
        <v>13</v>
      </c>
      <c r="D6" s="2" t="s">
        <v>14</v>
      </c>
      <c r="E6" s="2" t="s">
        <v>15</v>
      </c>
      <c r="F6" s="2" t="s">
        <v>16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13</v>
      </c>
      <c r="T6" s="2" t="s">
        <v>14</v>
      </c>
      <c r="U6" s="2" t="s">
        <v>15</v>
      </c>
      <c r="V6" s="2" t="s">
        <v>16</v>
      </c>
      <c r="W6" s="2" t="s">
        <v>13</v>
      </c>
      <c r="X6" s="2" t="s">
        <v>14</v>
      </c>
      <c r="Y6" s="2" t="s">
        <v>15</v>
      </c>
      <c r="Z6" s="2" t="s">
        <v>16</v>
      </c>
      <c r="AA6" s="2" t="s">
        <v>13</v>
      </c>
      <c r="AB6" s="2" t="s">
        <v>14</v>
      </c>
      <c r="AC6" s="2" t="s">
        <v>15</v>
      </c>
      <c r="AD6" s="2" t="s">
        <v>16</v>
      </c>
      <c r="AE6" s="2" t="s">
        <v>13</v>
      </c>
      <c r="AF6" s="2" t="s">
        <v>14</v>
      </c>
      <c r="AG6" s="2" t="s">
        <v>15</v>
      </c>
      <c r="AH6" s="2" t="s">
        <v>16</v>
      </c>
      <c r="AI6" s="2" t="s">
        <v>13</v>
      </c>
      <c r="AJ6" s="2" t="s">
        <v>14</v>
      </c>
      <c r="AK6" s="2" t="s">
        <v>15</v>
      </c>
      <c r="AL6" s="2" t="s">
        <v>16</v>
      </c>
      <c r="AM6" s="2" t="s">
        <v>13</v>
      </c>
      <c r="AN6" s="2" t="s">
        <v>14</v>
      </c>
      <c r="AO6" s="2" t="s">
        <v>15</v>
      </c>
      <c r="AP6" s="2" t="s">
        <v>16</v>
      </c>
      <c r="AQ6" s="2" t="s">
        <v>13</v>
      </c>
      <c r="AR6" s="2" t="s">
        <v>14</v>
      </c>
      <c r="AS6" s="2" t="s">
        <v>15</v>
      </c>
      <c r="AT6" s="2" t="s">
        <v>16</v>
      </c>
      <c r="AU6" s="2" t="s">
        <v>13</v>
      </c>
      <c r="AV6" s="2" t="s">
        <v>14</v>
      </c>
      <c r="AW6" s="2" t="s">
        <v>15</v>
      </c>
      <c r="AX6" s="2" t="s">
        <v>16</v>
      </c>
      <c r="AY6" s="2" t="s">
        <v>13</v>
      </c>
      <c r="AZ6" s="2" t="s">
        <v>14</v>
      </c>
      <c r="BA6" s="2" t="s">
        <v>15</v>
      </c>
      <c r="BB6" s="2" t="s">
        <v>16</v>
      </c>
    </row>
    <row r="7" spans="1:54" x14ac:dyDescent="0.2">
      <c r="A7" s="3" t="s">
        <v>17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2">
      <c r="A8" s="3" t="s">
        <v>18</v>
      </c>
      <c r="B8" s="11" t="s">
        <v>90</v>
      </c>
      <c r="C8" s="4"/>
      <c r="D8" s="5">
        <f>21450</f>
        <v>21450</v>
      </c>
      <c r="E8" s="5">
        <f t="shared" ref="E8:E13" si="0">(C8)-(D8)</f>
        <v>-21450</v>
      </c>
      <c r="F8" s="6">
        <f t="shared" ref="F8:F13" si="1">IF(D8=0,"",(C8)/(D8))</f>
        <v>0</v>
      </c>
      <c r="G8" s="4"/>
      <c r="H8" s="5">
        <f>21450</f>
        <v>21450</v>
      </c>
      <c r="I8" s="5">
        <f t="shared" ref="I8:I13" si="2">(G8)-(H8)</f>
        <v>-21450</v>
      </c>
      <c r="J8" s="6">
        <f t="shared" ref="J8:J13" si="3">IF(H8=0,"",(G8)/(H8))</f>
        <v>0</v>
      </c>
      <c r="K8" s="4"/>
      <c r="L8" s="5">
        <f>21450</f>
        <v>21450</v>
      </c>
      <c r="M8" s="5">
        <f t="shared" ref="M8:M13" si="4">(K8)-(L8)</f>
        <v>-21450</v>
      </c>
      <c r="N8" s="6">
        <f t="shared" ref="N8:N13" si="5">IF(L8=0,"",(K8)/(L8))</f>
        <v>0</v>
      </c>
      <c r="O8" s="4"/>
      <c r="P8" s="5">
        <f>21450</f>
        <v>21450</v>
      </c>
      <c r="Q8" s="5">
        <f t="shared" ref="Q8:Q13" si="6">(O8)-(P8)</f>
        <v>-21450</v>
      </c>
      <c r="R8" s="6">
        <f t="shared" ref="R8:R13" si="7">IF(P8=0,"",(O8)/(P8))</f>
        <v>0</v>
      </c>
      <c r="S8" s="4"/>
      <c r="T8" s="5">
        <f>21450</f>
        <v>21450</v>
      </c>
      <c r="U8" s="5">
        <f t="shared" ref="U8:U13" si="8">(S8)-(T8)</f>
        <v>-21450</v>
      </c>
      <c r="V8" s="6">
        <f t="shared" ref="V8:V13" si="9">IF(T8=0,"",(S8)/(T8))</f>
        <v>0</v>
      </c>
      <c r="W8" s="4"/>
      <c r="X8" s="5">
        <f>21450</f>
        <v>21450</v>
      </c>
      <c r="Y8" s="5">
        <f t="shared" ref="Y8:Y13" si="10">(W8)-(X8)</f>
        <v>-21450</v>
      </c>
      <c r="Z8" s="6">
        <f t="shared" ref="Z8:Z13" si="11">IF(X8=0,"",(W8)/(X8))</f>
        <v>0</v>
      </c>
      <c r="AA8" s="4"/>
      <c r="AB8" s="5">
        <f>21450</f>
        <v>21450</v>
      </c>
      <c r="AC8" s="5">
        <f t="shared" ref="AC8:AC13" si="12">(AA8)-(AB8)</f>
        <v>-21450</v>
      </c>
      <c r="AD8" s="6">
        <f t="shared" ref="AD8:AD13" si="13">IF(AB8=0,"",(AA8)/(AB8))</f>
        <v>0</v>
      </c>
      <c r="AE8" s="4"/>
      <c r="AF8" s="5">
        <f>21450</f>
        <v>21450</v>
      </c>
      <c r="AG8" s="5">
        <f t="shared" ref="AG8:AG13" si="14">(AE8)-(AF8)</f>
        <v>-21450</v>
      </c>
      <c r="AH8" s="6">
        <f t="shared" ref="AH8:AH13" si="15">IF(AF8=0,"",(AE8)/(AF8))</f>
        <v>0</v>
      </c>
      <c r="AI8" s="4"/>
      <c r="AJ8" s="5">
        <f>21450</f>
        <v>21450</v>
      </c>
      <c r="AK8" s="5">
        <f t="shared" ref="AK8:AK13" si="16">(AI8)-(AJ8)</f>
        <v>-21450</v>
      </c>
      <c r="AL8" s="6">
        <f t="shared" ref="AL8:AL13" si="17">IF(AJ8=0,"",(AI8)/(AJ8))</f>
        <v>0</v>
      </c>
      <c r="AM8" s="4"/>
      <c r="AN8" s="5">
        <f>21450</f>
        <v>21450</v>
      </c>
      <c r="AO8" s="5">
        <f t="shared" ref="AO8:AO13" si="18">(AM8)-(AN8)</f>
        <v>-21450</v>
      </c>
      <c r="AP8" s="6">
        <f t="shared" ref="AP8:AP13" si="19">IF(AN8=0,"",(AM8)/(AN8))</f>
        <v>0</v>
      </c>
      <c r="AQ8" s="4"/>
      <c r="AR8" s="5">
        <f>21450</f>
        <v>21450</v>
      </c>
      <c r="AS8" s="5">
        <f t="shared" ref="AS8:AS13" si="20">(AQ8)-(AR8)</f>
        <v>-21450</v>
      </c>
      <c r="AT8" s="6">
        <f t="shared" ref="AT8:AT13" si="21">IF(AR8=0,"",(AQ8)/(AR8))</f>
        <v>0</v>
      </c>
      <c r="AU8" s="4"/>
      <c r="AV8" s="5">
        <f>21450</f>
        <v>21450</v>
      </c>
      <c r="AW8" s="5">
        <f t="shared" ref="AW8:AW13" si="22">(AU8)-(AV8)</f>
        <v>-21450</v>
      </c>
      <c r="AX8" s="6">
        <f t="shared" ref="AX8:AX13" si="23">IF(AV8=0,"",(AU8)/(AV8))</f>
        <v>0</v>
      </c>
      <c r="AY8" s="5">
        <f t="shared" ref="AY8:AZ13" si="24">(((((((((((C8)+(G8))+(K8))+(O8))+(S8))+(W8))+(AA8))+(AE8))+(AI8))+(AM8))+(AQ8))+(AU8)</f>
        <v>0</v>
      </c>
      <c r="AZ8" s="5">
        <f t="shared" si="24"/>
        <v>257400</v>
      </c>
      <c r="BA8" s="5">
        <f t="shared" ref="BA8:BA13" si="25">(AY8)-(AZ8)</f>
        <v>-257400</v>
      </c>
      <c r="BB8" s="6">
        <f t="shared" ref="BB8:BB13" si="26">IF(AZ8=0,"",(AY8)/(AZ8))</f>
        <v>0</v>
      </c>
    </row>
    <row r="9" spans="1:54" x14ac:dyDescent="0.2">
      <c r="A9" s="3" t="s">
        <v>19</v>
      </c>
      <c r="B9" s="3"/>
      <c r="C9" s="4"/>
      <c r="D9" s="4"/>
      <c r="E9" s="5">
        <f t="shared" si="0"/>
        <v>0</v>
      </c>
      <c r="F9" s="6" t="str">
        <f t="shared" si="1"/>
        <v/>
      </c>
      <c r="G9" s="4"/>
      <c r="H9" s="4"/>
      <c r="I9" s="5">
        <f t="shared" si="2"/>
        <v>0</v>
      </c>
      <c r="J9" s="6" t="str">
        <f t="shared" si="3"/>
        <v/>
      </c>
      <c r="K9" s="4"/>
      <c r="L9" s="4"/>
      <c r="M9" s="5">
        <f t="shared" si="4"/>
        <v>0</v>
      </c>
      <c r="N9" s="6" t="str">
        <f t="shared" si="5"/>
        <v/>
      </c>
      <c r="O9" s="4"/>
      <c r="P9" s="4"/>
      <c r="Q9" s="5">
        <f t="shared" si="6"/>
        <v>0</v>
      </c>
      <c r="R9" s="6" t="str">
        <f t="shared" si="7"/>
        <v/>
      </c>
      <c r="S9" s="4"/>
      <c r="T9" s="4"/>
      <c r="U9" s="5">
        <f t="shared" si="8"/>
        <v>0</v>
      </c>
      <c r="V9" s="6" t="str">
        <f t="shared" si="9"/>
        <v/>
      </c>
      <c r="W9" s="4"/>
      <c r="X9" s="4"/>
      <c r="Y9" s="5">
        <f t="shared" si="10"/>
        <v>0</v>
      </c>
      <c r="Z9" s="6" t="str">
        <f t="shared" si="11"/>
        <v/>
      </c>
      <c r="AA9" s="4"/>
      <c r="AB9" s="4"/>
      <c r="AC9" s="5">
        <f t="shared" si="12"/>
        <v>0</v>
      </c>
      <c r="AD9" s="6" t="str">
        <f t="shared" si="13"/>
        <v/>
      </c>
      <c r="AE9" s="4"/>
      <c r="AF9" s="4"/>
      <c r="AG9" s="5">
        <f t="shared" si="14"/>
        <v>0</v>
      </c>
      <c r="AH9" s="6" t="str">
        <f t="shared" si="15"/>
        <v/>
      </c>
      <c r="AI9" s="4"/>
      <c r="AJ9" s="4"/>
      <c r="AK9" s="5">
        <f t="shared" si="16"/>
        <v>0</v>
      </c>
      <c r="AL9" s="6" t="str">
        <f t="shared" si="17"/>
        <v/>
      </c>
      <c r="AM9" s="4"/>
      <c r="AN9" s="4"/>
      <c r="AO9" s="5">
        <f t="shared" si="18"/>
        <v>0</v>
      </c>
      <c r="AP9" s="6" t="str">
        <f t="shared" si="19"/>
        <v/>
      </c>
      <c r="AQ9" s="4"/>
      <c r="AR9" s="4"/>
      <c r="AS9" s="5">
        <f t="shared" si="20"/>
        <v>0</v>
      </c>
      <c r="AT9" s="6" t="str">
        <f t="shared" si="21"/>
        <v/>
      </c>
      <c r="AU9" s="4"/>
      <c r="AV9" s="4"/>
      <c r="AW9" s="5">
        <f t="shared" si="22"/>
        <v>0</v>
      </c>
      <c r="AX9" s="6" t="str">
        <f t="shared" si="23"/>
        <v/>
      </c>
      <c r="AY9" s="5">
        <f t="shared" si="24"/>
        <v>0</v>
      </c>
      <c r="AZ9" s="5">
        <f t="shared" si="24"/>
        <v>0</v>
      </c>
      <c r="BA9" s="5">
        <f t="shared" si="25"/>
        <v>0</v>
      </c>
      <c r="BB9" s="6" t="str">
        <f t="shared" si="26"/>
        <v/>
      </c>
    </row>
    <row r="10" spans="1:54" x14ac:dyDescent="0.2">
      <c r="A10" s="3" t="s">
        <v>20</v>
      </c>
      <c r="B10" s="11" t="s">
        <v>91</v>
      </c>
      <c r="C10" s="4"/>
      <c r="D10" s="5">
        <f>20</f>
        <v>20</v>
      </c>
      <c r="E10" s="5">
        <f t="shared" si="0"/>
        <v>-20</v>
      </c>
      <c r="F10" s="6">
        <f t="shared" si="1"/>
        <v>0</v>
      </c>
      <c r="G10" s="4"/>
      <c r="H10" s="5">
        <f>20</f>
        <v>20</v>
      </c>
      <c r="I10" s="5">
        <f t="shared" si="2"/>
        <v>-20</v>
      </c>
      <c r="J10" s="6">
        <f t="shared" si="3"/>
        <v>0</v>
      </c>
      <c r="K10" s="4"/>
      <c r="L10" s="5">
        <f>20</f>
        <v>20</v>
      </c>
      <c r="M10" s="5">
        <f t="shared" si="4"/>
        <v>-20</v>
      </c>
      <c r="N10" s="6">
        <f t="shared" si="5"/>
        <v>0</v>
      </c>
      <c r="O10" s="4"/>
      <c r="P10" s="5">
        <f>20</f>
        <v>20</v>
      </c>
      <c r="Q10" s="5">
        <f t="shared" si="6"/>
        <v>-20</v>
      </c>
      <c r="R10" s="6">
        <f t="shared" si="7"/>
        <v>0</v>
      </c>
      <c r="S10" s="4"/>
      <c r="T10" s="5">
        <f>20</f>
        <v>20</v>
      </c>
      <c r="U10" s="5">
        <f t="shared" si="8"/>
        <v>-20</v>
      </c>
      <c r="V10" s="6">
        <f t="shared" si="9"/>
        <v>0</v>
      </c>
      <c r="W10" s="4"/>
      <c r="X10" s="5">
        <f>20</f>
        <v>20</v>
      </c>
      <c r="Y10" s="5">
        <f t="shared" si="10"/>
        <v>-20</v>
      </c>
      <c r="Z10" s="6">
        <f t="shared" si="11"/>
        <v>0</v>
      </c>
      <c r="AA10" s="4"/>
      <c r="AB10" s="5">
        <f>20</f>
        <v>20</v>
      </c>
      <c r="AC10" s="5">
        <f t="shared" si="12"/>
        <v>-20</v>
      </c>
      <c r="AD10" s="6">
        <f t="shared" si="13"/>
        <v>0</v>
      </c>
      <c r="AE10" s="4"/>
      <c r="AF10" s="5">
        <f>20</f>
        <v>20</v>
      </c>
      <c r="AG10" s="5">
        <f t="shared" si="14"/>
        <v>-20</v>
      </c>
      <c r="AH10" s="6">
        <f t="shared" si="15"/>
        <v>0</v>
      </c>
      <c r="AI10" s="4"/>
      <c r="AJ10" s="5">
        <f>20</f>
        <v>20</v>
      </c>
      <c r="AK10" s="5">
        <f t="shared" si="16"/>
        <v>-20</v>
      </c>
      <c r="AL10" s="6">
        <f t="shared" si="17"/>
        <v>0</v>
      </c>
      <c r="AM10" s="4"/>
      <c r="AN10" s="5">
        <f>20</f>
        <v>20</v>
      </c>
      <c r="AO10" s="5">
        <f t="shared" si="18"/>
        <v>-20</v>
      </c>
      <c r="AP10" s="6">
        <f t="shared" si="19"/>
        <v>0</v>
      </c>
      <c r="AQ10" s="4"/>
      <c r="AR10" s="5">
        <f>20</f>
        <v>20</v>
      </c>
      <c r="AS10" s="5">
        <f t="shared" si="20"/>
        <v>-20</v>
      </c>
      <c r="AT10" s="6">
        <f t="shared" si="21"/>
        <v>0</v>
      </c>
      <c r="AU10" s="4"/>
      <c r="AV10" s="5">
        <f>20</f>
        <v>20</v>
      </c>
      <c r="AW10" s="5">
        <f t="shared" si="22"/>
        <v>-20</v>
      </c>
      <c r="AX10" s="6">
        <f t="shared" si="23"/>
        <v>0</v>
      </c>
      <c r="AY10" s="5">
        <f t="shared" si="24"/>
        <v>0</v>
      </c>
      <c r="AZ10" s="5">
        <f t="shared" si="24"/>
        <v>240</v>
      </c>
      <c r="BA10" s="5">
        <f t="shared" si="25"/>
        <v>-240</v>
      </c>
      <c r="BB10" s="6">
        <f t="shared" si="26"/>
        <v>0</v>
      </c>
    </row>
    <row r="11" spans="1:54" x14ac:dyDescent="0.2">
      <c r="A11" s="3" t="s">
        <v>21</v>
      </c>
      <c r="B11" s="3"/>
      <c r="C11" s="7">
        <f>(C9)+(C10)</f>
        <v>0</v>
      </c>
      <c r="D11" s="7">
        <f>(D9)+(D10)</f>
        <v>20</v>
      </c>
      <c r="E11" s="7">
        <f t="shared" si="0"/>
        <v>-20</v>
      </c>
      <c r="F11" s="8">
        <f t="shared" si="1"/>
        <v>0</v>
      </c>
      <c r="G11" s="7">
        <f>(G9)+(G10)</f>
        <v>0</v>
      </c>
      <c r="H11" s="7">
        <f>(H9)+(H10)</f>
        <v>20</v>
      </c>
      <c r="I11" s="7">
        <f t="shared" si="2"/>
        <v>-20</v>
      </c>
      <c r="J11" s="8">
        <f t="shared" si="3"/>
        <v>0</v>
      </c>
      <c r="K11" s="7">
        <f>(K9)+(K10)</f>
        <v>0</v>
      </c>
      <c r="L11" s="7">
        <f>(L9)+(L10)</f>
        <v>20</v>
      </c>
      <c r="M11" s="7">
        <f t="shared" si="4"/>
        <v>-20</v>
      </c>
      <c r="N11" s="8">
        <f t="shared" si="5"/>
        <v>0</v>
      </c>
      <c r="O11" s="7">
        <f>(O9)+(O10)</f>
        <v>0</v>
      </c>
      <c r="P11" s="7">
        <f>(P9)+(P10)</f>
        <v>20</v>
      </c>
      <c r="Q11" s="7">
        <f t="shared" si="6"/>
        <v>-20</v>
      </c>
      <c r="R11" s="8">
        <f t="shared" si="7"/>
        <v>0</v>
      </c>
      <c r="S11" s="7">
        <f>(S9)+(S10)</f>
        <v>0</v>
      </c>
      <c r="T11" s="7">
        <f>(T9)+(T10)</f>
        <v>20</v>
      </c>
      <c r="U11" s="7">
        <f t="shared" si="8"/>
        <v>-20</v>
      </c>
      <c r="V11" s="8">
        <f t="shared" si="9"/>
        <v>0</v>
      </c>
      <c r="W11" s="7">
        <f>(W9)+(W10)</f>
        <v>0</v>
      </c>
      <c r="X11" s="7">
        <f>(X9)+(X10)</f>
        <v>20</v>
      </c>
      <c r="Y11" s="7">
        <f t="shared" si="10"/>
        <v>-20</v>
      </c>
      <c r="Z11" s="8">
        <f t="shared" si="11"/>
        <v>0</v>
      </c>
      <c r="AA11" s="7">
        <f>(AA9)+(AA10)</f>
        <v>0</v>
      </c>
      <c r="AB11" s="7">
        <f>(AB9)+(AB10)</f>
        <v>20</v>
      </c>
      <c r="AC11" s="7">
        <f t="shared" si="12"/>
        <v>-20</v>
      </c>
      <c r="AD11" s="8">
        <f t="shared" si="13"/>
        <v>0</v>
      </c>
      <c r="AE11" s="7">
        <f>(AE9)+(AE10)</f>
        <v>0</v>
      </c>
      <c r="AF11" s="7">
        <f>(AF9)+(AF10)</f>
        <v>20</v>
      </c>
      <c r="AG11" s="7">
        <f t="shared" si="14"/>
        <v>-20</v>
      </c>
      <c r="AH11" s="8">
        <f t="shared" si="15"/>
        <v>0</v>
      </c>
      <c r="AI11" s="7">
        <f>(AI9)+(AI10)</f>
        <v>0</v>
      </c>
      <c r="AJ11" s="7">
        <f>(AJ9)+(AJ10)</f>
        <v>20</v>
      </c>
      <c r="AK11" s="7">
        <f t="shared" si="16"/>
        <v>-20</v>
      </c>
      <c r="AL11" s="8">
        <f t="shared" si="17"/>
        <v>0</v>
      </c>
      <c r="AM11" s="7">
        <f>(AM9)+(AM10)</f>
        <v>0</v>
      </c>
      <c r="AN11" s="7">
        <f>(AN9)+(AN10)</f>
        <v>20</v>
      </c>
      <c r="AO11" s="7">
        <f t="shared" si="18"/>
        <v>-20</v>
      </c>
      <c r="AP11" s="8">
        <f t="shared" si="19"/>
        <v>0</v>
      </c>
      <c r="AQ11" s="7">
        <f>(AQ9)+(AQ10)</f>
        <v>0</v>
      </c>
      <c r="AR11" s="7">
        <f>(AR9)+(AR10)</f>
        <v>20</v>
      </c>
      <c r="AS11" s="7">
        <f t="shared" si="20"/>
        <v>-20</v>
      </c>
      <c r="AT11" s="8">
        <f t="shared" si="21"/>
        <v>0</v>
      </c>
      <c r="AU11" s="7">
        <f>(AU9)+(AU10)</f>
        <v>0</v>
      </c>
      <c r="AV11" s="7">
        <f>(AV9)+(AV10)</f>
        <v>20</v>
      </c>
      <c r="AW11" s="7">
        <f t="shared" si="22"/>
        <v>-20</v>
      </c>
      <c r="AX11" s="8">
        <f t="shared" si="23"/>
        <v>0</v>
      </c>
      <c r="AY11" s="7">
        <f t="shared" si="24"/>
        <v>0</v>
      </c>
      <c r="AZ11" s="7">
        <f t="shared" si="24"/>
        <v>240</v>
      </c>
      <c r="BA11" s="7">
        <f t="shared" si="25"/>
        <v>-240</v>
      </c>
      <c r="BB11" s="8">
        <f t="shared" si="26"/>
        <v>0</v>
      </c>
    </row>
    <row r="12" spans="1:54" x14ac:dyDescent="0.2">
      <c r="A12" s="3" t="s">
        <v>22</v>
      </c>
      <c r="B12" s="3"/>
      <c r="C12" s="7">
        <f>(C8)+(C11)</f>
        <v>0</v>
      </c>
      <c r="D12" s="7">
        <f>(D8)+(D11)</f>
        <v>21470</v>
      </c>
      <c r="E12" s="7">
        <f t="shared" si="0"/>
        <v>-21470</v>
      </c>
      <c r="F12" s="8">
        <f t="shared" si="1"/>
        <v>0</v>
      </c>
      <c r="G12" s="7">
        <f>(G8)+(G11)</f>
        <v>0</v>
      </c>
      <c r="H12" s="7">
        <f>(H8)+(H11)</f>
        <v>21470</v>
      </c>
      <c r="I12" s="7">
        <f t="shared" si="2"/>
        <v>-21470</v>
      </c>
      <c r="J12" s="8">
        <f t="shared" si="3"/>
        <v>0</v>
      </c>
      <c r="K12" s="7">
        <f>(K8)+(K11)</f>
        <v>0</v>
      </c>
      <c r="L12" s="7">
        <f>(L8)+(L11)</f>
        <v>21470</v>
      </c>
      <c r="M12" s="7">
        <f t="shared" si="4"/>
        <v>-21470</v>
      </c>
      <c r="N12" s="8">
        <f t="shared" si="5"/>
        <v>0</v>
      </c>
      <c r="O12" s="7">
        <f>(O8)+(O11)</f>
        <v>0</v>
      </c>
      <c r="P12" s="7">
        <f>(P8)+(P11)</f>
        <v>21470</v>
      </c>
      <c r="Q12" s="7">
        <f t="shared" si="6"/>
        <v>-21470</v>
      </c>
      <c r="R12" s="8">
        <f t="shared" si="7"/>
        <v>0</v>
      </c>
      <c r="S12" s="7">
        <f>(S8)+(S11)</f>
        <v>0</v>
      </c>
      <c r="T12" s="7">
        <f>(T8)+(T11)</f>
        <v>21470</v>
      </c>
      <c r="U12" s="7">
        <f t="shared" si="8"/>
        <v>-21470</v>
      </c>
      <c r="V12" s="8">
        <f t="shared" si="9"/>
        <v>0</v>
      </c>
      <c r="W12" s="7">
        <f>(W8)+(W11)</f>
        <v>0</v>
      </c>
      <c r="X12" s="7">
        <f>(X8)+(X11)</f>
        <v>21470</v>
      </c>
      <c r="Y12" s="7">
        <f t="shared" si="10"/>
        <v>-21470</v>
      </c>
      <c r="Z12" s="8">
        <f t="shared" si="11"/>
        <v>0</v>
      </c>
      <c r="AA12" s="7">
        <f>(AA8)+(AA11)</f>
        <v>0</v>
      </c>
      <c r="AB12" s="7">
        <f>(AB8)+(AB11)</f>
        <v>21470</v>
      </c>
      <c r="AC12" s="7">
        <f t="shared" si="12"/>
        <v>-21470</v>
      </c>
      <c r="AD12" s="8">
        <f t="shared" si="13"/>
        <v>0</v>
      </c>
      <c r="AE12" s="7">
        <f>(AE8)+(AE11)</f>
        <v>0</v>
      </c>
      <c r="AF12" s="7">
        <f>(AF8)+(AF11)</f>
        <v>21470</v>
      </c>
      <c r="AG12" s="7">
        <f t="shared" si="14"/>
        <v>-21470</v>
      </c>
      <c r="AH12" s="8">
        <f t="shared" si="15"/>
        <v>0</v>
      </c>
      <c r="AI12" s="7">
        <f>(AI8)+(AI11)</f>
        <v>0</v>
      </c>
      <c r="AJ12" s="7">
        <f>(AJ8)+(AJ11)</f>
        <v>21470</v>
      </c>
      <c r="AK12" s="7">
        <f t="shared" si="16"/>
        <v>-21470</v>
      </c>
      <c r="AL12" s="8">
        <f t="shared" si="17"/>
        <v>0</v>
      </c>
      <c r="AM12" s="7">
        <f>(AM8)+(AM11)</f>
        <v>0</v>
      </c>
      <c r="AN12" s="7">
        <f>(AN8)+(AN11)</f>
        <v>21470</v>
      </c>
      <c r="AO12" s="7">
        <f t="shared" si="18"/>
        <v>-21470</v>
      </c>
      <c r="AP12" s="8">
        <f t="shared" si="19"/>
        <v>0</v>
      </c>
      <c r="AQ12" s="7">
        <f>(AQ8)+(AQ11)</f>
        <v>0</v>
      </c>
      <c r="AR12" s="7">
        <f>(AR8)+(AR11)</f>
        <v>21470</v>
      </c>
      <c r="AS12" s="7">
        <f t="shared" si="20"/>
        <v>-21470</v>
      </c>
      <c r="AT12" s="8">
        <f t="shared" si="21"/>
        <v>0</v>
      </c>
      <c r="AU12" s="7">
        <f>(AU8)+(AU11)</f>
        <v>0</v>
      </c>
      <c r="AV12" s="7">
        <f>(AV8)+(AV11)</f>
        <v>21470</v>
      </c>
      <c r="AW12" s="7">
        <f t="shared" si="22"/>
        <v>-21470</v>
      </c>
      <c r="AX12" s="8">
        <f t="shared" si="23"/>
        <v>0</v>
      </c>
      <c r="AY12" s="7">
        <f t="shared" si="24"/>
        <v>0</v>
      </c>
      <c r="AZ12" s="7">
        <f t="shared" si="24"/>
        <v>257640</v>
      </c>
      <c r="BA12" s="7">
        <f t="shared" si="25"/>
        <v>-257640</v>
      </c>
      <c r="BB12" s="8">
        <f t="shared" si="26"/>
        <v>0</v>
      </c>
    </row>
    <row r="13" spans="1:54" x14ac:dyDescent="0.2">
      <c r="A13" s="3" t="s">
        <v>23</v>
      </c>
      <c r="B13" s="3"/>
      <c r="C13" s="7">
        <f>(C12)-(0)</f>
        <v>0</v>
      </c>
      <c r="D13" s="7">
        <f>(D12)-(0)</f>
        <v>21470</v>
      </c>
      <c r="E13" s="7">
        <f t="shared" si="0"/>
        <v>-21470</v>
      </c>
      <c r="F13" s="8">
        <f t="shared" si="1"/>
        <v>0</v>
      </c>
      <c r="G13" s="7">
        <f>(G12)-(0)</f>
        <v>0</v>
      </c>
      <c r="H13" s="7">
        <f>(H12)-(0)</f>
        <v>21470</v>
      </c>
      <c r="I13" s="7">
        <f t="shared" si="2"/>
        <v>-21470</v>
      </c>
      <c r="J13" s="8">
        <f t="shared" si="3"/>
        <v>0</v>
      </c>
      <c r="K13" s="7">
        <f>(K12)-(0)</f>
        <v>0</v>
      </c>
      <c r="L13" s="7">
        <f>(L12)-(0)</f>
        <v>21470</v>
      </c>
      <c r="M13" s="7">
        <f t="shared" si="4"/>
        <v>-21470</v>
      </c>
      <c r="N13" s="8">
        <f t="shared" si="5"/>
        <v>0</v>
      </c>
      <c r="O13" s="7">
        <f>(O12)-(0)</f>
        <v>0</v>
      </c>
      <c r="P13" s="7">
        <f>(P12)-(0)</f>
        <v>21470</v>
      </c>
      <c r="Q13" s="7">
        <f t="shared" si="6"/>
        <v>-21470</v>
      </c>
      <c r="R13" s="8">
        <f t="shared" si="7"/>
        <v>0</v>
      </c>
      <c r="S13" s="7">
        <f>(S12)-(0)</f>
        <v>0</v>
      </c>
      <c r="T13" s="7">
        <f>(T12)-(0)</f>
        <v>21470</v>
      </c>
      <c r="U13" s="7">
        <f t="shared" si="8"/>
        <v>-21470</v>
      </c>
      <c r="V13" s="8">
        <f t="shared" si="9"/>
        <v>0</v>
      </c>
      <c r="W13" s="7">
        <f>(W12)-(0)</f>
        <v>0</v>
      </c>
      <c r="X13" s="7">
        <f>(X12)-(0)</f>
        <v>21470</v>
      </c>
      <c r="Y13" s="7">
        <f t="shared" si="10"/>
        <v>-21470</v>
      </c>
      <c r="Z13" s="8">
        <f t="shared" si="11"/>
        <v>0</v>
      </c>
      <c r="AA13" s="7">
        <f>(AA12)-(0)</f>
        <v>0</v>
      </c>
      <c r="AB13" s="7">
        <f>(AB12)-(0)</f>
        <v>21470</v>
      </c>
      <c r="AC13" s="7">
        <f t="shared" si="12"/>
        <v>-21470</v>
      </c>
      <c r="AD13" s="8">
        <f t="shared" si="13"/>
        <v>0</v>
      </c>
      <c r="AE13" s="7">
        <f>(AE12)-(0)</f>
        <v>0</v>
      </c>
      <c r="AF13" s="7">
        <f>(AF12)-(0)</f>
        <v>21470</v>
      </c>
      <c r="AG13" s="7">
        <f t="shared" si="14"/>
        <v>-21470</v>
      </c>
      <c r="AH13" s="8">
        <f t="shared" si="15"/>
        <v>0</v>
      </c>
      <c r="AI13" s="7">
        <f>(AI12)-(0)</f>
        <v>0</v>
      </c>
      <c r="AJ13" s="7">
        <f>(AJ12)-(0)</f>
        <v>21470</v>
      </c>
      <c r="AK13" s="7">
        <f t="shared" si="16"/>
        <v>-21470</v>
      </c>
      <c r="AL13" s="8">
        <f t="shared" si="17"/>
        <v>0</v>
      </c>
      <c r="AM13" s="7">
        <f>(AM12)-(0)</f>
        <v>0</v>
      </c>
      <c r="AN13" s="7">
        <f>(AN12)-(0)</f>
        <v>21470</v>
      </c>
      <c r="AO13" s="7">
        <f t="shared" si="18"/>
        <v>-21470</v>
      </c>
      <c r="AP13" s="8">
        <f t="shared" si="19"/>
        <v>0</v>
      </c>
      <c r="AQ13" s="7">
        <f>(AQ12)-(0)</f>
        <v>0</v>
      </c>
      <c r="AR13" s="7">
        <f>(AR12)-(0)</f>
        <v>21470</v>
      </c>
      <c r="AS13" s="7">
        <f t="shared" si="20"/>
        <v>-21470</v>
      </c>
      <c r="AT13" s="8">
        <f t="shared" si="21"/>
        <v>0</v>
      </c>
      <c r="AU13" s="7">
        <f>(AU12)-(0)</f>
        <v>0</v>
      </c>
      <c r="AV13" s="7">
        <f>(AV12)-(0)</f>
        <v>21470</v>
      </c>
      <c r="AW13" s="7">
        <f t="shared" si="22"/>
        <v>-21470</v>
      </c>
      <c r="AX13" s="8">
        <f t="shared" si="23"/>
        <v>0</v>
      </c>
      <c r="AY13" s="7">
        <f t="shared" si="24"/>
        <v>0</v>
      </c>
      <c r="AZ13" s="7">
        <f t="shared" si="24"/>
        <v>257640</v>
      </c>
      <c r="BA13" s="7">
        <f t="shared" si="25"/>
        <v>-257640</v>
      </c>
      <c r="BB13" s="8">
        <f t="shared" si="26"/>
        <v>0</v>
      </c>
    </row>
    <row r="14" spans="1:54" x14ac:dyDescent="0.2">
      <c r="A14" s="3" t="s">
        <v>24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x14ac:dyDescent="0.2">
      <c r="A15" s="3" t="s">
        <v>25</v>
      </c>
      <c r="B15" s="3"/>
      <c r="C15" s="4"/>
      <c r="D15" s="4"/>
      <c r="E15" s="5">
        <f t="shared" ref="E15:E46" si="27">(C15)-(D15)</f>
        <v>0</v>
      </c>
      <c r="F15" s="6" t="str">
        <f t="shared" ref="F15:F46" si="28">IF(D15=0,"",(C15)/(D15))</f>
        <v/>
      </c>
      <c r="G15" s="4"/>
      <c r="H15" s="4"/>
      <c r="I15" s="5">
        <f t="shared" ref="I15:I46" si="29">(G15)-(H15)</f>
        <v>0</v>
      </c>
      <c r="J15" s="6" t="str">
        <f t="shared" ref="J15:J46" si="30">IF(H15=0,"",(G15)/(H15))</f>
        <v/>
      </c>
      <c r="K15" s="4"/>
      <c r="L15" s="4"/>
      <c r="M15" s="5">
        <f t="shared" ref="M15:M46" si="31">(K15)-(L15)</f>
        <v>0</v>
      </c>
      <c r="N15" s="6" t="str">
        <f t="shared" ref="N15:N46" si="32">IF(L15=0,"",(K15)/(L15))</f>
        <v/>
      </c>
      <c r="O15" s="4"/>
      <c r="P15" s="4"/>
      <c r="Q15" s="5">
        <f t="shared" ref="Q15:Q46" si="33">(O15)-(P15)</f>
        <v>0</v>
      </c>
      <c r="R15" s="6" t="str">
        <f t="shared" ref="R15:R46" si="34">IF(P15=0,"",(O15)/(P15))</f>
        <v/>
      </c>
      <c r="S15" s="4"/>
      <c r="T15" s="4"/>
      <c r="U15" s="5">
        <f t="shared" ref="U15:U46" si="35">(S15)-(T15)</f>
        <v>0</v>
      </c>
      <c r="V15" s="6" t="str">
        <f t="shared" ref="V15:V46" si="36">IF(T15=0,"",(S15)/(T15))</f>
        <v/>
      </c>
      <c r="W15" s="4"/>
      <c r="X15" s="4"/>
      <c r="Y15" s="5">
        <f t="shared" ref="Y15:Y46" si="37">(W15)-(X15)</f>
        <v>0</v>
      </c>
      <c r="Z15" s="6" t="str">
        <f t="shared" ref="Z15:Z46" si="38">IF(X15=0,"",(W15)/(X15))</f>
        <v/>
      </c>
      <c r="AA15" s="4"/>
      <c r="AB15" s="4"/>
      <c r="AC15" s="5">
        <f t="shared" ref="AC15:AC46" si="39">(AA15)-(AB15)</f>
        <v>0</v>
      </c>
      <c r="AD15" s="6" t="str">
        <f t="shared" ref="AD15:AD46" si="40">IF(AB15=0,"",(AA15)/(AB15))</f>
        <v/>
      </c>
      <c r="AE15" s="4"/>
      <c r="AF15" s="4"/>
      <c r="AG15" s="5">
        <f t="shared" ref="AG15:AG46" si="41">(AE15)-(AF15)</f>
        <v>0</v>
      </c>
      <c r="AH15" s="6" t="str">
        <f t="shared" ref="AH15:AH46" si="42">IF(AF15=0,"",(AE15)/(AF15))</f>
        <v/>
      </c>
      <c r="AI15" s="4"/>
      <c r="AJ15" s="4"/>
      <c r="AK15" s="5">
        <f t="shared" ref="AK15:AK46" si="43">(AI15)-(AJ15)</f>
        <v>0</v>
      </c>
      <c r="AL15" s="6" t="str">
        <f t="shared" ref="AL15:AL46" si="44">IF(AJ15=0,"",(AI15)/(AJ15))</f>
        <v/>
      </c>
      <c r="AM15" s="4"/>
      <c r="AN15" s="4"/>
      <c r="AO15" s="5">
        <f t="shared" ref="AO15:AO46" si="45">(AM15)-(AN15)</f>
        <v>0</v>
      </c>
      <c r="AP15" s="6" t="str">
        <f t="shared" ref="AP15:AP46" si="46">IF(AN15=0,"",(AM15)/(AN15))</f>
        <v/>
      </c>
      <c r="AQ15" s="4"/>
      <c r="AR15" s="4"/>
      <c r="AS15" s="5">
        <f t="shared" ref="AS15:AS46" si="47">(AQ15)-(AR15)</f>
        <v>0</v>
      </c>
      <c r="AT15" s="6" t="str">
        <f t="shared" ref="AT15:AT46" si="48">IF(AR15=0,"",(AQ15)/(AR15))</f>
        <v/>
      </c>
      <c r="AU15" s="4"/>
      <c r="AV15" s="4"/>
      <c r="AW15" s="5">
        <f t="shared" ref="AW15:AW46" si="49">(AU15)-(AV15)</f>
        <v>0</v>
      </c>
      <c r="AX15" s="6" t="str">
        <f t="shared" ref="AX15:AX46" si="50">IF(AV15=0,"",(AU15)/(AV15))</f>
        <v/>
      </c>
      <c r="AY15" s="5">
        <f t="shared" ref="AY15:AY46" si="51">(((((((((((C15)+(G15))+(K15))+(O15))+(S15))+(W15))+(AA15))+(AE15))+(AI15))+(AM15))+(AQ15))+(AU15)</f>
        <v>0</v>
      </c>
      <c r="AZ15" s="5">
        <f t="shared" ref="AZ15:AZ46" si="52">(((((((((((D15)+(H15))+(L15))+(P15))+(T15))+(X15))+(AB15))+(AF15))+(AJ15))+(AN15))+(AR15))+(AV15)</f>
        <v>0</v>
      </c>
      <c r="BA15" s="5">
        <f t="shared" ref="BA15:BA46" si="53">(AY15)-(AZ15)</f>
        <v>0</v>
      </c>
      <c r="BB15" s="6" t="str">
        <f t="shared" ref="BB15:BB46" si="54">IF(AZ15=0,"",(AY15)/(AZ15))</f>
        <v/>
      </c>
    </row>
    <row r="16" spans="1:54" x14ac:dyDescent="0.2">
      <c r="A16" s="3" t="s">
        <v>26</v>
      </c>
      <c r="B16" s="11" t="s">
        <v>92</v>
      </c>
      <c r="C16" s="4"/>
      <c r="D16" s="5">
        <f>2000</f>
        <v>2000</v>
      </c>
      <c r="E16" s="5">
        <f t="shared" si="27"/>
        <v>-2000</v>
      </c>
      <c r="F16" s="6">
        <f t="shared" si="28"/>
        <v>0</v>
      </c>
      <c r="G16" s="4"/>
      <c r="H16" s="5">
        <f>2000</f>
        <v>2000</v>
      </c>
      <c r="I16" s="5">
        <f t="shared" si="29"/>
        <v>-2000</v>
      </c>
      <c r="J16" s="6">
        <f t="shared" si="30"/>
        <v>0</v>
      </c>
      <c r="K16" s="4"/>
      <c r="L16" s="5">
        <f>2200</f>
        <v>2200</v>
      </c>
      <c r="M16" s="5">
        <f t="shared" si="31"/>
        <v>-2200</v>
      </c>
      <c r="N16" s="6">
        <f t="shared" si="32"/>
        <v>0</v>
      </c>
      <c r="O16" s="4"/>
      <c r="P16" s="5">
        <f>2350</f>
        <v>2350</v>
      </c>
      <c r="Q16" s="5">
        <f t="shared" si="33"/>
        <v>-2350</v>
      </c>
      <c r="R16" s="6">
        <f t="shared" si="34"/>
        <v>0</v>
      </c>
      <c r="S16" s="4"/>
      <c r="T16" s="5">
        <f>2000</f>
        <v>2000</v>
      </c>
      <c r="U16" s="5">
        <f t="shared" si="35"/>
        <v>-2000</v>
      </c>
      <c r="V16" s="6">
        <f t="shared" si="36"/>
        <v>0</v>
      </c>
      <c r="W16" s="4"/>
      <c r="X16" s="5">
        <f>2400</f>
        <v>2400</v>
      </c>
      <c r="Y16" s="5">
        <f t="shared" si="37"/>
        <v>-2400</v>
      </c>
      <c r="Z16" s="6">
        <f t="shared" si="38"/>
        <v>0</v>
      </c>
      <c r="AA16" s="4"/>
      <c r="AB16" s="5">
        <f>2400</f>
        <v>2400</v>
      </c>
      <c r="AC16" s="5">
        <f t="shared" si="39"/>
        <v>-2400</v>
      </c>
      <c r="AD16" s="6">
        <f t="shared" si="40"/>
        <v>0</v>
      </c>
      <c r="AE16" s="4"/>
      <c r="AF16" s="5">
        <f>2600</f>
        <v>2600</v>
      </c>
      <c r="AG16" s="5">
        <f t="shared" si="41"/>
        <v>-2600</v>
      </c>
      <c r="AH16" s="6">
        <f t="shared" si="42"/>
        <v>0</v>
      </c>
      <c r="AI16" s="4"/>
      <c r="AJ16" s="5">
        <f>2375</f>
        <v>2375</v>
      </c>
      <c r="AK16" s="5">
        <f t="shared" si="43"/>
        <v>-2375</v>
      </c>
      <c r="AL16" s="6">
        <f t="shared" si="44"/>
        <v>0</v>
      </c>
      <c r="AM16" s="4"/>
      <c r="AN16" s="5">
        <f>2000</f>
        <v>2000</v>
      </c>
      <c r="AO16" s="5">
        <f t="shared" si="45"/>
        <v>-2000</v>
      </c>
      <c r="AP16" s="6">
        <f t="shared" si="46"/>
        <v>0</v>
      </c>
      <c r="AQ16" s="4"/>
      <c r="AR16" s="5">
        <f>2000</f>
        <v>2000</v>
      </c>
      <c r="AS16" s="5">
        <f t="shared" si="47"/>
        <v>-2000</v>
      </c>
      <c r="AT16" s="6">
        <f t="shared" si="48"/>
        <v>0</v>
      </c>
      <c r="AU16" s="4"/>
      <c r="AV16" s="5">
        <f>2000</f>
        <v>2000</v>
      </c>
      <c r="AW16" s="5">
        <f t="shared" si="49"/>
        <v>-2000</v>
      </c>
      <c r="AX16" s="6">
        <f t="shared" si="50"/>
        <v>0</v>
      </c>
      <c r="AY16" s="5">
        <f t="shared" si="51"/>
        <v>0</v>
      </c>
      <c r="AZ16" s="5">
        <f t="shared" si="52"/>
        <v>26325</v>
      </c>
      <c r="BA16" s="5">
        <f t="shared" si="53"/>
        <v>-26325</v>
      </c>
      <c r="BB16" s="6">
        <f t="shared" si="54"/>
        <v>0</v>
      </c>
    </row>
    <row r="17" spans="1:54" ht="23" x14ac:dyDescent="0.2">
      <c r="A17" s="3" t="s">
        <v>27</v>
      </c>
      <c r="B17" s="11" t="s">
        <v>118</v>
      </c>
      <c r="C17" s="4"/>
      <c r="D17" s="5">
        <f>0</f>
        <v>0</v>
      </c>
      <c r="E17" s="5">
        <f t="shared" si="27"/>
        <v>0</v>
      </c>
      <c r="F17" s="6" t="str">
        <f t="shared" si="28"/>
        <v/>
      </c>
      <c r="G17" s="4"/>
      <c r="H17" s="5">
        <f>500</f>
        <v>500</v>
      </c>
      <c r="I17" s="5">
        <f t="shared" si="29"/>
        <v>-500</v>
      </c>
      <c r="J17" s="6">
        <f t="shared" si="30"/>
        <v>0</v>
      </c>
      <c r="K17" s="4"/>
      <c r="L17" s="5">
        <f>943.07</f>
        <v>943.07</v>
      </c>
      <c r="M17" s="5">
        <f t="shared" si="31"/>
        <v>-943.07</v>
      </c>
      <c r="N17" s="6">
        <f t="shared" si="32"/>
        <v>0</v>
      </c>
      <c r="O17" s="4"/>
      <c r="P17" s="5">
        <f>1100</f>
        <v>1100</v>
      </c>
      <c r="Q17" s="5">
        <f t="shared" si="33"/>
        <v>-1100</v>
      </c>
      <c r="R17" s="6">
        <f t="shared" si="34"/>
        <v>0</v>
      </c>
      <c r="S17" s="4"/>
      <c r="T17" s="5">
        <f>1219.47</f>
        <v>1219.47</v>
      </c>
      <c r="U17" s="5">
        <f t="shared" si="35"/>
        <v>-1219.47</v>
      </c>
      <c r="V17" s="6">
        <f t="shared" si="36"/>
        <v>0</v>
      </c>
      <c r="W17" s="4"/>
      <c r="X17" s="5">
        <f>1350</f>
        <v>1350</v>
      </c>
      <c r="Y17" s="5">
        <f t="shared" si="37"/>
        <v>-1350</v>
      </c>
      <c r="Z17" s="6">
        <f t="shared" si="38"/>
        <v>0</v>
      </c>
      <c r="AA17" s="4"/>
      <c r="AB17" s="5">
        <f>0</f>
        <v>0</v>
      </c>
      <c r="AC17" s="5">
        <f t="shared" si="39"/>
        <v>0</v>
      </c>
      <c r="AD17" s="6" t="str">
        <f t="shared" si="40"/>
        <v/>
      </c>
      <c r="AE17" s="4"/>
      <c r="AF17" s="5">
        <f>1250</f>
        <v>1250</v>
      </c>
      <c r="AG17" s="5">
        <f t="shared" si="41"/>
        <v>-1250</v>
      </c>
      <c r="AH17" s="6">
        <f t="shared" si="42"/>
        <v>0</v>
      </c>
      <c r="AI17" s="4"/>
      <c r="AJ17" s="5">
        <f>300</f>
        <v>300</v>
      </c>
      <c r="AK17" s="5">
        <f t="shared" si="43"/>
        <v>-300</v>
      </c>
      <c r="AL17" s="6">
        <f t="shared" si="44"/>
        <v>0</v>
      </c>
      <c r="AM17" s="4"/>
      <c r="AN17" s="5">
        <f>250</f>
        <v>250</v>
      </c>
      <c r="AO17" s="5">
        <f t="shared" si="45"/>
        <v>-250</v>
      </c>
      <c r="AP17" s="6">
        <f t="shared" si="46"/>
        <v>0</v>
      </c>
      <c r="AQ17" s="4"/>
      <c r="AR17" s="5">
        <f>275</f>
        <v>275</v>
      </c>
      <c r="AS17" s="5">
        <f t="shared" si="47"/>
        <v>-275</v>
      </c>
      <c r="AT17" s="6">
        <f t="shared" si="48"/>
        <v>0</v>
      </c>
      <c r="AU17" s="4"/>
      <c r="AV17" s="5">
        <f>150</f>
        <v>150</v>
      </c>
      <c r="AW17" s="5">
        <f t="shared" si="49"/>
        <v>-150</v>
      </c>
      <c r="AX17" s="6">
        <f t="shared" si="50"/>
        <v>0</v>
      </c>
      <c r="AY17" s="5">
        <f t="shared" si="51"/>
        <v>0</v>
      </c>
      <c r="AZ17" s="5">
        <f t="shared" si="52"/>
        <v>7337.54</v>
      </c>
      <c r="BA17" s="5">
        <f t="shared" si="53"/>
        <v>-7337.54</v>
      </c>
      <c r="BB17" s="6">
        <f t="shared" si="54"/>
        <v>0</v>
      </c>
    </row>
    <row r="18" spans="1:54" x14ac:dyDescent="0.2">
      <c r="A18" s="3" t="s">
        <v>28</v>
      </c>
      <c r="B18" s="11" t="s">
        <v>93</v>
      </c>
      <c r="C18" s="4"/>
      <c r="D18" s="5">
        <f>0</f>
        <v>0</v>
      </c>
      <c r="E18" s="5">
        <f t="shared" si="27"/>
        <v>0</v>
      </c>
      <c r="F18" s="6" t="str">
        <f t="shared" si="28"/>
        <v/>
      </c>
      <c r="G18" s="4"/>
      <c r="H18" s="5">
        <f>0</f>
        <v>0</v>
      </c>
      <c r="I18" s="5">
        <f t="shared" si="29"/>
        <v>0</v>
      </c>
      <c r="J18" s="6" t="str">
        <f t="shared" si="30"/>
        <v/>
      </c>
      <c r="K18" s="4"/>
      <c r="L18" s="5">
        <f>0</f>
        <v>0</v>
      </c>
      <c r="M18" s="5">
        <f t="shared" si="31"/>
        <v>0</v>
      </c>
      <c r="N18" s="6" t="str">
        <f t="shared" si="32"/>
        <v/>
      </c>
      <c r="O18" s="4"/>
      <c r="P18" s="5">
        <f>0</f>
        <v>0</v>
      </c>
      <c r="Q18" s="5">
        <f t="shared" si="33"/>
        <v>0</v>
      </c>
      <c r="R18" s="6" t="str">
        <f t="shared" si="34"/>
        <v/>
      </c>
      <c r="S18" s="4"/>
      <c r="T18" s="5">
        <f>262</f>
        <v>262</v>
      </c>
      <c r="U18" s="5">
        <f t="shared" si="35"/>
        <v>-262</v>
      </c>
      <c r="V18" s="6">
        <f t="shared" si="36"/>
        <v>0</v>
      </c>
      <c r="W18" s="4"/>
      <c r="X18" s="5">
        <f>262</f>
        <v>262</v>
      </c>
      <c r="Y18" s="5">
        <f t="shared" si="37"/>
        <v>-262</v>
      </c>
      <c r="Z18" s="6">
        <f t="shared" si="38"/>
        <v>0</v>
      </c>
      <c r="AA18" s="4"/>
      <c r="AB18" s="5">
        <f>262</f>
        <v>262</v>
      </c>
      <c r="AC18" s="5">
        <f t="shared" si="39"/>
        <v>-262</v>
      </c>
      <c r="AD18" s="6">
        <f t="shared" si="40"/>
        <v>0</v>
      </c>
      <c r="AE18" s="4"/>
      <c r="AF18" s="5">
        <f>262</f>
        <v>262</v>
      </c>
      <c r="AG18" s="5">
        <f t="shared" si="41"/>
        <v>-262</v>
      </c>
      <c r="AH18" s="6">
        <f t="shared" si="42"/>
        <v>0</v>
      </c>
      <c r="AI18" s="4"/>
      <c r="AJ18" s="5">
        <f>262</f>
        <v>262</v>
      </c>
      <c r="AK18" s="5">
        <f t="shared" si="43"/>
        <v>-262</v>
      </c>
      <c r="AL18" s="6">
        <f t="shared" si="44"/>
        <v>0</v>
      </c>
      <c r="AM18" s="4"/>
      <c r="AN18" s="5">
        <f>262</f>
        <v>262</v>
      </c>
      <c r="AO18" s="5">
        <f t="shared" si="45"/>
        <v>-262</v>
      </c>
      <c r="AP18" s="6">
        <f t="shared" si="46"/>
        <v>0</v>
      </c>
      <c r="AQ18" s="4"/>
      <c r="AR18" s="5">
        <f>262</f>
        <v>262</v>
      </c>
      <c r="AS18" s="5">
        <f t="shared" si="47"/>
        <v>-262</v>
      </c>
      <c r="AT18" s="6">
        <f t="shared" si="48"/>
        <v>0</v>
      </c>
      <c r="AU18" s="4"/>
      <c r="AV18" s="5">
        <f>0</f>
        <v>0</v>
      </c>
      <c r="AW18" s="5">
        <f t="shared" si="49"/>
        <v>0</v>
      </c>
      <c r="AX18" s="6" t="str">
        <f t="shared" si="50"/>
        <v/>
      </c>
      <c r="AY18" s="5">
        <f t="shared" si="51"/>
        <v>0</v>
      </c>
      <c r="AZ18" s="5">
        <f t="shared" si="52"/>
        <v>1834</v>
      </c>
      <c r="BA18" s="5">
        <f t="shared" si="53"/>
        <v>-1834</v>
      </c>
      <c r="BB18" s="6">
        <f t="shared" si="54"/>
        <v>0</v>
      </c>
    </row>
    <row r="19" spans="1:54" x14ac:dyDescent="0.2">
      <c r="A19" s="3" t="s">
        <v>29</v>
      </c>
      <c r="B19" s="11" t="s">
        <v>94</v>
      </c>
      <c r="C19" s="4"/>
      <c r="D19" s="5">
        <f>162.11</f>
        <v>162.11000000000001</v>
      </c>
      <c r="E19" s="5">
        <f t="shared" si="27"/>
        <v>-162.11000000000001</v>
      </c>
      <c r="F19" s="6">
        <f t="shared" si="28"/>
        <v>0</v>
      </c>
      <c r="G19" s="4"/>
      <c r="H19" s="5">
        <f>162.11</f>
        <v>162.11000000000001</v>
      </c>
      <c r="I19" s="5">
        <f t="shared" si="29"/>
        <v>-162.11000000000001</v>
      </c>
      <c r="J19" s="6">
        <f t="shared" si="30"/>
        <v>0</v>
      </c>
      <c r="K19" s="4"/>
      <c r="L19" s="5">
        <f>162.11</f>
        <v>162.11000000000001</v>
      </c>
      <c r="M19" s="5">
        <f t="shared" si="31"/>
        <v>-162.11000000000001</v>
      </c>
      <c r="N19" s="6">
        <f t="shared" si="32"/>
        <v>0</v>
      </c>
      <c r="O19" s="4"/>
      <c r="P19" s="5">
        <f>162.11</f>
        <v>162.11000000000001</v>
      </c>
      <c r="Q19" s="5">
        <f t="shared" si="33"/>
        <v>-162.11000000000001</v>
      </c>
      <c r="R19" s="6">
        <f t="shared" si="34"/>
        <v>0</v>
      </c>
      <c r="S19" s="4"/>
      <c r="T19" s="5">
        <f>162.11</f>
        <v>162.11000000000001</v>
      </c>
      <c r="U19" s="5">
        <f t="shared" si="35"/>
        <v>-162.11000000000001</v>
      </c>
      <c r="V19" s="6">
        <f t="shared" si="36"/>
        <v>0</v>
      </c>
      <c r="W19" s="4"/>
      <c r="X19" s="5">
        <f>162.11</f>
        <v>162.11000000000001</v>
      </c>
      <c r="Y19" s="5">
        <f t="shared" si="37"/>
        <v>-162.11000000000001</v>
      </c>
      <c r="Z19" s="6">
        <f t="shared" si="38"/>
        <v>0</v>
      </c>
      <c r="AA19" s="4"/>
      <c r="AB19" s="5">
        <f>162.11</f>
        <v>162.11000000000001</v>
      </c>
      <c r="AC19" s="5">
        <f t="shared" si="39"/>
        <v>-162.11000000000001</v>
      </c>
      <c r="AD19" s="6">
        <f t="shared" si="40"/>
        <v>0</v>
      </c>
      <c r="AE19" s="4"/>
      <c r="AF19" s="5">
        <f>162.11</f>
        <v>162.11000000000001</v>
      </c>
      <c r="AG19" s="5">
        <f t="shared" si="41"/>
        <v>-162.11000000000001</v>
      </c>
      <c r="AH19" s="6">
        <f t="shared" si="42"/>
        <v>0</v>
      </c>
      <c r="AI19" s="4"/>
      <c r="AJ19" s="5">
        <f>162.11</f>
        <v>162.11000000000001</v>
      </c>
      <c r="AK19" s="5">
        <f t="shared" si="43"/>
        <v>-162.11000000000001</v>
      </c>
      <c r="AL19" s="6">
        <f t="shared" si="44"/>
        <v>0</v>
      </c>
      <c r="AM19" s="4"/>
      <c r="AN19" s="5">
        <f>162.11</f>
        <v>162.11000000000001</v>
      </c>
      <c r="AO19" s="5">
        <f t="shared" si="45"/>
        <v>-162.11000000000001</v>
      </c>
      <c r="AP19" s="6">
        <f t="shared" si="46"/>
        <v>0</v>
      </c>
      <c r="AQ19" s="4"/>
      <c r="AR19" s="5">
        <f>162.11</f>
        <v>162.11000000000001</v>
      </c>
      <c r="AS19" s="5">
        <f t="shared" si="47"/>
        <v>-162.11000000000001</v>
      </c>
      <c r="AT19" s="6">
        <f t="shared" si="48"/>
        <v>0</v>
      </c>
      <c r="AU19" s="4"/>
      <c r="AV19" s="5">
        <f>162.11</f>
        <v>162.11000000000001</v>
      </c>
      <c r="AW19" s="5">
        <f t="shared" si="49"/>
        <v>-162.11000000000001</v>
      </c>
      <c r="AX19" s="6">
        <f t="shared" si="50"/>
        <v>0</v>
      </c>
      <c r="AY19" s="5">
        <f t="shared" si="51"/>
        <v>0</v>
      </c>
      <c r="AZ19" s="5">
        <f t="shared" si="52"/>
        <v>1945.3200000000006</v>
      </c>
      <c r="BA19" s="5">
        <f t="shared" si="53"/>
        <v>-1945.3200000000006</v>
      </c>
      <c r="BB19" s="6">
        <f t="shared" si="54"/>
        <v>0</v>
      </c>
    </row>
    <row r="20" spans="1:54" x14ac:dyDescent="0.2">
      <c r="A20" s="3" t="s">
        <v>30</v>
      </c>
      <c r="B20" s="3"/>
      <c r="C20" s="7">
        <f>((((C15)+(C16))+(C17))+(C18))+(C19)</f>
        <v>0</v>
      </c>
      <c r="D20" s="7">
        <f>((((D15)+(D16))+(D17))+(D18))+(D19)</f>
        <v>2162.11</v>
      </c>
      <c r="E20" s="7">
        <f t="shared" si="27"/>
        <v>-2162.11</v>
      </c>
      <c r="F20" s="8">
        <f t="shared" si="28"/>
        <v>0</v>
      </c>
      <c r="G20" s="7">
        <f>((((G15)+(G16))+(G17))+(G18))+(G19)</f>
        <v>0</v>
      </c>
      <c r="H20" s="7">
        <f>((((H15)+(H16))+(H17))+(H18))+(H19)</f>
        <v>2662.11</v>
      </c>
      <c r="I20" s="7">
        <f t="shared" si="29"/>
        <v>-2662.11</v>
      </c>
      <c r="J20" s="8">
        <f t="shared" si="30"/>
        <v>0</v>
      </c>
      <c r="K20" s="7">
        <f>((((K15)+(K16))+(K17))+(K18))+(K19)</f>
        <v>0</v>
      </c>
      <c r="L20" s="7">
        <f>((((L15)+(L16))+(L17))+(L18))+(L19)</f>
        <v>3305.1800000000003</v>
      </c>
      <c r="M20" s="7">
        <f t="shared" si="31"/>
        <v>-3305.1800000000003</v>
      </c>
      <c r="N20" s="8">
        <f t="shared" si="32"/>
        <v>0</v>
      </c>
      <c r="O20" s="7">
        <f>((((O15)+(O16))+(O17))+(O18))+(O19)</f>
        <v>0</v>
      </c>
      <c r="P20" s="7">
        <f>((((P15)+(P16))+(P17))+(P18))+(P19)</f>
        <v>3612.11</v>
      </c>
      <c r="Q20" s="7">
        <f t="shared" si="33"/>
        <v>-3612.11</v>
      </c>
      <c r="R20" s="8">
        <f t="shared" si="34"/>
        <v>0</v>
      </c>
      <c r="S20" s="7">
        <f>((((S15)+(S16))+(S17))+(S18))+(S19)</f>
        <v>0</v>
      </c>
      <c r="T20" s="7">
        <f>((((T15)+(T16))+(T17))+(T18))+(T19)</f>
        <v>3643.5800000000004</v>
      </c>
      <c r="U20" s="7">
        <f t="shared" si="35"/>
        <v>-3643.5800000000004</v>
      </c>
      <c r="V20" s="8">
        <f t="shared" si="36"/>
        <v>0</v>
      </c>
      <c r="W20" s="7">
        <f>((((W15)+(W16))+(W17))+(W18))+(W19)</f>
        <v>0</v>
      </c>
      <c r="X20" s="7">
        <f>((((X15)+(X16))+(X17))+(X18))+(X19)</f>
        <v>4174.1099999999997</v>
      </c>
      <c r="Y20" s="7">
        <f t="shared" si="37"/>
        <v>-4174.1099999999997</v>
      </c>
      <c r="Z20" s="8">
        <f t="shared" si="38"/>
        <v>0</v>
      </c>
      <c r="AA20" s="7">
        <f>((((AA15)+(AA16))+(AA17))+(AA18))+(AA19)</f>
        <v>0</v>
      </c>
      <c r="AB20" s="7">
        <f>((((AB15)+(AB16))+(AB17))+(AB18))+(AB19)</f>
        <v>2824.11</v>
      </c>
      <c r="AC20" s="7">
        <f t="shared" si="39"/>
        <v>-2824.11</v>
      </c>
      <c r="AD20" s="8">
        <f t="shared" si="40"/>
        <v>0</v>
      </c>
      <c r="AE20" s="7">
        <f>((((AE15)+(AE16))+(AE17))+(AE18))+(AE19)</f>
        <v>0</v>
      </c>
      <c r="AF20" s="7">
        <f>((((AF15)+(AF16))+(AF17))+(AF18))+(AF19)</f>
        <v>4274.1099999999997</v>
      </c>
      <c r="AG20" s="7">
        <f t="shared" si="41"/>
        <v>-4274.1099999999997</v>
      </c>
      <c r="AH20" s="8">
        <f t="shared" si="42"/>
        <v>0</v>
      </c>
      <c r="AI20" s="7">
        <f>((((AI15)+(AI16))+(AI17))+(AI18))+(AI19)</f>
        <v>0</v>
      </c>
      <c r="AJ20" s="7">
        <f>((((AJ15)+(AJ16))+(AJ17))+(AJ18))+(AJ19)</f>
        <v>3099.11</v>
      </c>
      <c r="AK20" s="7">
        <f t="shared" si="43"/>
        <v>-3099.11</v>
      </c>
      <c r="AL20" s="8">
        <f t="shared" si="44"/>
        <v>0</v>
      </c>
      <c r="AM20" s="7">
        <f>((((AM15)+(AM16))+(AM17))+(AM18))+(AM19)</f>
        <v>0</v>
      </c>
      <c r="AN20" s="7">
        <f>((((AN15)+(AN16))+(AN17))+(AN18))+(AN19)</f>
        <v>2674.11</v>
      </c>
      <c r="AO20" s="7">
        <f t="shared" si="45"/>
        <v>-2674.11</v>
      </c>
      <c r="AP20" s="8">
        <f t="shared" si="46"/>
        <v>0</v>
      </c>
      <c r="AQ20" s="7">
        <f>((((AQ15)+(AQ16))+(AQ17))+(AQ18))+(AQ19)</f>
        <v>0</v>
      </c>
      <c r="AR20" s="7">
        <f>((((AR15)+(AR16))+(AR17))+(AR18))+(AR19)</f>
        <v>2699.11</v>
      </c>
      <c r="AS20" s="7">
        <f t="shared" si="47"/>
        <v>-2699.11</v>
      </c>
      <c r="AT20" s="8">
        <f t="shared" si="48"/>
        <v>0</v>
      </c>
      <c r="AU20" s="7">
        <f>((((AU15)+(AU16))+(AU17))+(AU18))+(AU19)</f>
        <v>0</v>
      </c>
      <c r="AV20" s="7">
        <f>((((AV15)+(AV16))+(AV17))+(AV18))+(AV19)</f>
        <v>2312.11</v>
      </c>
      <c r="AW20" s="7">
        <f t="shared" si="49"/>
        <v>-2312.11</v>
      </c>
      <c r="AX20" s="8">
        <f t="shared" si="50"/>
        <v>0</v>
      </c>
      <c r="AY20" s="7">
        <f t="shared" si="51"/>
        <v>0</v>
      </c>
      <c r="AZ20" s="7">
        <f t="shared" si="52"/>
        <v>37441.86</v>
      </c>
      <c r="BA20" s="7">
        <f t="shared" si="53"/>
        <v>-37441.86</v>
      </c>
      <c r="BB20" s="8">
        <f t="shared" si="54"/>
        <v>0</v>
      </c>
    </row>
    <row r="21" spans="1:54" x14ac:dyDescent="0.2">
      <c r="A21" s="3" t="s">
        <v>31</v>
      </c>
      <c r="B21" s="3"/>
      <c r="C21" s="4"/>
      <c r="D21" s="4"/>
      <c r="E21" s="5">
        <f t="shared" si="27"/>
        <v>0</v>
      </c>
      <c r="F21" s="6" t="str">
        <f t="shared" si="28"/>
        <v/>
      </c>
      <c r="G21" s="4"/>
      <c r="H21" s="4"/>
      <c r="I21" s="5">
        <f t="shared" si="29"/>
        <v>0</v>
      </c>
      <c r="J21" s="6" t="str">
        <f t="shared" si="30"/>
        <v/>
      </c>
      <c r="K21" s="4"/>
      <c r="L21" s="4"/>
      <c r="M21" s="5">
        <f t="shared" si="31"/>
        <v>0</v>
      </c>
      <c r="N21" s="6" t="str">
        <f t="shared" si="32"/>
        <v/>
      </c>
      <c r="O21" s="4"/>
      <c r="P21" s="4"/>
      <c r="Q21" s="5">
        <f t="shared" si="33"/>
        <v>0</v>
      </c>
      <c r="R21" s="6" t="str">
        <f t="shared" si="34"/>
        <v/>
      </c>
      <c r="S21" s="4"/>
      <c r="T21" s="4"/>
      <c r="U21" s="5">
        <f t="shared" si="35"/>
        <v>0</v>
      </c>
      <c r="V21" s="6" t="str">
        <f t="shared" si="36"/>
        <v/>
      </c>
      <c r="W21" s="4"/>
      <c r="X21" s="4"/>
      <c r="Y21" s="5">
        <f t="shared" si="37"/>
        <v>0</v>
      </c>
      <c r="Z21" s="6" t="str">
        <f t="shared" si="38"/>
        <v/>
      </c>
      <c r="AA21" s="4"/>
      <c r="AB21" s="4"/>
      <c r="AC21" s="5">
        <f t="shared" si="39"/>
        <v>0</v>
      </c>
      <c r="AD21" s="6" t="str">
        <f t="shared" si="40"/>
        <v/>
      </c>
      <c r="AE21" s="4"/>
      <c r="AF21" s="4"/>
      <c r="AG21" s="5">
        <f t="shared" si="41"/>
        <v>0</v>
      </c>
      <c r="AH21" s="6" t="str">
        <f t="shared" si="42"/>
        <v/>
      </c>
      <c r="AI21" s="4"/>
      <c r="AJ21" s="4"/>
      <c r="AK21" s="5">
        <f t="shared" si="43"/>
        <v>0</v>
      </c>
      <c r="AL21" s="6" t="str">
        <f t="shared" si="44"/>
        <v/>
      </c>
      <c r="AM21" s="4"/>
      <c r="AN21" s="4"/>
      <c r="AO21" s="5">
        <f t="shared" si="45"/>
        <v>0</v>
      </c>
      <c r="AP21" s="6" t="str">
        <f t="shared" si="46"/>
        <v/>
      </c>
      <c r="AQ21" s="4"/>
      <c r="AR21" s="4"/>
      <c r="AS21" s="5">
        <f t="shared" si="47"/>
        <v>0</v>
      </c>
      <c r="AT21" s="6" t="str">
        <f t="shared" si="48"/>
        <v/>
      </c>
      <c r="AU21" s="4"/>
      <c r="AV21" s="4"/>
      <c r="AW21" s="5">
        <f t="shared" si="49"/>
        <v>0</v>
      </c>
      <c r="AX21" s="6" t="str">
        <f t="shared" si="50"/>
        <v/>
      </c>
      <c r="AY21" s="5">
        <f t="shared" si="51"/>
        <v>0</v>
      </c>
      <c r="AZ21" s="5">
        <f t="shared" si="52"/>
        <v>0</v>
      </c>
      <c r="BA21" s="5">
        <f t="shared" si="53"/>
        <v>0</v>
      </c>
      <c r="BB21" s="6" t="str">
        <f t="shared" si="54"/>
        <v/>
      </c>
    </row>
    <row r="22" spans="1:54" x14ac:dyDescent="0.2">
      <c r="A22" s="3" t="s">
        <v>32</v>
      </c>
      <c r="B22" s="11" t="s">
        <v>95</v>
      </c>
      <c r="C22" s="4"/>
      <c r="D22" s="5">
        <f>4300</f>
        <v>4300</v>
      </c>
      <c r="E22" s="5">
        <f t="shared" si="27"/>
        <v>-4300</v>
      </c>
      <c r="F22" s="6">
        <f t="shared" si="28"/>
        <v>0</v>
      </c>
      <c r="G22" s="4"/>
      <c r="H22" s="5">
        <f>4300</f>
        <v>4300</v>
      </c>
      <c r="I22" s="5">
        <f t="shared" si="29"/>
        <v>-4300</v>
      </c>
      <c r="J22" s="6">
        <f t="shared" si="30"/>
        <v>0</v>
      </c>
      <c r="K22" s="4"/>
      <c r="L22" s="5">
        <f>4300</f>
        <v>4300</v>
      </c>
      <c r="M22" s="5">
        <f t="shared" si="31"/>
        <v>-4300</v>
      </c>
      <c r="N22" s="6">
        <f t="shared" si="32"/>
        <v>0</v>
      </c>
      <c r="O22" s="4"/>
      <c r="P22" s="5">
        <f>4300</f>
        <v>4300</v>
      </c>
      <c r="Q22" s="5">
        <f t="shared" si="33"/>
        <v>-4300</v>
      </c>
      <c r="R22" s="6">
        <f t="shared" si="34"/>
        <v>0</v>
      </c>
      <c r="S22" s="4"/>
      <c r="T22" s="5">
        <f>4300</f>
        <v>4300</v>
      </c>
      <c r="U22" s="5">
        <f t="shared" si="35"/>
        <v>-4300</v>
      </c>
      <c r="V22" s="6">
        <f t="shared" si="36"/>
        <v>0</v>
      </c>
      <c r="W22" s="4"/>
      <c r="X22" s="5">
        <f>4300</f>
        <v>4300</v>
      </c>
      <c r="Y22" s="5">
        <f t="shared" si="37"/>
        <v>-4300</v>
      </c>
      <c r="Z22" s="6">
        <f t="shared" si="38"/>
        <v>0</v>
      </c>
      <c r="AA22" s="4"/>
      <c r="AB22" s="5">
        <f>4300</f>
        <v>4300</v>
      </c>
      <c r="AC22" s="5">
        <f t="shared" si="39"/>
        <v>-4300</v>
      </c>
      <c r="AD22" s="6">
        <f t="shared" si="40"/>
        <v>0</v>
      </c>
      <c r="AE22" s="4"/>
      <c r="AF22" s="5">
        <f>4300</f>
        <v>4300</v>
      </c>
      <c r="AG22" s="5">
        <f t="shared" si="41"/>
        <v>-4300</v>
      </c>
      <c r="AH22" s="6">
        <f t="shared" si="42"/>
        <v>0</v>
      </c>
      <c r="AI22" s="4"/>
      <c r="AJ22" s="5">
        <f>4300</f>
        <v>4300</v>
      </c>
      <c r="AK22" s="5">
        <f t="shared" si="43"/>
        <v>-4300</v>
      </c>
      <c r="AL22" s="6">
        <f t="shared" si="44"/>
        <v>0</v>
      </c>
      <c r="AM22" s="4"/>
      <c r="AN22" s="5">
        <f>4300</f>
        <v>4300</v>
      </c>
      <c r="AO22" s="5">
        <f t="shared" si="45"/>
        <v>-4300</v>
      </c>
      <c r="AP22" s="6">
        <f t="shared" si="46"/>
        <v>0</v>
      </c>
      <c r="AQ22" s="4"/>
      <c r="AR22" s="5">
        <f>4300</f>
        <v>4300</v>
      </c>
      <c r="AS22" s="5">
        <f t="shared" si="47"/>
        <v>-4300</v>
      </c>
      <c r="AT22" s="6">
        <f t="shared" si="48"/>
        <v>0</v>
      </c>
      <c r="AU22" s="4"/>
      <c r="AV22" s="5">
        <f>4300</f>
        <v>4300</v>
      </c>
      <c r="AW22" s="5">
        <f t="shared" si="49"/>
        <v>-4300</v>
      </c>
      <c r="AX22" s="6">
        <f t="shared" si="50"/>
        <v>0</v>
      </c>
      <c r="AY22" s="5">
        <f t="shared" si="51"/>
        <v>0</v>
      </c>
      <c r="AZ22" s="5">
        <f t="shared" si="52"/>
        <v>51600</v>
      </c>
      <c r="BA22" s="5">
        <f t="shared" si="53"/>
        <v>-51600</v>
      </c>
      <c r="BB22" s="6">
        <f t="shared" si="54"/>
        <v>0</v>
      </c>
    </row>
    <row r="23" spans="1:54" ht="23" x14ac:dyDescent="0.2">
      <c r="A23" s="3" t="s">
        <v>33</v>
      </c>
      <c r="B23" s="11" t="s">
        <v>96</v>
      </c>
      <c r="C23" s="4"/>
      <c r="D23" s="5">
        <f>875</f>
        <v>875</v>
      </c>
      <c r="E23" s="5">
        <f t="shared" si="27"/>
        <v>-875</v>
      </c>
      <c r="F23" s="6">
        <f t="shared" si="28"/>
        <v>0</v>
      </c>
      <c r="G23" s="4"/>
      <c r="H23" s="5">
        <f>875</f>
        <v>875</v>
      </c>
      <c r="I23" s="5">
        <f t="shared" si="29"/>
        <v>-875</v>
      </c>
      <c r="J23" s="6">
        <f t="shared" si="30"/>
        <v>0</v>
      </c>
      <c r="K23" s="4"/>
      <c r="L23" s="5">
        <f>875</f>
        <v>875</v>
      </c>
      <c r="M23" s="5">
        <f t="shared" si="31"/>
        <v>-875</v>
      </c>
      <c r="N23" s="6">
        <f t="shared" si="32"/>
        <v>0</v>
      </c>
      <c r="O23" s="4"/>
      <c r="P23" s="5">
        <f>875</f>
        <v>875</v>
      </c>
      <c r="Q23" s="5">
        <f t="shared" si="33"/>
        <v>-875</v>
      </c>
      <c r="R23" s="6">
        <f t="shared" si="34"/>
        <v>0</v>
      </c>
      <c r="S23" s="4"/>
      <c r="T23" s="5">
        <f>875</f>
        <v>875</v>
      </c>
      <c r="U23" s="5">
        <f t="shared" si="35"/>
        <v>-875</v>
      </c>
      <c r="V23" s="6">
        <f t="shared" si="36"/>
        <v>0</v>
      </c>
      <c r="W23" s="4"/>
      <c r="X23" s="5">
        <f>1075</f>
        <v>1075</v>
      </c>
      <c r="Y23" s="5">
        <f t="shared" si="37"/>
        <v>-1075</v>
      </c>
      <c r="Z23" s="6">
        <f t="shared" si="38"/>
        <v>0</v>
      </c>
      <c r="AA23" s="4"/>
      <c r="AB23" s="5">
        <f>1075</f>
        <v>1075</v>
      </c>
      <c r="AC23" s="5">
        <f t="shared" si="39"/>
        <v>-1075</v>
      </c>
      <c r="AD23" s="6">
        <f t="shared" si="40"/>
        <v>0</v>
      </c>
      <c r="AE23" s="4"/>
      <c r="AF23" s="5">
        <f>1075</f>
        <v>1075</v>
      </c>
      <c r="AG23" s="5">
        <f t="shared" si="41"/>
        <v>-1075</v>
      </c>
      <c r="AH23" s="6">
        <f t="shared" si="42"/>
        <v>0</v>
      </c>
      <c r="AI23" s="4"/>
      <c r="AJ23" s="5">
        <f>1075</f>
        <v>1075</v>
      </c>
      <c r="AK23" s="5">
        <f t="shared" si="43"/>
        <v>-1075</v>
      </c>
      <c r="AL23" s="6">
        <f t="shared" si="44"/>
        <v>0</v>
      </c>
      <c r="AM23" s="4"/>
      <c r="AN23" s="5">
        <f>875</f>
        <v>875</v>
      </c>
      <c r="AO23" s="5">
        <f t="shared" si="45"/>
        <v>-875</v>
      </c>
      <c r="AP23" s="6">
        <f t="shared" si="46"/>
        <v>0</v>
      </c>
      <c r="AQ23" s="4"/>
      <c r="AR23" s="5">
        <f>875</f>
        <v>875</v>
      </c>
      <c r="AS23" s="5">
        <f t="shared" si="47"/>
        <v>-875</v>
      </c>
      <c r="AT23" s="6">
        <f t="shared" si="48"/>
        <v>0</v>
      </c>
      <c r="AU23" s="4"/>
      <c r="AV23" s="5">
        <f>875</f>
        <v>875</v>
      </c>
      <c r="AW23" s="5">
        <f t="shared" si="49"/>
        <v>-875</v>
      </c>
      <c r="AX23" s="6">
        <f t="shared" si="50"/>
        <v>0</v>
      </c>
      <c r="AY23" s="5">
        <f t="shared" si="51"/>
        <v>0</v>
      </c>
      <c r="AZ23" s="5">
        <f t="shared" si="52"/>
        <v>11300</v>
      </c>
      <c r="BA23" s="5">
        <f t="shared" si="53"/>
        <v>-11300</v>
      </c>
      <c r="BB23" s="6">
        <f t="shared" si="54"/>
        <v>0</v>
      </c>
    </row>
    <row r="24" spans="1:54" x14ac:dyDescent="0.2">
      <c r="A24" s="3" t="s">
        <v>34</v>
      </c>
      <c r="B24" s="11" t="s">
        <v>117</v>
      </c>
      <c r="C24" s="4"/>
      <c r="D24" s="5">
        <f>500</f>
        <v>500</v>
      </c>
      <c r="E24" s="5">
        <f t="shared" si="27"/>
        <v>-500</v>
      </c>
      <c r="F24" s="6">
        <f t="shared" si="28"/>
        <v>0</v>
      </c>
      <c r="G24" s="4"/>
      <c r="H24" s="5">
        <f>500</f>
        <v>500</v>
      </c>
      <c r="I24" s="5">
        <f t="shared" si="29"/>
        <v>-500</v>
      </c>
      <c r="J24" s="6">
        <f t="shared" si="30"/>
        <v>0</v>
      </c>
      <c r="K24" s="4"/>
      <c r="L24" s="5">
        <f>500</f>
        <v>500</v>
      </c>
      <c r="M24" s="5">
        <f t="shared" si="31"/>
        <v>-500</v>
      </c>
      <c r="N24" s="6">
        <f t="shared" si="32"/>
        <v>0</v>
      </c>
      <c r="O24" s="4"/>
      <c r="P24" s="5">
        <f>500</f>
        <v>500</v>
      </c>
      <c r="Q24" s="5">
        <f t="shared" si="33"/>
        <v>-500</v>
      </c>
      <c r="R24" s="6">
        <f t="shared" si="34"/>
        <v>0</v>
      </c>
      <c r="S24" s="4"/>
      <c r="T24" s="5">
        <f>500</f>
        <v>500</v>
      </c>
      <c r="U24" s="5">
        <f t="shared" si="35"/>
        <v>-500</v>
      </c>
      <c r="V24" s="6">
        <f t="shared" si="36"/>
        <v>0</v>
      </c>
      <c r="W24" s="4"/>
      <c r="X24" s="5">
        <f>500</f>
        <v>500</v>
      </c>
      <c r="Y24" s="5">
        <f t="shared" si="37"/>
        <v>-500</v>
      </c>
      <c r="Z24" s="6">
        <f t="shared" si="38"/>
        <v>0</v>
      </c>
      <c r="AA24" s="4"/>
      <c r="AB24" s="5">
        <f>500</f>
        <v>500</v>
      </c>
      <c r="AC24" s="5">
        <f t="shared" si="39"/>
        <v>-500</v>
      </c>
      <c r="AD24" s="6">
        <f t="shared" si="40"/>
        <v>0</v>
      </c>
      <c r="AE24" s="4"/>
      <c r="AF24" s="5">
        <f>500</f>
        <v>500</v>
      </c>
      <c r="AG24" s="5">
        <f t="shared" si="41"/>
        <v>-500</v>
      </c>
      <c r="AH24" s="6">
        <f t="shared" si="42"/>
        <v>0</v>
      </c>
      <c r="AI24" s="4"/>
      <c r="AJ24" s="5">
        <f>500</f>
        <v>500</v>
      </c>
      <c r="AK24" s="5">
        <f t="shared" si="43"/>
        <v>-500</v>
      </c>
      <c r="AL24" s="6">
        <f t="shared" si="44"/>
        <v>0</v>
      </c>
      <c r="AM24" s="4"/>
      <c r="AN24" s="5">
        <f>500</f>
        <v>500</v>
      </c>
      <c r="AO24" s="5">
        <f t="shared" si="45"/>
        <v>-500</v>
      </c>
      <c r="AP24" s="6">
        <f t="shared" si="46"/>
        <v>0</v>
      </c>
      <c r="AQ24" s="4"/>
      <c r="AR24" s="5">
        <f>0</f>
        <v>0</v>
      </c>
      <c r="AS24" s="5">
        <f t="shared" si="47"/>
        <v>0</v>
      </c>
      <c r="AT24" s="6" t="str">
        <f t="shared" si="48"/>
        <v/>
      </c>
      <c r="AU24" s="4"/>
      <c r="AV24" s="5">
        <f>0</f>
        <v>0</v>
      </c>
      <c r="AW24" s="5">
        <f t="shared" si="49"/>
        <v>0</v>
      </c>
      <c r="AX24" s="6" t="str">
        <f t="shared" si="50"/>
        <v/>
      </c>
      <c r="AY24" s="5">
        <f t="shared" si="51"/>
        <v>0</v>
      </c>
      <c r="AZ24" s="5">
        <f t="shared" si="52"/>
        <v>5000</v>
      </c>
      <c r="BA24" s="5">
        <f t="shared" si="53"/>
        <v>-5000</v>
      </c>
      <c r="BB24" s="6">
        <f t="shared" si="54"/>
        <v>0</v>
      </c>
    </row>
    <row r="25" spans="1:54" x14ac:dyDescent="0.2">
      <c r="A25" s="3" t="s">
        <v>35</v>
      </c>
      <c r="B25" s="11" t="s">
        <v>97</v>
      </c>
      <c r="C25" s="4"/>
      <c r="D25" s="5">
        <f>0</f>
        <v>0</v>
      </c>
      <c r="E25" s="5">
        <f t="shared" si="27"/>
        <v>0</v>
      </c>
      <c r="F25" s="6" t="str">
        <f t="shared" si="28"/>
        <v/>
      </c>
      <c r="G25" s="4"/>
      <c r="H25" s="5">
        <f>0</f>
        <v>0</v>
      </c>
      <c r="I25" s="5">
        <f t="shared" si="29"/>
        <v>0</v>
      </c>
      <c r="J25" s="6" t="str">
        <f t="shared" si="30"/>
        <v/>
      </c>
      <c r="K25" s="4"/>
      <c r="L25" s="5">
        <f>175</f>
        <v>175</v>
      </c>
      <c r="M25" s="5">
        <f t="shared" si="31"/>
        <v>-175</v>
      </c>
      <c r="N25" s="6">
        <f t="shared" si="32"/>
        <v>0</v>
      </c>
      <c r="O25" s="4"/>
      <c r="P25" s="5">
        <f>0</f>
        <v>0</v>
      </c>
      <c r="Q25" s="5">
        <f t="shared" si="33"/>
        <v>0</v>
      </c>
      <c r="R25" s="6" t="str">
        <f t="shared" si="34"/>
        <v/>
      </c>
      <c r="S25" s="4"/>
      <c r="T25" s="5">
        <f>0</f>
        <v>0</v>
      </c>
      <c r="U25" s="5">
        <f t="shared" si="35"/>
        <v>0</v>
      </c>
      <c r="V25" s="6" t="str">
        <f t="shared" si="36"/>
        <v/>
      </c>
      <c r="W25" s="4"/>
      <c r="X25" s="5">
        <f>0</f>
        <v>0</v>
      </c>
      <c r="Y25" s="5">
        <f t="shared" si="37"/>
        <v>0</v>
      </c>
      <c r="Z25" s="6" t="str">
        <f t="shared" si="38"/>
        <v/>
      </c>
      <c r="AA25" s="4"/>
      <c r="AB25" s="5">
        <f>0</f>
        <v>0</v>
      </c>
      <c r="AC25" s="5">
        <f t="shared" si="39"/>
        <v>0</v>
      </c>
      <c r="AD25" s="6" t="str">
        <f t="shared" si="40"/>
        <v/>
      </c>
      <c r="AE25" s="4"/>
      <c r="AF25" s="5">
        <f>0</f>
        <v>0</v>
      </c>
      <c r="AG25" s="5">
        <f t="shared" si="41"/>
        <v>0</v>
      </c>
      <c r="AH25" s="6" t="str">
        <f t="shared" si="42"/>
        <v/>
      </c>
      <c r="AI25" s="4"/>
      <c r="AJ25" s="5">
        <f>165</f>
        <v>165</v>
      </c>
      <c r="AK25" s="5">
        <f t="shared" si="43"/>
        <v>-165</v>
      </c>
      <c r="AL25" s="6">
        <f t="shared" si="44"/>
        <v>0</v>
      </c>
      <c r="AM25" s="4"/>
      <c r="AN25" s="5">
        <f>0</f>
        <v>0</v>
      </c>
      <c r="AO25" s="5">
        <f t="shared" si="45"/>
        <v>0</v>
      </c>
      <c r="AP25" s="6" t="str">
        <f t="shared" si="46"/>
        <v/>
      </c>
      <c r="AQ25" s="4"/>
      <c r="AR25" s="5">
        <f>0</f>
        <v>0</v>
      </c>
      <c r="AS25" s="5">
        <f t="shared" si="47"/>
        <v>0</v>
      </c>
      <c r="AT25" s="6" t="str">
        <f t="shared" si="48"/>
        <v/>
      </c>
      <c r="AU25" s="4"/>
      <c r="AV25" s="5">
        <f>0</f>
        <v>0</v>
      </c>
      <c r="AW25" s="5">
        <f t="shared" si="49"/>
        <v>0</v>
      </c>
      <c r="AX25" s="6" t="str">
        <f t="shared" si="50"/>
        <v/>
      </c>
      <c r="AY25" s="5">
        <f t="shared" si="51"/>
        <v>0</v>
      </c>
      <c r="AZ25" s="5">
        <f t="shared" si="52"/>
        <v>340</v>
      </c>
      <c r="BA25" s="5">
        <f t="shared" si="53"/>
        <v>-340</v>
      </c>
      <c r="BB25" s="6">
        <f t="shared" si="54"/>
        <v>0</v>
      </c>
    </row>
    <row r="26" spans="1:54" s="18" customFormat="1" x14ac:dyDescent="0.2">
      <c r="A26" s="13" t="s">
        <v>122</v>
      </c>
      <c r="B26" s="14" t="s">
        <v>123</v>
      </c>
      <c r="C26" s="15"/>
      <c r="D26" s="16">
        <f>0</f>
        <v>0</v>
      </c>
      <c r="E26" s="16">
        <f t="shared" si="27"/>
        <v>0</v>
      </c>
      <c r="F26" s="17" t="str">
        <f t="shared" si="28"/>
        <v/>
      </c>
      <c r="G26" s="15"/>
      <c r="H26" s="16">
        <f>0</f>
        <v>0</v>
      </c>
      <c r="I26" s="16">
        <f t="shared" si="29"/>
        <v>0</v>
      </c>
      <c r="J26" s="17" t="str">
        <f t="shared" si="30"/>
        <v/>
      </c>
      <c r="K26" s="15"/>
      <c r="L26" s="16">
        <f>0</f>
        <v>0</v>
      </c>
      <c r="M26" s="16">
        <f t="shared" si="31"/>
        <v>0</v>
      </c>
      <c r="N26" s="17" t="str">
        <f t="shared" si="32"/>
        <v/>
      </c>
      <c r="O26" s="15"/>
      <c r="P26" s="16">
        <f>0</f>
        <v>0</v>
      </c>
      <c r="Q26" s="16">
        <f t="shared" si="33"/>
        <v>0</v>
      </c>
      <c r="R26" s="17" t="str">
        <f t="shared" si="34"/>
        <v/>
      </c>
      <c r="S26" s="15"/>
      <c r="T26" s="16">
        <f>262</f>
        <v>262</v>
      </c>
      <c r="U26" s="16">
        <f t="shared" si="35"/>
        <v>-262</v>
      </c>
      <c r="V26" s="17">
        <f t="shared" si="36"/>
        <v>0</v>
      </c>
      <c r="W26" s="15"/>
      <c r="X26" s="16">
        <f>262</f>
        <v>262</v>
      </c>
      <c r="Y26" s="16">
        <f t="shared" si="37"/>
        <v>-262</v>
      </c>
      <c r="Z26" s="17">
        <f t="shared" si="38"/>
        <v>0</v>
      </c>
      <c r="AA26" s="15"/>
      <c r="AB26" s="16">
        <f>262</f>
        <v>262</v>
      </c>
      <c r="AC26" s="16">
        <f t="shared" si="39"/>
        <v>-262</v>
      </c>
      <c r="AD26" s="17">
        <f t="shared" si="40"/>
        <v>0</v>
      </c>
      <c r="AE26" s="15"/>
      <c r="AF26" s="16">
        <f>262</f>
        <v>262</v>
      </c>
      <c r="AG26" s="16">
        <f t="shared" si="41"/>
        <v>-262</v>
      </c>
      <c r="AH26" s="17">
        <f t="shared" si="42"/>
        <v>0</v>
      </c>
      <c r="AI26" s="15"/>
      <c r="AJ26" s="16">
        <f>262</f>
        <v>262</v>
      </c>
      <c r="AK26" s="16">
        <f t="shared" si="43"/>
        <v>-262</v>
      </c>
      <c r="AL26" s="17">
        <f t="shared" si="44"/>
        <v>0</v>
      </c>
      <c r="AM26" s="15"/>
      <c r="AN26" s="16">
        <f>262</f>
        <v>262</v>
      </c>
      <c r="AO26" s="16">
        <f t="shared" si="45"/>
        <v>-262</v>
      </c>
      <c r="AP26" s="17">
        <f t="shared" si="46"/>
        <v>0</v>
      </c>
      <c r="AQ26" s="15"/>
      <c r="AR26" s="16">
        <f>262</f>
        <v>262</v>
      </c>
      <c r="AS26" s="16">
        <f t="shared" si="47"/>
        <v>-262</v>
      </c>
      <c r="AT26" s="17">
        <f t="shared" si="48"/>
        <v>0</v>
      </c>
      <c r="AU26" s="15"/>
      <c r="AV26" s="16">
        <f>0</f>
        <v>0</v>
      </c>
      <c r="AW26" s="16">
        <f t="shared" si="49"/>
        <v>0</v>
      </c>
      <c r="AX26" s="17" t="str">
        <f t="shared" si="50"/>
        <v/>
      </c>
      <c r="AY26" s="16">
        <f t="shared" si="51"/>
        <v>0</v>
      </c>
      <c r="AZ26" s="16">
        <f t="shared" si="52"/>
        <v>1834</v>
      </c>
      <c r="BA26" s="16">
        <f t="shared" si="53"/>
        <v>-1834</v>
      </c>
      <c r="BB26" s="17">
        <f t="shared" si="54"/>
        <v>0</v>
      </c>
    </row>
    <row r="27" spans="1:54" ht="23" x14ac:dyDescent="0.2">
      <c r="A27" s="3" t="s">
        <v>36</v>
      </c>
      <c r="B27" s="11" t="s">
        <v>98</v>
      </c>
      <c r="C27" s="4"/>
      <c r="D27" s="5">
        <f>1775</f>
        <v>1775</v>
      </c>
      <c r="E27" s="5">
        <f t="shared" si="27"/>
        <v>-1775</v>
      </c>
      <c r="F27" s="6">
        <f t="shared" si="28"/>
        <v>0</v>
      </c>
      <c r="G27" s="4"/>
      <c r="H27" s="5">
        <f>0</f>
        <v>0</v>
      </c>
      <c r="I27" s="5">
        <f t="shared" si="29"/>
        <v>0</v>
      </c>
      <c r="J27" s="6" t="str">
        <f t="shared" si="30"/>
        <v/>
      </c>
      <c r="K27" s="4"/>
      <c r="L27" s="5">
        <f>0</f>
        <v>0</v>
      </c>
      <c r="M27" s="5">
        <f t="shared" si="31"/>
        <v>0</v>
      </c>
      <c r="N27" s="6" t="str">
        <f t="shared" si="32"/>
        <v/>
      </c>
      <c r="O27" s="4"/>
      <c r="P27" s="5">
        <f>0</f>
        <v>0</v>
      </c>
      <c r="Q27" s="5">
        <f t="shared" si="33"/>
        <v>0</v>
      </c>
      <c r="R27" s="6" t="str">
        <f t="shared" si="34"/>
        <v/>
      </c>
      <c r="S27" s="4"/>
      <c r="T27" s="5">
        <f>0</f>
        <v>0</v>
      </c>
      <c r="U27" s="5">
        <f t="shared" si="35"/>
        <v>0</v>
      </c>
      <c r="V27" s="6" t="str">
        <f t="shared" si="36"/>
        <v/>
      </c>
      <c r="W27" s="4"/>
      <c r="X27" s="5">
        <f>0</f>
        <v>0</v>
      </c>
      <c r="Y27" s="5">
        <f t="shared" si="37"/>
        <v>0</v>
      </c>
      <c r="Z27" s="6" t="str">
        <f t="shared" si="38"/>
        <v/>
      </c>
      <c r="AA27" s="4"/>
      <c r="AB27" s="5">
        <f>0</f>
        <v>0</v>
      </c>
      <c r="AC27" s="5">
        <f t="shared" si="39"/>
        <v>0</v>
      </c>
      <c r="AD27" s="6" t="str">
        <f t="shared" si="40"/>
        <v/>
      </c>
      <c r="AE27" s="4"/>
      <c r="AF27" s="5">
        <f>0</f>
        <v>0</v>
      </c>
      <c r="AG27" s="5">
        <f t="shared" si="41"/>
        <v>0</v>
      </c>
      <c r="AH27" s="6" t="str">
        <f t="shared" si="42"/>
        <v/>
      </c>
      <c r="AI27" s="4"/>
      <c r="AJ27" s="5">
        <f>0</f>
        <v>0</v>
      </c>
      <c r="AK27" s="5">
        <f t="shared" si="43"/>
        <v>0</v>
      </c>
      <c r="AL27" s="6" t="str">
        <f t="shared" si="44"/>
        <v/>
      </c>
      <c r="AM27" s="4"/>
      <c r="AN27" s="5">
        <f>0</f>
        <v>0</v>
      </c>
      <c r="AO27" s="5">
        <f t="shared" si="45"/>
        <v>0</v>
      </c>
      <c r="AP27" s="6" t="str">
        <f t="shared" si="46"/>
        <v/>
      </c>
      <c r="AQ27" s="4"/>
      <c r="AR27" s="5">
        <f>0</f>
        <v>0</v>
      </c>
      <c r="AS27" s="5">
        <f t="shared" si="47"/>
        <v>0</v>
      </c>
      <c r="AT27" s="6" t="str">
        <f t="shared" si="48"/>
        <v/>
      </c>
      <c r="AU27" s="4"/>
      <c r="AV27" s="5">
        <f>0</f>
        <v>0</v>
      </c>
      <c r="AW27" s="5">
        <f t="shared" si="49"/>
        <v>0</v>
      </c>
      <c r="AX27" s="6" t="str">
        <f t="shared" si="50"/>
        <v/>
      </c>
      <c r="AY27" s="5">
        <f t="shared" si="51"/>
        <v>0</v>
      </c>
      <c r="AZ27" s="5">
        <f t="shared" si="52"/>
        <v>1775</v>
      </c>
      <c r="BA27" s="5">
        <f t="shared" si="53"/>
        <v>-1775</v>
      </c>
      <c r="BB27" s="6">
        <f t="shared" si="54"/>
        <v>0</v>
      </c>
    </row>
    <row r="28" spans="1:54" x14ac:dyDescent="0.2">
      <c r="A28" s="3" t="s">
        <v>37</v>
      </c>
      <c r="B28" s="11" t="s">
        <v>131</v>
      </c>
      <c r="C28" s="4"/>
      <c r="D28" s="5">
        <f>0</f>
        <v>0</v>
      </c>
      <c r="E28" s="5">
        <f t="shared" si="27"/>
        <v>0</v>
      </c>
      <c r="F28" s="6" t="str">
        <f t="shared" si="28"/>
        <v/>
      </c>
      <c r="G28" s="4"/>
      <c r="H28" s="5">
        <f>0</f>
        <v>0</v>
      </c>
      <c r="I28" s="5">
        <f t="shared" si="29"/>
        <v>0</v>
      </c>
      <c r="J28" s="6" t="str">
        <f t="shared" si="30"/>
        <v/>
      </c>
      <c r="K28" s="4"/>
      <c r="L28" s="5">
        <f>150</f>
        <v>150</v>
      </c>
      <c r="M28" s="5">
        <f t="shared" si="31"/>
        <v>-150</v>
      </c>
      <c r="N28" s="6">
        <f t="shared" si="32"/>
        <v>0</v>
      </c>
      <c r="O28" s="4"/>
      <c r="P28" s="5">
        <f>1055</f>
        <v>1055</v>
      </c>
      <c r="Q28" s="5">
        <f t="shared" si="33"/>
        <v>-1055</v>
      </c>
      <c r="R28" s="6">
        <f t="shared" si="34"/>
        <v>0</v>
      </c>
      <c r="S28" s="4"/>
      <c r="T28" s="5">
        <f>0</f>
        <v>0</v>
      </c>
      <c r="U28" s="5">
        <f t="shared" si="35"/>
        <v>0</v>
      </c>
      <c r="V28" s="6" t="str">
        <f t="shared" si="36"/>
        <v/>
      </c>
      <c r="W28" s="4"/>
      <c r="X28" s="5">
        <f>0</f>
        <v>0</v>
      </c>
      <c r="Y28" s="5">
        <f t="shared" si="37"/>
        <v>0</v>
      </c>
      <c r="Z28" s="6" t="str">
        <f t="shared" si="38"/>
        <v/>
      </c>
      <c r="AA28" s="4"/>
      <c r="AB28" s="5">
        <f>0</f>
        <v>0</v>
      </c>
      <c r="AC28" s="5">
        <f t="shared" si="39"/>
        <v>0</v>
      </c>
      <c r="AD28" s="6" t="str">
        <f t="shared" si="40"/>
        <v/>
      </c>
      <c r="AE28" s="4"/>
      <c r="AF28" s="5">
        <f>0</f>
        <v>0</v>
      </c>
      <c r="AG28" s="5">
        <f t="shared" si="41"/>
        <v>0</v>
      </c>
      <c r="AH28" s="6" t="str">
        <f t="shared" si="42"/>
        <v/>
      </c>
      <c r="AI28" s="4"/>
      <c r="AJ28" s="5">
        <f>0</f>
        <v>0</v>
      </c>
      <c r="AK28" s="5">
        <f t="shared" si="43"/>
        <v>0</v>
      </c>
      <c r="AL28" s="6" t="str">
        <f t="shared" si="44"/>
        <v/>
      </c>
      <c r="AM28" s="4"/>
      <c r="AN28" s="5">
        <f>0</f>
        <v>0</v>
      </c>
      <c r="AO28" s="5">
        <f t="shared" si="45"/>
        <v>0</v>
      </c>
      <c r="AP28" s="6" t="str">
        <f t="shared" si="46"/>
        <v/>
      </c>
      <c r="AQ28" s="4"/>
      <c r="AR28" s="5">
        <f>0</f>
        <v>0</v>
      </c>
      <c r="AS28" s="5">
        <f t="shared" si="47"/>
        <v>0</v>
      </c>
      <c r="AT28" s="6" t="str">
        <f t="shared" si="48"/>
        <v/>
      </c>
      <c r="AU28" s="4"/>
      <c r="AV28" s="5">
        <f>0</f>
        <v>0</v>
      </c>
      <c r="AW28" s="5">
        <f t="shared" si="49"/>
        <v>0</v>
      </c>
      <c r="AX28" s="6" t="str">
        <f t="shared" si="50"/>
        <v/>
      </c>
      <c r="AY28" s="5">
        <f t="shared" si="51"/>
        <v>0</v>
      </c>
      <c r="AZ28" s="5">
        <f t="shared" si="52"/>
        <v>1205</v>
      </c>
      <c r="BA28" s="5">
        <f t="shared" si="53"/>
        <v>-1205</v>
      </c>
      <c r="BB28" s="6">
        <f t="shared" si="54"/>
        <v>0</v>
      </c>
    </row>
    <row r="29" spans="1:54" ht="23" x14ac:dyDescent="0.2">
      <c r="A29" s="3" t="s">
        <v>38</v>
      </c>
      <c r="B29" s="11" t="s">
        <v>99</v>
      </c>
      <c r="C29" s="4"/>
      <c r="D29" s="5">
        <f>500</f>
        <v>500</v>
      </c>
      <c r="E29" s="5">
        <f t="shared" si="27"/>
        <v>-500</v>
      </c>
      <c r="F29" s="6">
        <f t="shared" si="28"/>
        <v>0</v>
      </c>
      <c r="G29" s="4"/>
      <c r="H29" s="5">
        <f>500</f>
        <v>500</v>
      </c>
      <c r="I29" s="5">
        <f t="shared" si="29"/>
        <v>-500</v>
      </c>
      <c r="J29" s="6">
        <f t="shared" si="30"/>
        <v>0</v>
      </c>
      <c r="K29" s="4"/>
      <c r="L29" s="5">
        <f>500</f>
        <v>500</v>
      </c>
      <c r="M29" s="5">
        <f t="shared" si="31"/>
        <v>-500</v>
      </c>
      <c r="N29" s="6">
        <f t="shared" si="32"/>
        <v>0</v>
      </c>
      <c r="O29" s="4"/>
      <c r="P29" s="5">
        <f>500</f>
        <v>500</v>
      </c>
      <c r="Q29" s="5">
        <f t="shared" si="33"/>
        <v>-500</v>
      </c>
      <c r="R29" s="6">
        <f t="shared" si="34"/>
        <v>0</v>
      </c>
      <c r="S29" s="4"/>
      <c r="T29" s="5">
        <f>500</f>
        <v>500</v>
      </c>
      <c r="U29" s="5">
        <f t="shared" si="35"/>
        <v>-500</v>
      </c>
      <c r="V29" s="6">
        <f t="shared" si="36"/>
        <v>0</v>
      </c>
      <c r="W29" s="4"/>
      <c r="X29" s="5">
        <f>500</f>
        <v>500</v>
      </c>
      <c r="Y29" s="5">
        <f t="shared" si="37"/>
        <v>-500</v>
      </c>
      <c r="Z29" s="6">
        <f t="shared" si="38"/>
        <v>0</v>
      </c>
      <c r="AA29" s="4"/>
      <c r="AB29" s="5">
        <f>500</f>
        <v>500</v>
      </c>
      <c r="AC29" s="5">
        <f t="shared" si="39"/>
        <v>-500</v>
      </c>
      <c r="AD29" s="6">
        <f t="shared" si="40"/>
        <v>0</v>
      </c>
      <c r="AE29" s="4"/>
      <c r="AF29" s="5">
        <f>500</f>
        <v>500</v>
      </c>
      <c r="AG29" s="5">
        <f t="shared" si="41"/>
        <v>-500</v>
      </c>
      <c r="AH29" s="6">
        <f t="shared" si="42"/>
        <v>0</v>
      </c>
      <c r="AI29" s="4"/>
      <c r="AJ29" s="5">
        <f>500</f>
        <v>500</v>
      </c>
      <c r="AK29" s="5">
        <f t="shared" si="43"/>
        <v>-500</v>
      </c>
      <c r="AL29" s="6">
        <f t="shared" si="44"/>
        <v>0</v>
      </c>
      <c r="AM29" s="4"/>
      <c r="AN29" s="5">
        <f>500</f>
        <v>500</v>
      </c>
      <c r="AO29" s="5">
        <f t="shared" si="45"/>
        <v>-500</v>
      </c>
      <c r="AP29" s="6">
        <f t="shared" si="46"/>
        <v>0</v>
      </c>
      <c r="AQ29" s="4"/>
      <c r="AR29" s="5">
        <f>500</f>
        <v>500</v>
      </c>
      <c r="AS29" s="5">
        <f t="shared" si="47"/>
        <v>-500</v>
      </c>
      <c r="AT29" s="6">
        <f t="shared" si="48"/>
        <v>0</v>
      </c>
      <c r="AU29" s="4"/>
      <c r="AV29" s="5">
        <f>500</f>
        <v>500</v>
      </c>
      <c r="AW29" s="5">
        <f t="shared" si="49"/>
        <v>-500</v>
      </c>
      <c r="AX29" s="6">
        <f t="shared" si="50"/>
        <v>0</v>
      </c>
      <c r="AY29" s="5">
        <f t="shared" si="51"/>
        <v>0</v>
      </c>
      <c r="AZ29" s="5">
        <f t="shared" si="52"/>
        <v>6000</v>
      </c>
      <c r="BA29" s="5">
        <f t="shared" si="53"/>
        <v>-6000</v>
      </c>
      <c r="BB29" s="6">
        <f t="shared" si="54"/>
        <v>0</v>
      </c>
    </row>
    <row r="30" spans="1:54" x14ac:dyDescent="0.2">
      <c r="A30" s="3" t="s">
        <v>39</v>
      </c>
      <c r="B30" s="3"/>
      <c r="C30" s="7">
        <f>((((((((C21)+(C22))+(C23))+(C24))+(C25))+(C26))+(C27))+(C28))+(C29)</f>
        <v>0</v>
      </c>
      <c r="D30" s="7">
        <f>((((((((D21)+(D22))+(D23))+(D24))+(D25))+(D26))+(D27))+(D28))+(D29)</f>
        <v>7950</v>
      </c>
      <c r="E30" s="7">
        <f t="shared" si="27"/>
        <v>-7950</v>
      </c>
      <c r="F30" s="8">
        <f t="shared" si="28"/>
        <v>0</v>
      </c>
      <c r="G30" s="7">
        <f>((((((((G21)+(G22))+(G23))+(G24))+(G25))+(G26))+(G27))+(G28))+(G29)</f>
        <v>0</v>
      </c>
      <c r="H30" s="7">
        <f>((((((((H21)+(H22))+(H23))+(H24))+(H25))+(H26))+(H27))+(H28))+(H29)</f>
        <v>6175</v>
      </c>
      <c r="I30" s="7">
        <f t="shared" si="29"/>
        <v>-6175</v>
      </c>
      <c r="J30" s="8">
        <f t="shared" si="30"/>
        <v>0</v>
      </c>
      <c r="K30" s="7">
        <f>((((((((K21)+(K22))+(K23))+(K24))+(K25))+(K26))+(K27))+(K28))+(K29)</f>
        <v>0</v>
      </c>
      <c r="L30" s="7">
        <f>((((((((L21)+(L22))+(L23))+(L24))+(L25))+(L26))+(L27))+(L28))+(L29)</f>
        <v>6500</v>
      </c>
      <c r="M30" s="7">
        <f t="shared" si="31"/>
        <v>-6500</v>
      </c>
      <c r="N30" s="8">
        <f t="shared" si="32"/>
        <v>0</v>
      </c>
      <c r="O30" s="7">
        <f>((((((((O21)+(O22))+(O23))+(O24))+(O25))+(O26))+(O27))+(O28))+(O29)</f>
        <v>0</v>
      </c>
      <c r="P30" s="7">
        <f>((((((((P21)+(P22))+(P23))+(P24))+(P25))+(P26))+(P27))+(P28))+(P29)</f>
        <v>7230</v>
      </c>
      <c r="Q30" s="7">
        <f t="shared" si="33"/>
        <v>-7230</v>
      </c>
      <c r="R30" s="8">
        <f t="shared" si="34"/>
        <v>0</v>
      </c>
      <c r="S30" s="7">
        <f>((((((((S21)+(S22))+(S23))+(S24))+(S25))+(S26))+(S27))+(S28))+(S29)</f>
        <v>0</v>
      </c>
      <c r="T30" s="7">
        <f>((((((((T21)+(T22))+(T23))+(T24))+(T25))+(T26))+(T27))+(T28))+(T29)</f>
        <v>6437</v>
      </c>
      <c r="U30" s="7">
        <f t="shared" si="35"/>
        <v>-6437</v>
      </c>
      <c r="V30" s="8">
        <f t="shared" si="36"/>
        <v>0</v>
      </c>
      <c r="W30" s="7">
        <f>((((((((W21)+(W22))+(W23))+(W24))+(W25))+(W26))+(W27))+(W28))+(W29)</f>
        <v>0</v>
      </c>
      <c r="X30" s="7">
        <f>((((((((X21)+(X22))+(X23))+(X24))+(X25))+(X26))+(X27))+(X28))+(X29)</f>
        <v>6637</v>
      </c>
      <c r="Y30" s="7">
        <f t="shared" si="37"/>
        <v>-6637</v>
      </c>
      <c r="Z30" s="8">
        <f t="shared" si="38"/>
        <v>0</v>
      </c>
      <c r="AA30" s="7">
        <f>((((((((AA21)+(AA22))+(AA23))+(AA24))+(AA25))+(AA26))+(AA27))+(AA28))+(AA29)</f>
        <v>0</v>
      </c>
      <c r="AB30" s="7">
        <f>((((((((AB21)+(AB22))+(AB23))+(AB24))+(AB25))+(AB26))+(AB27))+(AB28))+(AB29)</f>
        <v>6637</v>
      </c>
      <c r="AC30" s="7">
        <f t="shared" si="39"/>
        <v>-6637</v>
      </c>
      <c r="AD30" s="8">
        <f t="shared" si="40"/>
        <v>0</v>
      </c>
      <c r="AE30" s="7">
        <f>((((((((AE21)+(AE22))+(AE23))+(AE24))+(AE25))+(AE26))+(AE27))+(AE28))+(AE29)</f>
        <v>0</v>
      </c>
      <c r="AF30" s="7">
        <f>((((((((AF21)+(AF22))+(AF23))+(AF24))+(AF25))+(AF26))+(AF27))+(AF28))+(AF29)</f>
        <v>6637</v>
      </c>
      <c r="AG30" s="7">
        <f t="shared" si="41"/>
        <v>-6637</v>
      </c>
      <c r="AH30" s="8">
        <f t="shared" si="42"/>
        <v>0</v>
      </c>
      <c r="AI30" s="7">
        <f>((((((((AI21)+(AI22))+(AI23))+(AI24))+(AI25))+(AI26))+(AI27))+(AI28))+(AI29)</f>
        <v>0</v>
      </c>
      <c r="AJ30" s="7">
        <f>((((((((AJ21)+(AJ22))+(AJ23))+(AJ24))+(AJ25))+(AJ26))+(AJ27))+(AJ28))+(AJ29)</f>
        <v>6802</v>
      </c>
      <c r="AK30" s="7">
        <f t="shared" si="43"/>
        <v>-6802</v>
      </c>
      <c r="AL30" s="8">
        <f t="shared" si="44"/>
        <v>0</v>
      </c>
      <c r="AM30" s="7">
        <f>((((((((AM21)+(AM22))+(AM23))+(AM24))+(AM25))+(AM26))+(AM27))+(AM28))+(AM29)</f>
        <v>0</v>
      </c>
      <c r="AN30" s="7">
        <f>((((((((AN21)+(AN22))+(AN23))+(AN24))+(AN25))+(AN26))+(AN27))+(AN28))+(AN29)</f>
        <v>6437</v>
      </c>
      <c r="AO30" s="7">
        <f t="shared" si="45"/>
        <v>-6437</v>
      </c>
      <c r="AP30" s="8">
        <f t="shared" si="46"/>
        <v>0</v>
      </c>
      <c r="AQ30" s="7">
        <f>((((((((AQ21)+(AQ22))+(AQ23))+(AQ24))+(AQ25))+(AQ26))+(AQ27))+(AQ28))+(AQ29)</f>
        <v>0</v>
      </c>
      <c r="AR30" s="7">
        <f>((((((((AR21)+(AR22))+(AR23))+(AR24))+(AR25))+(AR26))+(AR27))+(AR28))+(AR29)</f>
        <v>5937</v>
      </c>
      <c r="AS30" s="7">
        <f t="shared" si="47"/>
        <v>-5937</v>
      </c>
      <c r="AT30" s="8">
        <f t="shared" si="48"/>
        <v>0</v>
      </c>
      <c r="AU30" s="7">
        <f>((((((((AU21)+(AU22))+(AU23))+(AU24))+(AU25))+(AU26))+(AU27))+(AU28))+(AU29)</f>
        <v>0</v>
      </c>
      <c r="AV30" s="7">
        <f>((((((((AV21)+(AV22))+(AV23))+(AV24))+(AV25))+(AV26))+(AV27))+(AV28))+(AV29)</f>
        <v>5675</v>
      </c>
      <c r="AW30" s="7">
        <f t="shared" si="49"/>
        <v>-5675</v>
      </c>
      <c r="AX30" s="8">
        <f t="shared" si="50"/>
        <v>0</v>
      </c>
      <c r="AY30" s="7">
        <f t="shared" si="51"/>
        <v>0</v>
      </c>
      <c r="AZ30" s="7">
        <f t="shared" si="52"/>
        <v>79054</v>
      </c>
      <c r="BA30" s="7">
        <f t="shared" si="53"/>
        <v>-79054</v>
      </c>
      <c r="BB30" s="8">
        <f t="shared" si="54"/>
        <v>0</v>
      </c>
    </row>
    <row r="31" spans="1:54" x14ac:dyDescent="0.2">
      <c r="A31" s="3" t="s">
        <v>40</v>
      </c>
      <c r="B31" s="3"/>
      <c r="C31" s="4"/>
      <c r="D31" s="4"/>
      <c r="E31" s="5">
        <f t="shared" si="27"/>
        <v>0</v>
      </c>
      <c r="F31" s="6" t="str">
        <f t="shared" si="28"/>
        <v/>
      </c>
      <c r="G31" s="4"/>
      <c r="H31" s="4"/>
      <c r="I31" s="5">
        <f t="shared" si="29"/>
        <v>0</v>
      </c>
      <c r="J31" s="6" t="str">
        <f t="shared" si="30"/>
        <v/>
      </c>
      <c r="K31" s="4"/>
      <c r="L31" s="4"/>
      <c r="M31" s="5">
        <f t="shared" si="31"/>
        <v>0</v>
      </c>
      <c r="N31" s="6" t="str">
        <f t="shared" si="32"/>
        <v/>
      </c>
      <c r="O31" s="4"/>
      <c r="P31" s="4"/>
      <c r="Q31" s="5">
        <f t="shared" si="33"/>
        <v>0</v>
      </c>
      <c r="R31" s="6" t="str">
        <f t="shared" si="34"/>
        <v/>
      </c>
      <c r="S31" s="4"/>
      <c r="T31" s="4"/>
      <c r="U31" s="5">
        <f t="shared" si="35"/>
        <v>0</v>
      </c>
      <c r="V31" s="6" t="str">
        <f t="shared" si="36"/>
        <v/>
      </c>
      <c r="W31" s="4"/>
      <c r="X31" s="4"/>
      <c r="Y31" s="5">
        <f t="shared" si="37"/>
        <v>0</v>
      </c>
      <c r="Z31" s="6" t="str">
        <f t="shared" si="38"/>
        <v/>
      </c>
      <c r="AA31" s="4"/>
      <c r="AB31" s="4"/>
      <c r="AC31" s="5">
        <f t="shared" si="39"/>
        <v>0</v>
      </c>
      <c r="AD31" s="6" t="str">
        <f t="shared" si="40"/>
        <v/>
      </c>
      <c r="AE31" s="4"/>
      <c r="AF31" s="4"/>
      <c r="AG31" s="5">
        <f t="shared" si="41"/>
        <v>0</v>
      </c>
      <c r="AH31" s="6" t="str">
        <f t="shared" si="42"/>
        <v/>
      </c>
      <c r="AI31" s="4"/>
      <c r="AJ31" s="4"/>
      <c r="AK31" s="5">
        <f t="shared" si="43"/>
        <v>0</v>
      </c>
      <c r="AL31" s="6" t="str">
        <f t="shared" si="44"/>
        <v/>
      </c>
      <c r="AM31" s="4"/>
      <c r="AN31" s="4"/>
      <c r="AO31" s="5">
        <f t="shared" si="45"/>
        <v>0</v>
      </c>
      <c r="AP31" s="6" t="str">
        <f t="shared" si="46"/>
        <v/>
      </c>
      <c r="AQ31" s="4"/>
      <c r="AR31" s="4"/>
      <c r="AS31" s="5">
        <f t="shared" si="47"/>
        <v>0</v>
      </c>
      <c r="AT31" s="6" t="str">
        <f t="shared" si="48"/>
        <v/>
      </c>
      <c r="AU31" s="4"/>
      <c r="AV31" s="4"/>
      <c r="AW31" s="5">
        <f t="shared" si="49"/>
        <v>0</v>
      </c>
      <c r="AX31" s="6" t="str">
        <f t="shared" si="50"/>
        <v/>
      </c>
      <c r="AY31" s="5">
        <f t="shared" si="51"/>
        <v>0</v>
      </c>
      <c r="AZ31" s="5">
        <f t="shared" si="52"/>
        <v>0</v>
      </c>
      <c r="BA31" s="5">
        <f t="shared" si="53"/>
        <v>0</v>
      </c>
      <c r="BB31" s="6" t="str">
        <f t="shared" si="54"/>
        <v/>
      </c>
    </row>
    <row r="32" spans="1:54" x14ac:dyDescent="0.2">
      <c r="A32" s="3" t="s">
        <v>41</v>
      </c>
      <c r="B32" s="11" t="s">
        <v>100</v>
      </c>
      <c r="C32" s="4"/>
      <c r="D32" s="5">
        <f>0</f>
        <v>0</v>
      </c>
      <c r="E32" s="5">
        <f t="shared" si="27"/>
        <v>0</v>
      </c>
      <c r="F32" s="6" t="str">
        <f t="shared" si="28"/>
        <v/>
      </c>
      <c r="G32" s="4"/>
      <c r="H32" s="5">
        <f>0</f>
        <v>0</v>
      </c>
      <c r="I32" s="5">
        <f t="shared" si="29"/>
        <v>0</v>
      </c>
      <c r="J32" s="6" t="str">
        <f t="shared" si="30"/>
        <v/>
      </c>
      <c r="K32" s="4"/>
      <c r="L32" s="5">
        <f>0</f>
        <v>0</v>
      </c>
      <c r="M32" s="5">
        <f t="shared" si="31"/>
        <v>0</v>
      </c>
      <c r="N32" s="6" t="str">
        <f t="shared" si="32"/>
        <v/>
      </c>
      <c r="O32" s="4"/>
      <c r="P32" s="5">
        <f>1350</f>
        <v>1350</v>
      </c>
      <c r="Q32" s="5">
        <f t="shared" si="33"/>
        <v>-1350</v>
      </c>
      <c r="R32" s="6">
        <f t="shared" si="34"/>
        <v>0</v>
      </c>
      <c r="S32" s="4"/>
      <c r="T32" s="5">
        <f>0</f>
        <v>0</v>
      </c>
      <c r="U32" s="5">
        <f t="shared" si="35"/>
        <v>0</v>
      </c>
      <c r="V32" s="6" t="str">
        <f t="shared" si="36"/>
        <v/>
      </c>
      <c r="W32" s="4"/>
      <c r="X32" s="5">
        <f>0</f>
        <v>0</v>
      </c>
      <c r="Y32" s="5">
        <f t="shared" si="37"/>
        <v>0</v>
      </c>
      <c r="Z32" s="6" t="str">
        <f t="shared" si="38"/>
        <v/>
      </c>
      <c r="AA32" s="4"/>
      <c r="AB32" s="5">
        <f>0</f>
        <v>0</v>
      </c>
      <c r="AC32" s="5">
        <f t="shared" si="39"/>
        <v>0</v>
      </c>
      <c r="AD32" s="6" t="str">
        <f t="shared" si="40"/>
        <v/>
      </c>
      <c r="AE32" s="4"/>
      <c r="AF32" s="5">
        <f>0</f>
        <v>0</v>
      </c>
      <c r="AG32" s="5">
        <f t="shared" si="41"/>
        <v>0</v>
      </c>
      <c r="AH32" s="6" t="str">
        <f t="shared" si="42"/>
        <v/>
      </c>
      <c r="AI32" s="4"/>
      <c r="AJ32" s="5">
        <f>0</f>
        <v>0</v>
      </c>
      <c r="AK32" s="5">
        <f t="shared" si="43"/>
        <v>0</v>
      </c>
      <c r="AL32" s="6" t="str">
        <f t="shared" si="44"/>
        <v/>
      </c>
      <c r="AM32" s="4"/>
      <c r="AN32" s="5">
        <f>0</f>
        <v>0</v>
      </c>
      <c r="AO32" s="5">
        <f t="shared" si="45"/>
        <v>0</v>
      </c>
      <c r="AP32" s="6" t="str">
        <f t="shared" si="46"/>
        <v/>
      </c>
      <c r="AQ32" s="4"/>
      <c r="AR32" s="5">
        <f>0</f>
        <v>0</v>
      </c>
      <c r="AS32" s="5">
        <f t="shared" si="47"/>
        <v>0</v>
      </c>
      <c r="AT32" s="6" t="str">
        <f t="shared" si="48"/>
        <v/>
      </c>
      <c r="AU32" s="4"/>
      <c r="AV32" s="5">
        <f>0</f>
        <v>0</v>
      </c>
      <c r="AW32" s="5">
        <f t="shared" si="49"/>
        <v>0</v>
      </c>
      <c r="AX32" s="6" t="str">
        <f t="shared" si="50"/>
        <v/>
      </c>
      <c r="AY32" s="5">
        <f t="shared" si="51"/>
        <v>0</v>
      </c>
      <c r="AZ32" s="5">
        <f t="shared" si="52"/>
        <v>1350</v>
      </c>
      <c r="BA32" s="5">
        <f t="shared" si="53"/>
        <v>-1350</v>
      </c>
      <c r="BB32" s="6">
        <f t="shared" si="54"/>
        <v>0</v>
      </c>
    </row>
    <row r="33" spans="1:54" x14ac:dyDescent="0.2">
      <c r="A33" s="3" t="s">
        <v>42</v>
      </c>
      <c r="B33" s="3"/>
      <c r="C33" s="4"/>
      <c r="D33" s="5">
        <f>0</f>
        <v>0</v>
      </c>
      <c r="E33" s="5">
        <f t="shared" si="27"/>
        <v>0</v>
      </c>
      <c r="F33" s="6" t="str">
        <f t="shared" si="28"/>
        <v/>
      </c>
      <c r="G33" s="4"/>
      <c r="H33" s="5">
        <f>0</f>
        <v>0</v>
      </c>
      <c r="I33" s="5">
        <f t="shared" si="29"/>
        <v>0</v>
      </c>
      <c r="J33" s="6" t="str">
        <f t="shared" si="30"/>
        <v/>
      </c>
      <c r="K33" s="4"/>
      <c r="L33" s="5">
        <f>0</f>
        <v>0</v>
      </c>
      <c r="M33" s="5">
        <f t="shared" si="31"/>
        <v>0</v>
      </c>
      <c r="N33" s="6" t="str">
        <f t="shared" si="32"/>
        <v/>
      </c>
      <c r="O33" s="4"/>
      <c r="P33" s="5">
        <f>0</f>
        <v>0</v>
      </c>
      <c r="Q33" s="5">
        <f t="shared" si="33"/>
        <v>0</v>
      </c>
      <c r="R33" s="6" t="str">
        <f t="shared" si="34"/>
        <v/>
      </c>
      <c r="S33" s="4"/>
      <c r="T33" s="5">
        <f>0</f>
        <v>0</v>
      </c>
      <c r="U33" s="5">
        <f t="shared" si="35"/>
        <v>0</v>
      </c>
      <c r="V33" s="6" t="str">
        <f t="shared" si="36"/>
        <v/>
      </c>
      <c r="W33" s="4"/>
      <c r="X33" s="5">
        <f>450</f>
        <v>450</v>
      </c>
      <c r="Y33" s="5">
        <f t="shared" si="37"/>
        <v>-450</v>
      </c>
      <c r="Z33" s="6">
        <f t="shared" si="38"/>
        <v>0</v>
      </c>
      <c r="AA33" s="4"/>
      <c r="AB33" s="5">
        <f>0</f>
        <v>0</v>
      </c>
      <c r="AC33" s="5">
        <f t="shared" si="39"/>
        <v>0</v>
      </c>
      <c r="AD33" s="6" t="str">
        <f t="shared" si="40"/>
        <v/>
      </c>
      <c r="AE33" s="4"/>
      <c r="AF33" s="5">
        <f>0</f>
        <v>0</v>
      </c>
      <c r="AG33" s="5">
        <f t="shared" si="41"/>
        <v>0</v>
      </c>
      <c r="AH33" s="6" t="str">
        <f t="shared" si="42"/>
        <v/>
      </c>
      <c r="AI33" s="4"/>
      <c r="AJ33" s="5">
        <f>0</f>
        <v>0</v>
      </c>
      <c r="AK33" s="5">
        <f t="shared" si="43"/>
        <v>0</v>
      </c>
      <c r="AL33" s="6" t="str">
        <f t="shared" si="44"/>
        <v/>
      </c>
      <c r="AM33" s="4"/>
      <c r="AN33" s="5">
        <f>0</f>
        <v>0</v>
      </c>
      <c r="AO33" s="5">
        <f t="shared" si="45"/>
        <v>0</v>
      </c>
      <c r="AP33" s="6" t="str">
        <f t="shared" si="46"/>
        <v/>
      </c>
      <c r="AQ33" s="4"/>
      <c r="AR33" s="5">
        <f>0</f>
        <v>0</v>
      </c>
      <c r="AS33" s="5">
        <f t="shared" si="47"/>
        <v>0</v>
      </c>
      <c r="AT33" s="6" t="str">
        <f t="shared" si="48"/>
        <v/>
      </c>
      <c r="AU33" s="4"/>
      <c r="AV33" s="5">
        <f>0</f>
        <v>0</v>
      </c>
      <c r="AW33" s="5">
        <f t="shared" si="49"/>
        <v>0</v>
      </c>
      <c r="AX33" s="6" t="str">
        <f t="shared" si="50"/>
        <v/>
      </c>
      <c r="AY33" s="5">
        <f t="shared" si="51"/>
        <v>0</v>
      </c>
      <c r="AZ33" s="5">
        <f t="shared" si="52"/>
        <v>450</v>
      </c>
      <c r="BA33" s="5">
        <f t="shared" si="53"/>
        <v>-450</v>
      </c>
      <c r="BB33" s="6">
        <f t="shared" si="54"/>
        <v>0</v>
      </c>
    </row>
    <row r="34" spans="1:54" x14ac:dyDescent="0.2">
      <c r="A34" s="3" t="s">
        <v>43</v>
      </c>
      <c r="B34" s="11" t="s">
        <v>101</v>
      </c>
      <c r="C34" s="4"/>
      <c r="D34" s="5">
        <f>3000</f>
        <v>3000</v>
      </c>
      <c r="E34" s="5">
        <f t="shared" si="27"/>
        <v>-3000</v>
      </c>
      <c r="F34" s="6">
        <f t="shared" si="28"/>
        <v>0</v>
      </c>
      <c r="G34" s="4"/>
      <c r="H34" s="5">
        <f>0</f>
        <v>0</v>
      </c>
      <c r="I34" s="5">
        <f t="shared" si="29"/>
        <v>0</v>
      </c>
      <c r="J34" s="6" t="str">
        <f t="shared" si="30"/>
        <v/>
      </c>
      <c r="K34" s="4"/>
      <c r="L34" s="5">
        <f>0</f>
        <v>0</v>
      </c>
      <c r="M34" s="5">
        <f t="shared" si="31"/>
        <v>0</v>
      </c>
      <c r="N34" s="6" t="str">
        <f t="shared" si="32"/>
        <v/>
      </c>
      <c r="O34" s="4"/>
      <c r="P34" s="5">
        <f>0</f>
        <v>0</v>
      </c>
      <c r="Q34" s="5">
        <f t="shared" si="33"/>
        <v>0</v>
      </c>
      <c r="R34" s="6" t="str">
        <f t="shared" si="34"/>
        <v/>
      </c>
      <c r="S34" s="4"/>
      <c r="T34" s="5">
        <f>0</f>
        <v>0</v>
      </c>
      <c r="U34" s="5">
        <f t="shared" si="35"/>
        <v>0</v>
      </c>
      <c r="V34" s="6" t="str">
        <f t="shared" si="36"/>
        <v/>
      </c>
      <c r="W34" s="4"/>
      <c r="X34" s="5">
        <f>0</f>
        <v>0</v>
      </c>
      <c r="Y34" s="5">
        <f t="shared" si="37"/>
        <v>0</v>
      </c>
      <c r="Z34" s="6" t="str">
        <f t="shared" si="38"/>
        <v/>
      </c>
      <c r="AA34" s="4"/>
      <c r="AB34" s="5">
        <f>0</f>
        <v>0</v>
      </c>
      <c r="AC34" s="5">
        <f t="shared" si="39"/>
        <v>0</v>
      </c>
      <c r="AD34" s="6" t="str">
        <f t="shared" si="40"/>
        <v/>
      </c>
      <c r="AE34" s="4"/>
      <c r="AF34" s="5">
        <f>0</f>
        <v>0</v>
      </c>
      <c r="AG34" s="5">
        <f t="shared" si="41"/>
        <v>0</v>
      </c>
      <c r="AH34" s="6" t="str">
        <f t="shared" si="42"/>
        <v/>
      </c>
      <c r="AI34" s="4"/>
      <c r="AJ34" s="5">
        <f>0</f>
        <v>0</v>
      </c>
      <c r="AK34" s="5">
        <f t="shared" si="43"/>
        <v>0</v>
      </c>
      <c r="AL34" s="6" t="str">
        <f t="shared" si="44"/>
        <v/>
      </c>
      <c r="AM34" s="4"/>
      <c r="AN34" s="5">
        <f>0</f>
        <v>0</v>
      </c>
      <c r="AO34" s="5">
        <f t="shared" si="45"/>
        <v>0</v>
      </c>
      <c r="AP34" s="6" t="str">
        <f t="shared" si="46"/>
        <v/>
      </c>
      <c r="AQ34" s="4"/>
      <c r="AR34" s="5">
        <f>0</f>
        <v>0</v>
      </c>
      <c r="AS34" s="5">
        <f t="shared" si="47"/>
        <v>0</v>
      </c>
      <c r="AT34" s="6" t="str">
        <f t="shared" si="48"/>
        <v/>
      </c>
      <c r="AU34" s="4"/>
      <c r="AV34" s="5">
        <f>0</f>
        <v>0</v>
      </c>
      <c r="AW34" s="5">
        <f t="shared" si="49"/>
        <v>0</v>
      </c>
      <c r="AX34" s="6" t="str">
        <f t="shared" si="50"/>
        <v/>
      </c>
      <c r="AY34" s="5">
        <f t="shared" si="51"/>
        <v>0</v>
      </c>
      <c r="AZ34" s="5">
        <f t="shared" si="52"/>
        <v>3000</v>
      </c>
      <c r="BA34" s="5">
        <f t="shared" si="53"/>
        <v>-3000</v>
      </c>
      <c r="BB34" s="6">
        <f t="shared" si="54"/>
        <v>0</v>
      </c>
    </row>
    <row r="35" spans="1:54" x14ac:dyDescent="0.2">
      <c r="A35" s="3" t="s">
        <v>44</v>
      </c>
      <c r="B35" s="3"/>
      <c r="C35" s="7">
        <f>(((C31)+(C32))+(C33))+(C34)</f>
        <v>0</v>
      </c>
      <c r="D35" s="7">
        <f>(((D31)+(D32))+(D33))+(D34)</f>
        <v>3000</v>
      </c>
      <c r="E35" s="7">
        <f t="shared" si="27"/>
        <v>-3000</v>
      </c>
      <c r="F35" s="8">
        <f t="shared" si="28"/>
        <v>0</v>
      </c>
      <c r="G35" s="7">
        <f>(((G31)+(G32))+(G33))+(G34)</f>
        <v>0</v>
      </c>
      <c r="H35" s="7">
        <f>(((H31)+(H32))+(H33))+(H34)</f>
        <v>0</v>
      </c>
      <c r="I35" s="7">
        <f t="shared" si="29"/>
        <v>0</v>
      </c>
      <c r="J35" s="8" t="str">
        <f t="shared" si="30"/>
        <v/>
      </c>
      <c r="K35" s="7">
        <f>(((K31)+(K32))+(K33))+(K34)</f>
        <v>0</v>
      </c>
      <c r="L35" s="7">
        <f>(((L31)+(L32))+(L33))+(L34)</f>
        <v>0</v>
      </c>
      <c r="M35" s="7">
        <f t="shared" si="31"/>
        <v>0</v>
      </c>
      <c r="N35" s="8" t="str">
        <f t="shared" si="32"/>
        <v/>
      </c>
      <c r="O35" s="7">
        <f>(((O31)+(O32))+(O33))+(O34)</f>
        <v>0</v>
      </c>
      <c r="P35" s="7">
        <f>(((P31)+(P32))+(P33))+(P34)</f>
        <v>1350</v>
      </c>
      <c r="Q35" s="7">
        <f t="shared" si="33"/>
        <v>-1350</v>
      </c>
      <c r="R35" s="8">
        <f t="shared" si="34"/>
        <v>0</v>
      </c>
      <c r="S35" s="7">
        <f>(((S31)+(S32))+(S33))+(S34)</f>
        <v>0</v>
      </c>
      <c r="T35" s="7">
        <f>(((T31)+(T32))+(T33))+(T34)</f>
        <v>0</v>
      </c>
      <c r="U35" s="7">
        <f t="shared" si="35"/>
        <v>0</v>
      </c>
      <c r="V35" s="8" t="str">
        <f t="shared" si="36"/>
        <v/>
      </c>
      <c r="W35" s="7">
        <f>(((W31)+(W32))+(W33))+(W34)</f>
        <v>0</v>
      </c>
      <c r="X35" s="7">
        <f>(((X31)+(X32))+(X33))+(X34)</f>
        <v>450</v>
      </c>
      <c r="Y35" s="7">
        <f t="shared" si="37"/>
        <v>-450</v>
      </c>
      <c r="Z35" s="8">
        <f t="shared" si="38"/>
        <v>0</v>
      </c>
      <c r="AA35" s="7">
        <f>(((AA31)+(AA32))+(AA33))+(AA34)</f>
        <v>0</v>
      </c>
      <c r="AB35" s="7">
        <f>(((AB31)+(AB32))+(AB33))+(AB34)</f>
        <v>0</v>
      </c>
      <c r="AC35" s="7">
        <f t="shared" si="39"/>
        <v>0</v>
      </c>
      <c r="AD35" s="8" t="str">
        <f t="shared" si="40"/>
        <v/>
      </c>
      <c r="AE35" s="7">
        <f>(((AE31)+(AE32))+(AE33))+(AE34)</f>
        <v>0</v>
      </c>
      <c r="AF35" s="7">
        <f>(((AF31)+(AF32))+(AF33))+(AF34)</f>
        <v>0</v>
      </c>
      <c r="AG35" s="7">
        <f t="shared" si="41"/>
        <v>0</v>
      </c>
      <c r="AH35" s="8" t="str">
        <f t="shared" si="42"/>
        <v/>
      </c>
      <c r="AI35" s="7">
        <f>(((AI31)+(AI32))+(AI33))+(AI34)</f>
        <v>0</v>
      </c>
      <c r="AJ35" s="7">
        <f>(((AJ31)+(AJ32))+(AJ33))+(AJ34)</f>
        <v>0</v>
      </c>
      <c r="AK35" s="7">
        <f t="shared" si="43"/>
        <v>0</v>
      </c>
      <c r="AL35" s="8" t="str">
        <f t="shared" si="44"/>
        <v/>
      </c>
      <c r="AM35" s="7">
        <f>(((AM31)+(AM32))+(AM33))+(AM34)</f>
        <v>0</v>
      </c>
      <c r="AN35" s="7">
        <f>(((AN31)+(AN32))+(AN33))+(AN34)</f>
        <v>0</v>
      </c>
      <c r="AO35" s="7">
        <f t="shared" si="45"/>
        <v>0</v>
      </c>
      <c r="AP35" s="8" t="str">
        <f t="shared" si="46"/>
        <v/>
      </c>
      <c r="AQ35" s="7">
        <f>(((AQ31)+(AQ32))+(AQ33))+(AQ34)</f>
        <v>0</v>
      </c>
      <c r="AR35" s="7">
        <f>(((AR31)+(AR32))+(AR33))+(AR34)</f>
        <v>0</v>
      </c>
      <c r="AS35" s="7">
        <f t="shared" si="47"/>
        <v>0</v>
      </c>
      <c r="AT35" s="8" t="str">
        <f t="shared" si="48"/>
        <v/>
      </c>
      <c r="AU35" s="7">
        <f>(((AU31)+(AU32))+(AU33))+(AU34)</f>
        <v>0</v>
      </c>
      <c r="AV35" s="7">
        <f>(((AV31)+(AV32))+(AV33))+(AV34)</f>
        <v>0</v>
      </c>
      <c r="AW35" s="7">
        <f t="shared" si="49"/>
        <v>0</v>
      </c>
      <c r="AX35" s="8" t="str">
        <f t="shared" si="50"/>
        <v/>
      </c>
      <c r="AY35" s="7">
        <f t="shared" si="51"/>
        <v>0</v>
      </c>
      <c r="AZ35" s="7">
        <f t="shared" si="52"/>
        <v>4800</v>
      </c>
      <c r="BA35" s="7">
        <f t="shared" si="53"/>
        <v>-4800</v>
      </c>
      <c r="BB35" s="8">
        <f t="shared" si="54"/>
        <v>0</v>
      </c>
    </row>
    <row r="36" spans="1:54" x14ac:dyDescent="0.2">
      <c r="A36" s="3" t="s">
        <v>45</v>
      </c>
      <c r="B36" s="11" t="s">
        <v>102</v>
      </c>
      <c r="C36" s="4"/>
      <c r="D36" s="5">
        <f>0</f>
        <v>0</v>
      </c>
      <c r="E36" s="5">
        <f t="shared" si="27"/>
        <v>0</v>
      </c>
      <c r="F36" s="6" t="str">
        <f t="shared" si="28"/>
        <v/>
      </c>
      <c r="G36" s="4"/>
      <c r="H36" s="5">
        <f>0</f>
        <v>0</v>
      </c>
      <c r="I36" s="5">
        <f t="shared" si="29"/>
        <v>0</v>
      </c>
      <c r="J36" s="6" t="str">
        <f t="shared" si="30"/>
        <v/>
      </c>
      <c r="K36" s="4"/>
      <c r="L36" s="5">
        <f>0</f>
        <v>0</v>
      </c>
      <c r="M36" s="5">
        <f t="shared" si="31"/>
        <v>0</v>
      </c>
      <c r="N36" s="6" t="str">
        <f t="shared" si="32"/>
        <v/>
      </c>
      <c r="O36" s="4"/>
      <c r="P36" s="5">
        <f>9180</f>
        <v>9180</v>
      </c>
      <c r="Q36" s="5">
        <f t="shared" si="33"/>
        <v>-9180</v>
      </c>
      <c r="R36" s="6">
        <f t="shared" si="34"/>
        <v>0</v>
      </c>
      <c r="S36" s="4"/>
      <c r="T36" s="5">
        <f>0</f>
        <v>0</v>
      </c>
      <c r="U36" s="5">
        <f t="shared" si="35"/>
        <v>0</v>
      </c>
      <c r="V36" s="6" t="str">
        <f t="shared" si="36"/>
        <v/>
      </c>
      <c r="W36" s="4"/>
      <c r="X36" s="5">
        <f>0</f>
        <v>0</v>
      </c>
      <c r="Y36" s="5">
        <f t="shared" si="37"/>
        <v>0</v>
      </c>
      <c r="Z36" s="6" t="str">
        <f t="shared" si="38"/>
        <v/>
      </c>
      <c r="AA36" s="4"/>
      <c r="AB36" s="5">
        <f>0</f>
        <v>0</v>
      </c>
      <c r="AC36" s="5">
        <f t="shared" si="39"/>
        <v>0</v>
      </c>
      <c r="AD36" s="6" t="str">
        <f t="shared" si="40"/>
        <v/>
      </c>
      <c r="AE36" s="4"/>
      <c r="AF36" s="5">
        <f>0</f>
        <v>0</v>
      </c>
      <c r="AG36" s="5">
        <f t="shared" si="41"/>
        <v>0</v>
      </c>
      <c r="AH36" s="6" t="str">
        <f t="shared" si="42"/>
        <v/>
      </c>
      <c r="AI36" s="4"/>
      <c r="AJ36" s="5">
        <f>0</f>
        <v>0</v>
      </c>
      <c r="AK36" s="5">
        <f t="shared" si="43"/>
        <v>0</v>
      </c>
      <c r="AL36" s="6" t="str">
        <f t="shared" si="44"/>
        <v/>
      </c>
      <c r="AM36" s="4"/>
      <c r="AN36" s="5">
        <f>0</f>
        <v>0</v>
      </c>
      <c r="AO36" s="5">
        <f t="shared" si="45"/>
        <v>0</v>
      </c>
      <c r="AP36" s="6" t="str">
        <f t="shared" si="46"/>
        <v/>
      </c>
      <c r="AQ36" s="4"/>
      <c r="AR36" s="5">
        <f>0</f>
        <v>0</v>
      </c>
      <c r="AS36" s="5">
        <f t="shared" si="47"/>
        <v>0</v>
      </c>
      <c r="AT36" s="6" t="str">
        <f t="shared" si="48"/>
        <v/>
      </c>
      <c r="AU36" s="4"/>
      <c r="AV36" s="5">
        <f>0</f>
        <v>0</v>
      </c>
      <c r="AW36" s="5">
        <f t="shared" si="49"/>
        <v>0</v>
      </c>
      <c r="AX36" s="6" t="str">
        <f t="shared" si="50"/>
        <v/>
      </c>
      <c r="AY36" s="5">
        <f t="shared" si="51"/>
        <v>0</v>
      </c>
      <c r="AZ36" s="5">
        <f t="shared" si="52"/>
        <v>9180</v>
      </c>
      <c r="BA36" s="5">
        <f t="shared" si="53"/>
        <v>-9180</v>
      </c>
      <c r="BB36" s="6">
        <f t="shared" si="54"/>
        <v>0</v>
      </c>
    </row>
    <row r="37" spans="1:54" x14ac:dyDescent="0.2">
      <c r="A37" s="3" t="s">
        <v>46</v>
      </c>
      <c r="B37" s="3"/>
      <c r="C37" s="4"/>
      <c r="D37" s="5">
        <f>0</f>
        <v>0</v>
      </c>
      <c r="E37" s="5">
        <f t="shared" si="27"/>
        <v>0</v>
      </c>
      <c r="F37" s="6" t="str">
        <f t="shared" si="28"/>
        <v/>
      </c>
      <c r="G37" s="4"/>
      <c r="H37" s="5">
        <f>0</f>
        <v>0</v>
      </c>
      <c r="I37" s="5">
        <f t="shared" si="29"/>
        <v>0</v>
      </c>
      <c r="J37" s="6" t="str">
        <f t="shared" si="30"/>
        <v/>
      </c>
      <c r="K37" s="4"/>
      <c r="L37" s="5">
        <f>375</f>
        <v>375</v>
      </c>
      <c r="M37" s="5">
        <f t="shared" si="31"/>
        <v>-375</v>
      </c>
      <c r="N37" s="6">
        <f t="shared" si="32"/>
        <v>0</v>
      </c>
      <c r="O37" s="4"/>
      <c r="P37" s="5">
        <f>66.6</f>
        <v>66.599999999999994</v>
      </c>
      <c r="Q37" s="5">
        <f t="shared" si="33"/>
        <v>-66.599999999999994</v>
      </c>
      <c r="R37" s="6">
        <f t="shared" si="34"/>
        <v>0</v>
      </c>
      <c r="S37" s="4"/>
      <c r="T37" s="5">
        <f>0</f>
        <v>0</v>
      </c>
      <c r="U37" s="5">
        <f t="shared" si="35"/>
        <v>0</v>
      </c>
      <c r="V37" s="6" t="str">
        <f t="shared" si="36"/>
        <v/>
      </c>
      <c r="W37" s="4"/>
      <c r="X37" s="5">
        <f>0</f>
        <v>0</v>
      </c>
      <c r="Y37" s="5">
        <f t="shared" si="37"/>
        <v>0</v>
      </c>
      <c r="Z37" s="6" t="str">
        <f t="shared" si="38"/>
        <v/>
      </c>
      <c r="AA37" s="4"/>
      <c r="AB37" s="5">
        <f>0</f>
        <v>0</v>
      </c>
      <c r="AC37" s="5">
        <f t="shared" si="39"/>
        <v>0</v>
      </c>
      <c r="AD37" s="6" t="str">
        <f t="shared" si="40"/>
        <v/>
      </c>
      <c r="AE37" s="4"/>
      <c r="AF37" s="5">
        <f>0</f>
        <v>0</v>
      </c>
      <c r="AG37" s="5">
        <f t="shared" si="41"/>
        <v>0</v>
      </c>
      <c r="AH37" s="6" t="str">
        <f t="shared" si="42"/>
        <v/>
      </c>
      <c r="AI37" s="4"/>
      <c r="AJ37" s="5">
        <f>0</f>
        <v>0</v>
      </c>
      <c r="AK37" s="5">
        <f t="shared" si="43"/>
        <v>0</v>
      </c>
      <c r="AL37" s="6" t="str">
        <f t="shared" si="44"/>
        <v/>
      </c>
      <c r="AM37" s="4"/>
      <c r="AN37" s="5">
        <f>0</f>
        <v>0</v>
      </c>
      <c r="AO37" s="5">
        <f t="shared" si="45"/>
        <v>0</v>
      </c>
      <c r="AP37" s="6" t="str">
        <f t="shared" si="46"/>
        <v/>
      </c>
      <c r="AQ37" s="4"/>
      <c r="AR37" s="5">
        <f>0</f>
        <v>0</v>
      </c>
      <c r="AS37" s="5">
        <f t="shared" si="47"/>
        <v>0</v>
      </c>
      <c r="AT37" s="6" t="str">
        <f t="shared" si="48"/>
        <v/>
      </c>
      <c r="AU37" s="4"/>
      <c r="AV37" s="5">
        <f>0</f>
        <v>0</v>
      </c>
      <c r="AW37" s="5">
        <f t="shared" si="49"/>
        <v>0</v>
      </c>
      <c r="AX37" s="6" t="str">
        <f t="shared" si="50"/>
        <v/>
      </c>
      <c r="AY37" s="5">
        <f t="shared" si="51"/>
        <v>0</v>
      </c>
      <c r="AZ37" s="5">
        <f t="shared" si="52"/>
        <v>441.6</v>
      </c>
      <c r="BA37" s="5">
        <f t="shared" si="53"/>
        <v>-441.6</v>
      </c>
      <c r="BB37" s="6">
        <f t="shared" si="54"/>
        <v>0</v>
      </c>
    </row>
    <row r="38" spans="1:54" x14ac:dyDescent="0.2">
      <c r="A38" s="3" t="s">
        <v>47</v>
      </c>
      <c r="B38" s="11" t="s">
        <v>103</v>
      </c>
      <c r="C38" s="4"/>
      <c r="D38" s="5">
        <f>1900</f>
        <v>1900</v>
      </c>
      <c r="E38" s="5">
        <f t="shared" si="27"/>
        <v>-1900</v>
      </c>
      <c r="F38" s="6">
        <f t="shared" si="28"/>
        <v>0</v>
      </c>
      <c r="G38" s="4"/>
      <c r="H38" s="5">
        <f>0</f>
        <v>0</v>
      </c>
      <c r="I38" s="5">
        <f t="shared" si="29"/>
        <v>0</v>
      </c>
      <c r="J38" s="6" t="str">
        <f t="shared" si="30"/>
        <v/>
      </c>
      <c r="K38" s="4"/>
      <c r="L38" s="5">
        <f>0</f>
        <v>0</v>
      </c>
      <c r="M38" s="5">
        <f t="shared" si="31"/>
        <v>0</v>
      </c>
      <c r="N38" s="6" t="str">
        <f t="shared" si="32"/>
        <v/>
      </c>
      <c r="O38" s="4"/>
      <c r="P38" s="5">
        <f>0</f>
        <v>0</v>
      </c>
      <c r="Q38" s="5">
        <f t="shared" si="33"/>
        <v>0</v>
      </c>
      <c r="R38" s="6" t="str">
        <f t="shared" si="34"/>
        <v/>
      </c>
      <c r="S38" s="4"/>
      <c r="T38" s="5">
        <f>0</f>
        <v>0</v>
      </c>
      <c r="U38" s="5">
        <f t="shared" si="35"/>
        <v>0</v>
      </c>
      <c r="V38" s="6" t="str">
        <f t="shared" si="36"/>
        <v/>
      </c>
      <c r="W38" s="4"/>
      <c r="X38" s="5">
        <f>0</f>
        <v>0</v>
      </c>
      <c r="Y38" s="5">
        <f t="shared" si="37"/>
        <v>0</v>
      </c>
      <c r="Z38" s="6" t="str">
        <f t="shared" si="38"/>
        <v/>
      </c>
      <c r="AA38" s="4"/>
      <c r="AB38" s="5">
        <f>0</f>
        <v>0</v>
      </c>
      <c r="AC38" s="5">
        <f t="shared" si="39"/>
        <v>0</v>
      </c>
      <c r="AD38" s="6" t="str">
        <f t="shared" si="40"/>
        <v/>
      </c>
      <c r="AE38" s="4"/>
      <c r="AF38" s="5">
        <f>0</f>
        <v>0</v>
      </c>
      <c r="AG38" s="5">
        <f t="shared" si="41"/>
        <v>0</v>
      </c>
      <c r="AH38" s="6" t="str">
        <f t="shared" si="42"/>
        <v/>
      </c>
      <c r="AI38" s="4"/>
      <c r="AJ38" s="5">
        <f>0</f>
        <v>0</v>
      </c>
      <c r="AK38" s="5">
        <f t="shared" si="43"/>
        <v>0</v>
      </c>
      <c r="AL38" s="6" t="str">
        <f t="shared" si="44"/>
        <v/>
      </c>
      <c r="AM38" s="4"/>
      <c r="AN38" s="5">
        <f>0</f>
        <v>0</v>
      </c>
      <c r="AO38" s="5">
        <f t="shared" si="45"/>
        <v>0</v>
      </c>
      <c r="AP38" s="6" t="str">
        <f t="shared" si="46"/>
        <v/>
      </c>
      <c r="AQ38" s="4"/>
      <c r="AR38" s="5">
        <f>0</f>
        <v>0</v>
      </c>
      <c r="AS38" s="5">
        <f t="shared" si="47"/>
        <v>0</v>
      </c>
      <c r="AT38" s="6" t="str">
        <f t="shared" si="48"/>
        <v/>
      </c>
      <c r="AU38" s="4"/>
      <c r="AV38" s="5">
        <f>0</f>
        <v>0</v>
      </c>
      <c r="AW38" s="5">
        <f t="shared" si="49"/>
        <v>0</v>
      </c>
      <c r="AX38" s="6" t="str">
        <f t="shared" si="50"/>
        <v/>
      </c>
      <c r="AY38" s="5">
        <f t="shared" si="51"/>
        <v>0</v>
      </c>
      <c r="AZ38" s="5">
        <f t="shared" si="52"/>
        <v>1900</v>
      </c>
      <c r="BA38" s="5">
        <f t="shared" si="53"/>
        <v>-1900</v>
      </c>
      <c r="BB38" s="6">
        <f t="shared" si="54"/>
        <v>0</v>
      </c>
    </row>
    <row r="39" spans="1:54" x14ac:dyDescent="0.2">
      <c r="A39" s="3" t="s">
        <v>48</v>
      </c>
      <c r="B39" s="11" t="s">
        <v>125</v>
      </c>
      <c r="C39" s="4"/>
      <c r="D39" s="5">
        <f>675</f>
        <v>675</v>
      </c>
      <c r="E39" s="5">
        <f t="shared" si="27"/>
        <v>-675</v>
      </c>
      <c r="F39" s="6">
        <f t="shared" si="28"/>
        <v>0</v>
      </c>
      <c r="G39" s="4"/>
      <c r="H39" s="5">
        <f>675</f>
        <v>675</v>
      </c>
      <c r="I39" s="5">
        <f t="shared" si="29"/>
        <v>-675</v>
      </c>
      <c r="J39" s="6">
        <f t="shared" si="30"/>
        <v>0</v>
      </c>
      <c r="K39" s="4"/>
      <c r="L39" s="5">
        <f>675</f>
        <v>675</v>
      </c>
      <c r="M39" s="5">
        <f t="shared" si="31"/>
        <v>-675</v>
      </c>
      <c r="N39" s="6">
        <f t="shared" si="32"/>
        <v>0</v>
      </c>
      <c r="O39" s="4"/>
      <c r="P39" s="5">
        <f>675</f>
        <v>675</v>
      </c>
      <c r="Q39" s="5">
        <f t="shared" si="33"/>
        <v>-675</v>
      </c>
      <c r="R39" s="6">
        <f t="shared" si="34"/>
        <v>0</v>
      </c>
      <c r="S39" s="4"/>
      <c r="T39" s="5">
        <f>675</f>
        <v>675</v>
      </c>
      <c r="U39" s="5">
        <f t="shared" si="35"/>
        <v>-675</v>
      </c>
      <c r="V39" s="6">
        <f t="shared" si="36"/>
        <v>0</v>
      </c>
      <c r="W39" s="4"/>
      <c r="X39" s="5">
        <f>675</f>
        <v>675</v>
      </c>
      <c r="Y39" s="5">
        <f t="shared" si="37"/>
        <v>-675</v>
      </c>
      <c r="Z39" s="6">
        <f t="shared" si="38"/>
        <v>0</v>
      </c>
      <c r="AA39" s="4"/>
      <c r="AB39" s="5">
        <f>675</f>
        <v>675</v>
      </c>
      <c r="AC39" s="5">
        <f t="shared" si="39"/>
        <v>-675</v>
      </c>
      <c r="AD39" s="6">
        <f t="shared" si="40"/>
        <v>0</v>
      </c>
      <c r="AE39" s="4"/>
      <c r="AF39" s="5">
        <f>675</f>
        <v>675</v>
      </c>
      <c r="AG39" s="5">
        <f t="shared" si="41"/>
        <v>-675</v>
      </c>
      <c r="AH39" s="6">
        <f t="shared" si="42"/>
        <v>0</v>
      </c>
      <c r="AI39" s="4"/>
      <c r="AJ39" s="5">
        <f>675</f>
        <v>675</v>
      </c>
      <c r="AK39" s="5">
        <f t="shared" si="43"/>
        <v>-675</v>
      </c>
      <c r="AL39" s="6">
        <f t="shared" si="44"/>
        <v>0</v>
      </c>
      <c r="AM39" s="4"/>
      <c r="AN39" s="5">
        <f>675</f>
        <v>675</v>
      </c>
      <c r="AO39" s="5">
        <f t="shared" si="45"/>
        <v>-675</v>
      </c>
      <c r="AP39" s="6">
        <f t="shared" si="46"/>
        <v>0</v>
      </c>
      <c r="AQ39" s="4"/>
      <c r="AR39" s="5">
        <f>675</f>
        <v>675</v>
      </c>
      <c r="AS39" s="5">
        <f t="shared" si="47"/>
        <v>-675</v>
      </c>
      <c r="AT39" s="6">
        <f t="shared" si="48"/>
        <v>0</v>
      </c>
      <c r="AU39" s="4"/>
      <c r="AV39" s="5">
        <f>675</f>
        <v>675</v>
      </c>
      <c r="AW39" s="5">
        <f t="shared" si="49"/>
        <v>-675</v>
      </c>
      <c r="AX39" s="6">
        <f t="shared" si="50"/>
        <v>0</v>
      </c>
      <c r="AY39" s="5">
        <f t="shared" si="51"/>
        <v>0</v>
      </c>
      <c r="AZ39" s="5">
        <f t="shared" si="52"/>
        <v>8100</v>
      </c>
      <c r="BA39" s="5">
        <f t="shared" si="53"/>
        <v>-8100</v>
      </c>
      <c r="BB39" s="6">
        <f t="shared" si="54"/>
        <v>0</v>
      </c>
    </row>
    <row r="40" spans="1:54" x14ac:dyDescent="0.2">
      <c r="A40" s="3" t="s">
        <v>49</v>
      </c>
      <c r="B40" s="3"/>
      <c r="C40" s="4"/>
      <c r="D40" s="5">
        <f>0</f>
        <v>0</v>
      </c>
      <c r="E40" s="5">
        <f t="shared" si="27"/>
        <v>0</v>
      </c>
      <c r="F40" s="6" t="str">
        <f t="shared" si="28"/>
        <v/>
      </c>
      <c r="G40" s="4"/>
      <c r="H40" s="5">
        <f>0</f>
        <v>0</v>
      </c>
      <c r="I40" s="5">
        <f t="shared" si="29"/>
        <v>0</v>
      </c>
      <c r="J40" s="6" t="str">
        <f t="shared" si="30"/>
        <v/>
      </c>
      <c r="K40" s="4"/>
      <c r="L40" s="5">
        <f>0</f>
        <v>0</v>
      </c>
      <c r="M40" s="5">
        <f t="shared" si="31"/>
        <v>0</v>
      </c>
      <c r="N40" s="6" t="str">
        <f t="shared" si="32"/>
        <v/>
      </c>
      <c r="O40" s="4"/>
      <c r="P40" s="5">
        <f>65.33</f>
        <v>65.33</v>
      </c>
      <c r="Q40" s="5">
        <f t="shared" si="33"/>
        <v>-65.33</v>
      </c>
      <c r="R40" s="6">
        <f t="shared" si="34"/>
        <v>0</v>
      </c>
      <c r="S40" s="4"/>
      <c r="T40" s="5">
        <f>0</f>
        <v>0</v>
      </c>
      <c r="U40" s="5">
        <f t="shared" si="35"/>
        <v>0</v>
      </c>
      <c r="V40" s="6" t="str">
        <f t="shared" si="36"/>
        <v/>
      </c>
      <c r="W40" s="4"/>
      <c r="X40" s="5">
        <f>0</f>
        <v>0</v>
      </c>
      <c r="Y40" s="5">
        <f t="shared" si="37"/>
        <v>0</v>
      </c>
      <c r="Z40" s="6" t="str">
        <f t="shared" si="38"/>
        <v/>
      </c>
      <c r="AA40" s="4"/>
      <c r="AB40" s="5">
        <f>0</f>
        <v>0</v>
      </c>
      <c r="AC40" s="5">
        <f t="shared" si="39"/>
        <v>0</v>
      </c>
      <c r="AD40" s="6" t="str">
        <f t="shared" si="40"/>
        <v/>
      </c>
      <c r="AE40" s="4"/>
      <c r="AF40" s="5">
        <f>0</f>
        <v>0</v>
      </c>
      <c r="AG40" s="5">
        <f t="shared" si="41"/>
        <v>0</v>
      </c>
      <c r="AH40" s="6" t="str">
        <f t="shared" si="42"/>
        <v/>
      </c>
      <c r="AI40" s="4"/>
      <c r="AJ40" s="5">
        <f>0</f>
        <v>0</v>
      </c>
      <c r="AK40" s="5">
        <f t="shared" si="43"/>
        <v>0</v>
      </c>
      <c r="AL40" s="6" t="str">
        <f t="shared" si="44"/>
        <v/>
      </c>
      <c r="AM40" s="4"/>
      <c r="AN40" s="5">
        <f>0</f>
        <v>0</v>
      </c>
      <c r="AO40" s="5">
        <f t="shared" si="45"/>
        <v>0</v>
      </c>
      <c r="AP40" s="6" t="str">
        <f t="shared" si="46"/>
        <v/>
      </c>
      <c r="AQ40" s="4"/>
      <c r="AR40" s="5">
        <f>0</f>
        <v>0</v>
      </c>
      <c r="AS40" s="5">
        <f t="shared" si="47"/>
        <v>0</v>
      </c>
      <c r="AT40" s="6" t="str">
        <f t="shared" si="48"/>
        <v/>
      </c>
      <c r="AU40" s="4"/>
      <c r="AV40" s="5">
        <f>0</f>
        <v>0</v>
      </c>
      <c r="AW40" s="5">
        <f t="shared" si="49"/>
        <v>0</v>
      </c>
      <c r="AX40" s="6" t="str">
        <f t="shared" si="50"/>
        <v/>
      </c>
      <c r="AY40" s="5">
        <f t="shared" si="51"/>
        <v>0</v>
      </c>
      <c r="AZ40" s="5">
        <f t="shared" si="52"/>
        <v>65.33</v>
      </c>
      <c r="BA40" s="5">
        <f t="shared" si="53"/>
        <v>-65.33</v>
      </c>
      <c r="BB40" s="6">
        <f t="shared" si="54"/>
        <v>0</v>
      </c>
    </row>
    <row r="41" spans="1:54" ht="34" x14ac:dyDescent="0.2">
      <c r="A41" s="3" t="s">
        <v>50</v>
      </c>
      <c r="B41" s="11" t="s">
        <v>126</v>
      </c>
      <c r="C41" s="4"/>
      <c r="D41" s="5">
        <f>0</f>
        <v>0</v>
      </c>
      <c r="E41" s="5">
        <f t="shared" si="27"/>
        <v>0</v>
      </c>
      <c r="F41" s="6" t="str">
        <f t="shared" si="28"/>
        <v/>
      </c>
      <c r="G41" s="4"/>
      <c r="H41" s="5">
        <f>0</f>
        <v>0</v>
      </c>
      <c r="I41" s="5">
        <f t="shared" si="29"/>
        <v>0</v>
      </c>
      <c r="J41" s="6" t="str">
        <f t="shared" si="30"/>
        <v/>
      </c>
      <c r="K41" s="4"/>
      <c r="L41" s="5">
        <f>0</f>
        <v>0</v>
      </c>
      <c r="M41" s="5">
        <f t="shared" si="31"/>
        <v>0</v>
      </c>
      <c r="N41" s="6" t="str">
        <f t="shared" si="32"/>
        <v/>
      </c>
      <c r="O41" s="4"/>
      <c r="P41" s="5">
        <f>6500</f>
        <v>6500</v>
      </c>
      <c r="Q41" s="5">
        <f t="shared" si="33"/>
        <v>-6500</v>
      </c>
      <c r="R41" s="6">
        <f t="shared" si="34"/>
        <v>0</v>
      </c>
      <c r="S41" s="4"/>
      <c r="T41" s="5">
        <f>0</f>
        <v>0</v>
      </c>
      <c r="U41" s="5">
        <f t="shared" si="35"/>
        <v>0</v>
      </c>
      <c r="V41" s="6" t="str">
        <f t="shared" si="36"/>
        <v/>
      </c>
      <c r="W41" s="4"/>
      <c r="X41" s="5">
        <f>0</f>
        <v>0</v>
      </c>
      <c r="Y41" s="5">
        <f t="shared" si="37"/>
        <v>0</v>
      </c>
      <c r="Z41" s="6" t="str">
        <f t="shared" si="38"/>
        <v/>
      </c>
      <c r="AA41" s="4"/>
      <c r="AB41" s="5">
        <f>0</f>
        <v>0</v>
      </c>
      <c r="AC41" s="5">
        <f t="shared" si="39"/>
        <v>0</v>
      </c>
      <c r="AD41" s="6" t="str">
        <f t="shared" si="40"/>
        <v/>
      </c>
      <c r="AE41" s="4"/>
      <c r="AF41" s="5">
        <f>0</f>
        <v>0</v>
      </c>
      <c r="AG41" s="5">
        <f t="shared" si="41"/>
        <v>0</v>
      </c>
      <c r="AH41" s="6" t="str">
        <f t="shared" si="42"/>
        <v/>
      </c>
      <c r="AI41" s="4"/>
      <c r="AJ41" s="5">
        <f>0</f>
        <v>0</v>
      </c>
      <c r="AK41" s="5">
        <f t="shared" si="43"/>
        <v>0</v>
      </c>
      <c r="AL41" s="6" t="str">
        <f t="shared" si="44"/>
        <v/>
      </c>
      <c r="AM41" s="4"/>
      <c r="AN41" s="5">
        <f>0</f>
        <v>0</v>
      </c>
      <c r="AO41" s="5">
        <f t="shared" si="45"/>
        <v>0</v>
      </c>
      <c r="AP41" s="6" t="str">
        <f t="shared" si="46"/>
        <v/>
      </c>
      <c r="AQ41" s="4"/>
      <c r="AR41" s="5">
        <f>0</f>
        <v>0</v>
      </c>
      <c r="AS41" s="5">
        <f t="shared" si="47"/>
        <v>0</v>
      </c>
      <c r="AT41" s="6" t="str">
        <f t="shared" si="48"/>
        <v/>
      </c>
      <c r="AU41" s="4"/>
      <c r="AV41" s="5">
        <f>0</f>
        <v>0</v>
      </c>
      <c r="AW41" s="5">
        <f t="shared" si="49"/>
        <v>0</v>
      </c>
      <c r="AX41" s="6" t="str">
        <f t="shared" si="50"/>
        <v/>
      </c>
      <c r="AY41" s="5">
        <f t="shared" si="51"/>
        <v>0</v>
      </c>
      <c r="AZ41" s="5">
        <f t="shared" si="52"/>
        <v>6500</v>
      </c>
      <c r="BA41" s="5">
        <f t="shared" si="53"/>
        <v>-6500</v>
      </c>
      <c r="BB41" s="6">
        <f t="shared" si="54"/>
        <v>0</v>
      </c>
    </row>
    <row r="42" spans="1:54" x14ac:dyDescent="0.2">
      <c r="A42" s="3" t="s">
        <v>51</v>
      </c>
      <c r="B42" s="11" t="s">
        <v>127</v>
      </c>
      <c r="C42" s="4"/>
      <c r="D42" s="5">
        <f>0</f>
        <v>0</v>
      </c>
      <c r="E42" s="5">
        <f t="shared" si="27"/>
        <v>0</v>
      </c>
      <c r="F42" s="6" t="str">
        <f t="shared" si="28"/>
        <v/>
      </c>
      <c r="G42" s="4"/>
      <c r="H42" s="5">
        <f>0</f>
        <v>0</v>
      </c>
      <c r="I42" s="5">
        <f t="shared" si="29"/>
        <v>0</v>
      </c>
      <c r="J42" s="6" t="str">
        <f t="shared" si="30"/>
        <v/>
      </c>
      <c r="K42" s="4"/>
      <c r="L42" s="5">
        <f>75</f>
        <v>75</v>
      </c>
      <c r="M42" s="5">
        <f t="shared" si="31"/>
        <v>-75</v>
      </c>
      <c r="N42" s="6">
        <f t="shared" si="32"/>
        <v>0</v>
      </c>
      <c r="O42" s="4"/>
      <c r="P42" s="5">
        <f>0</f>
        <v>0</v>
      </c>
      <c r="Q42" s="5">
        <f t="shared" si="33"/>
        <v>0</v>
      </c>
      <c r="R42" s="6" t="str">
        <f t="shared" si="34"/>
        <v/>
      </c>
      <c r="S42" s="4"/>
      <c r="T42" s="5">
        <f>300</f>
        <v>300</v>
      </c>
      <c r="U42" s="5">
        <f t="shared" si="35"/>
        <v>-300</v>
      </c>
      <c r="V42" s="6">
        <f t="shared" si="36"/>
        <v>0</v>
      </c>
      <c r="W42" s="4"/>
      <c r="X42" s="5">
        <f>225</f>
        <v>225</v>
      </c>
      <c r="Y42" s="5">
        <f t="shared" si="37"/>
        <v>-225</v>
      </c>
      <c r="Z42" s="6">
        <f t="shared" si="38"/>
        <v>0</v>
      </c>
      <c r="AA42" s="4"/>
      <c r="AB42" s="5">
        <f>0</f>
        <v>0</v>
      </c>
      <c r="AC42" s="5">
        <f t="shared" si="39"/>
        <v>0</v>
      </c>
      <c r="AD42" s="6" t="str">
        <f t="shared" si="40"/>
        <v/>
      </c>
      <c r="AE42" s="4"/>
      <c r="AF42" s="5">
        <f>0</f>
        <v>0</v>
      </c>
      <c r="AG42" s="5">
        <f t="shared" si="41"/>
        <v>0</v>
      </c>
      <c r="AH42" s="6" t="str">
        <f t="shared" si="42"/>
        <v/>
      </c>
      <c r="AI42" s="4"/>
      <c r="AJ42" s="5">
        <f>0</f>
        <v>0</v>
      </c>
      <c r="AK42" s="5">
        <f t="shared" si="43"/>
        <v>0</v>
      </c>
      <c r="AL42" s="6" t="str">
        <f t="shared" si="44"/>
        <v/>
      </c>
      <c r="AM42" s="4"/>
      <c r="AN42" s="5">
        <f>0</f>
        <v>0</v>
      </c>
      <c r="AO42" s="5">
        <f t="shared" si="45"/>
        <v>0</v>
      </c>
      <c r="AP42" s="6" t="str">
        <f t="shared" si="46"/>
        <v/>
      </c>
      <c r="AQ42" s="4"/>
      <c r="AR42" s="5">
        <f>0</f>
        <v>0</v>
      </c>
      <c r="AS42" s="5">
        <f t="shared" si="47"/>
        <v>0</v>
      </c>
      <c r="AT42" s="6" t="str">
        <f t="shared" si="48"/>
        <v/>
      </c>
      <c r="AU42" s="4"/>
      <c r="AV42" s="5">
        <f>0</f>
        <v>0</v>
      </c>
      <c r="AW42" s="5">
        <f t="shared" si="49"/>
        <v>0</v>
      </c>
      <c r="AX42" s="6" t="str">
        <f t="shared" si="50"/>
        <v/>
      </c>
      <c r="AY42" s="5">
        <f t="shared" si="51"/>
        <v>0</v>
      </c>
      <c r="AZ42" s="5">
        <f t="shared" si="52"/>
        <v>600</v>
      </c>
      <c r="BA42" s="5">
        <f t="shared" si="53"/>
        <v>-600</v>
      </c>
      <c r="BB42" s="6">
        <f t="shared" si="54"/>
        <v>0</v>
      </c>
    </row>
    <row r="43" spans="1:54" x14ac:dyDescent="0.2">
      <c r="A43" s="3" t="s">
        <v>52</v>
      </c>
      <c r="B43" s="11" t="s">
        <v>128</v>
      </c>
      <c r="C43" s="4"/>
      <c r="D43" s="5">
        <f>0</f>
        <v>0</v>
      </c>
      <c r="E43" s="5">
        <f t="shared" si="27"/>
        <v>0</v>
      </c>
      <c r="F43" s="6" t="str">
        <f t="shared" si="28"/>
        <v/>
      </c>
      <c r="G43" s="4"/>
      <c r="H43" s="5">
        <f>0</f>
        <v>0</v>
      </c>
      <c r="I43" s="5">
        <f t="shared" si="29"/>
        <v>0</v>
      </c>
      <c r="J43" s="6" t="str">
        <f t="shared" si="30"/>
        <v/>
      </c>
      <c r="K43" s="4"/>
      <c r="L43" s="5">
        <f>0</f>
        <v>0</v>
      </c>
      <c r="M43" s="5">
        <f t="shared" si="31"/>
        <v>0</v>
      </c>
      <c r="N43" s="6" t="str">
        <f t="shared" si="32"/>
        <v/>
      </c>
      <c r="O43" s="4"/>
      <c r="P43" s="5">
        <f>451.72</f>
        <v>451.72</v>
      </c>
      <c r="Q43" s="5">
        <f t="shared" si="33"/>
        <v>-451.72</v>
      </c>
      <c r="R43" s="6">
        <f t="shared" si="34"/>
        <v>0</v>
      </c>
      <c r="S43" s="4"/>
      <c r="T43" s="5">
        <f>0</f>
        <v>0</v>
      </c>
      <c r="U43" s="5">
        <f t="shared" si="35"/>
        <v>0</v>
      </c>
      <c r="V43" s="6" t="str">
        <f t="shared" si="36"/>
        <v/>
      </c>
      <c r="W43" s="4"/>
      <c r="X43" s="5">
        <f>0</f>
        <v>0</v>
      </c>
      <c r="Y43" s="5">
        <f t="shared" si="37"/>
        <v>0</v>
      </c>
      <c r="Z43" s="6" t="str">
        <f t="shared" si="38"/>
        <v/>
      </c>
      <c r="AA43" s="4"/>
      <c r="AB43" s="5">
        <f>0</f>
        <v>0</v>
      </c>
      <c r="AC43" s="5">
        <f t="shared" si="39"/>
        <v>0</v>
      </c>
      <c r="AD43" s="6" t="str">
        <f t="shared" si="40"/>
        <v/>
      </c>
      <c r="AE43" s="4"/>
      <c r="AF43" s="5">
        <f>0</f>
        <v>0</v>
      </c>
      <c r="AG43" s="5">
        <f t="shared" si="41"/>
        <v>0</v>
      </c>
      <c r="AH43" s="6" t="str">
        <f t="shared" si="42"/>
        <v/>
      </c>
      <c r="AI43" s="4"/>
      <c r="AJ43" s="5">
        <f>0</f>
        <v>0</v>
      </c>
      <c r="AK43" s="5">
        <f t="shared" si="43"/>
        <v>0</v>
      </c>
      <c r="AL43" s="6" t="str">
        <f t="shared" si="44"/>
        <v/>
      </c>
      <c r="AM43" s="4"/>
      <c r="AN43" s="5">
        <f>0</f>
        <v>0</v>
      </c>
      <c r="AO43" s="5">
        <f t="shared" si="45"/>
        <v>0</v>
      </c>
      <c r="AP43" s="6" t="str">
        <f t="shared" si="46"/>
        <v/>
      </c>
      <c r="AQ43" s="4"/>
      <c r="AR43" s="5">
        <f>0</f>
        <v>0</v>
      </c>
      <c r="AS43" s="5">
        <f t="shared" si="47"/>
        <v>0</v>
      </c>
      <c r="AT43" s="6" t="str">
        <f t="shared" si="48"/>
        <v/>
      </c>
      <c r="AU43" s="4"/>
      <c r="AV43" s="5">
        <f>0</f>
        <v>0</v>
      </c>
      <c r="AW43" s="5">
        <f t="shared" si="49"/>
        <v>0</v>
      </c>
      <c r="AX43" s="6" t="str">
        <f t="shared" si="50"/>
        <v/>
      </c>
      <c r="AY43" s="5">
        <f t="shared" si="51"/>
        <v>0</v>
      </c>
      <c r="AZ43" s="5">
        <f t="shared" si="52"/>
        <v>451.72</v>
      </c>
      <c r="BA43" s="5">
        <f t="shared" si="53"/>
        <v>-451.72</v>
      </c>
      <c r="BB43" s="6">
        <f t="shared" si="54"/>
        <v>0</v>
      </c>
    </row>
    <row r="44" spans="1:54" x14ac:dyDescent="0.2">
      <c r="A44" s="3" t="s">
        <v>53</v>
      </c>
      <c r="B44" s="11" t="s">
        <v>129</v>
      </c>
      <c r="C44" s="4"/>
      <c r="D44" s="5">
        <f>0</f>
        <v>0</v>
      </c>
      <c r="E44" s="5">
        <f t="shared" si="27"/>
        <v>0</v>
      </c>
      <c r="F44" s="6" t="str">
        <f t="shared" si="28"/>
        <v/>
      </c>
      <c r="G44" s="4"/>
      <c r="H44" s="5">
        <f>0</f>
        <v>0</v>
      </c>
      <c r="I44" s="5">
        <f t="shared" si="29"/>
        <v>0</v>
      </c>
      <c r="J44" s="6" t="str">
        <f t="shared" si="30"/>
        <v/>
      </c>
      <c r="K44" s="4"/>
      <c r="L44" s="5">
        <f>131.62</f>
        <v>131.62</v>
      </c>
      <c r="M44" s="5">
        <f t="shared" si="31"/>
        <v>-131.62</v>
      </c>
      <c r="N44" s="6">
        <f t="shared" si="32"/>
        <v>0</v>
      </c>
      <c r="O44" s="4"/>
      <c r="P44" s="5">
        <f>92.05</f>
        <v>92.05</v>
      </c>
      <c r="Q44" s="5">
        <f t="shared" si="33"/>
        <v>-92.05</v>
      </c>
      <c r="R44" s="6">
        <f t="shared" si="34"/>
        <v>0</v>
      </c>
      <c r="S44" s="4"/>
      <c r="T44" s="5">
        <f>0</f>
        <v>0</v>
      </c>
      <c r="U44" s="5">
        <f t="shared" si="35"/>
        <v>0</v>
      </c>
      <c r="V44" s="6" t="str">
        <f t="shared" si="36"/>
        <v/>
      </c>
      <c r="W44" s="4"/>
      <c r="X44" s="5">
        <f>36.76</f>
        <v>36.76</v>
      </c>
      <c r="Y44" s="5">
        <f t="shared" si="37"/>
        <v>-36.76</v>
      </c>
      <c r="Z44" s="6">
        <f t="shared" si="38"/>
        <v>0</v>
      </c>
      <c r="AA44" s="4"/>
      <c r="AB44" s="5">
        <f>0</f>
        <v>0</v>
      </c>
      <c r="AC44" s="5">
        <f t="shared" si="39"/>
        <v>0</v>
      </c>
      <c r="AD44" s="6" t="str">
        <f t="shared" si="40"/>
        <v/>
      </c>
      <c r="AE44" s="4"/>
      <c r="AF44" s="5">
        <f>0</f>
        <v>0</v>
      </c>
      <c r="AG44" s="5">
        <f t="shared" si="41"/>
        <v>0</v>
      </c>
      <c r="AH44" s="6" t="str">
        <f t="shared" si="42"/>
        <v/>
      </c>
      <c r="AI44" s="4"/>
      <c r="AJ44" s="5">
        <f>0</f>
        <v>0</v>
      </c>
      <c r="AK44" s="5">
        <f t="shared" si="43"/>
        <v>0</v>
      </c>
      <c r="AL44" s="6" t="str">
        <f t="shared" si="44"/>
        <v/>
      </c>
      <c r="AM44" s="4"/>
      <c r="AN44" s="5">
        <f>0</f>
        <v>0</v>
      </c>
      <c r="AO44" s="5">
        <f t="shared" si="45"/>
        <v>0</v>
      </c>
      <c r="AP44" s="6" t="str">
        <f t="shared" si="46"/>
        <v/>
      </c>
      <c r="AQ44" s="4"/>
      <c r="AR44" s="5">
        <f>0</f>
        <v>0</v>
      </c>
      <c r="AS44" s="5">
        <f t="shared" si="47"/>
        <v>0</v>
      </c>
      <c r="AT44" s="6" t="str">
        <f t="shared" si="48"/>
        <v/>
      </c>
      <c r="AU44" s="4"/>
      <c r="AV44" s="5">
        <f>0</f>
        <v>0</v>
      </c>
      <c r="AW44" s="5">
        <f t="shared" si="49"/>
        <v>0</v>
      </c>
      <c r="AX44" s="6" t="str">
        <f t="shared" si="50"/>
        <v/>
      </c>
      <c r="AY44" s="5">
        <f t="shared" si="51"/>
        <v>0</v>
      </c>
      <c r="AZ44" s="5">
        <f t="shared" si="52"/>
        <v>260.43</v>
      </c>
      <c r="BA44" s="5">
        <f t="shared" si="53"/>
        <v>-260.43</v>
      </c>
      <c r="BB44" s="6">
        <f t="shared" si="54"/>
        <v>0</v>
      </c>
    </row>
    <row r="45" spans="1:54" x14ac:dyDescent="0.2">
      <c r="A45" s="3" t="s">
        <v>54</v>
      </c>
      <c r="B45" s="11" t="s">
        <v>104</v>
      </c>
      <c r="C45" s="4"/>
      <c r="D45" s="5">
        <f>200</f>
        <v>200</v>
      </c>
      <c r="E45" s="5">
        <f t="shared" si="27"/>
        <v>-200</v>
      </c>
      <c r="F45" s="6">
        <f t="shared" si="28"/>
        <v>0</v>
      </c>
      <c r="G45" s="4"/>
      <c r="H45" s="5">
        <f>200</f>
        <v>200</v>
      </c>
      <c r="I45" s="5">
        <f t="shared" si="29"/>
        <v>-200</v>
      </c>
      <c r="J45" s="6">
        <f t="shared" si="30"/>
        <v>0</v>
      </c>
      <c r="K45" s="4"/>
      <c r="L45" s="5">
        <f>200</f>
        <v>200</v>
      </c>
      <c r="M45" s="5">
        <f t="shared" si="31"/>
        <v>-200</v>
      </c>
      <c r="N45" s="6">
        <f t="shared" si="32"/>
        <v>0</v>
      </c>
      <c r="O45" s="4"/>
      <c r="P45" s="5">
        <f>200</f>
        <v>200</v>
      </c>
      <c r="Q45" s="5">
        <f t="shared" si="33"/>
        <v>-200</v>
      </c>
      <c r="R45" s="6">
        <f t="shared" si="34"/>
        <v>0</v>
      </c>
      <c r="S45" s="4"/>
      <c r="T45" s="5">
        <f>200</f>
        <v>200</v>
      </c>
      <c r="U45" s="5">
        <f t="shared" si="35"/>
        <v>-200</v>
      </c>
      <c r="V45" s="6">
        <f t="shared" si="36"/>
        <v>0</v>
      </c>
      <c r="W45" s="4"/>
      <c r="X45" s="5">
        <f>200</f>
        <v>200</v>
      </c>
      <c r="Y45" s="5">
        <f t="shared" si="37"/>
        <v>-200</v>
      </c>
      <c r="Z45" s="6">
        <f t="shared" si="38"/>
        <v>0</v>
      </c>
      <c r="AA45" s="4"/>
      <c r="AB45" s="5">
        <f>200</f>
        <v>200</v>
      </c>
      <c r="AC45" s="5">
        <f t="shared" si="39"/>
        <v>-200</v>
      </c>
      <c r="AD45" s="6">
        <f t="shared" si="40"/>
        <v>0</v>
      </c>
      <c r="AE45" s="4"/>
      <c r="AF45" s="5">
        <f>200</f>
        <v>200</v>
      </c>
      <c r="AG45" s="5">
        <f t="shared" si="41"/>
        <v>-200</v>
      </c>
      <c r="AH45" s="6">
        <f t="shared" si="42"/>
        <v>0</v>
      </c>
      <c r="AI45" s="4"/>
      <c r="AJ45" s="5">
        <f>200</f>
        <v>200</v>
      </c>
      <c r="AK45" s="5">
        <f t="shared" si="43"/>
        <v>-200</v>
      </c>
      <c r="AL45" s="6">
        <f t="shared" si="44"/>
        <v>0</v>
      </c>
      <c r="AM45" s="4"/>
      <c r="AN45" s="5">
        <f>200</f>
        <v>200</v>
      </c>
      <c r="AO45" s="5">
        <f t="shared" si="45"/>
        <v>-200</v>
      </c>
      <c r="AP45" s="6">
        <f t="shared" si="46"/>
        <v>0</v>
      </c>
      <c r="AQ45" s="4"/>
      <c r="AR45" s="5">
        <f>200</f>
        <v>200</v>
      </c>
      <c r="AS45" s="5">
        <f t="shared" si="47"/>
        <v>-200</v>
      </c>
      <c r="AT45" s="6">
        <f t="shared" si="48"/>
        <v>0</v>
      </c>
      <c r="AU45" s="4"/>
      <c r="AV45" s="5">
        <f>200</f>
        <v>200</v>
      </c>
      <c r="AW45" s="5">
        <f t="shared" si="49"/>
        <v>-200</v>
      </c>
      <c r="AX45" s="6">
        <f t="shared" si="50"/>
        <v>0</v>
      </c>
      <c r="AY45" s="5">
        <f t="shared" si="51"/>
        <v>0</v>
      </c>
      <c r="AZ45" s="5">
        <f t="shared" si="52"/>
        <v>2400</v>
      </c>
      <c r="BA45" s="5">
        <f t="shared" si="53"/>
        <v>-2400</v>
      </c>
      <c r="BB45" s="6">
        <f t="shared" si="54"/>
        <v>0</v>
      </c>
    </row>
    <row r="46" spans="1:54" ht="34" x14ac:dyDescent="0.2">
      <c r="A46" s="3" t="s">
        <v>55</v>
      </c>
      <c r="B46" s="11" t="s">
        <v>134</v>
      </c>
      <c r="C46" s="4"/>
      <c r="D46" s="5">
        <f>170</f>
        <v>170</v>
      </c>
      <c r="E46" s="5">
        <f t="shared" si="27"/>
        <v>-170</v>
      </c>
      <c r="F46" s="6">
        <f t="shared" si="28"/>
        <v>0</v>
      </c>
      <c r="G46" s="4"/>
      <c r="H46" s="5">
        <f>170</f>
        <v>170</v>
      </c>
      <c r="I46" s="5">
        <f t="shared" si="29"/>
        <v>-170</v>
      </c>
      <c r="J46" s="6">
        <f t="shared" si="30"/>
        <v>0</v>
      </c>
      <c r="K46" s="4"/>
      <c r="L46" s="5">
        <f>170</f>
        <v>170</v>
      </c>
      <c r="M46" s="5">
        <f t="shared" si="31"/>
        <v>-170</v>
      </c>
      <c r="N46" s="6">
        <f t="shared" si="32"/>
        <v>0</v>
      </c>
      <c r="O46" s="4"/>
      <c r="P46" s="5">
        <f>170</f>
        <v>170</v>
      </c>
      <c r="Q46" s="5">
        <f t="shared" si="33"/>
        <v>-170</v>
      </c>
      <c r="R46" s="6">
        <f t="shared" si="34"/>
        <v>0</v>
      </c>
      <c r="S46" s="4"/>
      <c r="T46" s="5">
        <f>170</f>
        <v>170</v>
      </c>
      <c r="U46" s="5">
        <f t="shared" si="35"/>
        <v>-170</v>
      </c>
      <c r="V46" s="6">
        <f t="shared" si="36"/>
        <v>0</v>
      </c>
      <c r="W46" s="4"/>
      <c r="X46" s="5">
        <f>170</f>
        <v>170</v>
      </c>
      <c r="Y46" s="5">
        <f t="shared" si="37"/>
        <v>-170</v>
      </c>
      <c r="Z46" s="6">
        <f t="shared" si="38"/>
        <v>0</v>
      </c>
      <c r="AA46" s="4"/>
      <c r="AB46" s="5">
        <f>170</f>
        <v>170</v>
      </c>
      <c r="AC46" s="5">
        <f t="shared" si="39"/>
        <v>-170</v>
      </c>
      <c r="AD46" s="6">
        <f t="shared" si="40"/>
        <v>0</v>
      </c>
      <c r="AE46" s="4"/>
      <c r="AF46" s="5">
        <f>170</f>
        <v>170</v>
      </c>
      <c r="AG46" s="5">
        <f t="shared" si="41"/>
        <v>-170</v>
      </c>
      <c r="AH46" s="6">
        <f t="shared" si="42"/>
        <v>0</v>
      </c>
      <c r="AI46" s="4"/>
      <c r="AJ46" s="5">
        <f>170</f>
        <v>170</v>
      </c>
      <c r="AK46" s="5">
        <f t="shared" si="43"/>
        <v>-170</v>
      </c>
      <c r="AL46" s="6">
        <f t="shared" si="44"/>
        <v>0</v>
      </c>
      <c r="AM46" s="4"/>
      <c r="AN46" s="5">
        <f>170</f>
        <v>170</v>
      </c>
      <c r="AO46" s="5">
        <f t="shared" si="45"/>
        <v>-170</v>
      </c>
      <c r="AP46" s="6">
        <f t="shared" si="46"/>
        <v>0</v>
      </c>
      <c r="AQ46" s="4"/>
      <c r="AR46" s="5">
        <f>170</f>
        <v>170</v>
      </c>
      <c r="AS46" s="5">
        <f t="shared" si="47"/>
        <v>-170</v>
      </c>
      <c r="AT46" s="6">
        <f t="shared" si="48"/>
        <v>0</v>
      </c>
      <c r="AU46" s="4"/>
      <c r="AV46" s="5">
        <f>170</f>
        <v>170</v>
      </c>
      <c r="AW46" s="5">
        <f t="shared" si="49"/>
        <v>-170</v>
      </c>
      <c r="AX46" s="6">
        <f t="shared" si="50"/>
        <v>0</v>
      </c>
      <c r="AY46" s="5">
        <f t="shared" si="51"/>
        <v>0</v>
      </c>
      <c r="AZ46" s="5">
        <f t="shared" si="52"/>
        <v>2040</v>
      </c>
      <c r="BA46" s="5">
        <f t="shared" si="53"/>
        <v>-2040</v>
      </c>
      <c r="BB46" s="6">
        <f t="shared" si="54"/>
        <v>0</v>
      </c>
    </row>
    <row r="47" spans="1:54" x14ac:dyDescent="0.2">
      <c r="A47" s="3" t="s">
        <v>56</v>
      </c>
      <c r="B47" s="11" t="s">
        <v>119</v>
      </c>
      <c r="C47" s="4"/>
      <c r="D47" s="5">
        <f>78</f>
        <v>78</v>
      </c>
      <c r="E47" s="5">
        <f t="shared" ref="E47:E64" si="55">(C47)-(D47)</f>
        <v>-78</v>
      </c>
      <c r="F47" s="6">
        <f t="shared" ref="F47:F64" si="56">IF(D47=0,"",(C47)/(D47))</f>
        <v>0</v>
      </c>
      <c r="G47" s="4"/>
      <c r="H47" s="5">
        <f>78</f>
        <v>78</v>
      </c>
      <c r="I47" s="5">
        <f t="shared" ref="I47:I64" si="57">(G47)-(H47)</f>
        <v>-78</v>
      </c>
      <c r="J47" s="6">
        <f t="shared" ref="J47:J64" si="58">IF(H47=0,"",(G47)/(H47))</f>
        <v>0</v>
      </c>
      <c r="K47" s="4"/>
      <c r="L47" s="5">
        <f>78</f>
        <v>78</v>
      </c>
      <c r="M47" s="5">
        <f t="shared" ref="M47:M64" si="59">(K47)-(L47)</f>
        <v>-78</v>
      </c>
      <c r="N47" s="6">
        <f t="shared" ref="N47:N64" si="60">IF(L47=0,"",(K47)/(L47))</f>
        <v>0</v>
      </c>
      <c r="O47" s="4"/>
      <c r="P47" s="5">
        <f>78</f>
        <v>78</v>
      </c>
      <c r="Q47" s="5">
        <f t="shared" ref="Q47:Q64" si="61">(O47)-(P47)</f>
        <v>-78</v>
      </c>
      <c r="R47" s="6">
        <f t="shared" ref="R47:R64" si="62">IF(P47=0,"",(O47)/(P47))</f>
        <v>0</v>
      </c>
      <c r="S47" s="4"/>
      <c r="T47" s="5">
        <f>78</f>
        <v>78</v>
      </c>
      <c r="U47" s="5">
        <f t="shared" ref="U47:U64" si="63">(S47)-(T47)</f>
        <v>-78</v>
      </c>
      <c r="V47" s="6">
        <f t="shared" ref="V47:V64" si="64">IF(T47=0,"",(S47)/(T47))</f>
        <v>0</v>
      </c>
      <c r="W47" s="4"/>
      <c r="X47" s="5">
        <f>78</f>
        <v>78</v>
      </c>
      <c r="Y47" s="5">
        <f t="shared" ref="Y47:Y64" si="65">(W47)-(X47)</f>
        <v>-78</v>
      </c>
      <c r="Z47" s="6">
        <f t="shared" ref="Z47:Z64" si="66">IF(X47=0,"",(W47)/(X47))</f>
        <v>0</v>
      </c>
      <c r="AA47" s="4"/>
      <c r="AB47" s="5">
        <f>78</f>
        <v>78</v>
      </c>
      <c r="AC47" s="5">
        <f t="shared" ref="AC47:AC64" si="67">(AA47)-(AB47)</f>
        <v>-78</v>
      </c>
      <c r="AD47" s="6">
        <f t="shared" ref="AD47:AD64" si="68">IF(AB47=0,"",(AA47)/(AB47))</f>
        <v>0</v>
      </c>
      <c r="AE47" s="4"/>
      <c r="AF47" s="5">
        <f>78</f>
        <v>78</v>
      </c>
      <c r="AG47" s="5">
        <f t="shared" ref="AG47:AG64" si="69">(AE47)-(AF47)</f>
        <v>-78</v>
      </c>
      <c r="AH47" s="6">
        <f t="shared" ref="AH47:AH64" si="70">IF(AF47=0,"",(AE47)/(AF47))</f>
        <v>0</v>
      </c>
      <c r="AI47" s="4"/>
      <c r="AJ47" s="5">
        <f>78</f>
        <v>78</v>
      </c>
      <c r="AK47" s="5">
        <f t="shared" ref="AK47:AK64" si="71">(AI47)-(AJ47)</f>
        <v>-78</v>
      </c>
      <c r="AL47" s="6">
        <f t="shared" ref="AL47:AL64" si="72">IF(AJ47=0,"",(AI47)/(AJ47))</f>
        <v>0</v>
      </c>
      <c r="AM47" s="4"/>
      <c r="AN47" s="5">
        <f>78</f>
        <v>78</v>
      </c>
      <c r="AO47" s="5">
        <f t="shared" ref="AO47:AO64" si="73">(AM47)-(AN47)</f>
        <v>-78</v>
      </c>
      <c r="AP47" s="6">
        <f t="shared" ref="AP47:AP64" si="74">IF(AN47=0,"",(AM47)/(AN47))</f>
        <v>0</v>
      </c>
      <c r="AQ47" s="4"/>
      <c r="AR47" s="5">
        <f>78</f>
        <v>78</v>
      </c>
      <c r="AS47" s="5">
        <f t="shared" ref="AS47:AS64" si="75">(AQ47)-(AR47)</f>
        <v>-78</v>
      </c>
      <c r="AT47" s="6">
        <f t="shared" ref="AT47:AT64" si="76">IF(AR47=0,"",(AQ47)/(AR47))</f>
        <v>0</v>
      </c>
      <c r="AU47" s="4"/>
      <c r="AV47" s="5">
        <f>78</f>
        <v>78</v>
      </c>
      <c r="AW47" s="5">
        <f t="shared" ref="AW47:AW64" si="77">(AU47)-(AV47)</f>
        <v>-78</v>
      </c>
      <c r="AX47" s="6">
        <f t="shared" ref="AX47:AX64" si="78">IF(AV47=0,"",(AU47)/(AV47))</f>
        <v>0</v>
      </c>
      <c r="AY47" s="5">
        <f t="shared" ref="AY47:AY64" si="79">(((((((((((C47)+(G47))+(K47))+(O47))+(S47))+(W47))+(AA47))+(AE47))+(AI47))+(AM47))+(AQ47))+(AU47)</f>
        <v>0</v>
      </c>
      <c r="AZ47" s="5">
        <f t="shared" ref="AZ47:AZ64" si="80">(((((((((((D47)+(H47))+(L47))+(P47))+(T47))+(X47))+(AB47))+(AF47))+(AJ47))+(AN47))+(AR47))+(AV47)</f>
        <v>936</v>
      </c>
      <c r="BA47" s="5">
        <f t="shared" ref="BA47:BA64" si="81">(AY47)-(AZ47)</f>
        <v>-936</v>
      </c>
      <c r="BB47" s="6">
        <f t="shared" ref="BB47:BB64" si="82">IF(AZ47=0,"",(AY47)/(AZ47))</f>
        <v>0</v>
      </c>
    </row>
    <row r="48" spans="1:54" ht="23" x14ac:dyDescent="0.2">
      <c r="A48" s="3" t="s">
        <v>57</v>
      </c>
      <c r="B48" s="11" t="s">
        <v>105</v>
      </c>
      <c r="C48" s="4"/>
      <c r="D48" s="5">
        <f>108</f>
        <v>108</v>
      </c>
      <c r="E48" s="5">
        <f t="shared" si="55"/>
        <v>-108</v>
      </c>
      <c r="F48" s="6">
        <f t="shared" si="56"/>
        <v>0</v>
      </c>
      <c r="G48" s="4"/>
      <c r="H48" s="5">
        <f>108</f>
        <v>108</v>
      </c>
      <c r="I48" s="5">
        <f t="shared" si="57"/>
        <v>-108</v>
      </c>
      <c r="J48" s="6">
        <f t="shared" si="58"/>
        <v>0</v>
      </c>
      <c r="K48" s="4"/>
      <c r="L48" s="5">
        <f>108</f>
        <v>108</v>
      </c>
      <c r="M48" s="5">
        <f t="shared" si="59"/>
        <v>-108</v>
      </c>
      <c r="N48" s="6">
        <f t="shared" si="60"/>
        <v>0</v>
      </c>
      <c r="O48" s="4"/>
      <c r="P48" s="5">
        <f>108</f>
        <v>108</v>
      </c>
      <c r="Q48" s="5">
        <f t="shared" si="61"/>
        <v>-108</v>
      </c>
      <c r="R48" s="6">
        <f t="shared" si="62"/>
        <v>0</v>
      </c>
      <c r="S48" s="4"/>
      <c r="T48" s="5">
        <f>108</f>
        <v>108</v>
      </c>
      <c r="U48" s="5">
        <f t="shared" si="63"/>
        <v>-108</v>
      </c>
      <c r="V48" s="6">
        <f t="shared" si="64"/>
        <v>0</v>
      </c>
      <c r="W48" s="4"/>
      <c r="X48" s="5">
        <f>108</f>
        <v>108</v>
      </c>
      <c r="Y48" s="5">
        <f t="shared" si="65"/>
        <v>-108</v>
      </c>
      <c r="Z48" s="6">
        <f t="shared" si="66"/>
        <v>0</v>
      </c>
      <c r="AA48" s="4"/>
      <c r="AB48" s="5">
        <f>108</f>
        <v>108</v>
      </c>
      <c r="AC48" s="5">
        <f t="shared" si="67"/>
        <v>-108</v>
      </c>
      <c r="AD48" s="6">
        <f t="shared" si="68"/>
        <v>0</v>
      </c>
      <c r="AE48" s="4"/>
      <c r="AF48" s="5">
        <f>108</f>
        <v>108</v>
      </c>
      <c r="AG48" s="5">
        <f t="shared" si="69"/>
        <v>-108</v>
      </c>
      <c r="AH48" s="6">
        <f t="shared" si="70"/>
        <v>0</v>
      </c>
      <c r="AI48" s="4"/>
      <c r="AJ48" s="5">
        <f>108</f>
        <v>108</v>
      </c>
      <c r="AK48" s="5">
        <f t="shared" si="71"/>
        <v>-108</v>
      </c>
      <c r="AL48" s="6">
        <f t="shared" si="72"/>
        <v>0</v>
      </c>
      <c r="AM48" s="4"/>
      <c r="AN48" s="5">
        <f>108</f>
        <v>108</v>
      </c>
      <c r="AO48" s="5">
        <f t="shared" si="73"/>
        <v>-108</v>
      </c>
      <c r="AP48" s="6">
        <f t="shared" si="74"/>
        <v>0</v>
      </c>
      <c r="AQ48" s="4"/>
      <c r="AR48" s="5">
        <f>108</f>
        <v>108</v>
      </c>
      <c r="AS48" s="5">
        <f t="shared" si="75"/>
        <v>-108</v>
      </c>
      <c r="AT48" s="6">
        <f t="shared" si="76"/>
        <v>0</v>
      </c>
      <c r="AU48" s="4"/>
      <c r="AV48" s="5">
        <f>108</f>
        <v>108</v>
      </c>
      <c r="AW48" s="5">
        <f t="shared" si="77"/>
        <v>-108</v>
      </c>
      <c r="AX48" s="6">
        <f t="shared" si="78"/>
        <v>0</v>
      </c>
      <c r="AY48" s="5">
        <f t="shared" si="79"/>
        <v>0</v>
      </c>
      <c r="AZ48" s="5">
        <f t="shared" si="80"/>
        <v>1296</v>
      </c>
      <c r="BA48" s="5">
        <f t="shared" si="81"/>
        <v>-1296</v>
      </c>
      <c r="BB48" s="6">
        <f t="shared" si="82"/>
        <v>0</v>
      </c>
    </row>
    <row r="49" spans="1:54" ht="23" x14ac:dyDescent="0.2">
      <c r="A49" s="12" t="s">
        <v>58</v>
      </c>
      <c r="B49" s="11" t="s">
        <v>120</v>
      </c>
      <c r="C49" s="4"/>
      <c r="D49" s="5">
        <f>155</f>
        <v>155</v>
      </c>
      <c r="E49" s="5">
        <f t="shared" si="55"/>
        <v>-155</v>
      </c>
      <c r="F49" s="6">
        <f t="shared" si="56"/>
        <v>0</v>
      </c>
      <c r="G49" s="4"/>
      <c r="H49" s="5">
        <f>155</f>
        <v>155</v>
      </c>
      <c r="I49" s="5">
        <f t="shared" si="57"/>
        <v>-155</v>
      </c>
      <c r="J49" s="6">
        <f t="shared" si="58"/>
        <v>0</v>
      </c>
      <c r="K49" s="4"/>
      <c r="L49" s="5">
        <f>155</f>
        <v>155</v>
      </c>
      <c r="M49" s="5">
        <f t="shared" si="59"/>
        <v>-155</v>
      </c>
      <c r="N49" s="6">
        <f t="shared" si="60"/>
        <v>0</v>
      </c>
      <c r="O49" s="4"/>
      <c r="P49" s="5">
        <f>155</f>
        <v>155</v>
      </c>
      <c r="Q49" s="5">
        <f t="shared" si="61"/>
        <v>-155</v>
      </c>
      <c r="R49" s="6">
        <f t="shared" si="62"/>
        <v>0</v>
      </c>
      <c r="S49" s="4"/>
      <c r="T49" s="5">
        <f>155</f>
        <v>155</v>
      </c>
      <c r="U49" s="5">
        <f t="shared" si="63"/>
        <v>-155</v>
      </c>
      <c r="V49" s="6">
        <f t="shared" si="64"/>
        <v>0</v>
      </c>
      <c r="W49" s="4"/>
      <c r="X49" s="5">
        <f>155</f>
        <v>155</v>
      </c>
      <c r="Y49" s="5">
        <f t="shared" si="65"/>
        <v>-155</v>
      </c>
      <c r="Z49" s="6">
        <f t="shared" si="66"/>
        <v>0</v>
      </c>
      <c r="AA49" s="4"/>
      <c r="AB49" s="5">
        <f>155</f>
        <v>155</v>
      </c>
      <c r="AC49" s="5">
        <f t="shared" si="67"/>
        <v>-155</v>
      </c>
      <c r="AD49" s="6">
        <f t="shared" si="68"/>
        <v>0</v>
      </c>
      <c r="AE49" s="4"/>
      <c r="AF49" s="5">
        <f>155</f>
        <v>155</v>
      </c>
      <c r="AG49" s="5">
        <f t="shared" si="69"/>
        <v>-155</v>
      </c>
      <c r="AH49" s="6">
        <f t="shared" si="70"/>
        <v>0</v>
      </c>
      <c r="AI49" s="4"/>
      <c r="AJ49" s="5">
        <f>155</f>
        <v>155</v>
      </c>
      <c r="AK49" s="5">
        <f t="shared" si="71"/>
        <v>-155</v>
      </c>
      <c r="AL49" s="6">
        <f t="shared" si="72"/>
        <v>0</v>
      </c>
      <c r="AM49" s="4"/>
      <c r="AN49" s="5">
        <f>155</f>
        <v>155</v>
      </c>
      <c r="AO49" s="5">
        <f t="shared" si="73"/>
        <v>-155</v>
      </c>
      <c r="AP49" s="6">
        <f t="shared" si="74"/>
        <v>0</v>
      </c>
      <c r="AQ49" s="4"/>
      <c r="AR49" s="5">
        <f>155</f>
        <v>155</v>
      </c>
      <c r="AS49" s="5">
        <f t="shared" si="75"/>
        <v>-155</v>
      </c>
      <c r="AT49" s="6">
        <f t="shared" si="76"/>
        <v>0</v>
      </c>
      <c r="AU49" s="4"/>
      <c r="AV49" s="5">
        <f>155</f>
        <v>155</v>
      </c>
      <c r="AW49" s="5">
        <f t="shared" si="77"/>
        <v>-155</v>
      </c>
      <c r="AX49" s="6">
        <f t="shared" si="78"/>
        <v>0</v>
      </c>
      <c r="AY49" s="5">
        <f t="shared" si="79"/>
        <v>0</v>
      </c>
      <c r="AZ49" s="5">
        <f t="shared" si="80"/>
        <v>1860</v>
      </c>
      <c r="BA49" s="5">
        <f t="shared" si="81"/>
        <v>-1860</v>
      </c>
      <c r="BB49" s="6">
        <f t="shared" si="82"/>
        <v>0</v>
      </c>
    </row>
    <row r="50" spans="1:54" x14ac:dyDescent="0.2">
      <c r="A50" s="3" t="s">
        <v>59</v>
      </c>
      <c r="B50" s="3"/>
      <c r="C50" s="7">
        <f>((((((((((((C37)+(C38))+(C39))+(C40))+(C41))+(C42))+(C43))+(C44))+(C45))+(C46))+(C47))+(C48))+(C49)</f>
        <v>0</v>
      </c>
      <c r="D50" s="7">
        <f>((((((((((((D37)+(D38))+(D39))+(D40))+(D41))+(D42))+(D43))+(D44))+(D45))+(D46))+(D47))+(D48))+(D49)</f>
        <v>3286</v>
      </c>
      <c r="E50" s="7">
        <f t="shared" si="55"/>
        <v>-3286</v>
      </c>
      <c r="F50" s="8">
        <f t="shared" si="56"/>
        <v>0</v>
      </c>
      <c r="G50" s="7">
        <f>((((((((((((G37)+(G38))+(G39))+(G40))+(G41))+(G42))+(G43))+(G44))+(G45))+(G46))+(G47))+(G48))+(G49)</f>
        <v>0</v>
      </c>
      <c r="H50" s="7">
        <f>((((((((((((H37)+(H38))+(H39))+(H40))+(H41))+(H42))+(H43))+(H44))+(H45))+(H46))+(H47))+(H48))+(H49)</f>
        <v>1386</v>
      </c>
      <c r="I50" s="7">
        <f t="shared" si="57"/>
        <v>-1386</v>
      </c>
      <c r="J50" s="8">
        <f t="shared" si="58"/>
        <v>0</v>
      </c>
      <c r="K50" s="7">
        <f>((((((((((((K37)+(K38))+(K39))+(K40))+(K41))+(K42))+(K43))+(K44))+(K45))+(K46))+(K47))+(K48))+(K49)</f>
        <v>0</v>
      </c>
      <c r="L50" s="7">
        <f>((((((((((((L37)+(L38))+(L39))+(L40))+(L41))+(L42))+(L43))+(L44))+(L45))+(L46))+(L47))+(L48))+(L49)</f>
        <v>1967.62</v>
      </c>
      <c r="M50" s="7">
        <f t="shared" si="59"/>
        <v>-1967.62</v>
      </c>
      <c r="N50" s="8">
        <f t="shared" si="60"/>
        <v>0</v>
      </c>
      <c r="O50" s="7">
        <f>((((((((((((O37)+(O38))+(O39))+(O40))+(O41))+(O42))+(O43))+(O44))+(O45))+(O46))+(O47))+(O48))+(O49)</f>
        <v>0</v>
      </c>
      <c r="P50" s="7">
        <f>((((((((((((P37)+(P38))+(P39))+(P40))+(P41))+(P42))+(P43))+(P44))+(P45))+(P46))+(P47))+(P48))+(P49)</f>
        <v>8561.7000000000007</v>
      </c>
      <c r="Q50" s="7">
        <f t="shared" si="61"/>
        <v>-8561.7000000000007</v>
      </c>
      <c r="R50" s="8">
        <f t="shared" si="62"/>
        <v>0</v>
      </c>
      <c r="S50" s="7">
        <f>((((((((((((S37)+(S38))+(S39))+(S40))+(S41))+(S42))+(S43))+(S44))+(S45))+(S46))+(S47))+(S48))+(S49)</f>
        <v>0</v>
      </c>
      <c r="T50" s="7">
        <f>((((((((((((T37)+(T38))+(T39))+(T40))+(T41))+(T42))+(T43))+(T44))+(T45))+(T46))+(T47))+(T48))+(T49)</f>
        <v>1686</v>
      </c>
      <c r="U50" s="7">
        <f t="shared" si="63"/>
        <v>-1686</v>
      </c>
      <c r="V50" s="8">
        <f t="shared" si="64"/>
        <v>0</v>
      </c>
      <c r="W50" s="7">
        <f>((((((((((((W37)+(W38))+(W39))+(W40))+(W41))+(W42))+(W43))+(W44))+(W45))+(W46))+(W47))+(W48))+(W49)</f>
        <v>0</v>
      </c>
      <c r="X50" s="7">
        <f>((((((((((((X37)+(X38))+(X39))+(X40))+(X41))+(X42))+(X43))+(X44))+(X45))+(X46))+(X47))+(X48))+(X49)</f>
        <v>1647.76</v>
      </c>
      <c r="Y50" s="7">
        <f t="shared" si="65"/>
        <v>-1647.76</v>
      </c>
      <c r="Z50" s="8">
        <f t="shared" si="66"/>
        <v>0</v>
      </c>
      <c r="AA50" s="7">
        <f>((((((((((((AA37)+(AA38))+(AA39))+(AA40))+(AA41))+(AA42))+(AA43))+(AA44))+(AA45))+(AA46))+(AA47))+(AA48))+(AA49)</f>
        <v>0</v>
      </c>
      <c r="AB50" s="7">
        <f>((((((((((((AB37)+(AB38))+(AB39))+(AB40))+(AB41))+(AB42))+(AB43))+(AB44))+(AB45))+(AB46))+(AB47))+(AB48))+(AB49)</f>
        <v>1386</v>
      </c>
      <c r="AC50" s="7">
        <f t="shared" si="67"/>
        <v>-1386</v>
      </c>
      <c r="AD50" s="8">
        <f t="shared" si="68"/>
        <v>0</v>
      </c>
      <c r="AE50" s="7">
        <f>((((((((((((AE37)+(AE38))+(AE39))+(AE40))+(AE41))+(AE42))+(AE43))+(AE44))+(AE45))+(AE46))+(AE47))+(AE48))+(AE49)</f>
        <v>0</v>
      </c>
      <c r="AF50" s="7">
        <f>((((((((((((AF37)+(AF38))+(AF39))+(AF40))+(AF41))+(AF42))+(AF43))+(AF44))+(AF45))+(AF46))+(AF47))+(AF48))+(AF49)</f>
        <v>1386</v>
      </c>
      <c r="AG50" s="7">
        <f t="shared" si="69"/>
        <v>-1386</v>
      </c>
      <c r="AH50" s="8">
        <f t="shared" si="70"/>
        <v>0</v>
      </c>
      <c r="AI50" s="7">
        <f>((((((((((((AI37)+(AI38))+(AI39))+(AI40))+(AI41))+(AI42))+(AI43))+(AI44))+(AI45))+(AI46))+(AI47))+(AI48))+(AI49)</f>
        <v>0</v>
      </c>
      <c r="AJ50" s="7">
        <f>((((((((((((AJ37)+(AJ38))+(AJ39))+(AJ40))+(AJ41))+(AJ42))+(AJ43))+(AJ44))+(AJ45))+(AJ46))+(AJ47))+(AJ48))+(AJ49)</f>
        <v>1386</v>
      </c>
      <c r="AK50" s="7">
        <f t="shared" si="71"/>
        <v>-1386</v>
      </c>
      <c r="AL50" s="8">
        <f t="shared" si="72"/>
        <v>0</v>
      </c>
      <c r="AM50" s="7">
        <f>((((((((((((AM37)+(AM38))+(AM39))+(AM40))+(AM41))+(AM42))+(AM43))+(AM44))+(AM45))+(AM46))+(AM47))+(AM48))+(AM49)</f>
        <v>0</v>
      </c>
      <c r="AN50" s="7">
        <f>((((((((((((AN37)+(AN38))+(AN39))+(AN40))+(AN41))+(AN42))+(AN43))+(AN44))+(AN45))+(AN46))+(AN47))+(AN48))+(AN49)</f>
        <v>1386</v>
      </c>
      <c r="AO50" s="7">
        <f t="shared" si="73"/>
        <v>-1386</v>
      </c>
      <c r="AP50" s="8">
        <f t="shared" si="74"/>
        <v>0</v>
      </c>
      <c r="AQ50" s="7">
        <f>((((((((((((AQ37)+(AQ38))+(AQ39))+(AQ40))+(AQ41))+(AQ42))+(AQ43))+(AQ44))+(AQ45))+(AQ46))+(AQ47))+(AQ48))+(AQ49)</f>
        <v>0</v>
      </c>
      <c r="AR50" s="7">
        <f>((((((((((((AR37)+(AR38))+(AR39))+(AR40))+(AR41))+(AR42))+(AR43))+(AR44))+(AR45))+(AR46))+(AR47))+(AR48))+(AR49)</f>
        <v>1386</v>
      </c>
      <c r="AS50" s="7">
        <f t="shared" si="75"/>
        <v>-1386</v>
      </c>
      <c r="AT50" s="8">
        <f t="shared" si="76"/>
        <v>0</v>
      </c>
      <c r="AU50" s="7">
        <f>((((((((((((AU37)+(AU38))+(AU39))+(AU40))+(AU41))+(AU42))+(AU43))+(AU44))+(AU45))+(AU46))+(AU47))+(AU48))+(AU49)</f>
        <v>0</v>
      </c>
      <c r="AV50" s="7">
        <f>((((((((((((AV37)+(AV38))+(AV39))+(AV40))+(AV41))+(AV42))+(AV43))+(AV44))+(AV45))+(AV46))+(AV47))+(AV48))+(AV49)</f>
        <v>1386</v>
      </c>
      <c r="AW50" s="7">
        <f t="shared" si="77"/>
        <v>-1386</v>
      </c>
      <c r="AX50" s="8">
        <f t="shared" si="78"/>
        <v>0</v>
      </c>
      <c r="AY50" s="7">
        <f t="shared" si="79"/>
        <v>0</v>
      </c>
      <c r="AZ50" s="7">
        <f t="shared" si="80"/>
        <v>26851.079999999998</v>
      </c>
      <c r="BA50" s="7">
        <f t="shared" si="81"/>
        <v>-26851.079999999998</v>
      </c>
      <c r="BB50" s="8">
        <f t="shared" si="82"/>
        <v>0</v>
      </c>
    </row>
    <row r="51" spans="1:54" x14ac:dyDescent="0.2">
      <c r="A51" s="3" t="s">
        <v>60</v>
      </c>
      <c r="B51" s="3"/>
      <c r="C51" s="4"/>
      <c r="D51" s="5">
        <f>500</f>
        <v>500</v>
      </c>
      <c r="E51" s="5">
        <f t="shared" si="55"/>
        <v>-500</v>
      </c>
      <c r="F51" s="6">
        <f t="shared" si="56"/>
        <v>0</v>
      </c>
      <c r="G51" s="4"/>
      <c r="H51" s="5">
        <f>500</f>
        <v>500</v>
      </c>
      <c r="I51" s="5">
        <f t="shared" si="57"/>
        <v>-500</v>
      </c>
      <c r="J51" s="6">
        <f t="shared" si="58"/>
        <v>0</v>
      </c>
      <c r="K51" s="4"/>
      <c r="L51" s="5">
        <f>500</f>
        <v>500</v>
      </c>
      <c r="M51" s="5">
        <f t="shared" si="59"/>
        <v>-500</v>
      </c>
      <c r="N51" s="6">
        <f t="shared" si="60"/>
        <v>0</v>
      </c>
      <c r="O51" s="4"/>
      <c r="P51" s="5">
        <f>500</f>
        <v>500</v>
      </c>
      <c r="Q51" s="5">
        <f t="shared" si="61"/>
        <v>-500</v>
      </c>
      <c r="R51" s="6">
        <f t="shared" si="62"/>
        <v>0</v>
      </c>
      <c r="S51" s="4"/>
      <c r="T51" s="5">
        <f>500</f>
        <v>500</v>
      </c>
      <c r="U51" s="5">
        <f t="shared" si="63"/>
        <v>-500</v>
      </c>
      <c r="V51" s="6">
        <f t="shared" si="64"/>
        <v>0</v>
      </c>
      <c r="W51" s="4"/>
      <c r="X51" s="5">
        <f>500</f>
        <v>500</v>
      </c>
      <c r="Y51" s="5">
        <f t="shared" si="65"/>
        <v>-500</v>
      </c>
      <c r="Z51" s="6">
        <f t="shared" si="66"/>
        <v>0</v>
      </c>
      <c r="AA51" s="4"/>
      <c r="AB51" s="5">
        <f>500</f>
        <v>500</v>
      </c>
      <c r="AC51" s="5">
        <f t="shared" si="67"/>
        <v>-500</v>
      </c>
      <c r="AD51" s="6">
        <f t="shared" si="68"/>
        <v>0</v>
      </c>
      <c r="AE51" s="4"/>
      <c r="AF51" s="5">
        <f>500</f>
        <v>500</v>
      </c>
      <c r="AG51" s="5">
        <f t="shared" si="69"/>
        <v>-500</v>
      </c>
      <c r="AH51" s="6">
        <f t="shared" si="70"/>
        <v>0</v>
      </c>
      <c r="AI51" s="4"/>
      <c r="AJ51" s="5">
        <f>500</f>
        <v>500</v>
      </c>
      <c r="AK51" s="5">
        <f t="shared" si="71"/>
        <v>-500</v>
      </c>
      <c r="AL51" s="6">
        <f t="shared" si="72"/>
        <v>0</v>
      </c>
      <c r="AM51" s="4"/>
      <c r="AN51" s="5">
        <f>500</f>
        <v>500</v>
      </c>
      <c r="AO51" s="5">
        <f t="shared" si="73"/>
        <v>-500</v>
      </c>
      <c r="AP51" s="6">
        <f t="shared" si="74"/>
        <v>0</v>
      </c>
      <c r="AQ51" s="4"/>
      <c r="AR51" s="5">
        <f>500</f>
        <v>500</v>
      </c>
      <c r="AS51" s="5">
        <f t="shared" si="75"/>
        <v>-500</v>
      </c>
      <c r="AT51" s="6">
        <f t="shared" si="76"/>
        <v>0</v>
      </c>
      <c r="AU51" s="4"/>
      <c r="AV51" s="5">
        <f>500</f>
        <v>500</v>
      </c>
      <c r="AW51" s="5">
        <f t="shared" si="77"/>
        <v>-500</v>
      </c>
      <c r="AX51" s="6">
        <f t="shared" si="78"/>
        <v>0</v>
      </c>
      <c r="AY51" s="5">
        <f t="shared" si="79"/>
        <v>0</v>
      </c>
      <c r="AZ51" s="5">
        <f t="shared" si="80"/>
        <v>6000</v>
      </c>
      <c r="BA51" s="5">
        <f t="shared" si="81"/>
        <v>-6000</v>
      </c>
      <c r="BB51" s="6">
        <f t="shared" si="82"/>
        <v>0</v>
      </c>
    </row>
    <row r="52" spans="1:54" x14ac:dyDescent="0.2">
      <c r="A52" s="3" t="s">
        <v>61</v>
      </c>
      <c r="B52" s="11" t="s">
        <v>124</v>
      </c>
      <c r="C52" s="4"/>
      <c r="D52" s="5">
        <f>0</f>
        <v>0</v>
      </c>
      <c r="E52" s="5">
        <f t="shared" si="55"/>
        <v>0</v>
      </c>
      <c r="F52" s="6" t="str">
        <f t="shared" si="56"/>
        <v/>
      </c>
      <c r="G52" s="4"/>
      <c r="H52" s="5">
        <f>0</f>
        <v>0</v>
      </c>
      <c r="I52" s="5">
        <f t="shared" si="57"/>
        <v>0</v>
      </c>
      <c r="J52" s="6" t="str">
        <f t="shared" si="58"/>
        <v/>
      </c>
      <c r="K52" s="4"/>
      <c r="L52" s="5">
        <f>0</f>
        <v>0</v>
      </c>
      <c r="M52" s="5">
        <f t="shared" si="59"/>
        <v>0</v>
      </c>
      <c r="N52" s="6" t="str">
        <f t="shared" si="60"/>
        <v/>
      </c>
      <c r="O52" s="4"/>
      <c r="P52" s="5">
        <f>509.3</f>
        <v>509.3</v>
      </c>
      <c r="Q52" s="5">
        <f t="shared" si="61"/>
        <v>-509.3</v>
      </c>
      <c r="R52" s="6">
        <f t="shared" si="62"/>
        <v>0</v>
      </c>
      <c r="S52" s="4"/>
      <c r="T52" s="5">
        <f>0</f>
        <v>0</v>
      </c>
      <c r="U52" s="5">
        <f t="shared" si="63"/>
        <v>0</v>
      </c>
      <c r="V52" s="6" t="str">
        <f t="shared" si="64"/>
        <v/>
      </c>
      <c r="W52" s="4"/>
      <c r="X52" s="5">
        <f>265.48</f>
        <v>265.48</v>
      </c>
      <c r="Y52" s="5">
        <f t="shared" si="65"/>
        <v>-265.48</v>
      </c>
      <c r="Z52" s="6">
        <f t="shared" si="66"/>
        <v>0</v>
      </c>
      <c r="AA52" s="4"/>
      <c r="AB52" s="5">
        <f>0</f>
        <v>0</v>
      </c>
      <c r="AC52" s="5">
        <f t="shared" si="67"/>
        <v>0</v>
      </c>
      <c r="AD52" s="6" t="str">
        <f t="shared" si="68"/>
        <v/>
      </c>
      <c r="AE52" s="4"/>
      <c r="AF52" s="5">
        <f>0</f>
        <v>0</v>
      </c>
      <c r="AG52" s="5">
        <f t="shared" si="69"/>
        <v>0</v>
      </c>
      <c r="AH52" s="6" t="str">
        <f t="shared" si="70"/>
        <v/>
      </c>
      <c r="AI52" s="4"/>
      <c r="AJ52" s="5">
        <f>0</f>
        <v>0</v>
      </c>
      <c r="AK52" s="5">
        <f t="shared" si="71"/>
        <v>0</v>
      </c>
      <c r="AL52" s="6" t="str">
        <f t="shared" si="72"/>
        <v/>
      </c>
      <c r="AM52" s="4"/>
      <c r="AN52" s="5">
        <f>0</f>
        <v>0</v>
      </c>
      <c r="AO52" s="5">
        <f t="shared" si="73"/>
        <v>0</v>
      </c>
      <c r="AP52" s="6" t="str">
        <f t="shared" si="74"/>
        <v/>
      </c>
      <c r="AQ52" s="4"/>
      <c r="AR52" s="5">
        <f>0</f>
        <v>0</v>
      </c>
      <c r="AS52" s="5">
        <f t="shared" si="75"/>
        <v>0</v>
      </c>
      <c r="AT52" s="6" t="str">
        <f t="shared" si="76"/>
        <v/>
      </c>
      <c r="AU52" s="4"/>
      <c r="AV52" s="5">
        <f>0</f>
        <v>0</v>
      </c>
      <c r="AW52" s="5">
        <f t="shared" si="77"/>
        <v>0</v>
      </c>
      <c r="AX52" s="6" t="str">
        <f t="shared" si="78"/>
        <v/>
      </c>
      <c r="AY52" s="5">
        <f t="shared" si="79"/>
        <v>0</v>
      </c>
      <c r="AZ52" s="5">
        <f t="shared" si="80"/>
        <v>774.78</v>
      </c>
      <c r="BA52" s="5">
        <f t="shared" si="81"/>
        <v>-774.78</v>
      </c>
      <c r="BB52" s="6">
        <f t="shared" si="82"/>
        <v>0</v>
      </c>
    </row>
    <row r="53" spans="1:54" x14ac:dyDescent="0.2">
      <c r="A53" s="3" t="s">
        <v>62</v>
      </c>
      <c r="B53" s="11" t="s">
        <v>116</v>
      </c>
      <c r="C53" s="4"/>
      <c r="D53" s="5">
        <f>270</f>
        <v>270</v>
      </c>
      <c r="E53" s="5">
        <f t="shared" si="55"/>
        <v>-270</v>
      </c>
      <c r="F53" s="6">
        <f t="shared" si="56"/>
        <v>0</v>
      </c>
      <c r="G53" s="4"/>
      <c r="H53" s="5">
        <f>270</f>
        <v>270</v>
      </c>
      <c r="I53" s="5">
        <f t="shared" si="57"/>
        <v>-270</v>
      </c>
      <c r="J53" s="6">
        <f t="shared" si="58"/>
        <v>0</v>
      </c>
      <c r="K53" s="4"/>
      <c r="L53" s="5">
        <f>270</f>
        <v>270</v>
      </c>
      <c r="M53" s="5">
        <f t="shared" si="59"/>
        <v>-270</v>
      </c>
      <c r="N53" s="6">
        <f t="shared" si="60"/>
        <v>0</v>
      </c>
      <c r="O53" s="4"/>
      <c r="P53" s="5">
        <f>270</f>
        <v>270</v>
      </c>
      <c r="Q53" s="5">
        <f t="shared" si="61"/>
        <v>-270</v>
      </c>
      <c r="R53" s="6">
        <f t="shared" si="62"/>
        <v>0</v>
      </c>
      <c r="S53" s="4"/>
      <c r="T53" s="5">
        <f>270</f>
        <v>270</v>
      </c>
      <c r="U53" s="5">
        <f t="shared" si="63"/>
        <v>-270</v>
      </c>
      <c r="V53" s="6">
        <f t="shared" si="64"/>
        <v>0</v>
      </c>
      <c r="W53" s="4"/>
      <c r="X53" s="5">
        <f>270</f>
        <v>270</v>
      </c>
      <c r="Y53" s="5">
        <f t="shared" si="65"/>
        <v>-270</v>
      </c>
      <c r="Z53" s="6">
        <f t="shared" si="66"/>
        <v>0</v>
      </c>
      <c r="AA53" s="4"/>
      <c r="AB53" s="5">
        <f>270</f>
        <v>270</v>
      </c>
      <c r="AC53" s="5">
        <f t="shared" si="67"/>
        <v>-270</v>
      </c>
      <c r="AD53" s="6">
        <f t="shared" si="68"/>
        <v>0</v>
      </c>
      <c r="AE53" s="4"/>
      <c r="AF53" s="5">
        <f>270</f>
        <v>270</v>
      </c>
      <c r="AG53" s="5">
        <f t="shared" si="69"/>
        <v>-270</v>
      </c>
      <c r="AH53" s="6">
        <f t="shared" si="70"/>
        <v>0</v>
      </c>
      <c r="AI53" s="4"/>
      <c r="AJ53" s="5">
        <f>270</f>
        <v>270</v>
      </c>
      <c r="AK53" s="5">
        <f t="shared" si="71"/>
        <v>-270</v>
      </c>
      <c r="AL53" s="6">
        <f t="shared" si="72"/>
        <v>0</v>
      </c>
      <c r="AM53" s="4"/>
      <c r="AN53" s="5">
        <f>270</f>
        <v>270</v>
      </c>
      <c r="AO53" s="5">
        <f t="shared" si="73"/>
        <v>-270</v>
      </c>
      <c r="AP53" s="6">
        <f t="shared" si="74"/>
        <v>0</v>
      </c>
      <c r="AQ53" s="4"/>
      <c r="AR53" s="5">
        <f>270</f>
        <v>270</v>
      </c>
      <c r="AS53" s="5">
        <f t="shared" si="75"/>
        <v>-270</v>
      </c>
      <c r="AT53" s="6">
        <f t="shared" si="76"/>
        <v>0</v>
      </c>
      <c r="AU53" s="4"/>
      <c r="AV53" s="5">
        <f>270</f>
        <v>270</v>
      </c>
      <c r="AW53" s="5">
        <f t="shared" si="77"/>
        <v>-270</v>
      </c>
      <c r="AX53" s="6">
        <f t="shared" si="78"/>
        <v>0</v>
      </c>
      <c r="AY53" s="5">
        <f t="shared" si="79"/>
        <v>0</v>
      </c>
      <c r="AZ53" s="5">
        <f t="shared" si="80"/>
        <v>3240</v>
      </c>
      <c r="BA53" s="5">
        <f t="shared" si="81"/>
        <v>-3240</v>
      </c>
      <c r="BB53" s="6">
        <f t="shared" si="82"/>
        <v>0</v>
      </c>
    </row>
    <row r="54" spans="1:54" x14ac:dyDescent="0.2">
      <c r="A54" s="3" t="s">
        <v>63</v>
      </c>
      <c r="B54" s="11" t="s">
        <v>106</v>
      </c>
      <c r="C54" s="4"/>
      <c r="D54" s="5">
        <f>9</f>
        <v>9</v>
      </c>
      <c r="E54" s="5">
        <f t="shared" si="55"/>
        <v>-9</v>
      </c>
      <c r="F54" s="6">
        <f t="shared" si="56"/>
        <v>0</v>
      </c>
      <c r="G54" s="4"/>
      <c r="H54" s="5">
        <f>9</f>
        <v>9</v>
      </c>
      <c r="I54" s="5">
        <f t="shared" si="57"/>
        <v>-9</v>
      </c>
      <c r="J54" s="6">
        <f t="shared" si="58"/>
        <v>0</v>
      </c>
      <c r="K54" s="4"/>
      <c r="L54" s="5">
        <f>9</f>
        <v>9</v>
      </c>
      <c r="M54" s="5">
        <f t="shared" si="59"/>
        <v>-9</v>
      </c>
      <c r="N54" s="6">
        <f t="shared" si="60"/>
        <v>0</v>
      </c>
      <c r="O54" s="4"/>
      <c r="P54" s="5">
        <f>9</f>
        <v>9</v>
      </c>
      <c r="Q54" s="5">
        <f t="shared" si="61"/>
        <v>-9</v>
      </c>
      <c r="R54" s="6">
        <f t="shared" si="62"/>
        <v>0</v>
      </c>
      <c r="S54" s="4"/>
      <c r="T54" s="5">
        <f>9</f>
        <v>9</v>
      </c>
      <c r="U54" s="5">
        <f t="shared" si="63"/>
        <v>-9</v>
      </c>
      <c r="V54" s="6">
        <f t="shared" si="64"/>
        <v>0</v>
      </c>
      <c r="W54" s="4"/>
      <c r="X54" s="5">
        <f>9</f>
        <v>9</v>
      </c>
      <c r="Y54" s="5">
        <f t="shared" si="65"/>
        <v>-9</v>
      </c>
      <c r="Z54" s="6">
        <f t="shared" si="66"/>
        <v>0</v>
      </c>
      <c r="AA54" s="4"/>
      <c r="AB54" s="5">
        <f>9</f>
        <v>9</v>
      </c>
      <c r="AC54" s="5">
        <f t="shared" si="67"/>
        <v>-9</v>
      </c>
      <c r="AD54" s="6">
        <f t="shared" si="68"/>
        <v>0</v>
      </c>
      <c r="AE54" s="4"/>
      <c r="AF54" s="5">
        <f>9</f>
        <v>9</v>
      </c>
      <c r="AG54" s="5">
        <f t="shared" si="69"/>
        <v>-9</v>
      </c>
      <c r="AH54" s="6">
        <f t="shared" si="70"/>
        <v>0</v>
      </c>
      <c r="AI54" s="4"/>
      <c r="AJ54" s="5">
        <f>9</f>
        <v>9</v>
      </c>
      <c r="AK54" s="5">
        <f t="shared" si="71"/>
        <v>-9</v>
      </c>
      <c r="AL54" s="6">
        <f t="shared" si="72"/>
        <v>0</v>
      </c>
      <c r="AM54" s="4"/>
      <c r="AN54" s="5">
        <f>9</f>
        <v>9</v>
      </c>
      <c r="AO54" s="5">
        <f t="shared" si="73"/>
        <v>-9</v>
      </c>
      <c r="AP54" s="6">
        <f t="shared" si="74"/>
        <v>0</v>
      </c>
      <c r="AQ54" s="4"/>
      <c r="AR54" s="5">
        <f>9</f>
        <v>9</v>
      </c>
      <c r="AS54" s="5">
        <f t="shared" si="75"/>
        <v>-9</v>
      </c>
      <c r="AT54" s="6">
        <f t="shared" si="76"/>
        <v>0</v>
      </c>
      <c r="AU54" s="4"/>
      <c r="AV54" s="5">
        <f>9</f>
        <v>9</v>
      </c>
      <c r="AW54" s="5">
        <f t="shared" si="77"/>
        <v>-9</v>
      </c>
      <c r="AX54" s="6">
        <f t="shared" si="78"/>
        <v>0</v>
      </c>
      <c r="AY54" s="5">
        <f t="shared" si="79"/>
        <v>0</v>
      </c>
      <c r="AZ54" s="5">
        <f t="shared" si="80"/>
        <v>108</v>
      </c>
      <c r="BA54" s="5">
        <f t="shared" si="81"/>
        <v>-108</v>
      </c>
      <c r="BB54" s="6">
        <f t="shared" si="82"/>
        <v>0</v>
      </c>
    </row>
    <row r="55" spans="1:54" x14ac:dyDescent="0.2">
      <c r="A55" s="3" t="s">
        <v>64</v>
      </c>
      <c r="B55" s="11" t="s">
        <v>107</v>
      </c>
      <c r="C55" s="4"/>
      <c r="D55" s="5">
        <f>30</f>
        <v>30</v>
      </c>
      <c r="E55" s="5">
        <f t="shared" si="55"/>
        <v>-30</v>
      </c>
      <c r="F55" s="6">
        <f t="shared" si="56"/>
        <v>0</v>
      </c>
      <c r="G55" s="4"/>
      <c r="H55" s="5">
        <f>30</f>
        <v>30</v>
      </c>
      <c r="I55" s="5">
        <f t="shared" si="57"/>
        <v>-30</v>
      </c>
      <c r="J55" s="6">
        <f t="shared" si="58"/>
        <v>0</v>
      </c>
      <c r="K55" s="4"/>
      <c r="L55" s="5">
        <f>30</f>
        <v>30</v>
      </c>
      <c r="M55" s="5">
        <f t="shared" si="59"/>
        <v>-30</v>
      </c>
      <c r="N55" s="6">
        <f t="shared" si="60"/>
        <v>0</v>
      </c>
      <c r="O55" s="4"/>
      <c r="P55" s="5">
        <f>30</f>
        <v>30</v>
      </c>
      <c r="Q55" s="5">
        <f t="shared" si="61"/>
        <v>-30</v>
      </c>
      <c r="R55" s="6">
        <f t="shared" si="62"/>
        <v>0</v>
      </c>
      <c r="S55" s="4"/>
      <c r="T55" s="5">
        <f>30</f>
        <v>30</v>
      </c>
      <c r="U55" s="5">
        <f t="shared" si="63"/>
        <v>-30</v>
      </c>
      <c r="V55" s="6">
        <f t="shared" si="64"/>
        <v>0</v>
      </c>
      <c r="W55" s="4"/>
      <c r="X55" s="5">
        <f>30</f>
        <v>30</v>
      </c>
      <c r="Y55" s="5">
        <f t="shared" si="65"/>
        <v>-30</v>
      </c>
      <c r="Z55" s="6">
        <f t="shared" si="66"/>
        <v>0</v>
      </c>
      <c r="AA55" s="4"/>
      <c r="AB55" s="5">
        <f>30</f>
        <v>30</v>
      </c>
      <c r="AC55" s="5">
        <f t="shared" si="67"/>
        <v>-30</v>
      </c>
      <c r="AD55" s="6">
        <f t="shared" si="68"/>
        <v>0</v>
      </c>
      <c r="AE55" s="4"/>
      <c r="AF55" s="5">
        <f>30</f>
        <v>30</v>
      </c>
      <c r="AG55" s="5">
        <f t="shared" si="69"/>
        <v>-30</v>
      </c>
      <c r="AH55" s="6">
        <f t="shared" si="70"/>
        <v>0</v>
      </c>
      <c r="AI55" s="4"/>
      <c r="AJ55" s="5">
        <f>30</f>
        <v>30</v>
      </c>
      <c r="AK55" s="5">
        <f t="shared" si="71"/>
        <v>-30</v>
      </c>
      <c r="AL55" s="6">
        <f t="shared" si="72"/>
        <v>0</v>
      </c>
      <c r="AM55" s="4"/>
      <c r="AN55" s="5">
        <f>30</f>
        <v>30</v>
      </c>
      <c r="AO55" s="5">
        <f t="shared" si="73"/>
        <v>-30</v>
      </c>
      <c r="AP55" s="6">
        <f t="shared" si="74"/>
        <v>0</v>
      </c>
      <c r="AQ55" s="4"/>
      <c r="AR55" s="5">
        <f>30</f>
        <v>30</v>
      </c>
      <c r="AS55" s="5">
        <f t="shared" si="75"/>
        <v>-30</v>
      </c>
      <c r="AT55" s="6">
        <f t="shared" si="76"/>
        <v>0</v>
      </c>
      <c r="AU55" s="4"/>
      <c r="AV55" s="5">
        <f>30</f>
        <v>30</v>
      </c>
      <c r="AW55" s="5">
        <f t="shared" si="77"/>
        <v>-30</v>
      </c>
      <c r="AX55" s="6">
        <f t="shared" si="78"/>
        <v>0</v>
      </c>
      <c r="AY55" s="5">
        <f t="shared" si="79"/>
        <v>0</v>
      </c>
      <c r="AZ55" s="5">
        <f t="shared" si="80"/>
        <v>360</v>
      </c>
      <c r="BA55" s="5">
        <f t="shared" si="81"/>
        <v>-360</v>
      </c>
      <c r="BB55" s="6">
        <f t="shared" si="82"/>
        <v>0</v>
      </c>
    </row>
    <row r="56" spans="1:54" x14ac:dyDescent="0.2">
      <c r="A56" s="3" t="s">
        <v>65</v>
      </c>
      <c r="B56" s="11" t="s">
        <v>108</v>
      </c>
      <c r="C56" s="4"/>
      <c r="D56" s="5">
        <f>25</f>
        <v>25</v>
      </c>
      <c r="E56" s="5">
        <f t="shared" si="55"/>
        <v>-25</v>
      </c>
      <c r="F56" s="6">
        <f t="shared" si="56"/>
        <v>0</v>
      </c>
      <c r="G56" s="4"/>
      <c r="H56" s="5">
        <f>25</f>
        <v>25</v>
      </c>
      <c r="I56" s="5">
        <f t="shared" si="57"/>
        <v>-25</v>
      </c>
      <c r="J56" s="6">
        <f t="shared" si="58"/>
        <v>0</v>
      </c>
      <c r="K56" s="4"/>
      <c r="L56" s="5">
        <f>25</f>
        <v>25</v>
      </c>
      <c r="M56" s="5">
        <f t="shared" si="59"/>
        <v>-25</v>
      </c>
      <c r="N56" s="6">
        <f t="shared" si="60"/>
        <v>0</v>
      </c>
      <c r="O56" s="4"/>
      <c r="P56" s="5">
        <f>25</f>
        <v>25</v>
      </c>
      <c r="Q56" s="5">
        <f t="shared" si="61"/>
        <v>-25</v>
      </c>
      <c r="R56" s="6">
        <f t="shared" si="62"/>
        <v>0</v>
      </c>
      <c r="S56" s="4"/>
      <c r="T56" s="5">
        <f>25</f>
        <v>25</v>
      </c>
      <c r="U56" s="5">
        <f t="shared" si="63"/>
        <v>-25</v>
      </c>
      <c r="V56" s="6">
        <f t="shared" si="64"/>
        <v>0</v>
      </c>
      <c r="W56" s="4"/>
      <c r="X56" s="5">
        <f>25</f>
        <v>25</v>
      </c>
      <c r="Y56" s="5">
        <f t="shared" si="65"/>
        <v>-25</v>
      </c>
      <c r="Z56" s="6">
        <f t="shared" si="66"/>
        <v>0</v>
      </c>
      <c r="AA56" s="4"/>
      <c r="AB56" s="5">
        <f>25</f>
        <v>25</v>
      </c>
      <c r="AC56" s="5">
        <f t="shared" si="67"/>
        <v>-25</v>
      </c>
      <c r="AD56" s="6">
        <f t="shared" si="68"/>
        <v>0</v>
      </c>
      <c r="AE56" s="4"/>
      <c r="AF56" s="5">
        <f>25</f>
        <v>25</v>
      </c>
      <c r="AG56" s="5">
        <f t="shared" si="69"/>
        <v>-25</v>
      </c>
      <c r="AH56" s="6">
        <f t="shared" si="70"/>
        <v>0</v>
      </c>
      <c r="AI56" s="4"/>
      <c r="AJ56" s="5">
        <f>25</f>
        <v>25</v>
      </c>
      <c r="AK56" s="5">
        <f t="shared" si="71"/>
        <v>-25</v>
      </c>
      <c r="AL56" s="6">
        <f t="shared" si="72"/>
        <v>0</v>
      </c>
      <c r="AM56" s="4"/>
      <c r="AN56" s="5">
        <f>25</f>
        <v>25</v>
      </c>
      <c r="AO56" s="5">
        <f t="shared" si="73"/>
        <v>-25</v>
      </c>
      <c r="AP56" s="6">
        <f t="shared" si="74"/>
        <v>0</v>
      </c>
      <c r="AQ56" s="4"/>
      <c r="AR56" s="5">
        <f>25</f>
        <v>25</v>
      </c>
      <c r="AS56" s="5">
        <f t="shared" si="75"/>
        <v>-25</v>
      </c>
      <c r="AT56" s="6">
        <f t="shared" si="76"/>
        <v>0</v>
      </c>
      <c r="AU56" s="4"/>
      <c r="AV56" s="5">
        <f>25</f>
        <v>25</v>
      </c>
      <c r="AW56" s="5">
        <f t="shared" si="77"/>
        <v>-25</v>
      </c>
      <c r="AX56" s="6">
        <f t="shared" si="78"/>
        <v>0</v>
      </c>
      <c r="AY56" s="5">
        <f t="shared" si="79"/>
        <v>0</v>
      </c>
      <c r="AZ56" s="5">
        <f t="shared" si="80"/>
        <v>300</v>
      </c>
      <c r="BA56" s="5">
        <f t="shared" si="81"/>
        <v>-300</v>
      </c>
      <c r="BB56" s="6">
        <f t="shared" si="82"/>
        <v>0</v>
      </c>
    </row>
    <row r="57" spans="1:54" x14ac:dyDescent="0.2">
      <c r="A57" s="3" t="s">
        <v>66</v>
      </c>
      <c r="B57" s="11" t="s">
        <v>109</v>
      </c>
      <c r="C57" s="4"/>
      <c r="D57" s="5">
        <f>0</f>
        <v>0</v>
      </c>
      <c r="E57" s="5">
        <f t="shared" si="55"/>
        <v>0</v>
      </c>
      <c r="F57" s="6" t="str">
        <f t="shared" si="56"/>
        <v/>
      </c>
      <c r="G57" s="4"/>
      <c r="H57" s="5">
        <f>0</f>
        <v>0</v>
      </c>
      <c r="I57" s="5">
        <f t="shared" si="57"/>
        <v>0</v>
      </c>
      <c r="J57" s="6" t="str">
        <f t="shared" si="58"/>
        <v/>
      </c>
      <c r="K57" s="4"/>
      <c r="L57" s="5">
        <f>0</f>
        <v>0</v>
      </c>
      <c r="M57" s="5">
        <f t="shared" si="59"/>
        <v>0</v>
      </c>
      <c r="N57" s="6" t="str">
        <f t="shared" si="60"/>
        <v/>
      </c>
      <c r="O57" s="4"/>
      <c r="P57" s="5">
        <f>450</f>
        <v>450</v>
      </c>
      <c r="Q57" s="5">
        <f t="shared" si="61"/>
        <v>-450</v>
      </c>
      <c r="R57" s="6">
        <f t="shared" si="62"/>
        <v>0</v>
      </c>
      <c r="S57" s="4"/>
      <c r="T57" s="5">
        <f>0</f>
        <v>0</v>
      </c>
      <c r="U57" s="5">
        <f t="shared" si="63"/>
        <v>0</v>
      </c>
      <c r="V57" s="6" t="str">
        <f t="shared" si="64"/>
        <v/>
      </c>
      <c r="W57" s="4"/>
      <c r="X57" s="5">
        <f>0</f>
        <v>0</v>
      </c>
      <c r="Y57" s="5">
        <f t="shared" si="65"/>
        <v>0</v>
      </c>
      <c r="Z57" s="6" t="str">
        <f t="shared" si="66"/>
        <v/>
      </c>
      <c r="AA57" s="4"/>
      <c r="AB57" s="5">
        <f>0</f>
        <v>0</v>
      </c>
      <c r="AC57" s="5">
        <f t="shared" si="67"/>
        <v>0</v>
      </c>
      <c r="AD57" s="6" t="str">
        <f t="shared" si="68"/>
        <v/>
      </c>
      <c r="AE57" s="4"/>
      <c r="AF57" s="5">
        <f>0</f>
        <v>0</v>
      </c>
      <c r="AG57" s="5">
        <f t="shared" si="69"/>
        <v>0</v>
      </c>
      <c r="AH57" s="6" t="str">
        <f t="shared" si="70"/>
        <v/>
      </c>
      <c r="AI57" s="4"/>
      <c r="AJ57" s="5">
        <f>0</f>
        <v>0</v>
      </c>
      <c r="AK57" s="5">
        <f t="shared" si="71"/>
        <v>0</v>
      </c>
      <c r="AL57" s="6" t="str">
        <f t="shared" si="72"/>
        <v/>
      </c>
      <c r="AM57" s="4"/>
      <c r="AN57" s="5">
        <f>0</f>
        <v>0</v>
      </c>
      <c r="AO57" s="5">
        <f t="shared" si="73"/>
        <v>0</v>
      </c>
      <c r="AP57" s="6" t="str">
        <f t="shared" si="74"/>
        <v/>
      </c>
      <c r="AQ57" s="4"/>
      <c r="AR57" s="5">
        <f>0</f>
        <v>0</v>
      </c>
      <c r="AS57" s="5">
        <f t="shared" si="75"/>
        <v>0</v>
      </c>
      <c r="AT57" s="6" t="str">
        <f t="shared" si="76"/>
        <v/>
      </c>
      <c r="AU57" s="4"/>
      <c r="AV57" s="5">
        <f>0</f>
        <v>0</v>
      </c>
      <c r="AW57" s="5">
        <f t="shared" si="77"/>
        <v>0</v>
      </c>
      <c r="AX57" s="6" t="str">
        <f t="shared" si="78"/>
        <v/>
      </c>
      <c r="AY57" s="5">
        <f t="shared" si="79"/>
        <v>0</v>
      </c>
      <c r="AZ57" s="5">
        <f t="shared" si="80"/>
        <v>450</v>
      </c>
      <c r="BA57" s="5">
        <f t="shared" si="81"/>
        <v>-450</v>
      </c>
      <c r="BB57" s="6">
        <f t="shared" si="82"/>
        <v>0</v>
      </c>
    </row>
    <row r="58" spans="1:54" x14ac:dyDescent="0.2">
      <c r="A58" s="3" t="s">
        <v>67</v>
      </c>
      <c r="B58" s="11" t="s">
        <v>110</v>
      </c>
      <c r="C58" s="4"/>
      <c r="D58" s="5">
        <f>0</f>
        <v>0</v>
      </c>
      <c r="E58" s="5">
        <f t="shared" si="55"/>
        <v>0</v>
      </c>
      <c r="F58" s="6" t="str">
        <f t="shared" si="56"/>
        <v/>
      </c>
      <c r="G58" s="4"/>
      <c r="H58" s="5">
        <f>0</f>
        <v>0</v>
      </c>
      <c r="I58" s="5">
        <f t="shared" si="57"/>
        <v>0</v>
      </c>
      <c r="J58" s="6" t="str">
        <f t="shared" si="58"/>
        <v/>
      </c>
      <c r="K58" s="4"/>
      <c r="L58" s="5">
        <f>0</f>
        <v>0</v>
      </c>
      <c r="M58" s="5">
        <f t="shared" si="59"/>
        <v>0</v>
      </c>
      <c r="N58" s="6" t="str">
        <f t="shared" si="60"/>
        <v/>
      </c>
      <c r="O58" s="4"/>
      <c r="P58" s="5">
        <f>0</f>
        <v>0</v>
      </c>
      <c r="Q58" s="5">
        <f t="shared" si="61"/>
        <v>0</v>
      </c>
      <c r="R58" s="6" t="str">
        <f t="shared" si="62"/>
        <v/>
      </c>
      <c r="S58" s="4"/>
      <c r="T58" s="5">
        <f>0</f>
        <v>0</v>
      </c>
      <c r="U58" s="5">
        <f t="shared" si="63"/>
        <v>0</v>
      </c>
      <c r="V58" s="6" t="str">
        <f t="shared" si="64"/>
        <v/>
      </c>
      <c r="W58" s="4"/>
      <c r="X58" s="5">
        <f>0</f>
        <v>0</v>
      </c>
      <c r="Y58" s="5">
        <f t="shared" si="65"/>
        <v>0</v>
      </c>
      <c r="Z58" s="6" t="str">
        <f t="shared" si="66"/>
        <v/>
      </c>
      <c r="AA58" s="4"/>
      <c r="AB58" s="5">
        <f>560</f>
        <v>560</v>
      </c>
      <c r="AC58" s="5">
        <f t="shared" si="67"/>
        <v>-560</v>
      </c>
      <c r="AD58" s="6">
        <f t="shared" si="68"/>
        <v>0</v>
      </c>
      <c r="AE58" s="4"/>
      <c r="AF58" s="5">
        <f>0</f>
        <v>0</v>
      </c>
      <c r="AG58" s="5">
        <f t="shared" si="69"/>
        <v>0</v>
      </c>
      <c r="AH58" s="6" t="str">
        <f t="shared" si="70"/>
        <v/>
      </c>
      <c r="AI58" s="4"/>
      <c r="AJ58" s="5">
        <f>0</f>
        <v>0</v>
      </c>
      <c r="AK58" s="5">
        <f t="shared" si="71"/>
        <v>0</v>
      </c>
      <c r="AL58" s="6" t="str">
        <f t="shared" si="72"/>
        <v/>
      </c>
      <c r="AM58" s="4"/>
      <c r="AN58" s="5">
        <f>0</f>
        <v>0</v>
      </c>
      <c r="AO58" s="5">
        <f t="shared" si="73"/>
        <v>0</v>
      </c>
      <c r="AP58" s="6" t="str">
        <f t="shared" si="74"/>
        <v/>
      </c>
      <c r="AQ58" s="4"/>
      <c r="AR58" s="5">
        <f>0</f>
        <v>0</v>
      </c>
      <c r="AS58" s="5">
        <f t="shared" si="75"/>
        <v>0</v>
      </c>
      <c r="AT58" s="6" t="str">
        <f t="shared" si="76"/>
        <v/>
      </c>
      <c r="AU58" s="4"/>
      <c r="AV58" s="5">
        <f>0</f>
        <v>0</v>
      </c>
      <c r="AW58" s="5">
        <f t="shared" si="77"/>
        <v>0</v>
      </c>
      <c r="AX58" s="6" t="str">
        <f t="shared" si="78"/>
        <v/>
      </c>
      <c r="AY58" s="5">
        <f t="shared" si="79"/>
        <v>0</v>
      </c>
      <c r="AZ58" s="5">
        <f t="shared" si="80"/>
        <v>560</v>
      </c>
      <c r="BA58" s="5">
        <f t="shared" si="81"/>
        <v>-560</v>
      </c>
      <c r="BB58" s="6">
        <f t="shared" si="82"/>
        <v>0</v>
      </c>
    </row>
    <row r="59" spans="1:54" x14ac:dyDescent="0.2">
      <c r="A59" s="3" t="s">
        <v>68</v>
      </c>
      <c r="B59" s="11"/>
      <c r="C59" s="7">
        <f>((((((C52)+(C53))+(C54))+(C55))+(C56))+(C57))+(C58)</f>
        <v>0</v>
      </c>
      <c r="D59" s="7">
        <f>((((((D52)+(D53))+(D54))+(D55))+(D56))+(D57))+(D58)</f>
        <v>334</v>
      </c>
      <c r="E59" s="7">
        <f t="shared" si="55"/>
        <v>-334</v>
      </c>
      <c r="F59" s="8">
        <f t="shared" si="56"/>
        <v>0</v>
      </c>
      <c r="G59" s="7">
        <f>((((((G52)+(G53))+(G54))+(G55))+(G56))+(G57))+(G58)</f>
        <v>0</v>
      </c>
      <c r="H59" s="7">
        <f>((((((H52)+(H53))+(H54))+(H55))+(H56))+(H57))+(H58)</f>
        <v>334</v>
      </c>
      <c r="I59" s="7">
        <f t="shared" si="57"/>
        <v>-334</v>
      </c>
      <c r="J59" s="8">
        <f t="shared" si="58"/>
        <v>0</v>
      </c>
      <c r="K59" s="7">
        <f>((((((K52)+(K53))+(K54))+(K55))+(K56))+(K57))+(K58)</f>
        <v>0</v>
      </c>
      <c r="L59" s="7">
        <f>((((((L52)+(L53))+(L54))+(L55))+(L56))+(L57))+(L58)</f>
        <v>334</v>
      </c>
      <c r="M59" s="7">
        <f t="shared" si="59"/>
        <v>-334</v>
      </c>
      <c r="N59" s="8">
        <f t="shared" si="60"/>
        <v>0</v>
      </c>
      <c r="O59" s="7">
        <f>((((((O52)+(O53))+(O54))+(O55))+(O56))+(O57))+(O58)</f>
        <v>0</v>
      </c>
      <c r="P59" s="7">
        <f>((((((P52)+(P53))+(P54))+(P55))+(P56))+(P57))+(P58)</f>
        <v>1293.3</v>
      </c>
      <c r="Q59" s="7">
        <f t="shared" si="61"/>
        <v>-1293.3</v>
      </c>
      <c r="R59" s="8">
        <f t="shared" si="62"/>
        <v>0</v>
      </c>
      <c r="S59" s="7">
        <f>((((((S52)+(S53))+(S54))+(S55))+(S56))+(S57))+(S58)</f>
        <v>0</v>
      </c>
      <c r="T59" s="7">
        <f>((((((T52)+(T53))+(T54))+(T55))+(T56))+(T57))+(T58)</f>
        <v>334</v>
      </c>
      <c r="U59" s="7">
        <f t="shared" si="63"/>
        <v>-334</v>
      </c>
      <c r="V59" s="8">
        <f t="shared" si="64"/>
        <v>0</v>
      </c>
      <c r="W59" s="7">
        <f>((((((W52)+(W53))+(W54))+(W55))+(W56))+(W57))+(W58)</f>
        <v>0</v>
      </c>
      <c r="X59" s="7">
        <f>((((((X52)+(X53))+(X54))+(X55))+(X56))+(X57))+(X58)</f>
        <v>599.48</v>
      </c>
      <c r="Y59" s="7">
        <f t="shared" si="65"/>
        <v>-599.48</v>
      </c>
      <c r="Z59" s="8">
        <f t="shared" si="66"/>
        <v>0</v>
      </c>
      <c r="AA59" s="7">
        <f>((((((AA52)+(AA53))+(AA54))+(AA55))+(AA56))+(AA57))+(AA58)</f>
        <v>0</v>
      </c>
      <c r="AB59" s="7">
        <f>((((((AB52)+(AB53))+(AB54))+(AB55))+(AB56))+(AB57))+(AB58)</f>
        <v>894</v>
      </c>
      <c r="AC59" s="7">
        <f t="shared" si="67"/>
        <v>-894</v>
      </c>
      <c r="AD59" s="8">
        <f t="shared" si="68"/>
        <v>0</v>
      </c>
      <c r="AE59" s="7">
        <f>((((((AE52)+(AE53))+(AE54))+(AE55))+(AE56))+(AE57))+(AE58)</f>
        <v>0</v>
      </c>
      <c r="AF59" s="7">
        <f>((((((AF52)+(AF53))+(AF54))+(AF55))+(AF56))+(AF57))+(AF58)</f>
        <v>334</v>
      </c>
      <c r="AG59" s="7">
        <f t="shared" si="69"/>
        <v>-334</v>
      </c>
      <c r="AH59" s="8">
        <f t="shared" si="70"/>
        <v>0</v>
      </c>
      <c r="AI59" s="7">
        <f>((((((AI52)+(AI53))+(AI54))+(AI55))+(AI56))+(AI57))+(AI58)</f>
        <v>0</v>
      </c>
      <c r="AJ59" s="7">
        <f>((((((AJ52)+(AJ53))+(AJ54))+(AJ55))+(AJ56))+(AJ57))+(AJ58)</f>
        <v>334</v>
      </c>
      <c r="AK59" s="7">
        <f t="shared" si="71"/>
        <v>-334</v>
      </c>
      <c r="AL59" s="8">
        <f t="shared" si="72"/>
        <v>0</v>
      </c>
      <c r="AM59" s="7">
        <f>((((((AM52)+(AM53))+(AM54))+(AM55))+(AM56))+(AM57))+(AM58)</f>
        <v>0</v>
      </c>
      <c r="AN59" s="7">
        <f>((((((AN52)+(AN53))+(AN54))+(AN55))+(AN56))+(AN57))+(AN58)</f>
        <v>334</v>
      </c>
      <c r="AO59" s="7">
        <f t="shared" si="73"/>
        <v>-334</v>
      </c>
      <c r="AP59" s="8">
        <f t="shared" si="74"/>
        <v>0</v>
      </c>
      <c r="AQ59" s="7">
        <f>((((((AQ52)+(AQ53))+(AQ54))+(AQ55))+(AQ56))+(AQ57))+(AQ58)</f>
        <v>0</v>
      </c>
      <c r="AR59" s="7">
        <f>((((((AR52)+(AR53))+(AR54))+(AR55))+(AR56))+(AR57))+(AR58)</f>
        <v>334</v>
      </c>
      <c r="AS59" s="7">
        <f t="shared" si="75"/>
        <v>-334</v>
      </c>
      <c r="AT59" s="8">
        <f t="shared" si="76"/>
        <v>0</v>
      </c>
      <c r="AU59" s="7">
        <f>((((((AU52)+(AU53))+(AU54))+(AU55))+(AU56))+(AU57))+(AU58)</f>
        <v>0</v>
      </c>
      <c r="AV59" s="7">
        <f>((((((AV52)+(AV53))+(AV54))+(AV55))+(AV56))+(AV57))+(AV58)</f>
        <v>334</v>
      </c>
      <c r="AW59" s="7">
        <f t="shared" si="77"/>
        <v>-334</v>
      </c>
      <c r="AX59" s="8">
        <f t="shared" si="78"/>
        <v>0</v>
      </c>
      <c r="AY59" s="7">
        <f t="shared" si="79"/>
        <v>0</v>
      </c>
      <c r="AZ59" s="7">
        <f t="shared" si="80"/>
        <v>5792.7800000000007</v>
      </c>
      <c r="BA59" s="7">
        <f t="shared" si="81"/>
        <v>-5792.7800000000007</v>
      </c>
      <c r="BB59" s="8">
        <f t="shared" si="82"/>
        <v>0</v>
      </c>
    </row>
    <row r="60" spans="1:54" x14ac:dyDescent="0.2">
      <c r="A60" s="3" t="s">
        <v>69</v>
      </c>
      <c r="B60" s="11"/>
      <c r="C60" s="4"/>
      <c r="D60" s="4"/>
      <c r="E60" s="5">
        <f t="shared" si="55"/>
        <v>0</v>
      </c>
      <c r="F60" s="6" t="str">
        <f t="shared" si="56"/>
        <v/>
      </c>
      <c r="G60" s="4"/>
      <c r="H60" s="4"/>
      <c r="I60" s="5">
        <f t="shared" si="57"/>
        <v>0</v>
      </c>
      <c r="J60" s="6" t="str">
        <f t="shared" si="58"/>
        <v/>
      </c>
      <c r="K60" s="4"/>
      <c r="L60" s="4"/>
      <c r="M60" s="5">
        <f t="shared" si="59"/>
        <v>0</v>
      </c>
      <c r="N60" s="6" t="str">
        <f t="shared" si="60"/>
        <v/>
      </c>
      <c r="O60" s="4"/>
      <c r="P60" s="4"/>
      <c r="Q60" s="5">
        <f t="shared" si="61"/>
        <v>0</v>
      </c>
      <c r="R60" s="6" t="str">
        <f t="shared" si="62"/>
        <v/>
      </c>
      <c r="S60" s="4"/>
      <c r="T60" s="4"/>
      <c r="U60" s="5">
        <f t="shared" si="63"/>
        <v>0</v>
      </c>
      <c r="V60" s="6" t="str">
        <f t="shared" si="64"/>
        <v/>
      </c>
      <c r="W60" s="4"/>
      <c r="X60" s="4"/>
      <c r="Y60" s="5">
        <f t="shared" si="65"/>
        <v>0</v>
      </c>
      <c r="Z60" s="6" t="str">
        <f t="shared" si="66"/>
        <v/>
      </c>
      <c r="AA60" s="4"/>
      <c r="AB60" s="4"/>
      <c r="AC60" s="5">
        <f t="shared" si="67"/>
        <v>0</v>
      </c>
      <c r="AD60" s="6" t="str">
        <f t="shared" si="68"/>
        <v/>
      </c>
      <c r="AE60" s="4"/>
      <c r="AF60" s="4"/>
      <c r="AG60" s="5">
        <f t="shared" si="69"/>
        <v>0</v>
      </c>
      <c r="AH60" s="6" t="str">
        <f t="shared" si="70"/>
        <v/>
      </c>
      <c r="AI60" s="4"/>
      <c r="AJ60" s="4"/>
      <c r="AK60" s="5">
        <f t="shared" si="71"/>
        <v>0</v>
      </c>
      <c r="AL60" s="6" t="str">
        <f t="shared" si="72"/>
        <v/>
      </c>
      <c r="AM60" s="4"/>
      <c r="AN60" s="4"/>
      <c r="AO60" s="5">
        <f t="shared" si="73"/>
        <v>0</v>
      </c>
      <c r="AP60" s="6" t="str">
        <f t="shared" si="74"/>
        <v/>
      </c>
      <c r="AQ60" s="4"/>
      <c r="AR60" s="4"/>
      <c r="AS60" s="5">
        <f t="shared" si="75"/>
        <v>0</v>
      </c>
      <c r="AT60" s="6" t="str">
        <f t="shared" si="76"/>
        <v/>
      </c>
      <c r="AU60" s="4"/>
      <c r="AV60" s="4"/>
      <c r="AW60" s="5">
        <f t="shared" si="77"/>
        <v>0</v>
      </c>
      <c r="AX60" s="6" t="str">
        <f t="shared" si="78"/>
        <v/>
      </c>
      <c r="AY60" s="5">
        <f t="shared" si="79"/>
        <v>0</v>
      </c>
      <c r="AZ60" s="5">
        <f t="shared" si="80"/>
        <v>0</v>
      </c>
      <c r="BA60" s="5">
        <f t="shared" si="81"/>
        <v>0</v>
      </c>
      <c r="BB60" s="6" t="str">
        <f t="shared" si="82"/>
        <v/>
      </c>
    </row>
    <row r="61" spans="1:54" x14ac:dyDescent="0.2">
      <c r="A61" s="3" t="s">
        <v>70</v>
      </c>
      <c r="B61" s="11" t="s">
        <v>111</v>
      </c>
      <c r="C61" s="4"/>
      <c r="D61" s="5">
        <f>0</f>
        <v>0</v>
      </c>
      <c r="E61" s="5">
        <f t="shared" si="55"/>
        <v>0</v>
      </c>
      <c r="F61" s="6" t="str">
        <f t="shared" si="56"/>
        <v/>
      </c>
      <c r="G61" s="4"/>
      <c r="H61" s="5">
        <f>0</f>
        <v>0</v>
      </c>
      <c r="I61" s="5">
        <f t="shared" si="57"/>
        <v>0</v>
      </c>
      <c r="J61" s="6" t="str">
        <f t="shared" si="58"/>
        <v/>
      </c>
      <c r="K61" s="4"/>
      <c r="L61" s="5">
        <f>0</f>
        <v>0</v>
      </c>
      <c r="M61" s="5">
        <f t="shared" si="59"/>
        <v>0</v>
      </c>
      <c r="N61" s="6" t="str">
        <f t="shared" si="60"/>
        <v/>
      </c>
      <c r="O61" s="4"/>
      <c r="P61" s="5">
        <f>50</f>
        <v>50</v>
      </c>
      <c r="Q61" s="5">
        <f t="shared" si="61"/>
        <v>-50</v>
      </c>
      <c r="R61" s="6">
        <f t="shared" si="62"/>
        <v>0</v>
      </c>
      <c r="S61" s="4"/>
      <c r="T61" s="5">
        <f>0</f>
        <v>0</v>
      </c>
      <c r="U61" s="5">
        <f t="shared" si="63"/>
        <v>0</v>
      </c>
      <c r="V61" s="6" t="str">
        <f t="shared" si="64"/>
        <v/>
      </c>
      <c r="W61" s="4"/>
      <c r="X61" s="5">
        <f>0</f>
        <v>0</v>
      </c>
      <c r="Y61" s="5">
        <f t="shared" si="65"/>
        <v>0</v>
      </c>
      <c r="Z61" s="6" t="str">
        <f t="shared" si="66"/>
        <v/>
      </c>
      <c r="AA61" s="4"/>
      <c r="AB61" s="5">
        <f>0</f>
        <v>0</v>
      </c>
      <c r="AC61" s="5">
        <f t="shared" si="67"/>
        <v>0</v>
      </c>
      <c r="AD61" s="6" t="str">
        <f t="shared" si="68"/>
        <v/>
      </c>
      <c r="AE61" s="4"/>
      <c r="AF61" s="5">
        <f>0</f>
        <v>0</v>
      </c>
      <c r="AG61" s="5">
        <f t="shared" si="69"/>
        <v>0</v>
      </c>
      <c r="AH61" s="6" t="str">
        <f t="shared" si="70"/>
        <v/>
      </c>
      <c r="AI61" s="4"/>
      <c r="AJ61" s="5">
        <f>0</f>
        <v>0</v>
      </c>
      <c r="AK61" s="5">
        <f t="shared" si="71"/>
        <v>0</v>
      </c>
      <c r="AL61" s="6" t="str">
        <f t="shared" si="72"/>
        <v/>
      </c>
      <c r="AM61" s="4"/>
      <c r="AN61" s="5">
        <f>0</f>
        <v>0</v>
      </c>
      <c r="AO61" s="5">
        <f t="shared" si="73"/>
        <v>0</v>
      </c>
      <c r="AP61" s="6" t="str">
        <f t="shared" si="74"/>
        <v/>
      </c>
      <c r="AQ61" s="4"/>
      <c r="AR61" s="5">
        <f>0</f>
        <v>0</v>
      </c>
      <c r="AS61" s="5">
        <f t="shared" si="75"/>
        <v>0</v>
      </c>
      <c r="AT61" s="6" t="str">
        <f t="shared" si="76"/>
        <v/>
      </c>
      <c r="AU61" s="4"/>
      <c r="AV61" s="5">
        <f>0</f>
        <v>0</v>
      </c>
      <c r="AW61" s="5">
        <f t="shared" si="77"/>
        <v>0</v>
      </c>
      <c r="AX61" s="6" t="str">
        <f t="shared" si="78"/>
        <v/>
      </c>
      <c r="AY61" s="5">
        <f t="shared" si="79"/>
        <v>0</v>
      </c>
      <c r="AZ61" s="5">
        <f t="shared" si="80"/>
        <v>50</v>
      </c>
      <c r="BA61" s="5">
        <f t="shared" si="81"/>
        <v>-50</v>
      </c>
      <c r="BB61" s="6">
        <f t="shared" si="82"/>
        <v>0</v>
      </c>
    </row>
    <row r="62" spans="1:54" x14ac:dyDescent="0.2">
      <c r="A62" s="3" t="s">
        <v>71</v>
      </c>
      <c r="B62" s="3"/>
      <c r="C62" s="7">
        <f>(C60)+(C61)</f>
        <v>0</v>
      </c>
      <c r="D62" s="7">
        <f>(D60)+(D61)</f>
        <v>0</v>
      </c>
      <c r="E62" s="7">
        <f t="shared" si="55"/>
        <v>0</v>
      </c>
      <c r="F62" s="8" t="str">
        <f t="shared" si="56"/>
        <v/>
      </c>
      <c r="G62" s="7">
        <f>(G60)+(G61)</f>
        <v>0</v>
      </c>
      <c r="H62" s="7">
        <f>(H60)+(H61)</f>
        <v>0</v>
      </c>
      <c r="I62" s="7">
        <f t="shared" si="57"/>
        <v>0</v>
      </c>
      <c r="J62" s="8" t="str">
        <f t="shared" si="58"/>
        <v/>
      </c>
      <c r="K62" s="7">
        <f>(K60)+(K61)</f>
        <v>0</v>
      </c>
      <c r="L62" s="7">
        <f>(L60)+(L61)</f>
        <v>0</v>
      </c>
      <c r="M62" s="7">
        <f t="shared" si="59"/>
        <v>0</v>
      </c>
      <c r="N62" s="8" t="str">
        <f t="shared" si="60"/>
        <v/>
      </c>
      <c r="O62" s="7">
        <f>(O60)+(O61)</f>
        <v>0</v>
      </c>
      <c r="P62" s="7">
        <f>(P60)+(P61)</f>
        <v>50</v>
      </c>
      <c r="Q62" s="7">
        <f t="shared" si="61"/>
        <v>-50</v>
      </c>
      <c r="R62" s="8">
        <f t="shared" si="62"/>
        <v>0</v>
      </c>
      <c r="S62" s="7">
        <f>(S60)+(S61)</f>
        <v>0</v>
      </c>
      <c r="T62" s="7">
        <f>(T60)+(T61)</f>
        <v>0</v>
      </c>
      <c r="U62" s="7">
        <f t="shared" si="63"/>
        <v>0</v>
      </c>
      <c r="V62" s="8" t="str">
        <f t="shared" si="64"/>
        <v/>
      </c>
      <c r="W62" s="7">
        <f>(W60)+(W61)</f>
        <v>0</v>
      </c>
      <c r="X62" s="7">
        <f>(X60)+(X61)</f>
        <v>0</v>
      </c>
      <c r="Y62" s="7">
        <f t="shared" si="65"/>
        <v>0</v>
      </c>
      <c r="Z62" s="8" t="str">
        <f t="shared" si="66"/>
        <v/>
      </c>
      <c r="AA62" s="7">
        <f>(AA60)+(AA61)</f>
        <v>0</v>
      </c>
      <c r="AB62" s="7">
        <f>(AB60)+(AB61)</f>
        <v>0</v>
      </c>
      <c r="AC62" s="7">
        <f t="shared" si="67"/>
        <v>0</v>
      </c>
      <c r="AD62" s="8" t="str">
        <f t="shared" si="68"/>
        <v/>
      </c>
      <c r="AE62" s="7">
        <f>(AE60)+(AE61)</f>
        <v>0</v>
      </c>
      <c r="AF62" s="7">
        <f>(AF60)+(AF61)</f>
        <v>0</v>
      </c>
      <c r="AG62" s="7">
        <f t="shared" si="69"/>
        <v>0</v>
      </c>
      <c r="AH62" s="8" t="str">
        <f t="shared" si="70"/>
        <v/>
      </c>
      <c r="AI62" s="7">
        <f>(AI60)+(AI61)</f>
        <v>0</v>
      </c>
      <c r="AJ62" s="7">
        <f>(AJ60)+(AJ61)</f>
        <v>0</v>
      </c>
      <c r="AK62" s="7">
        <f t="shared" si="71"/>
        <v>0</v>
      </c>
      <c r="AL62" s="8" t="str">
        <f t="shared" si="72"/>
        <v/>
      </c>
      <c r="AM62" s="7">
        <f>(AM60)+(AM61)</f>
        <v>0</v>
      </c>
      <c r="AN62" s="7">
        <f>(AN60)+(AN61)</f>
        <v>0</v>
      </c>
      <c r="AO62" s="7">
        <f t="shared" si="73"/>
        <v>0</v>
      </c>
      <c r="AP62" s="8" t="str">
        <f t="shared" si="74"/>
        <v/>
      </c>
      <c r="AQ62" s="7">
        <f>(AQ60)+(AQ61)</f>
        <v>0</v>
      </c>
      <c r="AR62" s="7">
        <f>(AR60)+(AR61)</f>
        <v>0</v>
      </c>
      <c r="AS62" s="7">
        <f t="shared" si="75"/>
        <v>0</v>
      </c>
      <c r="AT62" s="8" t="str">
        <f t="shared" si="76"/>
        <v/>
      </c>
      <c r="AU62" s="7">
        <f>(AU60)+(AU61)</f>
        <v>0</v>
      </c>
      <c r="AV62" s="7">
        <f>(AV60)+(AV61)</f>
        <v>0</v>
      </c>
      <c r="AW62" s="7">
        <f t="shared" si="77"/>
        <v>0</v>
      </c>
      <c r="AX62" s="8" t="str">
        <f t="shared" si="78"/>
        <v/>
      </c>
      <c r="AY62" s="7">
        <f t="shared" si="79"/>
        <v>0</v>
      </c>
      <c r="AZ62" s="7">
        <f t="shared" si="80"/>
        <v>50</v>
      </c>
      <c r="BA62" s="7">
        <f t="shared" si="81"/>
        <v>-50</v>
      </c>
      <c r="BB62" s="8">
        <f t="shared" si="82"/>
        <v>0</v>
      </c>
    </row>
    <row r="63" spans="1:54" x14ac:dyDescent="0.2">
      <c r="A63" s="3" t="s">
        <v>72</v>
      </c>
      <c r="B63" s="3"/>
      <c r="C63" s="7">
        <f>(((((((C20)+(C30))+(C35))+(C36))+(C50))+(C51))+(C59))+(C62)</f>
        <v>0</v>
      </c>
      <c r="D63" s="7">
        <f>(((((((D20)+(D30))+(D35))+(D36))+(D50))+(D51))+(D59))+(D62)</f>
        <v>17232.11</v>
      </c>
      <c r="E63" s="7">
        <f t="shared" si="55"/>
        <v>-17232.11</v>
      </c>
      <c r="F63" s="8">
        <f t="shared" si="56"/>
        <v>0</v>
      </c>
      <c r="G63" s="7">
        <f>(((((((G20)+(G30))+(G35))+(G36))+(G50))+(G51))+(G59))+(G62)</f>
        <v>0</v>
      </c>
      <c r="H63" s="7">
        <f>(((((((H20)+(H30))+(H35))+(H36))+(H50))+(H51))+(H59))+(H62)</f>
        <v>11057.11</v>
      </c>
      <c r="I63" s="7">
        <f t="shared" si="57"/>
        <v>-11057.11</v>
      </c>
      <c r="J63" s="8">
        <f t="shared" si="58"/>
        <v>0</v>
      </c>
      <c r="K63" s="7">
        <f>(((((((K20)+(K30))+(K35))+(K36))+(K50))+(K51))+(K59))+(K62)</f>
        <v>0</v>
      </c>
      <c r="L63" s="7">
        <f>(((((((L20)+(L30))+(L35))+(L36))+(L50))+(L51))+(L59))+(L62)</f>
        <v>12606.8</v>
      </c>
      <c r="M63" s="7">
        <f t="shared" si="59"/>
        <v>-12606.8</v>
      </c>
      <c r="N63" s="8">
        <f t="shared" si="60"/>
        <v>0</v>
      </c>
      <c r="O63" s="7">
        <f>(((((((O20)+(O30))+(O35))+(O36))+(O50))+(O51))+(O59))+(O62)</f>
        <v>0</v>
      </c>
      <c r="P63" s="7">
        <f>(((((((P20)+(P30))+(P35))+(P36))+(P50))+(P51))+(P59))+(P62)</f>
        <v>31777.11</v>
      </c>
      <c r="Q63" s="7">
        <f t="shared" si="61"/>
        <v>-31777.11</v>
      </c>
      <c r="R63" s="8">
        <f t="shared" si="62"/>
        <v>0</v>
      </c>
      <c r="S63" s="7">
        <f>(((((((S20)+(S30))+(S35))+(S36))+(S50))+(S51))+(S59))+(S62)</f>
        <v>0</v>
      </c>
      <c r="T63" s="7">
        <f>(((((((T20)+(T30))+(T35))+(T36))+(T50))+(T51))+(T59))+(T62)</f>
        <v>12600.58</v>
      </c>
      <c r="U63" s="7">
        <f t="shared" si="63"/>
        <v>-12600.58</v>
      </c>
      <c r="V63" s="8">
        <f t="shared" si="64"/>
        <v>0</v>
      </c>
      <c r="W63" s="7">
        <f>(((((((W20)+(W30))+(W35))+(W36))+(W50))+(W51))+(W59))+(W62)</f>
        <v>0</v>
      </c>
      <c r="X63" s="7">
        <f>(((((((X20)+(X30))+(X35))+(X36))+(X50))+(X51))+(X59))+(X62)</f>
        <v>14008.35</v>
      </c>
      <c r="Y63" s="7">
        <f t="shared" si="65"/>
        <v>-14008.35</v>
      </c>
      <c r="Z63" s="8">
        <f t="shared" si="66"/>
        <v>0</v>
      </c>
      <c r="AA63" s="7">
        <f>(((((((AA20)+(AA30))+(AA35))+(AA36))+(AA50))+(AA51))+(AA59))+(AA62)</f>
        <v>0</v>
      </c>
      <c r="AB63" s="7">
        <f>(((((((AB20)+(AB30))+(AB35))+(AB36))+(AB50))+(AB51))+(AB59))+(AB62)</f>
        <v>12241.11</v>
      </c>
      <c r="AC63" s="7">
        <f t="shared" si="67"/>
        <v>-12241.11</v>
      </c>
      <c r="AD63" s="8">
        <f t="shared" si="68"/>
        <v>0</v>
      </c>
      <c r="AE63" s="7">
        <f>(((((((AE20)+(AE30))+(AE35))+(AE36))+(AE50))+(AE51))+(AE59))+(AE62)</f>
        <v>0</v>
      </c>
      <c r="AF63" s="7">
        <f>(((((((AF20)+(AF30))+(AF35))+(AF36))+(AF50))+(AF51))+(AF59))+(AF62)</f>
        <v>13131.11</v>
      </c>
      <c r="AG63" s="7">
        <f t="shared" si="69"/>
        <v>-13131.11</v>
      </c>
      <c r="AH63" s="8">
        <f t="shared" si="70"/>
        <v>0</v>
      </c>
      <c r="AI63" s="7">
        <f>(((((((AI20)+(AI30))+(AI35))+(AI36))+(AI50))+(AI51))+(AI59))+(AI62)</f>
        <v>0</v>
      </c>
      <c r="AJ63" s="7">
        <f>(((((((AJ20)+(AJ30))+(AJ35))+(AJ36))+(AJ50))+(AJ51))+(AJ59))+(AJ62)</f>
        <v>12121.11</v>
      </c>
      <c r="AK63" s="7">
        <f t="shared" si="71"/>
        <v>-12121.11</v>
      </c>
      <c r="AL63" s="8">
        <f t="shared" si="72"/>
        <v>0</v>
      </c>
      <c r="AM63" s="7">
        <f>(((((((AM20)+(AM30))+(AM35))+(AM36))+(AM50))+(AM51))+(AM59))+(AM62)</f>
        <v>0</v>
      </c>
      <c r="AN63" s="7">
        <f>(((((((AN20)+(AN30))+(AN35))+(AN36))+(AN50))+(AN51))+(AN59))+(AN62)</f>
        <v>11331.11</v>
      </c>
      <c r="AO63" s="7">
        <f t="shared" si="73"/>
        <v>-11331.11</v>
      </c>
      <c r="AP63" s="8">
        <f t="shared" si="74"/>
        <v>0</v>
      </c>
      <c r="AQ63" s="7">
        <f>(((((((AQ20)+(AQ30))+(AQ35))+(AQ36))+(AQ50))+(AQ51))+(AQ59))+(AQ62)</f>
        <v>0</v>
      </c>
      <c r="AR63" s="7">
        <f>(((((((AR20)+(AR30))+(AR35))+(AR36))+(AR50))+(AR51))+(AR59))+(AR62)</f>
        <v>10856.11</v>
      </c>
      <c r="AS63" s="7">
        <f t="shared" si="75"/>
        <v>-10856.11</v>
      </c>
      <c r="AT63" s="8">
        <f t="shared" si="76"/>
        <v>0</v>
      </c>
      <c r="AU63" s="7">
        <f>(((((((AU20)+(AU30))+(AU35))+(AU36))+(AU50))+(AU51))+(AU59))+(AU62)</f>
        <v>0</v>
      </c>
      <c r="AV63" s="7">
        <f>(((((((AV20)+(AV30))+(AV35))+(AV36))+(AV50))+(AV51))+(AV59))+(AV62)</f>
        <v>10207.11</v>
      </c>
      <c r="AW63" s="7">
        <f t="shared" si="77"/>
        <v>-10207.11</v>
      </c>
      <c r="AX63" s="8">
        <f t="shared" si="78"/>
        <v>0</v>
      </c>
      <c r="AY63" s="7">
        <f t="shared" si="79"/>
        <v>0</v>
      </c>
      <c r="AZ63" s="7">
        <f t="shared" si="80"/>
        <v>169169.71999999997</v>
      </c>
      <c r="BA63" s="7">
        <f t="shared" si="81"/>
        <v>-169169.71999999997</v>
      </c>
      <c r="BB63" s="8">
        <f t="shared" si="82"/>
        <v>0</v>
      </c>
    </row>
    <row r="64" spans="1:54" x14ac:dyDescent="0.2">
      <c r="A64" s="3" t="s">
        <v>73</v>
      </c>
      <c r="B64" s="3"/>
      <c r="C64" s="7">
        <f>(C13)-(C63)</f>
        <v>0</v>
      </c>
      <c r="D64" s="7">
        <f>(D13)-(D63)</f>
        <v>4237.8899999999994</v>
      </c>
      <c r="E64" s="7">
        <f t="shared" si="55"/>
        <v>-4237.8899999999994</v>
      </c>
      <c r="F64" s="8">
        <f t="shared" si="56"/>
        <v>0</v>
      </c>
      <c r="G64" s="7">
        <f>(G13)-(G63)</f>
        <v>0</v>
      </c>
      <c r="H64" s="7">
        <f>(H13)-(H63)</f>
        <v>10412.89</v>
      </c>
      <c r="I64" s="7">
        <f t="shared" si="57"/>
        <v>-10412.89</v>
      </c>
      <c r="J64" s="8">
        <f t="shared" si="58"/>
        <v>0</v>
      </c>
      <c r="K64" s="7">
        <f>(K13)-(K63)</f>
        <v>0</v>
      </c>
      <c r="L64" s="7">
        <f>(L13)-(L63)</f>
        <v>8863.2000000000007</v>
      </c>
      <c r="M64" s="7">
        <f t="shared" si="59"/>
        <v>-8863.2000000000007</v>
      </c>
      <c r="N64" s="8">
        <f t="shared" si="60"/>
        <v>0</v>
      </c>
      <c r="O64" s="7">
        <f>(O13)-(O63)</f>
        <v>0</v>
      </c>
      <c r="P64" s="7">
        <f>(P13)-(P63)</f>
        <v>-10307.11</v>
      </c>
      <c r="Q64" s="7">
        <f t="shared" si="61"/>
        <v>10307.11</v>
      </c>
      <c r="R64" s="8">
        <f t="shared" si="62"/>
        <v>0</v>
      </c>
      <c r="S64" s="7">
        <f>(S13)-(S63)</f>
        <v>0</v>
      </c>
      <c r="T64" s="7">
        <f>(T13)-(T63)</f>
        <v>8869.42</v>
      </c>
      <c r="U64" s="7">
        <f t="shared" si="63"/>
        <v>-8869.42</v>
      </c>
      <c r="V64" s="8">
        <f t="shared" si="64"/>
        <v>0</v>
      </c>
      <c r="W64" s="7">
        <f>(W13)-(W63)</f>
        <v>0</v>
      </c>
      <c r="X64" s="7">
        <f>(X13)-(X63)</f>
        <v>7461.65</v>
      </c>
      <c r="Y64" s="7">
        <f t="shared" si="65"/>
        <v>-7461.65</v>
      </c>
      <c r="Z64" s="8">
        <f t="shared" si="66"/>
        <v>0</v>
      </c>
      <c r="AA64" s="7">
        <f>(AA13)-(AA63)</f>
        <v>0</v>
      </c>
      <c r="AB64" s="7">
        <f>(AB13)-(AB63)</f>
        <v>9228.89</v>
      </c>
      <c r="AC64" s="7">
        <f t="shared" si="67"/>
        <v>-9228.89</v>
      </c>
      <c r="AD64" s="8">
        <f t="shared" si="68"/>
        <v>0</v>
      </c>
      <c r="AE64" s="7">
        <f>(AE13)-(AE63)</f>
        <v>0</v>
      </c>
      <c r="AF64" s="7">
        <f>(AF13)-(AF63)</f>
        <v>8338.89</v>
      </c>
      <c r="AG64" s="7">
        <f t="shared" si="69"/>
        <v>-8338.89</v>
      </c>
      <c r="AH64" s="8">
        <f t="shared" si="70"/>
        <v>0</v>
      </c>
      <c r="AI64" s="7">
        <f>(AI13)-(AI63)</f>
        <v>0</v>
      </c>
      <c r="AJ64" s="7">
        <f>(AJ13)-(AJ63)</f>
        <v>9348.89</v>
      </c>
      <c r="AK64" s="7">
        <f t="shared" si="71"/>
        <v>-9348.89</v>
      </c>
      <c r="AL64" s="8">
        <f t="shared" si="72"/>
        <v>0</v>
      </c>
      <c r="AM64" s="7">
        <f>(AM13)-(AM63)</f>
        <v>0</v>
      </c>
      <c r="AN64" s="7">
        <f>(AN13)-(AN63)</f>
        <v>10138.89</v>
      </c>
      <c r="AO64" s="7">
        <f t="shared" si="73"/>
        <v>-10138.89</v>
      </c>
      <c r="AP64" s="8">
        <f t="shared" si="74"/>
        <v>0</v>
      </c>
      <c r="AQ64" s="7">
        <f>(AQ13)-(AQ63)</f>
        <v>0</v>
      </c>
      <c r="AR64" s="7">
        <f>(AR13)-(AR63)</f>
        <v>10613.89</v>
      </c>
      <c r="AS64" s="7">
        <f t="shared" si="75"/>
        <v>-10613.89</v>
      </c>
      <c r="AT64" s="8">
        <f t="shared" si="76"/>
        <v>0</v>
      </c>
      <c r="AU64" s="7">
        <f>(AU13)-(AU63)</f>
        <v>0</v>
      </c>
      <c r="AV64" s="7">
        <f>(AV13)-(AV63)</f>
        <v>11262.89</v>
      </c>
      <c r="AW64" s="7">
        <f t="shared" si="77"/>
        <v>-11262.89</v>
      </c>
      <c r="AX64" s="8">
        <f t="shared" si="78"/>
        <v>0</v>
      </c>
      <c r="AY64" s="7">
        <f t="shared" si="79"/>
        <v>0</v>
      </c>
      <c r="AZ64" s="7">
        <f t="shared" si="80"/>
        <v>88470.28</v>
      </c>
      <c r="BA64" s="7">
        <f t="shared" si="81"/>
        <v>-88470.28</v>
      </c>
      <c r="BB64" s="8">
        <f t="shared" si="82"/>
        <v>0</v>
      </c>
    </row>
    <row r="65" spans="1:54" x14ac:dyDescent="0.2">
      <c r="A65" s="3" t="s">
        <v>74</v>
      </c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x14ac:dyDescent="0.2">
      <c r="A66" s="3" t="s">
        <v>130</v>
      </c>
      <c r="B66" s="3"/>
      <c r="C66" s="4"/>
      <c r="D66" s="4"/>
      <c r="E66" s="5">
        <f t="shared" ref="E66:E77" si="83">(C66)-(D66)</f>
        <v>0</v>
      </c>
      <c r="F66" s="6" t="str">
        <f t="shared" ref="F66:F77" si="84">IF(D66=0,"",(C66)/(D66))</f>
        <v/>
      </c>
      <c r="G66" s="4"/>
      <c r="H66" s="4"/>
      <c r="I66" s="5">
        <f t="shared" ref="I66:I77" si="85">(G66)-(H66)</f>
        <v>0</v>
      </c>
      <c r="J66" s="6" t="str">
        <f t="shared" ref="J66:J77" si="86">IF(H66=0,"",(G66)/(H66))</f>
        <v/>
      </c>
      <c r="K66" s="4"/>
      <c r="L66" s="4"/>
      <c r="M66" s="5">
        <f t="shared" ref="M66:M77" si="87">(K66)-(L66)</f>
        <v>0</v>
      </c>
      <c r="N66" s="6" t="str">
        <f t="shared" ref="N66:N77" si="88">IF(L66=0,"",(K66)/(L66))</f>
        <v/>
      </c>
      <c r="O66" s="4"/>
      <c r="P66" s="4"/>
      <c r="Q66" s="5">
        <f t="shared" ref="Q66:Q77" si="89">(O66)-(P66)</f>
        <v>0</v>
      </c>
      <c r="R66" s="6" t="str">
        <f t="shared" ref="R66:R77" si="90">IF(P66=0,"",(O66)/(P66))</f>
        <v/>
      </c>
      <c r="S66" s="4"/>
      <c r="T66" s="4"/>
      <c r="U66" s="5">
        <f t="shared" ref="U66:U77" si="91">(S66)-(T66)</f>
        <v>0</v>
      </c>
      <c r="V66" s="6" t="str">
        <f t="shared" ref="V66:V77" si="92">IF(T66=0,"",(S66)/(T66))</f>
        <v/>
      </c>
      <c r="W66" s="4"/>
      <c r="X66" s="4"/>
      <c r="Y66" s="5">
        <f t="shared" ref="Y66:Y77" si="93">(W66)-(X66)</f>
        <v>0</v>
      </c>
      <c r="Z66" s="6" t="str">
        <f t="shared" ref="Z66:Z77" si="94">IF(X66=0,"",(W66)/(X66))</f>
        <v/>
      </c>
      <c r="AA66" s="4"/>
      <c r="AB66" s="4"/>
      <c r="AC66" s="5">
        <f t="shared" ref="AC66:AC77" si="95">(AA66)-(AB66)</f>
        <v>0</v>
      </c>
      <c r="AD66" s="6" t="str">
        <f t="shared" ref="AD66:AD77" si="96">IF(AB66=0,"",(AA66)/(AB66))</f>
        <v/>
      </c>
      <c r="AE66" s="4"/>
      <c r="AF66" s="4"/>
      <c r="AG66" s="5">
        <f t="shared" ref="AG66:AG77" si="97">(AE66)-(AF66)</f>
        <v>0</v>
      </c>
      <c r="AH66" s="6" t="str">
        <f t="shared" ref="AH66:AH77" si="98">IF(AF66=0,"",(AE66)/(AF66))</f>
        <v/>
      </c>
      <c r="AI66" s="4"/>
      <c r="AJ66" s="4"/>
      <c r="AK66" s="5">
        <f t="shared" ref="AK66:AK77" si="99">(AI66)-(AJ66)</f>
        <v>0</v>
      </c>
      <c r="AL66" s="6" t="str">
        <f t="shared" ref="AL66:AL77" si="100">IF(AJ66=0,"",(AI66)/(AJ66))</f>
        <v/>
      </c>
      <c r="AM66" s="4"/>
      <c r="AN66" s="4"/>
      <c r="AO66" s="5">
        <f t="shared" ref="AO66:AO77" si="101">(AM66)-(AN66)</f>
        <v>0</v>
      </c>
      <c r="AP66" s="6" t="str">
        <f t="shared" ref="AP66:AP77" si="102">IF(AN66=0,"",(AM66)/(AN66))</f>
        <v/>
      </c>
      <c r="AQ66" s="4"/>
      <c r="AR66" s="4"/>
      <c r="AS66" s="5">
        <f t="shared" ref="AS66:AS77" si="103">(AQ66)-(AR66)</f>
        <v>0</v>
      </c>
      <c r="AT66" s="6" t="str">
        <f t="shared" ref="AT66:AT77" si="104">IF(AR66=0,"",(AQ66)/(AR66))</f>
        <v/>
      </c>
      <c r="AU66" s="4"/>
      <c r="AV66" s="4"/>
      <c r="AW66" s="5">
        <f t="shared" ref="AW66:AW77" si="105">(AU66)-(AV66)</f>
        <v>0</v>
      </c>
      <c r="AX66" s="6" t="str">
        <f t="shared" ref="AX66:AX77" si="106">IF(AV66=0,"",(AU66)/(AV66))</f>
        <v/>
      </c>
      <c r="AY66" s="5">
        <f t="shared" ref="AY66:AY77" si="107">(((((((((((C66)+(G66))+(K66))+(O66))+(S66))+(W66))+(AA66))+(AE66))+(AI66))+(AM66))+(AQ66))+(AU66)</f>
        <v>0</v>
      </c>
      <c r="AZ66" s="5">
        <f t="shared" ref="AZ66:AZ77" si="108">(((((((((((D66)+(H66))+(L66))+(P66))+(T66))+(X66))+(AB66))+(AF66))+(AJ66))+(AN66))+(AR66))+(AV66)</f>
        <v>0</v>
      </c>
      <c r="BA66" s="5">
        <f t="shared" ref="BA66:BA77" si="109">(AY66)-(AZ66)</f>
        <v>0</v>
      </c>
      <c r="BB66" s="6" t="str">
        <f t="shared" ref="BB66:BB77" si="110">IF(AZ66=0,"",(AY66)/(AZ66))</f>
        <v/>
      </c>
    </row>
    <row r="67" spans="1:54" ht="23" x14ac:dyDescent="0.2">
      <c r="A67" s="3" t="s">
        <v>75</v>
      </c>
      <c r="B67" s="11" t="s">
        <v>132</v>
      </c>
      <c r="C67" s="4"/>
      <c r="D67" s="5">
        <f>4500</f>
        <v>4500</v>
      </c>
      <c r="E67" s="5">
        <f t="shared" si="83"/>
        <v>-4500</v>
      </c>
      <c r="F67" s="6">
        <f t="shared" si="84"/>
        <v>0</v>
      </c>
      <c r="G67" s="4"/>
      <c r="H67" s="5">
        <f>0</f>
        <v>0</v>
      </c>
      <c r="I67" s="5">
        <f t="shared" si="85"/>
        <v>0</v>
      </c>
      <c r="J67" s="6" t="str">
        <f t="shared" si="86"/>
        <v/>
      </c>
      <c r="K67" s="4"/>
      <c r="L67" s="5">
        <f>3000</f>
        <v>3000</v>
      </c>
      <c r="M67" s="5">
        <f t="shared" si="87"/>
        <v>-3000</v>
      </c>
      <c r="N67" s="6">
        <f t="shared" si="88"/>
        <v>0</v>
      </c>
      <c r="O67" s="4"/>
      <c r="P67" s="5">
        <f>0</f>
        <v>0</v>
      </c>
      <c r="Q67" s="5">
        <f t="shared" si="89"/>
        <v>0</v>
      </c>
      <c r="R67" s="6" t="str">
        <f t="shared" si="90"/>
        <v/>
      </c>
      <c r="S67" s="4"/>
      <c r="T67" s="5">
        <f>201.75</f>
        <v>201.75</v>
      </c>
      <c r="U67" s="5">
        <f t="shared" si="91"/>
        <v>-201.75</v>
      </c>
      <c r="V67" s="6">
        <f t="shared" si="92"/>
        <v>0</v>
      </c>
      <c r="W67" s="4"/>
      <c r="X67" s="5">
        <f>0</f>
        <v>0</v>
      </c>
      <c r="Y67" s="5">
        <f t="shared" si="93"/>
        <v>0</v>
      </c>
      <c r="Z67" s="6" t="str">
        <f t="shared" si="94"/>
        <v/>
      </c>
      <c r="AA67" s="4"/>
      <c r="AB67" s="5">
        <f>0</f>
        <v>0</v>
      </c>
      <c r="AC67" s="5">
        <f t="shared" si="95"/>
        <v>0</v>
      </c>
      <c r="AD67" s="6" t="str">
        <f t="shared" si="96"/>
        <v/>
      </c>
      <c r="AE67" s="4"/>
      <c r="AF67" s="5">
        <f>0</f>
        <v>0</v>
      </c>
      <c r="AG67" s="5">
        <f t="shared" si="97"/>
        <v>0</v>
      </c>
      <c r="AH67" s="6" t="str">
        <f t="shared" si="98"/>
        <v/>
      </c>
      <c r="AI67" s="4"/>
      <c r="AJ67" s="5">
        <f>0</f>
        <v>0</v>
      </c>
      <c r="AK67" s="5">
        <f t="shared" si="99"/>
        <v>0</v>
      </c>
      <c r="AL67" s="6" t="str">
        <f t="shared" si="100"/>
        <v/>
      </c>
      <c r="AM67" s="4"/>
      <c r="AN67" s="5">
        <f>0</f>
        <v>0</v>
      </c>
      <c r="AO67" s="5">
        <f t="shared" si="101"/>
        <v>0</v>
      </c>
      <c r="AP67" s="6" t="str">
        <f t="shared" si="102"/>
        <v/>
      </c>
      <c r="AQ67" s="4"/>
      <c r="AR67" s="5">
        <f>0</f>
        <v>0</v>
      </c>
      <c r="AS67" s="5">
        <f t="shared" si="103"/>
        <v>0</v>
      </c>
      <c r="AT67" s="6" t="str">
        <f t="shared" si="104"/>
        <v/>
      </c>
      <c r="AU67" s="4"/>
      <c r="AV67" s="5">
        <f>0</f>
        <v>0</v>
      </c>
      <c r="AW67" s="5">
        <f t="shared" si="105"/>
        <v>0</v>
      </c>
      <c r="AX67" s="6" t="str">
        <f t="shared" si="106"/>
        <v/>
      </c>
      <c r="AY67" s="5">
        <f t="shared" si="107"/>
        <v>0</v>
      </c>
      <c r="AZ67" s="5">
        <f t="shared" si="108"/>
        <v>7701.75</v>
      </c>
      <c r="BA67" s="5">
        <f t="shared" si="109"/>
        <v>-7701.75</v>
      </c>
      <c r="BB67" s="6">
        <f t="shared" si="110"/>
        <v>0</v>
      </c>
    </row>
    <row r="68" spans="1:54" x14ac:dyDescent="0.2">
      <c r="A68" s="3" t="s">
        <v>76</v>
      </c>
      <c r="B68" s="11" t="s">
        <v>112</v>
      </c>
      <c r="C68" s="4"/>
      <c r="D68" s="5">
        <f>2000</f>
        <v>2000</v>
      </c>
      <c r="E68" s="5">
        <f t="shared" si="83"/>
        <v>-2000</v>
      </c>
      <c r="F68" s="6">
        <f t="shared" si="84"/>
        <v>0</v>
      </c>
      <c r="G68" s="4"/>
      <c r="H68" s="5">
        <f>2000</f>
        <v>2000</v>
      </c>
      <c r="I68" s="5">
        <f t="shared" si="85"/>
        <v>-2000</v>
      </c>
      <c r="J68" s="6">
        <f t="shared" si="86"/>
        <v>0</v>
      </c>
      <c r="K68" s="4"/>
      <c r="L68" s="5">
        <f>2000</f>
        <v>2000</v>
      </c>
      <c r="M68" s="5">
        <f t="shared" si="87"/>
        <v>-2000</v>
      </c>
      <c r="N68" s="6">
        <f t="shared" si="88"/>
        <v>0</v>
      </c>
      <c r="O68" s="4"/>
      <c r="P68" s="5">
        <f>2000</f>
        <v>2000</v>
      </c>
      <c r="Q68" s="5">
        <f t="shared" si="89"/>
        <v>-2000</v>
      </c>
      <c r="R68" s="6">
        <f t="shared" si="90"/>
        <v>0</v>
      </c>
      <c r="S68" s="4"/>
      <c r="T68" s="5">
        <f>2000</f>
        <v>2000</v>
      </c>
      <c r="U68" s="5">
        <f t="shared" si="91"/>
        <v>-2000</v>
      </c>
      <c r="V68" s="6">
        <f t="shared" si="92"/>
        <v>0</v>
      </c>
      <c r="W68" s="4"/>
      <c r="X68" s="5">
        <f>2000</f>
        <v>2000</v>
      </c>
      <c r="Y68" s="5">
        <f t="shared" si="93"/>
        <v>-2000</v>
      </c>
      <c r="Z68" s="6">
        <f t="shared" si="94"/>
        <v>0</v>
      </c>
      <c r="AA68" s="4"/>
      <c r="AB68" s="5">
        <f>2000</f>
        <v>2000</v>
      </c>
      <c r="AC68" s="5">
        <f t="shared" si="95"/>
        <v>-2000</v>
      </c>
      <c r="AD68" s="6">
        <f t="shared" si="96"/>
        <v>0</v>
      </c>
      <c r="AE68" s="4"/>
      <c r="AF68" s="5">
        <f>2000</f>
        <v>2000</v>
      </c>
      <c r="AG68" s="5">
        <f t="shared" si="97"/>
        <v>-2000</v>
      </c>
      <c r="AH68" s="6">
        <f t="shared" si="98"/>
        <v>0</v>
      </c>
      <c r="AI68" s="4"/>
      <c r="AJ68" s="5">
        <f>2000</f>
        <v>2000</v>
      </c>
      <c r="AK68" s="5">
        <f t="shared" si="99"/>
        <v>-2000</v>
      </c>
      <c r="AL68" s="6">
        <f t="shared" si="100"/>
        <v>0</v>
      </c>
      <c r="AM68" s="4"/>
      <c r="AN68" s="5">
        <f>2000</f>
        <v>2000</v>
      </c>
      <c r="AO68" s="5">
        <f t="shared" si="101"/>
        <v>-2000</v>
      </c>
      <c r="AP68" s="6">
        <f t="shared" si="102"/>
        <v>0</v>
      </c>
      <c r="AQ68" s="4"/>
      <c r="AR68" s="5">
        <f>2000</f>
        <v>2000</v>
      </c>
      <c r="AS68" s="5">
        <f t="shared" si="103"/>
        <v>-2000</v>
      </c>
      <c r="AT68" s="6">
        <f t="shared" si="104"/>
        <v>0</v>
      </c>
      <c r="AU68" s="4"/>
      <c r="AV68" s="5">
        <f>2000</f>
        <v>2000</v>
      </c>
      <c r="AW68" s="5">
        <f t="shared" si="105"/>
        <v>-2000</v>
      </c>
      <c r="AX68" s="6">
        <f t="shared" si="106"/>
        <v>0</v>
      </c>
      <c r="AY68" s="5">
        <f t="shared" si="107"/>
        <v>0</v>
      </c>
      <c r="AZ68" s="5">
        <f t="shared" si="108"/>
        <v>24000</v>
      </c>
      <c r="BA68" s="5">
        <f t="shared" si="109"/>
        <v>-24000</v>
      </c>
      <c r="BB68" s="6">
        <f t="shared" si="110"/>
        <v>0</v>
      </c>
    </row>
    <row r="69" spans="1:54" x14ac:dyDescent="0.2">
      <c r="A69" s="3" t="s">
        <v>77</v>
      </c>
      <c r="B69" s="11" t="s">
        <v>113</v>
      </c>
      <c r="C69" s="4"/>
      <c r="D69" s="5">
        <f>8600</f>
        <v>8600</v>
      </c>
      <c r="E69" s="5">
        <f t="shared" si="83"/>
        <v>-8600</v>
      </c>
      <c r="F69" s="6">
        <f t="shared" si="84"/>
        <v>0</v>
      </c>
      <c r="G69" s="4"/>
      <c r="H69" s="5">
        <f>14000</f>
        <v>14000</v>
      </c>
      <c r="I69" s="5">
        <f t="shared" si="85"/>
        <v>-14000</v>
      </c>
      <c r="J69" s="6">
        <f t="shared" si="86"/>
        <v>0</v>
      </c>
      <c r="K69" s="4"/>
      <c r="L69" s="5">
        <f>0</f>
        <v>0</v>
      </c>
      <c r="M69" s="5">
        <f t="shared" si="87"/>
        <v>0</v>
      </c>
      <c r="N69" s="6" t="str">
        <f t="shared" si="88"/>
        <v/>
      </c>
      <c r="O69" s="4"/>
      <c r="P69" s="5">
        <f>0</f>
        <v>0</v>
      </c>
      <c r="Q69" s="5">
        <f t="shared" si="89"/>
        <v>0</v>
      </c>
      <c r="R69" s="6" t="str">
        <f t="shared" si="90"/>
        <v/>
      </c>
      <c r="S69" s="4"/>
      <c r="T69" s="5">
        <f>0</f>
        <v>0</v>
      </c>
      <c r="U69" s="5">
        <f t="shared" si="91"/>
        <v>0</v>
      </c>
      <c r="V69" s="6" t="str">
        <f t="shared" si="92"/>
        <v/>
      </c>
      <c r="W69" s="4"/>
      <c r="X69" s="5">
        <f>0</f>
        <v>0</v>
      </c>
      <c r="Y69" s="5">
        <f t="shared" si="93"/>
        <v>0</v>
      </c>
      <c r="Z69" s="6" t="str">
        <f t="shared" si="94"/>
        <v/>
      </c>
      <c r="AA69" s="4"/>
      <c r="AB69" s="5">
        <f>0</f>
        <v>0</v>
      </c>
      <c r="AC69" s="5">
        <f t="shared" si="95"/>
        <v>0</v>
      </c>
      <c r="AD69" s="6" t="str">
        <f t="shared" si="96"/>
        <v/>
      </c>
      <c r="AE69" s="4"/>
      <c r="AF69" s="5">
        <f>0</f>
        <v>0</v>
      </c>
      <c r="AG69" s="5">
        <f t="shared" si="97"/>
        <v>0</v>
      </c>
      <c r="AH69" s="6" t="str">
        <f t="shared" si="98"/>
        <v/>
      </c>
      <c r="AI69" s="4"/>
      <c r="AJ69" s="5">
        <f>0</f>
        <v>0</v>
      </c>
      <c r="AK69" s="5">
        <f t="shared" si="99"/>
        <v>0</v>
      </c>
      <c r="AL69" s="6" t="str">
        <f t="shared" si="100"/>
        <v/>
      </c>
      <c r="AM69" s="4"/>
      <c r="AN69" s="5">
        <f>0</f>
        <v>0</v>
      </c>
      <c r="AO69" s="5">
        <f t="shared" si="101"/>
        <v>0</v>
      </c>
      <c r="AP69" s="6" t="str">
        <f t="shared" si="102"/>
        <v/>
      </c>
      <c r="AQ69" s="4"/>
      <c r="AR69" s="5">
        <f>0</f>
        <v>0</v>
      </c>
      <c r="AS69" s="5">
        <f t="shared" si="103"/>
        <v>0</v>
      </c>
      <c r="AT69" s="6" t="str">
        <f t="shared" si="104"/>
        <v/>
      </c>
      <c r="AU69" s="4"/>
      <c r="AV69" s="5">
        <f>0</f>
        <v>0</v>
      </c>
      <c r="AW69" s="5">
        <f t="shared" si="105"/>
        <v>0</v>
      </c>
      <c r="AX69" s="6" t="str">
        <f t="shared" si="106"/>
        <v/>
      </c>
      <c r="AY69" s="5">
        <f t="shared" si="107"/>
        <v>0</v>
      </c>
      <c r="AZ69" s="5">
        <f t="shared" si="108"/>
        <v>22600</v>
      </c>
      <c r="BA69" s="5">
        <f t="shared" si="109"/>
        <v>-22600</v>
      </c>
      <c r="BB69" s="6">
        <f t="shared" si="110"/>
        <v>0</v>
      </c>
    </row>
    <row r="70" spans="1:54" x14ac:dyDescent="0.2">
      <c r="A70" s="3" t="s">
        <v>78</v>
      </c>
      <c r="B70" s="11" t="s">
        <v>114</v>
      </c>
      <c r="C70" s="4"/>
      <c r="D70" s="5">
        <f>525</f>
        <v>525</v>
      </c>
      <c r="E70" s="5">
        <f t="shared" si="83"/>
        <v>-525</v>
      </c>
      <c r="F70" s="6">
        <f t="shared" si="84"/>
        <v>0</v>
      </c>
      <c r="G70" s="4"/>
      <c r="H70" s="5">
        <f>525</f>
        <v>525</v>
      </c>
      <c r="I70" s="5">
        <f t="shared" si="85"/>
        <v>-525</v>
      </c>
      <c r="J70" s="6">
        <f t="shared" si="86"/>
        <v>0</v>
      </c>
      <c r="K70" s="4"/>
      <c r="L70" s="5">
        <f>525</f>
        <v>525</v>
      </c>
      <c r="M70" s="5">
        <f t="shared" si="87"/>
        <v>-525</v>
      </c>
      <c r="N70" s="6">
        <f t="shared" si="88"/>
        <v>0</v>
      </c>
      <c r="O70" s="4"/>
      <c r="P70" s="5">
        <f>525</f>
        <v>525</v>
      </c>
      <c r="Q70" s="5">
        <f t="shared" si="89"/>
        <v>-525</v>
      </c>
      <c r="R70" s="6">
        <f t="shared" si="90"/>
        <v>0</v>
      </c>
      <c r="S70" s="4"/>
      <c r="T70" s="5">
        <f>525</f>
        <v>525</v>
      </c>
      <c r="U70" s="5">
        <f t="shared" si="91"/>
        <v>-525</v>
      </c>
      <c r="V70" s="6">
        <f t="shared" si="92"/>
        <v>0</v>
      </c>
      <c r="W70" s="4"/>
      <c r="X70" s="5">
        <f>525</f>
        <v>525</v>
      </c>
      <c r="Y70" s="5">
        <f t="shared" si="93"/>
        <v>-525</v>
      </c>
      <c r="Z70" s="6">
        <f t="shared" si="94"/>
        <v>0</v>
      </c>
      <c r="AA70" s="4"/>
      <c r="AB70" s="5">
        <f>525</f>
        <v>525</v>
      </c>
      <c r="AC70" s="5">
        <f t="shared" si="95"/>
        <v>-525</v>
      </c>
      <c r="AD70" s="6">
        <f t="shared" si="96"/>
        <v>0</v>
      </c>
      <c r="AE70" s="4"/>
      <c r="AF70" s="5">
        <f>525</f>
        <v>525</v>
      </c>
      <c r="AG70" s="5">
        <f t="shared" si="97"/>
        <v>-525</v>
      </c>
      <c r="AH70" s="6">
        <f t="shared" si="98"/>
        <v>0</v>
      </c>
      <c r="AI70" s="4"/>
      <c r="AJ70" s="5">
        <f>525</f>
        <v>525</v>
      </c>
      <c r="AK70" s="5">
        <f t="shared" si="99"/>
        <v>-525</v>
      </c>
      <c r="AL70" s="6">
        <f t="shared" si="100"/>
        <v>0</v>
      </c>
      <c r="AM70" s="4"/>
      <c r="AN70" s="5">
        <f>525</f>
        <v>525</v>
      </c>
      <c r="AO70" s="5">
        <f t="shared" si="101"/>
        <v>-525</v>
      </c>
      <c r="AP70" s="6">
        <f t="shared" si="102"/>
        <v>0</v>
      </c>
      <c r="AQ70" s="4"/>
      <c r="AR70" s="5">
        <f>525</f>
        <v>525</v>
      </c>
      <c r="AS70" s="5">
        <f t="shared" si="103"/>
        <v>-525</v>
      </c>
      <c r="AT70" s="6">
        <f t="shared" si="104"/>
        <v>0</v>
      </c>
      <c r="AU70" s="4"/>
      <c r="AV70" s="5">
        <f>525</f>
        <v>525</v>
      </c>
      <c r="AW70" s="5">
        <f t="shared" si="105"/>
        <v>-525</v>
      </c>
      <c r="AX70" s="6">
        <f t="shared" si="106"/>
        <v>0</v>
      </c>
      <c r="AY70" s="5">
        <f t="shared" si="107"/>
        <v>0</v>
      </c>
      <c r="AZ70" s="5">
        <f t="shared" si="108"/>
        <v>6300</v>
      </c>
      <c r="BA70" s="5">
        <f t="shared" si="109"/>
        <v>-6300</v>
      </c>
      <c r="BB70" s="6">
        <f t="shared" si="110"/>
        <v>0</v>
      </c>
    </row>
    <row r="71" spans="1:54" x14ac:dyDescent="0.2">
      <c r="A71" s="3" t="s">
        <v>79</v>
      </c>
      <c r="B71" s="11" t="s">
        <v>115</v>
      </c>
      <c r="C71" s="4"/>
      <c r="D71" s="5">
        <f>4500</f>
        <v>4500</v>
      </c>
      <c r="E71" s="5">
        <f t="shared" si="83"/>
        <v>-4500</v>
      </c>
      <c r="F71" s="6">
        <f t="shared" si="84"/>
        <v>0</v>
      </c>
      <c r="G71" s="4"/>
      <c r="H71" s="5">
        <f>0</f>
        <v>0</v>
      </c>
      <c r="I71" s="5">
        <f t="shared" si="85"/>
        <v>0</v>
      </c>
      <c r="J71" s="6" t="str">
        <f t="shared" si="86"/>
        <v/>
      </c>
      <c r="K71" s="4"/>
      <c r="L71" s="5">
        <f>0</f>
        <v>0</v>
      </c>
      <c r="M71" s="5">
        <f t="shared" si="87"/>
        <v>0</v>
      </c>
      <c r="N71" s="6" t="str">
        <f t="shared" si="88"/>
        <v/>
      </c>
      <c r="O71" s="4"/>
      <c r="P71" s="5">
        <f>0</f>
        <v>0</v>
      </c>
      <c r="Q71" s="5">
        <f t="shared" si="89"/>
        <v>0</v>
      </c>
      <c r="R71" s="6" t="str">
        <f t="shared" si="90"/>
        <v/>
      </c>
      <c r="S71" s="4"/>
      <c r="T71" s="5">
        <f>0</f>
        <v>0</v>
      </c>
      <c r="U71" s="5">
        <f t="shared" si="91"/>
        <v>0</v>
      </c>
      <c r="V71" s="6" t="str">
        <f t="shared" si="92"/>
        <v/>
      </c>
      <c r="W71" s="4"/>
      <c r="X71" s="5">
        <f>0</f>
        <v>0</v>
      </c>
      <c r="Y71" s="5">
        <f t="shared" si="93"/>
        <v>0</v>
      </c>
      <c r="Z71" s="6" t="str">
        <f t="shared" si="94"/>
        <v/>
      </c>
      <c r="AA71" s="4"/>
      <c r="AB71" s="5">
        <f>0</f>
        <v>0</v>
      </c>
      <c r="AC71" s="5">
        <f t="shared" si="95"/>
        <v>0</v>
      </c>
      <c r="AD71" s="6" t="str">
        <f t="shared" si="96"/>
        <v/>
      </c>
      <c r="AE71" s="4"/>
      <c r="AF71" s="5">
        <f>0</f>
        <v>0</v>
      </c>
      <c r="AG71" s="5">
        <f t="shared" si="97"/>
        <v>0</v>
      </c>
      <c r="AH71" s="6" t="str">
        <f t="shared" si="98"/>
        <v/>
      </c>
      <c r="AI71" s="4"/>
      <c r="AJ71" s="5">
        <f>0</f>
        <v>0</v>
      </c>
      <c r="AK71" s="5">
        <f t="shared" si="99"/>
        <v>0</v>
      </c>
      <c r="AL71" s="6" t="str">
        <f t="shared" si="100"/>
        <v/>
      </c>
      <c r="AM71" s="4"/>
      <c r="AN71" s="5">
        <f>0</f>
        <v>0</v>
      </c>
      <c r="AO71" s="5">
        <f t="shared" si="101"/>
        <v>0</v>
      </c>
      <c r="AP71" s="6" t="str">
        <f t="shared" si="102"/>
        <v/>
      </c>
      <c r="AQ71" s="4"/>
      <c r="AR71" s="5">
        <f>0</f>
        <v>0</v>
      </c>
      <c r="AS71" s="5">
        <f t="shared" si="103"/>
        <v>0</v>
      </c>
      <c r="AT71" s="6" t="str">
        <f t="shared" si="104"/>
        <v/>
      </c>
      <c r="AU71" s="4"/>
      <c r="AV71" s="5">
        <f>0</f>
        <v>0</v>
      </c>
      <c r="AW71" s="5">
        <f t="shared" si="105"/>
        <v>0</v>
      </c>
      <c r="AX71" s="6" t="str">
        <f t="shared" si="106"/>
        <v/>
      </c>
      <c r="AY71" s="5">
        <f t="shared" si="107"/>
        <v>0</v>
      </c>
      <c r="AZ71" s="5">
        <f t="shared" si="108"/>
        <v>4500</v>
      </c>
      <c r="BA71" s="5">
        <f t="shared" si="109"/>
        <v>-4500</v>
      </c>
      <c r="BB71" s="6">
        <f t="shared" si="110"/>
        <v>0</v>
      </c>
    </row>
    <row r="72" spans="1:54" x14ac:dyDescent="0.2">
      <c r="A72" s="3" t="s">
        <v>80</v>
      </c>
      <c r="B72" s="11" t="s">
        <v>133</v>
      </c>
      <c r="C72" s="4"/>
      <c r="D72" s="5">
        <f>0</f>
        <v>0</v>
      </c>
      <c r="E72" s="5">
        <f t="shared" si="83"/>
        <v>0</v>
      </c>
      <c r="F72" s="6" t="str">
        <f t="shared" si="84"/>
        <v/>
      </c>
      <c r="G72" s="4"/>
      <c r="H72" s="5">
        <f>0</f>
        <v>0</v>
      </c>
      <c r="I72" s="5">
        <f t="shared" si="85"/>
        <v>0</v>
      </c>
      <c r="J72" s="6" t="str">
        <f t="shared" si="86"/>
        <v/>
      </c>
      <c r="K72" s="4"/>
      <c r="L72" s="5">
        <f>0</f>
        <v>0</v>
      </c>
      <c r="M72" s="5">
        <f t="shared" si="87"/>
        <v>0</v>
      </c>
      <c r="N72" s="6" t="str">
        <f t="shared" si="88"/>
        <v/>
      </c>
      <c r="O72" s="4"/>
      <c r="P72" s="5">
        <f>0</f>
        <v>0</v>
      </c>
      <c r="Q72" s="5">
        <f t="shared" si="89"/>
        <v>0</v>
      </c>
      <c r="R72" s="6" t="str">
        <f t="shared" si="90"/>
        <v/>
      </c>
      <c r="S72" s="4"/>
      <c r="T72" s="5">
        <f>5000</f>
        <v>5000</v>
      </c>
      <c r="U72" s="5">
        <f t="shared" si="91"/>
        <v>-5000</v>
      </c>
      <c r="V72" s="6">
        <f t="shared" si="92"/>
        <v>0</v>
      </c>
      <c r="W72" s="4"/>
      <c r="X72" s="5">
        <f>0</f>
        <v>0</v>
      </c>
      <c r="Y72" s="5">
        <f t="shared" si="93"/>
        <v>0</v>
      </c>
      <c r="Z72" s="6" t="str">
        <f t="shared" si="94"/>
        <v/>
      </c>
      <c r="AA72" s="4"/>
      <c r="AB72" s="5">
        <f>0</f>
        <v>0</v>
      </c>
      <c r="AC72" s="5">
        <f t="shared" si="95"/>
        <v>0</v>
      </c>
      <c r="AD72" s="6" t="str">
        <f t="shared" si="96"/>
        <v/>
      </c>
      <c r="AE72" s="4"/>
      <c r="AF72" s="5">
        <f>0</f>
        <v>0</v>
      </c>
      <c r="AG72" s="5">
        <f t="shared" si="97"/>
        <v>0</v>
      </c>
      <c r="AH72" s="6" t="str">
        <f t="shared" si="98"/>
        <v/>
      </c>
      <c r="AI72" s="4"/>
      <c r="AJ72" s="5">
        <f>0</f>
        <v>0</v>
      </c>
      <c r="AK72" s="5">
        <f t="shared" si="99"/>
        <v>0</v>
      </c>
      <c r="AL72" s="6" t="str">
        <f t="shared" si="100"/>
        <v/>
      </c>
      <c r="AM72" s="4"/>
      <c r="AN72" s="5">
        <f>0</f>
        <v>0</v>
      </c>
      <c r="AO72" s="5">
        <f t="shared" si="101"/>
        <v>0</v>
      </c>
      <c r="AP72" s="6" t="str">
        <f t="shared" si="102"/>
        <v/>
      </c>
      <c r="AQ72" s="4"/>
      <c r="AR72" s="5">
        <f>0</f>
        <v>0</v>
      </c>
      <c r="AS72" s="5">
        <f t="shared" si="103"/>
        <v>0</v>
      </c>
      <c r="AT72" s="6" t="str">
        <f t="shared" si="104"/>
        <v/>
      </c>
      <c r="AU72" s="4"/>
      <c r="AV72" s="5">
        <f>0</f>
        <v>0</v>
      </c>
      <c r="AW72" s="5">
        <f t="shared" si="105"/>
        <v>0</v>
      </c>
      <c r="AX72" s="6" t="str">
        <f t="shared" si="106"/>
        <v/>
      </c>
      <c r="AY72" s="5">
        <f t="shared" si="107"/>
        <v>0</v>
      </c>
      <c r="AZ72" s="5">
        <f t="shared" si="108"/>
        <v>5000</v>
      </c>
      <c r="BA72" s="5">
        <f t="shared" si="109"/>
        <v>-5000</v>
      </c>
      <c r="BB72" s="6">
        <f t="shared" si="110"/>
        <v>0</v>
      </c>
    </row>
    <row r="73" spans="1:54" x14ac:dyDescent="0.2">
      <c r="A73" s="3" t="s">
        <v>81</v>
      </c>
      <c r="B73" s="11" t="s">
        <v>121</v>
      </c>
      <c r="C73" s="4"/>
      <c r="D73" s="5">
        <f>0</f>
        <v>0</v>
      </c>
      <c r="E73" s="5">
        <f t="shared" si="83"/>
        <v>0</v>
      </c>
      <c r="F73" s="6" t="str">
        <f t="shared" si="84"/>
        <v/>
      </c>
      <c r="G73" s="4"/>
      <c r="H73" s="5">
        <f>0</f>
        <v>0</v>
      </c>
      <c r="I73" s="5">
        <f t="shared" si="85"/>
        <v>0</v>
      </c>
      <c r="J73" s="6" t="str">
        <f t="shared" si="86"/>
        <v/>
      </c>
      <c r="K73" s="4"/>
      <c r="L73" s="5">
        <f>0</f>
        <v>0</v>
      </c>
      <c r="M73" s="5">
        <f t="shared" si="87"/>
        <v>0</v>
      </c>
      <c r="N73" s="6" t="str">
        <f t="shared" si="88"/>
        <v/>
      </c>
      <c r="O73" s="4"/>
      <c r="P73" s="5">
        <f>0</f>
        <v>0</v>
      </c>
      <c r="Q73" s="5">
        <f t="shared" si="89"/>
        <v>0</v>
      </c>
      <c r="R73" s="6" t="str">
        <f t="shared" si="90"/>
        <v/>
      </c>
      <c r="S73" s="4"/>
      <c r="T73" s="5">
        <f>0</f>
        <v>0</v>
      </c>
      <c r="U73" s="5">
        <f t="shared" si="91"/>
        <v>0</v>
      </c>
      <c r="V73" s="6" t="str">
        <f t="shared" si="92"/>
        <v/>
      </c>
      <c r="W73" s="4"/>
      <c r="X73" s="5">
        <f>0</f>
        <v>0</v>
      </c>
      <c r="Y73" s="5">
        <f t="shared" si="93"/>
        <v>0</v>
      </c>
      <c r="Z73" s="6" t="str">
        <f t="shared" si="94"/>
        <v/>
      </c>
      <c r="AA73" s="4"/>
      <c r="AB73" s="5">
        <f>0</f>
        <v>0</v>
      </c>
      <c r="AC73" s="5">
        <f t="shared" si="95"/>
        <v>0</v>
      </c>
      <c r="AD73" s="6" t="str">
        <f t="shared" si="96"/>
        <v/>
      </c>
      <c r="AE73" s="4"/>
      <c r="AF73" s="5">
        <f>0</f>
        <v>0</v>
      </c>
      <c r="AG73" s="5">
        <f t="shared" si="97"/>
        <v>0</v>
      </c>
      <c r="AH73" s="6" t="str">
        <f t="shared" si="98"/>
        <v/>
      </c>
      <c r="AI73" s="4"/>
      <c r="AJ73" s="5">
        <f>18370</f>
        <v>18370</v>
      </c>
      <c r="AK73" s="5">
        <f t="shared" si="99"/>
        <v>-18370</v>
      </c>
      <c r="AL73" s="6">
        <f t="shared" si="100"/>
        <v>0</v>
      </c>
      <c r="AM73" s="4"/>
      <c r="AN73" s="5">
        <f>0</f>
        <v>0</v>
      </c>
      <c r="AO73" s="5">
        <f t="shared" si="101"/>
        <v>0</v>
      </c>
      <c r="AP73" s="6" t="str">
        <f t="shared" si="102"/>
        <v/>
      </c>
      <c r="AQ73" s="4"/>
      <c r="AR73" s="5">
        <f>0</f>
        <v>0</v>
      </c>
      <c r="AS73" s="5">
        <f t="shared" si="103"/>
        <v>0</v>
      </c>
      <c r="AT73" s="6" t="str">
        <f t="shared" si="104"/>
        <v/>
      </c>
      <c r="AU73" s="4"/>
      <c r="AV73" s="5">
        <f>0</f>
        <v>0</v>
      </c>
      <c r="AW73" s="5">
        <f t="shared" si="105"/>
        <v>0</v>
      </c>
      <c r="AX73" s="6" t="str">
        <f t="shared" si="106"/>
        <v/>
      </c>
      <c r="AY73" s="5">
        <f t="shared" si="107"/>
        <v>0</v>
      </c>
      <c r="AZ73" s="5">
        <f t="shared" si="108"/>
        <v>18370</v>
      </c>
      <c r="BA73" s="5">
        <f t="shared" si="109"/>
        <v>-18370</v>
      </c>
      <c r="BB73" s="6">
        <f t="shared" si="110"/>
        <v>0</v>
      </c>
    </row>
    <row r="74" spans="1:54" x14ac:dyDescent="0.2">
      <c r="A74" s="3" t="s">
        <v>82</v>
      </c>
      <c r="B74" s="3"/>
      <c r="C74" s="7">
        <f>(((((((C66)+(C67))+(C68))+(C69))+(C70))+(C71))+(C72))+(C73)</f>
        <v>0</v>
      </c>
      <c r="D74" s="7">
        <f>(((((((D66)+(D67))+(D68))+(D69))+(D70))+(D71))+(D72))+(D73)</f>
        <v>20125</v>
      </c>
      <c r="E74" s="7">
        <f t="shared" si="83"/>
        <v>-20125</v>
      </c>
      <c r="F74" s="8">
        <f t="shared" si="84"/>
        <v>0</v>
      </c>
      <c r="G74" s="7">
        <f>(((((((G66)+(G67))+(G68))+(G69))+(G70))+(G71))+(G72))+(G73)</f>
        <v>0</v>
      </c>
      <c r="H74" s="7">
        <f>(((((((H66)+(H67))+(H68))+(H69))+(H70))+(H71))+(H72))+(H73)</f>
        <v>16525</v>
      </c>
      <c r="I74" s="7">
        <f t="shared" si="85"/>
        <v>-16525</v>
      </c>
      <c r="J74" s="8">
        <f t="shared" si="86"/>
        <v>0</v>
      </c>
      <c r="K74" s="7">
        <f>(((((((K66)+(K67))+(K68))+(K69))+(K70))+(K71))+(K72))+(K73)</f>
        <v>0</v>
      </c>
      <c r="L74" s="7">
        <f>(((((((L66)+(L67))+(L68))+(L69))+(L70))+(L71))+(L72))+(L73)</f>
        <v>5525</v>
      </c>
      <c r="M74" s="7">
        <f t="shared" si="87"/>
        <v>-5525</v>
      </c>
      <c r="N74" s="8">
        <f t="shared" si="88"/>
        <v>0</v>
      </c>
      <c r="O74" s="7">
        <f>(((((((O66)+(O67))+(O68))+(O69))+(O70))+(O71))+(O72))+(O73)</f>
        <v>0</v>
      </c>
      <c r="P74" s="7">
        <f>(((((((P66)+(P67))+(P68))+(P69))+(P70))+(P71))+(P72))+(P73)</f>
        <v>2525</v>
      </c>
      <c r="Q74" s="7">
        <f t="shared" si="89"/>
        <v>-2525</v>
      </c>
      <c r="R74" s="8">
        <f t="shared" si="90"/>
        <v>0</v>
      </c>
      <c r="S74" s="7">
        <f>(((((((S66)+(S67))+(S68))+(S69))+(S70))+(S71))+(S72))+(S73)</f>
        <v>0</v>
      </c>
      <c r="T74" s="7">
        <f>(((((((T66)+(T67))+(T68))+(T69))+(T70))+(T71))+(T72))+(T73)</f>
        <v>7726.75</v>
      </c>
      <c r="U74" s="7">
        <f t="shared" si="91"/>
        <v>-7726.75</v>
      </c>
      <c r="V74" s="8">
        <f t="shared" si="92"/>
        <v>0</v>
      </c>
      <c r="W74" s="7">
        <f>(((((((W66)+(W67))+(W68))+(W69))+(W70))+(W71))+(W72))+(W73)</f>
        <v>0</v>
      </c>
      <c r="X74" s="7">
        <f>(((((((X66)+(X67))+(X68))+(X69))+(X70))+(X71))+(X72))+(X73)</f>
        <v>2525</v>
      </c>
      <c r="Y74" s="7">
        <f t="shared" si="93"/>
        <v>-2525</v>
      </c>
      <c r="Z74" s="8">
        <f t="shared" si="94"/>
        <v>0</v>
      </c>
      <c r="AA74" s="7">
        <f>(((((((AA66)+(AA67))+(AA68))+(AA69))+(AA70))+(AA71))+(AA72))+(AA73)</f>
        <v>0</v>
      </c>
      <c r="AB74" s="7">
        <f>(((((((AB66)+(AB67))+(AB68))+(AB69))+(AB70))+(AB71))+(AB72))+(AB73)</f>
        <v>2525</v>
      </c>
      <c r="AC74" s="7">
        <f t="shared" si="95"/>
        <v>-2525</v>
      </c>
      <c r="AD74" s="8">
        <f t="shared" si="96"/>
        <v>0</v>
      </c>
      <c r="AE74" s="7">
        <f>(((((((AE66)+(AE67))+(AE68))+(AE69))+(AE70))+(AE71))+(AE72))+(AE73)</f>
        <v>0</v>
      </c>
      <c r="AF74" s="7">
        <f>(((((((AF66)+(AF67))+(AF68))+(AF69))+(AF70))+(AF71))+(AF72))+(AF73)</f>
        <v>2525</v>
      </c>
      <c r="AG74" s="7">
        <f t="shared" si="97"/>
        <v>-2525</v>
      </c>
      <c r="AH74" s="8">
        <f t="shared" si="98"/>
        <v>0</v>
      </c>
      <c r="AI74" s="7">
        <f>(((((((AI66)+(AI67))+(AI68))+(AI69))+(AI70))+(AI71))+(AI72))+(AI73)</f>
        <v>0</v>
      </c>
      <c r="AJ74" s="7">
        <f>(((((((AJ66)+(AJ67))+(AJ68))+(AJ69))+(AJ70))+(AJ71))+(AJ72))+(AJ73)</f>
        <v>20895</v>
      </c>
      <c r="AK74" s="7">
        <f t="shared" si="99"/>
        <v>-20895</v>
      </c>
      <c r="AL74" s="8">
        <f t="shared" si="100"/>
        <v>0</v>
      </c>
      <c r="AM74" s="7">
        <f>(((((((AM66)+(AM67))+(AM68))+(AM69))+(AM70))+(AM71))+(AM72))+(AM73)</f>
        <v>0</v>
      </c>
      <c r="AN74" s="7">
        <f>(((((((AN66)+(AN67))+(AN68))+(AN69))+(AN70))+(AN71))+(AN72))+(AN73)</f>
        <v>2525</v>
      </c>
      <c r="AO74" s="7">
        <f t="shared" si="101"/>
        <v>-2525</v>
      </c>
      <c r="AP74" s="8">
        <f t="shared" si="102"/>
        <v>0</v>
      </c>
      <c r="AQ74" s="7">
        <f>(((((((AQ66)+(AQ67))+(AQ68))+(AQ69))+(AQ70))+(AQ71))+(AQ72))+(AQ73)</f>
        <v>0</v>
      </c>
      <c r="AR74" s="7">
        <f>(((((((AR66)+(AR67))+(AR68))+(AR69))+(AR70))+(AR71))+(AR72))+(AR73)</f>
        <v>2525</v>
      </c>
      <c r="AS74" s="7">
        <f t="shared" si="103"/>
        <v>-2525</v>
      </c>
      <c r="AT74" s="8">
        <f t="shared" si="104"/>
        <v>0</v>
      </c>
      <c r="AU74" s="7">
        <f>(((((((AU66)+(AU67))+(AU68))+(AU69))+(AU70))+(AU71))+(AU72))+(AU73)</f>
        <v>0</v>
      </c>
      <c r="AV74" s="7">
        <f>(((((((AV66)+(AV67))+(AV68))+(AV69))+(AV70))+(AV71))+(AV72))+(AV73)</f>
        <v>2525</v>
      </c>
      <c r="AW74" s="7">
        <f t="shared" si="105"/>
        <v>-2525</v>
      </c>
      <c r="AX74" s="8">
        <f t="shared" si="106"/>
        <v>0</v>
      </c>
      <c r="AY74" s="7">
        <f t="shared" si="107"/>
        <v>0</v>
      </c>
      <c r="AZ74" s="7">
        <f t="shared" si="108"/>
        <v>88471.75</v>
      </c>
      <c r="BA74" s="7">
        <f t="shared" si="109"/>
        <v>-88471.75</v>
      </c>
      <c r="BB74" s="8">
        <f t="shared" si="110"/>
        <v>0</v>
      </c>
    </row>
    <row r="75" spans="1:54" x14ac:dyDescent="0.2">
      <c r="A75" s="3" t="s">
        <v>83</v>
      </c>
      <c r="B75" s="3"/>
      <c r="C75" s="7">
        <f>C74</f>
        <v>0</v>
      </c>
      <c r="D75" s="7">
        <f>D74</f>
        <v>20125</v>
      </c>
      <c r="E75" s="7">
        <f t="shared" si="83"/>
        <v>-20125</v>
      </c>
      <c r="F75" s="8">
        <f t="shared" si="84"/>
        <v>0</v>
      </c>
      <c r="G75" s="7">
        <f>G74</f>
        <v>0</v>
      </c>
      <c r="H75" s="7">
        <f>H74</f>
        <v>16525</v>
      </c>
      <c r="I75" s="7">
        <f t="shared" si="85"/>
        <v>-16525</v>
      </c>
      <c r="J75" s="8">
        <f t="shared" si="86"/>
        <v>0</v>
      </c>
      <c r="K75" s="7">
        <f>K74</f>
        <v>0</v>
      </c>
      <c r="L75" s="7">
        <f>L74</f>
        <v>5525</v>
      </c>
      <c r="M75" s="7">
        <f t="shared" si="87"/>
        <v>-5525</v>
      </c>
      <c r="N75" s="8">
        <f t="shared" si="88"/>
        <v>0</v>
      </c>
      <c r="O75" s="7">
        <f>O74</f>
        <v>0</v>
      </c>
      <c r="P75" s="7">
        <f>P74</f>
        <v>2525</v>
      </c>
      <c r="Q75" s="7">
        <f t="shared" si="89"/>
        <v>-2525</v>
      </c>
      <c r="R75" s="8">
        <f t="shared" si="90"/>
        <v>0</v>
      </c>
      <c r="S75" s="7">
        <f>S74</f>
        <v>0</v>
      </c>
      <c r="T75" s="7">
        <f>T74</f>
        <v>7726.75</v>
      </c>
      <c r="U75" s="7">
        <f t="shared" si="91"/>
        <v>-7726.75</v>
      </c>
      <c r="V75" s="8">
        <f t="shared" si="92"/>
        <v>0</v>
      </c>
      <c r="W75" s="7">
        <f>W74</f>
        <v>0</v>
      </c>
      <c r="X75" s="7">
        <f>X74</f>
        <v>2525</v>
      </c>
      <c r="Y75" s="7">
        <f t="shared" si="93"/>
        <v>-2525</v>
      </c>
      <c r="Z75" s="8">
        <f t="shared" si="94"/>
        <v>0</v>
      </c>
      <c r="AA75" s="7">
        <f>AA74</f>
        <v>0</v>
      </c>
      <c r="AB75" s="7">
        <f>AB74</f>
        <v>2525</v>
      </c>
      <c r="AC75" s="7">
        <f t="shared" si="95"/>
        <v>-2525</v>
      </c>
      <c r="AD75" s="8">
        <f t="shared" si="96"/>
        <v>0</v>
      </c>
      <c r="AE75" s="7">
        <f>AE74</f>
        <v>0</v>
      </c>
      <c r="AF75" s="7">
        <f>AF74</f>
        <v>2525</v>
      </c>
      <c r="AG75" s="7">
        <f t="shared" si="97"/>
        <v>-2525</v>
      </c>
      <c r="AH75" s="8">
        <f t="shared" si="98"/>
        <v>0</v>
      </c>
      <c r="AI75" s="7">
        <f>AI74</f>
        <v>0</v>
      </c>
      <c r="AJ75" s="7">
        <f>AJ74</f>
        <v>20895</v>
      </c>
      <c r="AK75" s="7">
        <f t="shared" si="99"/>
        <v>-20895</v>
      </c>
      <c r="AL75" s="8">
        <f t="shared" si="100"/>
        <v>0</v>
      </c>
      <c r="AM75" s="7">
        <f>AM74</f>
        <v>0</v>
      </c>
      <c r="AN75" s="7">
        <f>AN74</f>
        <v>2525</v>
      </c>
      <c r="AO75" s="7">
        <f t="shared" si="101"/>
        <v>-2525</v>
      </c>
      <c r="AP75" s="8">
        <f t="shared" si="102"/>
        <v>0</v>
      </c>
      <c r="AQ75" s="7">
        <f>AQ74</f>
        <v>0</v>
      </c>
      <c r="AR75" s="7">
        <f>AR74</f>
        <v>2525</v>
      </c>
      <c r="AS75" s="7">
        <f t="shared" si="103"/>
        <v>-2525</v>
      </c>
      <c r="AT75" s="8">
        <f t="shared" si="104"/>
        <v>0</v>
      </c>
      <c r="AU75" s="7">
        <f>AU74</f>
        <v>0</v>
      </c>
      <c r="AV75" s="7">
        <f>AV74</f>
        <v>2525</v>
      </c>
      <c r="AW75" s="7">
        <f t="shared" si="105"/>
        <v>-2525</v>
      </c>
      <c r="AX75" s="8">
        <f t="shared" si="106"/>
        <v>0</v>
      </c>
      <c r="AY75" s="7">
        <f t="shared" si="107"/>
        <v>0</v>
      </c>
      <c r="AZ75" s="7">
        <f t="shared" si="108"/>
        <v>88471.75</v>
      </c>
      <c r="BA75" s="7">
        <f t="shared" si="109"/>
        <v>-88471.75</v>
      </c>
      <c r="BB75" s="8">
        <f t="shared" si="110"/>
        <v>0</v>
      </c>
    </row>
    <row r="76" spans="1:54" x14ac:dyDescent="0.2">
      <c r="A76" s="3" t="s">
        <v>84</v>
      </c>
      <c r="B76" s="3"/>
      <c r="C76" s="7">
        <f>(0)-(C75)</f>
        <v>0</v>
      </c>
      <c r="D76" s="7">
        <f>(0)-(D75)</f>
        <v>-20125</v>
      </c>
      <c r="E76" s="7">
        <f t="shared" si="83"/>
        <v>20125</v>
      </c>
      <c r="F76" s="8">
        <f t="shared" si="84"/>
        <v>0</v>
      </c>
      <c r="G76" s="7">
        <f>(0)-(G75)</f>
        <v>0</v>
      </c>
      <c r="H76" s="7">
        <f>(0)-(H75)</f>
        <v>-16525</v>
      </c>
      <c r="I76" s="7">
        <f t="shared" si="85"/>
        <v>16525</v>
      </c>
      <c r="J76" s="8">
        <f t="shared" si="86"/>
        <v>0</v>
      </c>
      <c r="K76" s="7">
        <f>(0)-(K75)</f>
        <v>0</v>
      </c>
      <c r="L76" s="7">
        <f>(0)-(L75)</f>
        <v>-5525</v>
      </c>
      <c r="M76" s="7">
        <f t="shared" si="87"/>
        <v>5525</v>
      </c>
      <c r="N76" s="8">
        <f t="shared" si="88"/>
        <v>0</v>
      </c>
      <c r="O76" s="7">
        <f>(0)-(O75)</f>
        <v>0</v>
      </c>
      <c r="P76" s="7">
        <f>(0)-(P75)</f>
        <v>-2525</v>
      </c>
      <c r="Q76" s="7">
        <f t="shared" si="89"/>
        <v>2525</v>
      </c>
      <c r="R76" s="8">
        <f t="shared" si="90"/>
        <v>0</v>
      </c>
      <c r="S76" s="7">
        <f>(0)-(S75)</f>
        <v>0</v>
      </c>
      <c r="T76" s="7">
        <f>(0)-(T75)</f>
        <v>-7726.75</v>
      </c>
      <c r="U76" s="7">
        <f t="shared" si="91"/>
        <v>7726.75</v>
      </c>
      <c r="V76" s="8">
        <f t="shared" si="92"/>
        <v>0</v>
      </c>
      <c r="W76" s="7">
        <f>(0)-(W75)</f>
        <v>0</v>
      </c>
      <c r="X76" s="7">
        <f>(0)-(X75)</f>
        <v>-2525</v>
      </c>
      <c r="Y76" s="7">
        <f t="shared" si="93"/>
        <v>2525</v>
      </c>
      <c r="Z76" s="8">
        <f t="shared" si="94"/>
        <v>0</v>
      </c>
      <c r="AA76" s="7">
        <f>(0)-(AA75)</f>
        <v>0</v>
      </c>
      <c r="AB76" s="7">
        <f>(0)-(AB75)</f>
        <v>-2525</v>
      </c>
      <c r="AC76" s="7">
        <f t="shared" si="95"/>
        <v>2525</v>
      </c>
      <c r="AD76" s="8">
        <f t="shared" si="96"/>
        <v>0</v>
      </c>
      <c r="AE76" s="7">
        <f>(0)-(AE75)</f>
        <v>0</v>
      </c>
      <c r="AF76" s="7">
        <f>(0)-(AF75)</f>
        <v>-2525</v>
      </c>
      <c r="AG76" s="7">
        <f t="shared" si="97"/>
        <v>2525</v>
      </c>
      <c r="AH76" s="8">
        <f t="shared" si="98"/>
        <v>0</v>
      </c>
      <c r="AI76" s="7">
        <f>(0)-(AI75)</f>
        <v>0</v>
      </c>
      <c r="AJ76" s="7">
        <f>(0)-(AJ75)</f>
        <v>-20895</v>
      </c>
      <c r="AK76" s="7">
        <f t="shared" si="99"/>
        <v>20895</v>
      </c>
      <c r="AL76" s="8">
        <f t="shared" si="100"/>
        <v>0</v>
      </c>
      <c r="AM76" s="7">
        <f>(0)-(AM75)</f>
        <v>0</v>
      </c>
      <c r="AN76" s="7">
        <f>(0)-(AN75)</f>
        <v>-2525</v>
      </c>
      <c r="AO76" s="7">
        <f t="shared" si="101"/>
        <v>2525</v>
      </c>
      <c r="AP76" s="8">
        <f t="shared" si="102"/>
        <v>0</v>
      </c>
      <c r="AQ76" s="7">
        <f>(0)-(AQ75)</f>
        <v>0</v>
      </c>
      <c r="AR76" s="7">
        <f>(0)-(AR75)</f>
        <v>-2525</v>
      </c>
      <c r="AS76" s="7">
        <f t="shared" si="103"/>
        <v>2525</v>
      </c>
      <c r="AT76" s="8">
        <f t="shared" si="104"/>
        <v>0</v>
      </c>
      <c r="AU76" s="7">
        <f>(0)-(AU75)</f>
        <v>0</v>
      </c>
      <c r="AV76" s="7">
        <f>(0)-(AV75)</f>
        <v>-2525</v>
      </c>
      <c r="AW76" s="7">
        <f t="shared" si="105"/>
        <v>2525</v>
      </c>
      <c r="AX76" s="8">
        <f t="shared" si="106"/>
        <v>0</v>
      </c>
      <c r="AY76" s="7">
        <f t="shared" si="107"/>
        <v>0</v>
      </c>
      <c r="AZ76" s="7">
        <f t="shared" si="108"/>
        <v>-88471.75</v>
      </c>
      <c r="BA76" s="7">
        <f t="shared" si="109"/>
        <v>88471.75</v>
      </c>
      <c r="BB76" s="8">
        <f t="shared" si="110"/>
        <v>0</v>
      </c>
    </row>
    <row r="77" spans="1:54" x14ac:dyDescent="0.2">
      <c r="A77" s="3" t="s">
        <v>85</v>
      </c>
      <c r="B77" s="3"/>
      <c r="C77" s="9">
        <f>(C64)+(C76)</f>
        <v>0</v>
      </c>
      <c r="D77" s="9">
        <f>(D64)+(D76)</f>
        <v>-15887.11</v>
      </c>
      <c r="E77" s="9">
        <f t="shared" si="83"/>
        <v>15887.11</v>
      </c>
      <c r="F77" s="10">
        <f t="shared" si="84"/>
        <v>0</v>
      </c>
      <c r="G77" s="9">
        <f>(G64)+(G76)</f>
        <v>0</v>
      </c>
      <c r="H77" s="9">
        <f>(H64)+(H76)</f>
        <v>-6112.1100000000006</v>
      </c>
      <c r="I77" s="9">
        <f t="shared" si="85"/>
        <v>6112.1100000000006</v>
      </c>
      <c r="J77" s="10">
        <f t="shared" si="86"/>
        <v>0</v>
      </c>
      <c r="K77" s="9">
        <f>(K64)+(K76)</f>
        <v>0</v>
      </c>
      <c r="L77" s="9">
        <f>(L64)+(L76)</f>
        <v>3338.2000000000007</v>
      </c>
      <c r="M77" s="9">
        <f t="shared" si="87"/>
        <v>-3338.2000000000007</v>
      </c>
      <c r="N77" s="10">
        <f t="shared" si="88"/>
        <v>0</v>
      </c>
      <c r="O77" s="9">
        <f>(O64)+(O76)</f>
        <v>0</v>
      </c>
      <c r="P77" s="9">
        <f>(P64)+(P76)</f>
        <v>-12832.11</v>
      </c>
      <c r="Q77" s="9">
        <f t="shared" si="89"/>
        <v>12832.11</v>
      </c>
      <c r="R77" s="10">
        <f t="shared" si="90"/>
        <v>0</v>
      </c>
      <c r="S77" s="9">
        <f>(S64)+(S76)</f>
        <v>0</v>
      </c>
      <c r="T77" s="9">
        <f>(T64)+(T76)</f>
        <v>1142.67</v>
      </c>
      <c r="U77" s="9">
        <f t="shared" si="91"/>
        <v>-1142.67</v>
      </c>
      <c r="V77" s="10">
        <f t="shared" si="92"/>
        <v>0</v>
      </c>
      <c r="W77" s="9">
        <f>(W64)+(W76)</f>
        <v>0</v>
      </c>
      <c r="X77" s="9">
        <f>(X64)+(X76)</f>
        <v>4936.6499999999996</v>
      </c>
      <c r="Y77" s="9">
        <f t="shared" si="93"/>
        <v>-4936.6499999999996</v>
      </c>
      <c r="Z77" s="10">
        <f t="shared" si="94"/>
        <v>0</v>
      </c>
      <c r="AA77" s="9">
        <f>(AA64)+(AA76)</f>
        <v>0</v>
      </c>
      <c r="AB77" s="9">
        <f>(AB64)+(AB76)</f>
        <v>6703.8899999999994</v>
      </c>
      <c r="AC77" s="9">
        <f t="shared" si="95"/>
        <v>-6703.8899999999994</v>
      </c>
      <c r="AD77" s="10">
        <f t="shared" si="96"/>
        <v>0</v>
      </c>
      <c r="AE77" s="9">
        <f>(AE64)+(AE76)</f>
        <v>0</v>
      </c>
      <c r="AF77" s="9">
        <f>(AF64)+(AF76)</f>
        <v>5813.8899999999994</v>
      </c>
      <c r="AG77" s="9">
        <f t="shared" si="97"/>
        <v>-5813.8899999999994</v>
      </c>
      <c r="AH77" s="10">
        <f t="shared" si="98"/>
        <v>0</v>
      </c>
      <c r="AI77" s="9">
        <f>(AI64)+(AI76)</f>
        <v>0</v>
      </c>
      <c r="AJ77" s="9">
        <f>(AJ64)+(AJ76)</f>
        <v>-11546.11</v>
      </c>
      <c r="AK77" s="9">
        <f t="shared" si="99"/>
        <v>11546.11</v>
      </c>
      <c r="AL77" s="10">
        <f t="shared" si="100"/>
        <v>0</v>
      </c>
      <c r="AM77" s="9">
        <f>(AM64)+(AM76)</f>
        <v>0</v>
      </c>
      <c r="AN77" s="9">
        <f>(AN64)+(AN76)</f>
        <v>7613.8899999999994</v>
      </c>
      <c r="AO77" s="9">
        <f t="shared" si="101"/>
        <v>-7613.8899999999994</v>
      </c>
      <c r="AP77" s="10">
        <f t="shared" si="102"/>
        <v>0</v>
      </c>
      <c r="AQ77" s="9">
        <f>(AQ64)+(AQ76)</f>
        <v>0</v>
      </c>
      <c r="AR77" s="9">
        <f>(AR64)+(AR76)</f>
        <v>8088.8899999999994</v>
      </c>
      <c r="AS77" s="9">
        <f t="shared" si="103"/>
        <v>-8088.8899999999994</v>
      </c>
      <c r="AT77" s="10">
        <f t="shared" si="104"/>
        <v>0</v>
      </c>
      <c r="AU77" s="9">
        <f>(AU64)+(AU76)</f>
        <v>0</v>
      </c>
      <c r="AV77" s="9">
        <f>(AV64)+(AV76)</f>
        <v>8737.89</v>
      </c>
      <c r="AW77" s="9">
        <f t="shared" si="105"/>
        <v>-8737.89</v>
      </c>
      <c r="AX77" s="10">
        <f t="shared" si="106"/>
        <v>0</v>
      </c>
      <c r="AY77" s="9">
        <f t="shared" si="107"/>
        <v>0</v>
      </c>
      <c r="AZ77" s="9">
        <f t="shared" si="108"/>
        <v>-1.4700000000011642</v>
      </c>
      <c r="BA77" s="9">
        <f t="shared" si="109"/>
        <v>1.4700000000011642</v>
      </c>
      <c r="BB77" s="10">
        <f t="shared" si="110"/>
        <v>0</v>
      </c>
    </row>
    <row r="78" spans="1:54" x14ac:dyDescent="0.2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81" spans="1:54" x14ac:dyDescent="0.2">
      <c r="A81" s="21" t="s">
        <v>86</v>
      </c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</row>
  </sheetData>
  <mergeCells count="17">
    <mergeCell ref="S5:V5"/>
    <mergeCell ref="AQ5:AT5"/>
    <mergeCell ref="AU5:AX5"/>
    <mergeCell ref="AY5:BB5"/>
    <mergeCell ref="A81:BB81"/>
    <mergeCell ref="A1:BB1"/>
    <mergeCell ref="A2:BB2"/>
    <mergeCell ref="A3:BB3"/>
    <mergeCell ref="W5:Z5"/>
    <mergeCell ref="AA5:AD5"/>
    <mergeCell ref="AE5:AH5"/>
    <mergeCell ref="AI5:AL5"/>
    <mergeCell ref="AM5:AP5"/>
    <mergeCell ref="C5:F5"/>
    <mergeCell ref="G5:J5"/>
    <mergeCell ref="K5:N5"/>
    <mergeCell ref="O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vs. 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 Yalamanchi</cp:lastModifiedBy>
  <dcterms:created xsi:type="dcterms:W3CDTF">2017-10-14T03:13:55Z</dcterms:created>
  <dcterms:modified xsi:type="dcterms:W3CDTF">2017-10-14T04:13:35Z</dcterms:modified>
</cp:coreProperties>
</file>