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Škola\Prs2\"/>
    </mc:Choice>
  </mc:AlternateContent>
  <bookViews>
    <workbookView xWindow="0" yWindow="120" windowWidth="12540" windowHeight="5910" activeTab="1"/>
  </bookViews>
  <sheets>
    <sheet name="RFI Requirements summary" sheetId="1" r:id="rId1"/>
    <sheet name="Infrastructure" sheetId="2" r:id="rId2"/>
    <sheet name="InfrastructureYearly" sheetId="3" r:id="rId3"/>
    <sheet name="Services" sheetId="4" r:id="rId4"/>
    <sheet name="Lab" sheetId="5" r:id="rId5"/>
    <sheet name="TCO" sheetId="6" r:id="rId6"/>
    <sheet name="Project Budget" sheetId="7" r:id="rId7"/>
  </sheets>
  <calcPr calcId="171027"/>
</workbook>
</file>

<file path=xl/calcChain.xml><?xml version="1.0" encoding="utf-8"?>
<calcChain xmlns="http://schemas.openxmlformats.org/spreadsheetml/2006/main">
  <c r="N85" i="2" l="1"/>
  <c r="N7" i="2"/>
  <c r="N9" i="2"/>
  <c r="F189" i="2" l="1"/>
  <c r="H189" i="2" s="1"/>
  <c r="K189" i="2" s="1"/>
  <c r="D195" i="2"/>
  <c r="F9" i="2" l="1"/>
  <c r="H9" i="2" s="1"/>
  <c r="K9" i="2" s="1"/>
  <c r="F60" i="2"/>
  <c r="H60" i="2" s="1"/>
  <c r="K60" i="2" s="1"/>
  <c r="F85" i="2"/>
  <c r="H85" i="2" s="1"/>
  <c r="K85" i="2" s="1"/>
  <c r="F87" i="2"/>
  <c r="H87" i="2" s="1"/>
  <c r="K87" i="2" s="1"/>
  <c r="F88" i="2"/>
  <c r="H88" i="2" s="1"/>
  <c r="K88" i="2" s="1"/>
  <c r="F83" i="2"/>
  <c r="H83" i="2" s="1"/>
  <c r="K83" i="2" s="1"/>
  <c r="F108" i="2"/>
  <c r="H108" i="2" s="1"/>
  <c r="K108" i="2" s="1"/>
  <c r="F64" i="2"/>
  <c r="H64" i="2" s="1"/>
  <c r="K64" i="2" s="1"/>
  <c r="F39" i="2"/>
  <c r="H39" i="2" s="1"/>
  <c r="K39" i="2" s="1"/>
  <c r="J16" i="7" l="1"/>
  <c r="N16" i="7" s="1"/>
  <c r="I16" i="7"/>
  <c r="M16" i="7" s="1"/>
  <c r="J15" i="7"/>
  <c r="N15" i="7" s="1"/>
  <c r="I15" i="7"/>
  <c r="M15" i="7" s="1"/>
  <c r="J14" i="7"/>
  <c r="N14" i="7" s="1"/>
  <c r="I14" i="7"/>
  <c r="M14" i="7" s="1"/>
  <c r="AB20" i="6"/>
  <c r="Z19" i="6"/>
  <c r="Y19" i="6"/>
  <c r="N19" i="6"/>
  <c r="M19" i="6"/>
  <c r="J19" i="6"/>
  <c r="I19" i="6"/>
  <c r="F19" i="6"/>
  <c r="E19" i="6"/>
  <c r="Y16" i="6"/>
  <c r="J16" i="6"/>
  <c r="I16" i="6"/>
  <c r="Y15" i="6"/>
  <c r="J15" i="6"/>
  <c r="I15" i="6"/>
  <c r="Y13" i="6"/>
  <c r="J13" i="6"/>
  <c r="I13" i="6"/>
  <c r="Y12" i="6"/>
  <c r="J12" i="6"/>
  <c r="I12" i="6"/>
  <c r="Y11" i="6"/>
  <c r="J11" i="6"/>
  <c r="I11" i="6"/>
  <c r="Y10" i="6"/>
  <c r="J10" i="6"/>
  <c r="I10" i="6"/>
  <c r="AH3" i="6"/>
  <c r="P11" i="5"/>
  <c r="J10" i="5"/>
  <c r="S9" i="5"/>
  <c r="P9" i="5"/>
  <c r="M9" i="5"/>
  <c r="J9" i="5"/>
  <c r="G9" i="5"/>
  <c r="D9" i="5"/>
  <c r="S8" i="5"/>
  <c r="P8" i="5"/>
  <c r="M8" i="5"/>
  <c r="J8" i="5"/>
  <c r="G8" i="5"/>
  <c r="D8" i="5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M5" i="5"/>
  <c r="J5" i="5"/>
  <c r="G5" i="5"/>
  <c r="D5" i="5"/>
  <c r="D11" i="5" s="1"/>
  <c r="S4" i="5"/>
  <c r="S10" i="5" s="1"/>
  <c r="P4" i="5"/>
  <c r="M4" i="5"/>
  <c r="J4" i="5"/>
  <c r="G4" i="5"/>
  <c r="G10" i="5" s="1"/>
  <c r="D4" i="5"/>
  <c r="A2" i="5"/>
  <c r="N15" i="4"/>
  <c r="AC14" i="4"/>
  <c r="X14" i="4"/>
  <c r="S14" i="4"/>
  <c r="S27" i="4" s="1"/>
  <c r="P14" i="4"/>
  <c r="P15" i="4" s="1"/>
  <c r="N14" i="4"/>
  <c r="O14" i="4" s="1"/>
  <c r="J14" i="4"/>
  <c r="I14" i="4"/>
  <c r="D14" i="4"/>
  <c r="AC13" i="4"/>
  <c r="AC23" i="4" s="1"/>
  <c r="Z13" i="4"/>
  <c r="Y13" i="4"/>
  <c r="X13" i="4"/>
  <c r="U13" i="4"/>
  <c r="T13" i="4"/>
  <c r="S13" i="4"/>
  <c r="N13" i="4"/>
  <c r="I13" i="4"/>
  <c r="D13" i="4"/>
  <c r="D23" i="4" s="1"/>
  <c r="D33" i="4" s="1"/>
  <c r="AC12" i="4"/>
  <c r="Z12" i="4"/>
  <c r="Y12" i="4"/>
  <c r="X12" i="4"/>
  <c r="U12" i="4"/>
  <c r="T12" i="4"/>
  <c r="S12" i="4"/>
  <c r="N12" i="4"/>
  <c r="N26" i="4" s="1"/>
  <c r="I12" i="4"/>
  <c r="D12" i="4"/>
  <c r="AC11" i="4"/>
  <c r="Z11" i="4"/>
  <c r="Z22" i="4" s="1"/>
  <c r="Z32" i="4" s="1"/>
  <c r="V11" i="6" s="1"/>
  <c r="Y11" i="4"/>
  <c r="X11" i="4"/>
  <c r="U11" i="4"/>
  <c r="T11" i="4"/>
  <c r="S11" i="4"/>
  <c r="N11" i="4"/>
  <c r="I11" i="4"/>
  <c r="D11" i="4"/>
  <c r="D22" i="4" s="1"/>
  <c r="AC10" i="4"/>
  <c r="Z10" i="4"/>
  <c r="Z25" i="4" s="1"/>
  <c r="Z35" i="4" s="1"/>
  <c r="V15" i="6" s="1"/>
  <c r="Y10" i="4"/>
  <c r="X10" i="4"/>
  <c r="X25" i="4" s="1"/>
  <c r="U10" i="4"/>
  <c r="T10" i="4"/>
  <c r="S10" i="4"/>
  <c r="N10" i="4"/>
  <c r="I10" i="4"/>
  <c r="D10" i="4"/>
  <c r="AC9" i="4"/>
  <c r="Z9" i="4"/>
  <c r="Y9" i="4"/>
  <c r="Y24" i="4" s="1"/>
  <c r="Y34" i="4" s="1"/>
  <c r="U13" i="6" s="1"/>
  <c r="X9" i="4"/>
  <c r="U9" i="4"/>
  <c r="T9" i="4"/>
  <c r="S9" i="4"/>
  <c r="N9" i="4"/>
  <c r="I9" i="4"/>
  <c r="D9" i="4"/>
  <c r="AC8" i="4"/>
  <c r="Z8" i="4"/>
  <c r="Y8" i="4"/>
  <c r="X8" i="4"/>
  <c r="U8" i="4"/>
  <c r="T8" i="4"/>
  <c r="S8" i="4"/>
  <c r="N8" i="4"/>
  <c r="I8" i="4"/>
  <c r="D8" i="4"/>
  <c r="AC7" i="4"/>
  <c r="Z7" i="4"/>
  <c r="Y7" i="4"/>
  <c r="X7" i="4"/>
  <c r="U7" i="4"/>
  <c r="T7" i="4"/>
  <c r="S7" i="4"/>
  <c r="N7" i="4"/>
  <c r="I7" i="4"/>
  <c r="D7" i="4"/>
  <c r="AC6" i="4"/>
  <c r="Z6" i="4"/>
  <c r="Y6" i="4"/>
  <c r="X6" i="4"/>
  <c r="U6" i="4"/>
  <c r="T6" i="4"/>
  <c r="S6" i="4"/>
  <c r="N6" i="4"/>
  <c r="I6" i="4"/>
  <c r="D6" i="4"/>
  <c r="AC5" i="4"/>
  <c r="Z5" i="4"/>
  <c r="Y5" i="4"/>
  <c r="X5" i="4"/>
  <c r="U5" i="4"/>
  <c r="T5" i="4"/>
  <c r="S5" i="4"/>
  <c r="N5" i="4"/>
  <c r="N21" i="4" s="1"/>
  <c r="I5" i="4"/>
  <c r="D5" i="4"/>
  <c r="AC4" i="4"/>
  <c r="Z4" i="4"/>
  <c r="Y4" i="4"/>
  <c r="X4" i="4"/>
  <c r="X15" i="4" s="1"/>
  <c r="U4" i="4"/>
  <c r="T4" i="4"/>
  <c r="S4" i="4"/>
  <c r="S15" i="4" s="1"/>
  <c r="N4" i="4"/>
  <c r="I4" i="4"/>
  <c r="D4" i="4"/>
  <c r="D15" i="4" s="1"/>
  <c r="A2" i="4"/>
  <c r="AH3" i="3"/>
  <c r="H194" i="2"/>
  <c r="K194" i="2" s="1"/>
  <c r="F194" i="2"/>
  <c r="F193" i="2"/>
  <c r="H193" i="2" s="1"/>
  <c r="K193" i="2" s="1"/>
  <c r="F192" i="2"/>
  <c r="H192" i="2" s="1"/>
  <c r="K192" i="2" s="1"/>
  <c r="F191" i="2"/>
  <c r="H191" i="2" s="1"/>
  <c r="K191" i="2" s="1"/>
  <c r="F190" i="2"/>
  <c r="H190" i="2" s="1"/>
  <c r="K190" i="2" s="1"/>
  <c r="F187" i="2"/>
  <c r="H187" i="2" s="1"/>
  <c r="K187" i="2" s="1"/>
  <c r="F186" i="2"/>
  <c r="H186" i="2" s="1"/>
  <c r="K186" i="2" s="1"/>
  <c r="F185" i="2"/>
  <c r="H185" i="2" s="1"/>
  <c r="K185" i="2" s="1"/>
  <c r="F184" i="2"/>
  <c r="H184" i="2" s="1"/>
  <c r="K184" i="2" s="1"/>
  <c r="F182" i="2"/>
  <c r="H182" i="2" s="1"/>
  <c r="K182" i="2" s="1"/>
  <c r="F181" i="2"/>
  <c r="H181" i="2" s="1"/>
  <c r="K181" i="2" s="1"/>
  <c r="F179" i="2"/>
  <c r="H179" i="2" s="1"/>
  <c r="K179" i="2" s="1"/>
  <c r="F178" i="2"/>
  <c r="H178" i="2" s="1"/>
  <c r="K178" i="2" s="1"/>
  <c r="F176" i="2"/>
  <c r="H176" i="2" s="1"/>
  <c r="K176" i="2" s="1"/>
  <c r="F174" i="2"/>
  <c r="H174" i="2" s="1"/>
  <c r="K174" i="2" s="1"/>
  <c r="F173" i="2"/>
  <c r="H173" i="2" s="1"/>
  <c r="K173" i="2" s="1"/>
  <c r="F171" i="2"/>
  <c r="H171" i="2" s="1"/>
  <c r="K171" i="2" s="1"/>
  <c r="F169" i="2"/>
  <c r="H169" i="2" s="1"/>
  <c r="K169" i="2" s="1"/>
  <c r="F168" i="2"/>
  <c r="H168" i="2" s="1"/>
  <c r="K168" i="2" s="1"/>
  <c r="F166" i="2"/>
  <c r="H166" i="2" s="1"/>
  <c r="K166" i="2" s="1"/>
  <c r="F165" i="2"/>
  <c r="H165" i="2" s="1"/>
  <c r="K165" i="2" s="1"/>
  <c r="F162" i="2"/>
  <c r="H162" i="2" s="1"/>
  <c r="K162" i="2" s="1"/>
  <c r="F161" i="2"/>
  <c r="H161" i="2" s="1"/>
  <c r="K161" i="2" s="1"/>
  <c r="F160" i="2"/>
  <c r="H160" i="2" s="1"/>
  <c r="K160" i="2" s="1"/>
  <c r="F159" i="2"/>
  <c r="H159" i="2" s="1"/>
  <c r="K159" i="2" s="1"/>
  <c r="F156" i="2"/>
  <c r="H156" i="2" s="1"/>
  <c r="K156" i="2" s="1"/>
  <c r="F155" i="2"/>
  <c r="H155" i="2" s="1"/>
  <c r="K155" i="2" s="1"/>
  <c r="F154" i="2"/>
  <c r="H154" i="2" s="1"/>
  <c r="K154" i="2" s="1"/>
  <c r="F153" i="2"/>
  <c r="H153" i="2" s="1"/>
  <c r="H147" i="2"/>
  <c r="X5" i="3" s="1"/>
  <c r="X8" i="3" s="1"/>
  <c r="D143" i="2"/>
  <c r="F142" i="2"/>
  <c r="H142" i="2" s="1"/>
  <c r="K142" i="2" s="1"/>
  <c r="F141" i="2"/>
  <c r="H141" i="2" s="1"/>
  <c r="K141" i="2" s="1"/>
  <c r="N137" i="2"/>
  <c r="F137" i="2"/>
  <c r="H137" i="2" s="1"/>
  <c r="K137" i="2" s="1"/>
  <c r="F135" i="2"/>
  <c r="H135" i="2" s="1"/>
  <c r="K135" i="2" s="1"/>
  <c r="N134" i="2"/>
  <c r="N132" i="2"/>
  <c r="N129" i="2"/>
  <c r="F129" i="2"/>
  <c r="H129" i="2" s="1"/>
  <c r="H125" i="2"/>
  <c r="T5" i="3"/>
  <c r="D121" i="2"/>
  <c r="F120" i="2"/>
  <c r="H120" i="2" s="1"/>
  <c r="K120" i="2" s="1"/>
  <c r="F119" i="2"/>
  <c r="H119" i="2" s="1"/>
  <c r="K119" i="2" s="1"/>
  <c r="N115" i="2"/>
  <c r="F115" i="2"/>
  <c r="H115" i="2" s="1"/>
  <c r="K115" i="2" s="1"/>
  <c r="N107" i="2"/>
  <c r="F107" i="2"/>
  <c r="H107" i="2" s="1"/>
  <c r="H102" i="2"/>
  <c r="D98" i="2"/>
  <c r="F97" i="2"/>
  <c r="H97" i="2" s="1"/>
  <c r="K97" i="2" s="1"/>
  <c r="F96" i="2"/>
  <c r="H96" i="2" s="1"/>
  <c r="K96" i="2" s="1"/>
  <c r="H95" i="2"/>
  <c r="K95" i="2" s="1"/>
  <c r="F95" i="2"/>
  <c r="N91" i="2"/>
  <c r="F91" i="2"/>
  <c r="H91" i="2" s="1"/>
  <c r="K91" i="2" s="1"/>
  <c r="N90" i="2"/>
  <c r="F90" i="2"/>
  <c r="H90" i="2" s="1"/>
  <c r="K90" i="2" s="1"/>
  <c r="N82" i="2"/>
  <c r="N98" i="2" s="1"/>
  <c r="O98" i="2" s="1"/>
  <c r="F82" i="2"/>
  <c r="H82" i="2" s="1"/>
  <c r="D73" i="2"/>
  <c r="F72" i="2"/>
  <c r="H72" i="2" s="1"/>
  <c r="K72" i="2" s="1"/>
  <c r="F71" i="2"/>
  <c r="H71" i="2" s="1"/>
  <c r="K71" i="2" s="1"/>
  <c r="F70" i="2"/>
  <c r="H70" i="2" s="1"/>
  <c r="K70" i="2" s="1"/>
  <c r="F66" i="2"/>
  <c r="H66" i="2" s="1"/>
  <c r="K66" i="2" s="1"/>
  <c r="F65" i="2"/>
  <c r="H65" i="2" s="1"/>
  <c r="K65" i="2" s="1"/>
  <c r="N64" i="2"/>
  <c r="N63" i="2"/>
  <c r="F63" i="2"/>
  <c r="H63" i="2" s="1"/>
  <c r="K63" i="2" s="1"/>
  <c r="F61" i="2"/>
  <c r="H61" i="2" s="1"/>
  <c r="K61" i="2" s="1"/>
  <c r="N60" i="2"/>
  <c r="N58" i="2"/>
  <c r="N55" i="2"/>
  <c r="F55" i="2"/>
  <c r="H55" i="2" s="1"/>
  <c r="H52" i="2"/>
  <c r="H5" i="3" s="1"/>
  <c r="H8" i="3" s="1"/>
  <c r="D48" i="2"/>
  <c r="F47" i="2"/>
  <c r="H47" i="2" s="1"/>
  <c r="K47" i="2" s="1"/>
  <c r="F46" i="2"/>
  <c r="H46" i="2" s="1"/>
  <c r="K46" i="2" s="1"/>
  <c r="F45" i="2"/>
  <c r="H45" i="2" s="1"/>
  <c r="K45" i="2" s="1"/>
  <c r="F41" i="2"/>
  <c r="H41" i="2" s="1"/>
  <c r="K41" i="2" s="1"/>
  <c r="F40" i="2"/>
  <c r="H40" i="2" s="1"/>
  <c r="K40" i="2" s="1"/>
  <c r="N38" i="2"/>
  <c r="F38" i="2"/>
  <c r="H38" i="2" s="1"/>
  <c r="K38" i="2" s="1"/>
  <c r="F36" i="2"/>
  <c r="H36" i="2" s="1"/>
  <c r="K36" i="2" s="1"/>
  <c r="N35" i="2"/>
  <c r="N33" i="2"/>
  <c r="N30" i="2"/>
  <c r="F30" i="2"/>
  <c r="H30" i="2" s="1"/>
  <c r="K30" i="2" s="1"/>
  <c r="H26" i="2"/>
  <c r="D5" i="3" s="1"/>
  <c r="D8" i="3" s="1"/>
  <c r="D22" i="2"/>
  <c r="F20" i="2"/>
  <c r="H20" i="2" s="1"/>
  <c r="K20" i="2" s="1"/>
  <c r="F19" i="2"/>
  <c r="H19" i="2" s="1"/>
  <c r="K19" i="2" s="1"/>
  <c r="F18" i="2"/>
  <c r="H18" i="2" s="1"/>
  <c r="K18" i="2" s="1"/>
  <c r="F17" i="2"/>
  <c r="H17" i="2" s="1"/>
  <c r="K17" i="2" s="1"/>
  <c r="N13" i="2"/>
  <c r="F13" i="2"/>
  <c r="H13" i="2" s="1"/>
  <c r="K13" i="2" s="1"/>
  <c r="N12" i="2"/>
  <c r="F12" i="2"/>
  <c r="H12" i="2" s="1"/>
  <c r="K12" i="2" s="1"/>
  <c r="F10" i="2"/>
  <c r="H10" i="2" s="1"/>
  <c r="K10" i="2" s="1"/>
  <c r="N4" i="2"/>
  <c r="F4" i="2"/>
  <c r="H4" i="2" s="1"/>
  <c r="K4" i="2" s="1"/>
  <c r="M11" i="5" l="1"/>
  <c r="N121" i="2"/>
  <c r="O121" i="2" s="1"/>
  <c r="T22" i="4"/>
  <c r="T32" i="4" s="1"/>
  <c r="Z23" i="4"/>
  <c r="Z33" i="4" s="1"/>
  <c r="V12" i="6" s="1"/>
  <c r="T15" i="4"/>
  <c r="I22" i="4"/>
  <c r="I32" i="4" s="1"/>
  <c r="T14" i="4"/>
  <c r="U14" i="4" s="1"/>
  <c r="N22" i="2"/>
  <c r="N144" i="2"/>
  <c r="O144" i="2" s="1"/>
  <c r="H121" i="2"/>
  <c r="T4" i="3" s="1"/>
  <c r="T7" i="3" s="1"/>
  <c r="N73" i="2"/>
  <c r="O73" i="2" s="1"/>
  <c r="H73" i="2"/>
  <c r="L4" i="3" s="1"/>
  <c r="L7" i="3" s="1"/>
  <c r="N48" i="2"/>
  <c r="O48" i="2" s="1"/>
  <c r="O22" i="2"/>
  <c r="K22" i="2"/>
  <c r="D4" i="6" s="1"/>
  <c r="D7" i="6" s="1"/>
  <c r="D19" i="6" s="1"/>
  <c r="R5" i="3"/>
  <c r="R8" i="3" s="1"/>
  <c r="Q5" i="3"/>
  <c r="Q8" i="3" s="1"/>
  <c r="P5" i="3"/>
  <c r="P8" i="3" s="1"/>
  <c r="J8" i="3"/>
  <c r="I8" i="3"/>
  <c r="L5" i="3"/>
  <c r="L8" i="3" s="1"/>
  <c r="L5" i="6"/>
  <c r="L8" i="6" s="1"/>
  <c r="H143" i="2"/>
  <c r="K129" i="2"/>
  <c r="K143" i="2" s="1"/>
  <c r="X4" i="6" s="1"/>
  <c r="X7" i="6" s="1"/>
  <c r="X19" i="6" s="1"/>
  <c r="Z8" i="3"/>
  <c r="Y8" i="3"/>
  <c r="E8" i="3"/>
  <c r="F8" i="3"/>
  <c r="H98" i="2"/>
  <c r="K82" i="2"/>
  <c r="K98" i="2" s="1"/>
  <c r="H22" i="2"/>
  <c r="K48" i="2"/>
  <c r="H4" i="6" s="1"/>
  <c r="H7" i="6" s="1"/>
  <c r="H19" i="6" s="1"/>
  <c r="C22" i="4"/>
  <c r="D32" i="4"/>
  <c r="M26" i="4"/>
  <c r="N36" i="4"/>
  <c r="C33" i="4"/>
  <c r="D12" i="6"/>
  <c r="J27" i="4"/>
  <c r="J37" i="4" s="1"/>
  <c r="I17" i="6" s="1"/>
  <c r="J15" i="4"/>
  <c r="AC27" i="4"/>
  <c r="AE14" i="4"/>
  <c r="K26" i="2"/>
  <c r="D5" i="6" s="1"/>
  <c r="D8" i="6" s="1"/>
  <c r="X35" i="4"/>
  <c r="S37" i="4"/>
  <c r="M21" i="4"/>
  <c r="N31" i="4"/>
  <c r="AB23" i="4"/>
  <c r="AC33" i="4"/>
  <c r="K102" i="2"/>
  <c r="K107" i="2"/>
  <c r="K121" i="2" s="1"/>
  <c r="H195" i="2"/>
  <c r="AB4" i="3" s="1"/>
  <c r="AB7" i="3" s="1"/>
  <c r="K153" i="2"/>
  <c r="K195" i="2" s="1"/>
  <c r="AB4" i="6" s="1"/>
  <c r="AB7" i="6" s="1"/>
  <c r="AB19" i="6" s="1"/>
  <c r="AB22" i="6" s="1"/>
  <c r="D45" i="4"/>
  <c r="D46" i="4"/>
  <c r="D47" i="4"/>
  <c r="D41" i="4"/>
  <c r="Y21" i="4"/>
  <c r="Y31" i="4" s="1"/>
  <c r="U10" i="6" s="1"/>
  <c r="T21" i="4"/>
  <c r="AC21" i="4"/>
  <c r="X21" i="4"/>
  <c r="S21" i="4"/>
  <c r="I21" i="4"/>
  <c r="AC26" i="4"/>
  <c r="X26" i="4"/>
  <c r="I26" i="4"/>
  <c r="U25" i="4"/>
  <c r="D24" i="4"/>
  <c r="Y23" i="4"/>
  <c r="Y33" i="4" s="1"/>
  <c r="U12" i="6" s="1"/>
  <c r="S22" i="4"/>
  <c r="N25" i="4"/>
  <c r="T24" i="4"/>
  <c r="U21" i="4"/>
  <c r="D21" i="4"/>
  <c r="I24" i="4"/>
  <c r="U24" i="4"/>
  <c r="AC24" i="4"/>
  <c r="S25" i="4"/>
  <c r="Y25" i="4"/>
  <c r="Y35" i="4" s="1"/>
  <c r="U15" i="6" s="1"/>
  <c r="U22" i="4"/>
  <c r="AC22" i="4"/>
  <c r="S26" i="4"/>
  <c r="Y26" i="4"/>
  <c r="Y36" i="4" s="1"/>
  <c r="U16" i="6" s="1"/>
  <c r="I23" i="4"/>
  <c r="U23" i="4"/>
  <c r="N27" i="4"/>
  <c r="T27" i="4"/>
  <c r="T37" i="4" s="1"/>
  <c r="Q17" i="6" s="1"/>
  <c r="AD14" i="4"/>
  <c r="C23" i="4"/>
  <c r="Z24" i="4"/>
  <c r="Z34" i="4" s="1"/>
  <c r="V13" i="6" s="1"/>
  <c r="P27" i="4"/>
  <c r="P37" i="4" s="1"/>
  <c r="N17" i="6" s="1"/>
  <c r="H48" i="2"/>
  <c r="K52" i="2"/>
  <c r="H5" i="6" s="1"/>
  <c r="H8" i="6" s="1"/>
  <c r="U5" i="3"/>
  <c r="U8" i="3" s="1"/>
  <c r="T8" i="3"/>
  <c r="V5" i="3"/>
  <c r="V8" i="3" s="1"/>
  <c r="X23" i="4"/>
  <c r="U27" i="4"/>
  <c r="U37" i="4" s="1"/>
  <c r="R17" i="6" s="1"/>
  <c r="Z21" i="4"/>
  <c r="Z31" i="4" s="1"/>
  <c r="V10" i="6" s="1"/>
  <c r="S23" i="4"/>
  <c r="D25" i="4"/>
  <c r="K55" i="2"/>
  <c r="K73" i="2" s="1"/>
  <c r="L4" i="6" s="1"/>
  <c r="L7" i="6" s="1"/>
  <c r="L19" i="6" s="1"/>
  <c r="K147" i="2"/>
  <c r="X5" i="6" s="1"/>
  <c r="X8" i="6" s="1"/>
  <c r="X22" i="4"/>
  <c r="T23" i="4"/>
  <c r="N24" i="4"/>
  <c r="X24" i="4"/>
  <c r="T25" i="4"/>
  <c r="N22" i="4"/>
  <c r="D26" i="4"/>
  <c r="T26" i="4"/>
  <c r="Z26" i="4"/>
  <c r="Z36" i="4" s="1"/>
  <c r="V16" i="6" s="1"/>
  <c r="N23" i="4"/>
  <c r="F14" i="4"/>
  <c r="D27" i="4"/>
  <c r="E14" i="4"/>
  <c r="O27" i="4"/>
  <c r="O37" i="4" s="1"/>
  <c r="M17" i="6" s="1"/>
  <c r="O15" i="4"/>
  <c r="P16" i="4" s="1"/>
  <c r="I15" i="4"/>
  <c r="U15" i="4"/>
  <c r="AC15" i="4"/>
  <c r="S24" i="4"/>
  <c r="I25" i="4"/>
  <c r="AC25" i="4"/>
  <c r="Y22" i="4"/>
  <c r="Y32" i="4" s="1"/>
  <c r="U11" i="6" s="1"/>
  <c r="U26" i="4"/>
  <c r="I27" i="4"/>
  <c r="K14" i="4"/>
  <c r="X27" i="4"/>
  <c r="Y14" i="4"/>
  <c r="J11" i="5"/>
  <c r="M10" i="5"/>
  <c r="D10" i="5"/>
  <c r="P10" i="5"/>
  <c r="G11" i="5"/>
  <c r="U11" i="5" s="1"/>
  <c r="S11" i="5"/>
  <c r="H22" i="4" l="1"/>
  <c r="U16" i="4"/>
  <c r="O16" i="5"/>
  <c r="P16" i="5" s="1"/>
  <c r="I16" i="5"/>
  <c r="J16" i="5" s="1"/>
  <c r="AD8" i="3"/>
  <c r="D5" i="7" s="1"/>
  <c r="H5" i="7" s="1"/>
  <c r="L5" i="7" s="1"/>
  <c r="D15" i="7"/>
  <c r="L15" i="7" s="1"/>
  <c r="U12" i="5"/>
  <c r="X37" i="4"/>
  <c r="N33" i="4"/>
  <c r="M23" i="4"/>
  <c r="N34" i="4"/>
  <c r="M24" i="4"/>
  <c r="H23" i="4"/>
  <c r="I33" i="4"/>
  <c r="AC36" i="4"/>
  <c r="AB26" i="4"/>
  <c r="R37" i="4"/>
  <c r="P17" i="6"/>
  <c r="AE15" i="4"/>
  <c r="AE27" i="4"/>
  <c r="AE37" i="4" s="1"/>
  <c r="Z17" i="6" s="1"/>
  <c r="Z20" i="6" s="1"/>
  <c r="Z22" i="6" s="1"/>
  <c r="M22" i="4"/>
  <c r="N32" i="4"/>
  <c r="U32" i="4"/>
  <c r="AI22" i="4"/>
  <c r="F8" i="7" s="1"/>
  <c r="J8" i="7" s="1"/>
  <c r="N8" i="7" s="1"/>
  <c r="D34" i="4"/>
  <c r="AG24" i="4"/>
  <c r="D10" i="7" s="1"/>
  <c r="H10" i="7" s="1"/>
  <c r="L10" i="7" s="1"/>
  <c r="C24" i="4"/>
  <c r="N47" i="4"/>
  <c r="S47" i="4" s="1"/>
  <c r="M47" i="4"/>
  <c r="R47" i="4" s="1"/>
  <c r="O47" i="4"/>
  <c r="T47" i="4" s="1"/>
  <c r="K15" i="4"/>
  <c r="K27" i="4"/>
  <c r="K37" i="4" s="1"/>
  <c r="J17" i="6" s="1"/>
  <c r="AC35" i="4"/>
  <c r="AB25" i="4"/>
  <c r="E27" i="4"/>
  <c r="E15" i="4"/>
  <c r="T35" i="4"/>
  <c r="AH25" i="4"/>
  <c r="E11" i="7" s="1"/>
  <c r="I11" i="7" s="1"/>
  <c r="M11" i="7" s="1"/>
  <c r="T33" i="4"/>
  <c r="AH23" i="4"/>
  <c r="E9" i="7" s="1"/>
  <c r="I9" i="7" s="1"/>
  <c r="M9" i="7" s="1"/>
  <c r="V5" i="6"/>
  <c r="V8" i="6" s="1"/>
  <c r="U5" i="6"/>
  <c r="U8" i="6" s="1"/>
  <c r="K125" i="2"/>
  <c r="T5" i="6"/>
  <c r="T8" i="6" s="1"/>
  <c r="R23" i="4"/>
  <c r="S33" i="4"/>
  <c r="I8" i="6"/>
  <c r="I20" i="6" s="1"/>
  <c r="I22" i="6" s="1"/>
  <c r="J8" i="6"/>
  <c r="J20" i="6" s="1"/>
  <c r="J22" i="6" s="1"/>
  <c r="H24" i="4"/>
  <c r="I34" i="4"/>
  <c r="M25" i="4"/>
  <c r="N35" i="4"/>
  <c r="U35" i="4"/>
  <c r="AI25" i="4"/>
  <c r="F11" i="7" s="1"/>
  <c r="J11" i="7" s="1"/>
  <c r="N11" i="7" s="1"/>
  <c r="I31" i="4"/>
  <c r="H21" i="4"/>
  <c r="T31" i="4"/>
  <c r="AH21" i="4"/>
  <c r="E7" i="7" s="1"/>
  <c r="I7" i="7" s="1"/>
  <c r="M7" i="7" s="1"/>
  <c r="M46" i="4"/>
  <c r="R46" i="4" s="1"/>
  <c r="O46" i="4"/>
  <c r="T46" i="4" s="1"/>
  <c r="N46" i="4"/>
  <c r="S46" i="4" s="1"/>
  <c r="V4" i="6"/>
  <c r="V7" i="6" s="1"/>
  <c r="V19" i="6" s="1"/>
  <c r="U4" i="6"/>
  <c r="U7" i="6" s="1"/>
  <c r="U19" i="6" s="1"/>
  <c r="U4" i="3"/>
  <c r="U7" i="3" s="1"/>
  <c r="T4" i="6"/>
  <c r="T7" i="6" s="1"/>
  <c r="T19" i="6" s="1"/>
  <c r="V4" i="3"/>
  <c r="V7" i="3" s="1"/>
  <c r="L10" i="6"/>
  <c r="M31" i="4"/>
  <c r="W25" i="4"/>
  <c r="AC37" i="4"/>
  <c r="AH22" i="4"/>
  <c r="E8" i="7" s="1"/>
  <c r="I8" i="7" s="1"/>
  <c r="M8" i="7" s="1"/>
  <c r="AG22" i="4"/>
  <c r="D8" i="7" s="1"/>
  <c r="H8" i="7" s="1"/>
  <c r="L8" i="7" s="1"/>
  <c r="C16" i="5"/>
  <c r="D16" i="5" s="1"/>
  <c r="D4" i="3"/>
  <c r="D7" i="3" s="1"/>
  <c r="Q4" i="6"/>
  <c r="Q7" i="6" s="1"/>
  <c r="R4" i="6"/>
  <c r="R7" i="6" s="1"/>
  <c r="P4" i="6"/>
  <c r="P7" i="6" s="1"/>
  <c r="P19" i="6" s="1"/>
  <c r="R16" i="5"/>
  <c r="S16" i="5" s="1"/>
  <c r="X4" i="3"/>
  <c r="X7" i="3" s="1"/>
  <c r="AG25" i="4"/>
  <c r="D11" i="7" s="1"/>
  <c r="H11" i="7" s="1"/>
  <c r="L11" i="7" s="1"/>
  <c r="C25" i="4"/>
  <c r="D35" i="4"/>
  <c r="W23" i="4"/>
  <c r="X33" i="4"/>
  <c r="AD27" i="4"/>
  <c r="AD37" i="4" s="1"/>
  <c r="Y17" i="6" s="1"/>
  <c r="Y20" i="6" s="1"/>
  <c r="Y22" i="6" s="1"/>
  <c r="AD15" i="4"/>
  <c r="AE16" i="4" s="1"/>
  <c r="U34" i="4"/>
  <c r="AI24" i="4"/>
  <c r="F10" i="7" s="1"/>
  <c r="J10" i="7" s="1"/>
  <c r="N10" i="7" s="1"/>
  <c r="T34" i="4"/>
  <c r="AH24" i="4"/>
  <c r="E10" i="7" s="1"/>
  <c r="I10" i="7" s="1"/>
  <c r="M10" i="7" s="1"/>
  <c r="AC31" i="4"/>
  <c r="AB21" i="4"/>
  <c r="I37" i="4"/>
  <c r="H27" i="4"/>
  <c r="I35" i="4"/>
  <c r="H25" i="4"/>
  <c r="K16" i="4"/>
  <c r="D37" i="4"/>
  <c r="AG27" i="4"/>
  <c r="D13" i="7" s="1"/>
  <c r="H13" i="7" s="1"/>
  <c r="L13" i="7" s="1"/>
  <c r="T36" i="4"/>
  <c r="AH26" i="4"/>
  <c r="E12" i="7" s="1"/>
  <c r="I12" i="7" s="1"/>
  <c r="M12" i="7" s="1"/>
  <c r="W24" i="4"/>
  <c r="X34" i="4"/>
  <c r="X32" i="4"/>
  <c r="W22" i="4"/>
  <c r="F16" i="5"/>
  <c r="G16" i="5" s="1"/>
  <c r="H4" i="3"/>
  <c r="H7" i="3" s="1"/>
  <c r="AG23" i="4"/>
  <c r="D9" i="7" s="1"/>
  <c r="H9" i="7" s="1"/>
  <c r="L9" i="7" s="1"/>
  <c r="N37" i="4"/>
  <c r="M27" i="4"/>
  <c r="S36" i="4"/>
  <c r="R26" i="4"/>
  <c r="S35" i="4"/>
  <c r="R25" i="4"/>
  <c r="AG21" i="4"/>
  <c r="D7" i="7" s="1"/>
  <c r="H7" i="7" s="1"/>
  <c r="L7" i="7" s="1"/>
  <c r="C21" i="4"/>
  <c r="D31" i="4"/>
  <c r="S32" i="4"/>
  <c r="R22" i="4"/>
  <c r="I36" i="4"/>
  <c r="H26" i="4"/>
  <c r="S31" i="4"/>
  <c r="R21" i="4"/>
  <c r="O45" i="4"/>
  <c r="N45" i="4"/>
  <c r="M45" i="4"/>
  <c r="R5" i="6"/>
  <c r="R8" i="6" s="1"/>
  <c r="Q5" i="6"/>
  <c r="Q8" i="6" s="1"/>
  <c r="P5" i="6"/>
  <c r="P8" i="6" s="1"/>
  <c r="AD8" i="6" s="1"/>
  <c r="T15" i="6"/>
  <c r="W35" i="4"/>
  <c r="AH32" i="4"/>
  <c r="Q11" i="6"/>
  <c r="AE11" i="6" s="1"/>
  <c r="L16" i="5"/>
  <c r="M16" i="5" s="1"/>
  <c r="R4" i="3"/>
  <c r="R7" i="3" s="1"/>
  <c r="Q4" i="3"/>
  <c r="Q7" i="3" s="1"/>
  <c r="P4" i="3"/>
  <c r="P7" i="3" s="1"/>
  <c r="N8" i="6"/>
  <c r="N20" i="6" s="1"/>
  <c r="N22" i="6" s="1"/>
  <c r="M8" i="6"/>
  <c r="M20" i="6" s="1"/>
  <c r="M22" i="6" s="1"/>
  <c r="Y27" i="4"/>
  <c r="Y37" i="4" s="1"/>
  <c r="U17" i="6" s="1"/>
  <c r="Z14" i="4"/>
  <c r="Y15" i="4"/>
  <c r="U36" i="4"/>
  <c r="AI26" i="4"/>
  <c r="F12" i="7" s="1"/>
  <c r="J12" i="7" s="1"/>
  <c r="N12" i="7" s="1"/>
  <c r="R24" i="4"/>
  <c r="S34" i="4"/>
  <c r="F27" i="4"/>
  <c r="F15" i="4"/>
  <c r="AG26" i="4"/>
  <c r="D12" i="7" s="1"/>
  <c r="H12" i="7" s="1"/>
  <c r="L12" i="7" s="1"/>
  <c r="C26" i="4"/>
  <c r="D36" i="4"/>
  <c r="U33" i="4"/>
  <c r="AI23" i="4"/>
  <c r="F9" i="7" s="1"/>
  <c r="J9" i="7" s="1"/>
  <c r="N9" i="7" s="1"/>
  <c r="AC32" i="4"/>
  <c r="AB22" i="4"/>
  <c r="AB24" i="4"/>
  <c r="AC34" i="4"/>
  <c r="U31" i="4"/>
  <c r="AI21" i="4"/>
  <c r="F7" i="7" s="1"/>
  <c r="J7" i="7" s="1"/>
  <c r="N7" i="7" s="1"/>
  <c r="X36" i="4"/>
  <c r="W26" i="4"/>
  <c r="X31" i="4"/>
  <c r="W21" i="4"/>
  <c r="D16" i="7"/>
  <c r="H16" i="7" s="1"/>
  <c r="L16" i="7" s="1"/>
  <c r="E41" i="4"/>
  <c r="X12" i="6"/>
  <c r="AB33" i="4"/>
  <c r="R27" i="4"/>
  <c r="E8" i="6"/>
  <c r="F8" i="6"/>
  <c r="L16" i="6"/>
  <c r="M36" i="4"/>
  <c r="D11" i="6"/>
  <c r="AG32" i="4"/>
  <c r="C32" i="4"/>
  <c r="H32" i="4"/>
  <c r="H11" i="6"/>
  <c r="N8" i="3"/>
  <c r="AF8" i="3" s="1"/>
  <c r="F5" i="7" s="1"/>
  <c r="J5" i="7" s="1"/>
  <c r="N5" i="7" s="1"/>
  <c r="M8" i="3"/>
  <c r="AH8" i="3" l="1"/>
  <c r="AF7" i="3"/>
  <c r="F4" i="7" s="1"/>
  <c r="J4" i="7" s="1"/>
  <c r="AD7" i="6"/>
  <c r="AE7" i="3"/>
  <c r="E4" i="7" s="1"/>
  <c r="AE8" i="3"/>
  <c r="E5" i="7" s="1"/>
  <c r="I5" i="7" s="1"/>
  <c r="M5" i="7" s="1"/>
  <c r="AH8" i="6"/>
  <c r="R36" i="4"/>
  <c r="P16" i="6"/>
  <c r="T11" i="6"/>
  <c r="W32" i="4"/>
  <c r="Q16" i="6"/>
  <c r="AE16" i="6" s="1"/>
  <c r="AH36" i="4"/>
  <c r="H17" i="6"/>
  <c r="H37" i="4"/>
  <c r="Q13" i="6"/>
  <c r="AE13" i="6" s="1"/>
  <c r="AH34" i="4"/>
  <c r="R19" i="6"/>
  <c r="AF7" i="6"/>
  <c r="Q10" i="6"/>
  <c r="AE10" i="6" s="1"/>
  <c r="AH31" i="4"/>
  <c r="R15" i="6"/>
  <c r="AF15" i="6" s="1"/>
  <c r="AI35" i="4"/>
  <c r="P12" i="6"/>
  <c r="R33" i="4"/>
  <c r="U20" i="6"/>
  <c r="L11" i="6"/>
  <c r="M32" i="4"/>
  <c r="X16" i="6"/>
  <c r="AB36" i="4"/>
  <c r="L13" i="6"/>
  <c r="M34" i="4"/>
  <c r="T16" i="6"/>
  <c r="W36" i="4"/>
  <c r="R12" i="6"/>
  <c r="AF12" i="6" s="1"/>
  <c r="AI33" i="4"/>
  <c r="AE8" i="6"/>
  <c r="D16" i="6"/>
  <c r="AG36" i="4"/>
  <c r="C36" i="4"/>
  <c r="F37" i="4"/>
  <c r="R16" i="6"/>
  <c r="AF16" i="6" s="1"/>
  <c r="AI36" i="4"/>
  <c r="R45" i="4"/>
  <c r="R48" i="4" s="1"/>
  <c r="AD14" i="6" s="1"/>
  <c r="M48" i="4"/>
  <c r="D17" i="7" s="1"/>
  <c r="H17" i="7" s="1"/>
  <c r="L17" i="7" s="1"/>
  <c r="P10" i="6"/>
  <c r="R31" i="4"/>
  <c r="P11" i="6"/>
  <c r="R32" i="4"/>
  <c r="W34" i="4"/>
  <c r="T13" i="6"/>
  <c r="C27" i="4"/>
  <c r="W33" i="4"/>
  <c r="T12" i="6"/>
  <c r="Q19" i="6"/>
  <c r="AE7" i="6"/>
  <c r="L15" i="6"/>
  <c r="M35" i="4"/>
  <c r="Q15" i="6"/>
  <c r="AE15" i="6" s="1"/>
  <c r="AH35" i="4"/>
  <c r="X15" i="6"/>
  <c r="AB35" i="4"/>
  <c r="D13" i="6"/>
  <c r="AG34" i="4"/>
  <c r="C34" i="4"/>
  <c r="H12" i="6"/>
  <c r="H33" i="4"/>
  <c r="AG33" i="4"/>
  <c r="T17" i="6"/>
  <c r="X13" i="6"/>
  <c r="AB34" i="4"/>
  <c r="T10" i="6"/>
  <c r="T20" i="6" s="1"/>
  <c r="T22" i="6" s="1"/>
  <c r="W31" i="4"/>
  <c r="R10" i="6"/>
  <c r="AF10" i="6" s="1"/>
  <c r="AI31" i="4"/>
  <c r="X11" i="6"/>
  <c r="AB32" i="4"/>
  <c r="P13" i="6"/>
  <c r="R34" i="4"/>
  <c r="N48" i="4"/>
  <c r="E17" i="7" s="1"/>
  <c r="I17" i="7" s="1"/>
  <c r="M17" i="7" s="1"/>
  <c r="S45" i="4"/>
  <c r="S48" i="4" s="1"/>
  <c r="AE14" i="6" s="1"/>
  <c r="D10" i="6"/>
  <c r="C31" i="4"/>
  <c r="AG31" i="4"/>
  <c r="P15" i="6"/>
  <c r="P20" i="6" s="1"/>
  <c r="P22" i="6" s="1"/>
  <c r="R35" i="4"/>
  <c r="L17" i="6"/>
  <c r="M37" i="4"/>
  <c r="H15" i="6"/>
  <c r="H35" i="4"/>
  <c r="X10" i="6"/>
  <c r="AB31" i="4"/>
  <c r="R13" i="6"/>
  <c r="AF13" i="6" s="1"/>
  <c r="AI34" i="4"/>
  <c r="AD7" i="3"/>
  <c r="D4" i="7" s="1"/>
  <c r="AH7" i="3"/>
  <c r="AB27" i="4"/>
  <c r="U22" i="6"/>
  <c r="H10" i="6"/>
  <c r="H31" i="4"/>
  <c r="F16" i="4"/>
  <c r="AH7" i="6"/>
  <c r="L12" i="6"/>
  <c r="M33" i="4"/>
  <c r="AF8" i="6"/>
  <c r="Z27" i="4"/>
  <c r="Z37" i="4" s="1"/>
  <c r="V17" i="6" s="1"/>
  <c r="V20" i="6" s="1"/>
  <c r="V22" i="6" s="1"/>
  <c r="Z15" i="4"/>
  <c r="Z16" i="4" s="1"/>
  <c r="I4" i="7"/>
  <c r="O48" i="4"/>
  <c r="F17" i="7" s="1"/>
  <c r="J17" i="7" s="1"/>
  <c r="N17" i="7" s="1"/>
  <c r="T45" i="4"/>
  <c r="T48" i="4" s="1"/>
  <c r="AF14" i="6" s="1"/>
  <c r="H36" i="4"/>
  <c r="H16" i="6"/>
  <c r="D17" i="6"/>
  <c r="AG37" i="4"/>
  <c r="D15" i="6"/>
  <c r="AG35" i="4"/>
  <c r="C35" i="4"/>
  <c r="U16" i="5"/>
  <c r="X17" i="6"/>
  <c r="AB37" i="4"/>
  <c r="H13" i="6"/>
  <c r="H34" i="4"/>
  <c r="Q12" i="6"/>
  <c r="AE12" i="6" s="1"/>
  <c r="AH33" i="4"/>
  <c r="AH27" i="4"/>
  <c r="E13" i="7" s="1"/>
  <c r="I13" i="7" s="1"/>
  <c r="M13" i="7" s="1"/>
  <c r="E37" i="4"/>
  <c r="R11" i="6"/>
  <c r="AF11" i="6" s="1"/>
  <c r="AI32" i="4"/>
  <c r="AD11" i="6" l="1"/>
  <c r="AD19" i="6"/>
  <c r="E17" i="6"/>
  <c r="AH37" i="4"/>
  <c r="I19" i="7"/>
  <c r="M4" i="7"/>
  <c r="M19" i="7" s="1"/>
  <c r="U17" i="5"/>
  <c r="D14" i="7"/>
  <c r="L14" i="7" s="1"/>
  <c r="AH11" i="6"/>
  <c r="W37" i="4"/>
  <c r="AH12" i="6"/>
  <c r="AD12" i="6"/>
  <c r="AH19" i="6"/>
  <c r="AF19" i="6"/>
  <c r="R20" i="6"/>
  <c r="R22" i="6" s="1"/>
  <c r="C37" i="4"/>
  <c r="AD17" i="6"/>
  <c r="AH15" i="6"/>
  <c r="AD15" i="6"/>
  <c r="Q20" i="6"/>
  <c r="Q22" i="6" s="1"/>
  <c r="W27" i="4"/>
  <c r="E19" i="7"/>
  <c r="H20" i="6"/>
  <c r="H22" i="6" s="1"/>
  <c r="H4" i="7"/>
  <c r="X20" i="6"/>
  <c r="X22" i="6" s="1"/>
  <c r="F17" i="6"/>
  <c r="AI37" i="4"/>
  <c r="AD16" i="6"/>
  <c r="AH16" i="6"/>
  <c r="N4" i="7"/>
  <c r="AH10" i="6"/>
  <c r="AD10" i="6"/>
  <c r="D20" i="6"/>
  <c r="AD13" i="6"/>
  <c r="AH13" i="6"/>
  <c r="AE19" i="6"/>
  <c r="AH14" i="6"/>
  <c r="AI27" i="4"/>
  <c r="L20" i="6"/>
  <c r="L22" i="6" s="1"/>
  <c r="D19" i="7" l="1"/>
  <c r="F13" i="7"/>
  <c r="H19" i="7"/>
  <c r="L4" i="7"/>
  <c r="L19" i="7" s="1"/>
  <c r="D22" i="6"/>
  <c r="AF17" i="6"/>
  <c r="AF20" i="6" s="1"/>
  <c r="AF22" i="6" s="1"/>
  <c r="F20" i="6"/>
  <c r="F22" i="6" s="1"/>
  <c r="AH17" i="6"/>
  <c r="AD20" i="6"/>
  <c r="AD22" i="6" s="1"/>
  <c r="AE17" i="6"/>
  <c r="AE20" i="6" s="1"/>
  <c r="AE22" i="6" s="1"/>
  <c r="E20" i="6"/>
  <c r="E22" i="6" s="1"/>
  <c r="AH22" i="6" l="1"/>
  <c r="AH20" i="6"/>
  <c r="J13" i="7"/>
  <c r="F19" i="7"/>
  <c r="D20" i="7" s="1"/>
  <c r="N13" i="7" l="1"/>
  <c r="N19" i="7" s="1"/>
  <c r="L20" i="7" s="1"/>
  <c r="J19" i="7"/>
  <c r="H20" i="7" s="1"/>
</calcChain>
</file>

<file path=xl/sharedStrings.xml><?xml version="1.0" encoding="utf-8"?>
<sst xmlns="http://schemas.openxmlformats.org/spreadsheetml/2006/main" count="561" uniqueCount="211">
  <si>
    <t>RFI Requirements Summary</t>
  </si>
  <si>
    <t>Pre aggregation / MBH</t>
  </si>
  <si>
    <t>Small Router</t>
  </si>
  <si>
    <t>Large Router</t>
  </si>
  <si>
    <t>Basic HW Requirements</t>
  </si>
  <si>
    <t>Min Aggregated throughput scaling per chassis</t>
  </si>
  <si>
    <t>40G</t>
  </si>
  <si>
    <t>80G</t>
  </si>
  <si>
    <t>Port requrements</t>
  </si>
  <si>
    <t>16 x 1GE SFP (Optical) + 8 x GE/FE RJ-45  (SyncE)  8 x E1 optionally</t>
  </si>
  <si>
    <t>2 x 10GE XFP + 24 x 1GE SFP (Optical) + 8 x GE/FE RJ-45 (SyncE) + 4 x STM1 (optical) + 8 x E1</t>
  </si>
  <si>
    <t>Redundant processor</t>
  </si>
  <si>
    <t>no</t>
  </si>
  <si>
    <t>yes</t>
  </si>
  <si>
    <t xml:space="preserve">Redundant Power Supply </t>
  </si>
  <si>
    <t>Year</t>
  </si>
  <si>
    <t>Qty</t>
  </si>
  <si>
    <t>IP/MPLS</t>
  </si>
  <si>
    <t>Small POP</t>
  </si>
  <si>
    <t>Large POP</t>
  </si>
  <si>
    <t>Core</t>
  </si>
  <si>
    <t>chassis aggregated throughput 1 Tbps</t>
  </si>
  <si>
    <t>chassis aggregated throughput 8Tbps</t>
  </si>
  <si>
    <t>chassis aggregated throughput 16 Tbps</t>
  </si>
  <si>
    <t>Min Forwarding capacity per slot (full duplex)</t>
  </si>
  <si>
    <t>100 Gbps</t>
  </si>
  <si>
    <t>200 Gbps</t>
  </si>
  <si>
    <t>400 Gbps</t>
  </si>
  <si>
    <t>redundant switching fabric</t>
  </si>
  <si>
    <t>redundant Power Supply</t>
  </si>
  <si>
    <t>Chassis Qty</t>
  </si>
  <si>
    <t>100 GE</t>
  </si>
  <si>
    <t>10 GE</t>
  </si>
  <si>
    <t>GE</t>
  </si>
  <si>
    <t>40 (opt) + 20 (electr)</t>
  </si>
  <si>
    <t>40 (opt)</t>
  </si>
  <si>
    <t>STM1/E1</t>
  </si>
  <si>
    <t>IGW and national peering</t>
  </si>
  <si>
    <t xml:space="preserve"> The solution provider should offer new scalable and fully redundant 100GE platform</t>
  </si>
  <si>
    <t>2x IGWs and 1x peering routers should be offered</t>
  </si>
  <si>
    <t>Upstream connections will be realized via several 10GE links</t>
  </si>
  <si>
    <t>Backbone connections will be realized via 100GE links</t>
  </si>
  <si>
    <t>Product ID</t>
  </si>
  <si>
    <t>Description</t>
  </si>
  <si>
    <t>Unit Global Price (USD)</t>
  </si>
  <si>
    <t>Transfer Dscount</t>
  </si>
  <si>
    <t>Unit Integrator Price (USD)</t>
  </si>
  <si>
    <t>Integrator Price (USD)</t>
  </si>
  <si>
    <t>GM</t>
  </si>
  <si>
    <t>ISP price (USD)</t>
  </si>
  <si>
    <t>Power Requirements per Unit (Watts)</t>
  </si>
  <si>
    <t>Power Requirements Total (Watts)</t>
  </si>
  <si>
    <t>Power Requirements Total per year (kWh)</t>
  </si>
  <si>
    <t>Chassis</t>
  </si>
  <si>
    <t>CHASSIS</t>
  </si>
  <si>
    <t>FANS</t>
  </si>
  <si>
    <t>included</t>
  </si>
  <si>
    <t>FILTER</t>
  </si>
  <si>
    <t>Fabric</t>
  </si>
  <si>
    <t>PWR modules</t>
  </si>
  <si>
    <t>Routing Engine</t>
  </si>
  <si>
    <t>Operating system</t>
  </si>
  <si>
    <t>Line cards</t>
  </si>
  <si>
    <t>Licenses</t>
  </si>
  <si>
    <t>Optics</t>
  </si>
  <si>
    <t>CFP-100GBASE-LR4</t>
  </si>
  <si>
    <t>100GE CFP module 10km</t>
  </si>
  <si>
    <t>SFPP-10GE-LR</t>
  </si>
  <si>
    <t>10GE SFP+ module 10km</t>
  </si>
  <si>
    <t>SFPP-10GE-SR</t>
  </si>
  <si>
    <t>10GE SFP+ module 300m</t>
  </si>
  <si>
    <t>SFP-1GE-LX</t>
  </si>
  <si>
    <t>1GE SFP module 10km</t>
  </si>
  <si>
    <t>Support</t>
  </si>
  <si>
    <t>n/a</t>
  </si>
  <si>
    <t xml:space="preserve"> </t>
  </si>
  <si>
    <t>SFP-1GE-FE-E-T</t>
  </si>
  <si>
    <t>SFP capable of support 10/100/1000 speeds</t>
  </si>
  <si>
    <t>XFP-10G-L-OC192-SR1</t>
  </si>
  <si>
    <t>Dual Rate 10G pluggable transceiver for 10GE and OC192, 1310nm for 10Km transmission.</t>
  </si>
  <si>
    <t>IGW &amp; SIX</t>
  </si>
  <si>
    <t>Spares</t>
  </si>
  <si>
    <t>Core PSU</t>
  </si>
  <si>
    <t>Core Fabric</t>
  </si>
  <si>
    <t>Core Routing engine</t>
  </si>
  <si>
    <t>Core FAN</t>
  </si>
  <si>
    <t>Large POP PSU</t>
  </si>
  <si>
    <t>Large POP Fabric</t>
  </si>
  <si>
    <t>Large POP Routing engine</t>
  </si>
  <si>
    <t>Large POP FAN</t>
  </si>
  <si>
    <t>Small POP &amp; IGW &amp; SIX</t>
  </si>
  <si>
    <t>Small POP PSU</t>
  </si>
  <si>
    <t>Small POP Fabric</t>
  </si>
  <si>
    <t>Small POP Routing engine</t>
  </si>
  <si>
    <t>Small POP FAN</t>
  </si>
  <si>
    <t>Large Router PSU</t>
  </si>
  <si>
    <t>Large Router Routing engine</t>
  </si>
  <si>
    <t>Large Router FAN</t>
  </si>
  <si>
    <t>Small Router PSU</t>
  </si>
  <si>
    <t>Small Router FAN</t>
  </si>
  <si>
    <t>Quantification</t>
  </si>
  <si>
    <t>IGW a SIX</t>
  </si>
  <si>
    <t>Total per year</t>
  </si>
  <si>
    <t>Total</t>
  </si>
  <si>
    <t>2016 - 2018</t>
  </si>
  <si>
    <t>Number of units</t>
  </si>
  <si>
    <t>HW unit price</t>
  </si>
  <si>
    <t>Support unit price</t>
  </si>
  <si>
    <t>HW total price</t>
  </si>
  <si>
    <t>Support total price</t>
  </si>
  <si>
    <t>1 router</t>
  </si>
  <si>
    <t xml:space="preserve">Devices Installation         </t>
  </si>
  <si>
    <t>Physical installation</t>
  </si>
  <si>
    <t>AC/DC power supply within rack</t>
  </si>
  <si>
    <t>No new racks, installation within existing racks - assumption</t>
  </si>
  <si>
    <t>Optical patchcords and cables preparation on customer side</t>
  </si>
  <si>
    <t>Phy site documentation</t>
  </si>
  <si>
    <t>Project Management</t>
  </si>
  <si>
    <t>Logistics cost</t>
  </si>
  <si>
    <t>Intregration cost</t>
  </si>
  <si>
    <t>Testing cost estimation</t>
  </si>
  <si>
    <t>Site Survey</t>
  </si>
  <si>
    <t>Integrator Support</t>
  </si>
  <si>
    <t>Sum</t>
  </si>
  <si>
    <t>in $</t>
  </si>
  <si>
    <t>Price per year</t>
  </si>
  <si>
    <t>Installation</t>
  </si>
  <si>
    <t>Integration</t>
  </si>
  <si>
    <t>Logistics</t>
  </si>
  <si>
    <t>Testing</t>
  </si>
  <si>
    <t>in $ with GM</t>
  </si>
  <si>
    <t>Price per year with GM</t>
  </si>
  <si>
    <t>MWH</t>
  </si>
  <si>
    <t>Price</t>
  </si>
  <si>
    <t>Price with GM</t>
  </si>
  <si>
    <t>Low Level Design</t>
  </si>
  <si>
    <t>Number of trainings by year</t>
  </si>
  <si>
    <t>Trainings</t>
  </si>
  <si>
    <t>10 participants, L1</t>
  </si>
  <si>
    <t>5 participants, network monitoring</t>
  </si>
  <si>
    <t>5 participants, Experts</t>
  </si>
  <si>
    <t>Trainings SUM</t>
  </si>
  <si>
    <t>Installation SUM</t>
  </si>
  <si>
    <t>Installation with GM</t>
  </si>
  <si>
    <t>HW price</t>
  </si>
  <si>
    <t>HW price with GM</t>
  </si>
  <si>
    <t xml:space="preserve">Integration </t>
  </si>
  <si>
    <t>Proj. Management</t>
  </si>
  <si>
    <t>Training</t>
  </si>
  <si>
    <t>Summary CAPEX</t>
  </si>
  <si>
    <t>Summary OPEX</t>
  </si>
  <si>
    <t>Grand TOTAL</t>
  </si>
  <si>
    <t>Discount</t>
  </si>
  <si>
    <t>Expenses</t>
  </si>
  <si>
    <t>Income</t>
  </si>
  <si>
    <t>Profit</t>
  </si>
  <si>
    <t>LAB Hardware</t>
  </si>
  <si>
    <t>LAB Installation</t>
  </si>
  <si>
    <t>TOTAL per Year</t>
  </si>
  <si>
    <t>NE5000E Main Processing Unit B5</t>
  </si>
  <si>
    <t>2-Port 100G OTN/ETH-CFP2 </t>
  </si>
  <si>
    <t>NetEngine5000E Single-Chassis Base SW,VRP8</t>
  </si>
  <si>
    <t>CR5D00N2NC61</t>
  </si>
  <si>
    <t>CR5D00EFGF60</t>
  </si>
  <si>
    <t>24-Port 100/1000Base-SFP</t>
  </si>
  <si>
    <t>NE40E-X16A Basic Configuration (Including NE40E-X16A Chassis, 2 MPUs, 4 SFUs(480G), 10 AC Power,</t>
  </si>
  <si>
    <t>NetEngine40E&amp;80E LPUF-40-B</t>
  </si>
  <si>
    <t>24-Port 10GBase LAN/WAN-SFP+</t>
  </si>
  <si>
    <t>CR5D00LFXF74</t>
  </si>
  <si>
    <t>CR5D0EKGFA70</t>
  </si>
  <si>
    <t>CR52-P21-40X</t>
  </si>
  <si>
    <t>40-Port 10/100/1000Base-RJ45 Flexible Card</t>
  </si>
  <si>
    <t>40-Port 100/1000Base-X-SFP line card</t>
  </si>
  <si>
    <t>NE40E-X8A Basic Configuration (Including NE40E-X8A Chassis, 2 MPUs, 2 SFUs(480G),</t>
  </si>
  <si>
    <t>NE40-x16a Main Processing Unit B5</t>
  </si>
  <si>
    <t>Switch and Route Processing Unit A8</t>
  </si>
  <si>
    <t>CR5DLPUFF07B</t>
  </si>
  <si>
    <t>Flexible Card Line Processing Unit(LPUF-240-B)</t>
  </si>
  <si>
    <t>NE40E-X3A Basic Configuration</t>
  </si>
  <si>
    <t>NE40E-X3 Fan Box</t>
  </si>
  <si>
    <t>Main Processing Unit B5</t>
  </si>
  <si>
    <t>100Gbps Fabric Unit B(SFUI-100-B)</t>
  </si>
  <si>
    <t>NetEngine40E&amp;80E LPUF-20-B</t>
  </si>
  <si>
    <t>CR5D0EEGEA70</t>
  </si>
  <si>
    <t>20-Port 10/100/1000Base-Flexible Card</t>
  </si>
  <si>
    <t>SPA-4XOC48POS/RPR</t>
  </si>
  <si>
    <t>4-port OC48/STM16 POS/RPR</t>
  </si>
  <si>
    <t>NE20E-S 16 AC Basic Configuration Includes NE20E-S 16 Chassis,2*MPUE,2*AC Power</t>
  </si>
  <si>
    <t>NE20E-S16 Fan Box</t>
  </si>
  <si>
    <t>NetEngine20E SW</t>
  </si>
  <si>
    <t>CR2D00EAGF10</t>
  </si>
  <si>
    <t>10-Port 1G-X-SFP </t>
  </si>
  <si>
    <t>CR5DE2NLFX70</t>
  </si>
  <si>
    <t>2-Port 100GBase-CFP2 + 24-Port 10GBase line card</t>
  </si>
  <si>
    <t>NetEngine5000E-X16A 400G Basic Configuration</t>
  </si>
  <si>
    <t>E000FBX07</t>
  </si>
  <si>
    <t>CR5D0MPUB560</t>
  </si>
  <si>
    <t>CR5DSFUFA06C</t>
  </si>
  <si>
    <t>PAC-2700WB</t>
  </si>
  <si>
    <t>http://www.router-switch.com/Price-ne40e-series-service-router-module_c271</t>
  </si>
  <si>
    <t>CR2M002FBX10</t>
  </si>
  <si>
    <t>CR2M16BASD02</t>
  </si>
  <si>
    <t>Small Router Chassis + 2x PSU</t>
  </si>
  <si>
    <t>CSM-PSU2-650W</t>
  </si>
  <si>
    <t>CR5M000FBX61</t>
  </si>
  <si>
    <t>E000FBX06</t>
  </si>
  <si>
    <t>CR5DSFUIM07B</t>
  </si>
  <si>
    <t>CR5D0SRUA870</t>
  </si>
  <si>
    <t>CR5DSFUIE07B</t>
  </si>
  <si>
    <t>LARGE ROUTER</t>
  </si>
  <si>
    <t>SMALL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</si>
</sst>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"/>
    <numFmt numFmtId="165" formatCode="[$$-409]#,##0.00"/>
    <numFmt numFmtId="166" formatCode="[$$-409]#,##0"/>
    <numFmt numFmtId="167" formatCode="0.00\ \W"/>
    <numFmt numFmtId="168" formatCode="0.00\ &quot;kWh&quot;"/>
    <numFmt numFmtId="169" formatCode="0.00\ &quot;W&quot;"/>
    <numFmt numFmtId="170" formatCode="&quot;$&quot;#,##0.00\ &quot;per MWH&quot;"/>
  </numFmts>
  <fonts count="19" x14ac:knownFonts="1">
    <font>
      <sz val="11"/>
      <color rgb="FF000000"/>
      <name val="Calibri"/>
    </font>
    <font>
      <b/>
      <sz val="18"/>
      <name val="Calibri"/>
      <family val="2"/>
      <charset val="238"/>
    </font>
    <font>
      <sz val="11"/>
      <name val="Calibri"/>
      <family val="2"/>
      <charset val="238"/>
    </font>
    <font>
      <b/>
      <sz val="12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9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333333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67CF59"/>
        <bgColor rgb="FF67CF59"/>
      </patternFill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10" fontId="7" fillId="5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7" fillId="5" borderId="6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0" fillId="0" borderId="0" xfId="0" applyFont="1"/>
    <xf numFmtId="0" fontId="8" fillId="4" borderId="1" xfId="0" applyFont="1" applyFill="1" applyBorder="1" applyAlignment="1">
      <alignment wrapText="1"/>
    </xf>
    <xf numFmtId="10" fontId="9" fillId="3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65" fontId="9" fillId="0" borderId="0" xfId="0" applyNumberFormat="1" applyFont="1" applyAlignment="1">
      <alignment horizontal="right" vertical="center"/>
    </xf>
    <xf numFmtId="10" fontId="9" fillId="3" borderId="1" xfId="0" applyNumberFormat="1" applyFont="1" applyFill="1" applyBorder="1" applyAlignment="1">
      <alignment horizontal="righ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5" fontId="9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wrapText="1"/>
    </xf>
    <xf numFmtId="10" fontId="9" fillId="3" borderId="0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9" fillId="0" borderId="1" xfId="0" applyNumberFormat="1" applyFont="1" applyBorder="1" applyAlignment="1">
      <alignment horizontal="right" vertical="center"/>
    </xf>
    <xf numFmtId="0" fontId="9" fillId="0" borderId="1" xfId="0" applyFont="1" applyBorder="1"/>
    <xf numFmtId="166" fontId="9" fillId="0" borderId="0" xfId="0" applyNumberFormat="1" applyFont="1" applyAlignment="1">
      <alignment horizontal="right" vertical="center"/>
    </xf>
    <xf numFmtId="165" fontId="10" fillId="0" borderId="0" xfId="0" applyNumberFormat="1" applyFont="1"/>
    <xf numFmtId="164" fontId="10" fillId="0" borderId="0" xfId="0" applyNumberFormat="1" applyFont="1"/>
    <xf numFmtId="167" fontId="0" fillId="0" borderId="0" xfId="0" applyNumberFormat="1" applyFont="1"/>
    <xf numFmtId="0" fontId="9" fillId="0" borderId="0" xfId="0" applyFont="1"/>
    <xf numFmtId="0" fontId="9" fillId="0" borderId="1" xfId="0" applyFont="1" applyBorder="1" applyAlignment="1">
      <alignment horizontal="left"/>
    </xf>
    <xf numFmtId="0" fontId="8" fillId="0" borderId="0" xfId="0" applyFont="1"/>
    <xf numFmtId="168" fontId="10" fillId="0" borderId="0" xfId="0" applyNumberFormat="1" applyFont="1"/>
    <xf numFmtId="0" fontId="2" fillId="0" borderId="1" xfId="0" applyFont="1" applyBorder="1"/>
    <xf numFmtId="0" fontId="2" fillId="0" borderId="0" xfId="0" applyFont="1"/>
    <xf numFmtId="169" fontId="0" fillId="0" borderId="0" xfId="0" applyNumberFormat="1" applyFont="1"/>
    <xf numFmtId="166" fontId="9" fillId="0" borderId="1" xfId="0" applyNumberFormat="1" applyFont="1" applyBorder="1" applyAlignment="1">
      <alignment horizontal="right" vertical="center"/>
    </xf>
    <xf numFmtId="0" fontId="11" fillId="0" borderId="0" xfId="0" applyFont="1" applyAlignment="1"/>
    <xf numFmtId="0" fontId="7" fillId="3" borderId="0" xfId="0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9" xfId="0" applyFont="1" applyBorder="1"/>
    <xf numFmtId="0" fontId="9" fillId="0" borderId="10" xfId="0" applyFont="1" applyBorder="1"/>
    <xf numFmtId="165" fontId="9" fillId="0" borderId="10" xfId="0" applyNumberFormat="1" applyFont="1" applyBorder="1"/>
    <xf numFmtId="10" fontId="9" fillId="0" borderId="10" xfId="0" applyNumberFormat="1" applyFont="1" applyBorder="1"/>
    <xf numFmtId="165" fontId="9" fillId="0" borderId="0" xfId="0" applyNumberFormat="1" applyFont="1"/>
    <xf numFmtId="0" fontId="9" fillId="0" borderId="5" xfId="0" applyFont="1" applyBorder="1" applyAlignment="1">
      <alignment horizontal="left"/>
    </xf>
    <xf numFmtId="165" fontId="9" fillId="0" borderId="5" xfId="0" applyNumberFormat="1" applyFont="1" applyBorder="1" applyAlignment="1">
      <alignment horizontal="right"/>
    </xf>
    <xf numFmtId="10" fontId="9" fillId="3" borderId="5" xfId="0" applyNumberFormat="1" applyFont="1" applyFill="1" applyBorder="1" applyAlignment="1">
      <alignment horizontal="right"/>
    </xf>
    <xf numFmtId="0" fontId="8" fillId="0" borderId="5" xfId="0" applyFont="1" applyBorder="1" applyAlignment="1">
      <alignment horizontal="center"/>
    </xf>
    <xf numFmtId="165" fontId="9" fillId="0" borderId="9" xfId="0" applyNumberFormat="1" applyFont="1" applyBorder="1"/>
    <xf numFmtId="0" fontId="9" fillId="0" borderId="5" xfId="0" applyFont="1" applyBorder="1"/>
    <xf numFmtId="0" fontId="9" fillId="0" borderId="8" xfId="0" applyFont="1" applyBorder="1" applyAlignment="1">
      <alignment horizontal="left"/>
    </xf>
    <xf numFmtId="10" fontId="9" fillId="3" borderId="8" xfId="0" applyNumberFormat="1" applyFont="1" applyFill="1" applyBorder="1" applyAlignment="1">
      <alignment horizontal="right"/>
    </xf>
    <xf numFmtId="165" fontId="9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166" fontId="7" fillId="0" borderId="8" xfId="0" applyNumberFormat="1" applyFont="1" applyBorder="1" applyAlignment="1">
      <alignment horizontal="right"/>
    </xf>
    <xf numFmtId="10" fontId="7" fillId="3" borderId="8" xfId="0" applyNumberFormat="1" applyFont="1" applyFill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165" fontId="2" fillId="0" borderId="9" xfId="0" applyNumberFormat="1" applyFont="1" applyBorder="1"/>
    <xf numFmtId="0" fontId="3" fillId="7" borderId="8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0" fontId="10" fillId="2" borderId="0" xfId="0" applyFont="1" applyFill="1" applyBorder="1" applyAlignment="1">
      <alignment wrapText="1"/>
    </xf>
    <xf numFmtId="0" fontId="10" fillId="3" borderId="0" xfId="0" applyFont="1" applyFill="1" applyBorder="1" applyAlignment="1">
      <alignment wrapText="1"/>
    </xf>
    <xf numFmtId="0" fontId="2" fillId="0" borderId="9" xfId="0" applyFont="1" applyBorder="1"/>
    <xf numFmtId="0" fontId="13" fillId="0" borderId="0" xfId="0" applyFont="1" applyAlignment="1"/>
    <xf numFmtId="170" fontId="10" fillId="2" borderId="0" xfId="0" applyNumberFormat="1" applyFont="1" applyFill="1" applyBorder="1" applyAlignment="1">
      <alignment wrapText="1"/>
    </xf>
    <xf numFmtId="0" fontId="10" fillId="0" borderId="0" xfId="0" applyFont="1" applyAlignment="1">
      <alignment horizontal="left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4" fontId="13" fillId="0" borderId="0" xfId="0" applyNumberFormat="1" applyFont="1" applyAlignment="1"/>
    <xf numFmtId="164" fontId="14" fillId="2" borderId="0" xfId="0" applyNumberFormat="1" applyFont="1" applyFill="1" applyAlignment="1"/>
    <xf numFmtId="10" fontId="14" fillId="2" borderId="0" xfId="0" applyNumberFormat="1" applyFont="1" applyFill="1" applyAlignment="1"/>
    <xf numFmtId="164" fontId="14" fillId="0" borderId="0" xfId="0" applyNumberFormat="1" applyFont="1" applyAlignment="1"/>
    <xf numFmtId="10" fontId="14" fillId="0" borderId="0" xfId="0" applyNumberFormat="1" applyFont="1" applyAlignment="1"/>
    <xf numFmtId="0" fontId="10" fillId="0" borderId="0" xfId="0" applyFont="1" applyAlignment="1">
      <alignment horizontal="center" wrapText="1"/>
    </xf>
    <xf numFmtId="0" fontId="10" fillId="2" borderId="0" xfId="0" applyFont="1" applyFill="1" applyBorder="1" applyAlignment="1"/>
    <xf numFmtId="0" fontId="10" fillId="2" borderId="0" xfId="0" applyFont="1" applyFill="1" applyBorder="1" applyAlignment="1"/>
    <xf numFmtId="0" fontId="5" fillId="2" borderId="0" xfId="0" applyFont="1" applyFill="1" applyBorder="1" applyAlignment="1"/>
    <xf numFmtId="164" fontId="4" fillId="0" borderId="0" xfId="0" applyNumberFormat="1" applyFont="1"/>
    <xf numFmtId="0" fontId="5" fillId="2" borderId="0" xfId="0" applyFont="1" applyFill="1" applyBorder="1" applyAlignment="1"/>
    <xf numFmtId="10" fontId="13" fillId="0" borderId="0" xfId="0" applyNumberFormat="1" applyFont="1" applyAlignment="1"/>
    <xf numFmtId="164" fontId="0" fillId="0" borderId="0" xfId="0" applyNumberFormat="1" applyFont="1"/>
    <xf numFmtId="0" fontId="10" fillId="0" borderId="0" xfId="0" applyFont="1" applyAlignment="1"/>
    <xf numFmtId="0" fontId="10" fillId="2" borderId="0" xfId="0" applyFont="1" applyFill="1" applyAlignment="1">
      <alignment horizontal="left" vertical="center" wrapText="1"/>
    </xf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wrapText="1"/>
    </xf>
    <xf numFmtId="0" fontId="2" fillId="0" borderId="11" xfId="0" applyFont="1" applyBorder="1"/>
    <xf numFmtId="0" fontId="0" fillId="0" borderId="4" xfId="0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10" fillId="2" borderId="0" xfId="0" applyFont="1" applyFill="1" applyBorder="1"/>
    <xf numFmtId="164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/>
    <xf numFmtId="0" fontId="2" fillId="0" borderId="3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3" xfId="0" applyFont="1" applyBorder="1"/>
    <xf numFmtId="164" fontId="2" fillId="0" borderId="8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3" fillId="0" borderId="0" xfId="0" applyNumberFormat="1" applyFont="1" applyAlignment="1">
      <alignment horizontal="center" vertical="center" wrapText="1"/>
    </xf>
    <xf numFmtId="1" fontId="0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/>
    </xf>
    <xf numFmtId="0" fontId="10" fillId="2" borderId="12" xfId="0" applyFont="1" applyFill="1" applyBorder="1" applyAlignment="1"/>
    <xf numFmtId="0" fontId="0" fillId="2" borderId="12" xfId="0" applyFont="1" applyFill="1" applyBorder="1" applyAlignment="1"/>
    <xf numFmtId="165" fontId="0" fillId="0" borderId="12" xfId="0" applyNumberFormat="1" applyFont="1" applyBorder="1"/>
    <xf numFmtId="164" fontId="0" fillId="0" borderId="12" xfId="0" applyNumberFormat="1" applyFont="1" applyBorder="1" applyAlignment="1">
      <alignment wrapText="1"/>
    </xf>
    <xf numFmtId="10" fontId="14" fillId="2" borderId="12" xfId="0" applyNumberFormat="1" applyFont="1" applyFill="1" applyBorder="1" applyAlignment="1"/>
    <xf numFmtId="0" fontId="10" fillId="2" borderId="13" xfId="0" applyFont="1" applyFill="1" applyBorder="1" applyAlignment="1"/>
    <xf numFmtId="10" fontId="14" fillId="2" borderId="13" xfId="0" applyNumberFormat="1" applyFont="1" applyFill="1" applyBorder="1" applyAlignment="1"/>
    <xf numFmtId="165" fontId="0" fillId="0" borderId="14" xfId="0" applyNumberFormat="1" applyFont="1" applyBorder="1"/>
    <xf numFmtId="164" fontId="0" fillId="0" borderId="13" xfId="0" applyNumberFormat="1" applyFont="1" applyBorder="1" applyAlignment="1">
      <alignment wrapText="1"/>
    </xf>
    <xf numFmtId="165" fontId="0" fillId="0" borderId="13" xfId="0" applyNumberFormat="1" applyFont="1" applyBorder="1"/>
    <xf numFmtId="0" fontId="0" fillId="8" borderId="12" xfId="0" applyFont="1" applyFill="1" applyBorder="1"/>
    <xf numFmtId="164" fontId="0" fillId="0" borderId="12" xfId="0" applyNumberFormat="1" applyFont="1" applyBorder="1"/>
    <xf numFmtId="165" fontId="0" fillId="0" borderId="12" xfId="0" applyNumberFormat="1" applyFont="1" applyFill="1" applyBorder="1"/>
    <xf numFmtId="164" fontId="0" fillId="0" borderId="12" xfId="0" applyNumberFormat="1" applyFont="1" applyFill="1" applyBorder="1" applyAlignment="1">
      <alignment wrapText="1"/>
    </xf>
    <xf numFmtId="0" fontId="10" fillId="2" borderId="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/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Alignment="1"/>
    <xf numFmtId="0" fontId="9" fillId="0" borderId="1" xfId="0" applyFont="1" applyBorder="1" applyAlignment="1">
      <alignment wrapText="1"/>
    </xf>
    <xf numFmtId="0" fontId="2" fillId="0" borderId="0" xfId="0" applyFont="1" applyAlignment="1"/>
    <xf numFmtId="0" fontId="9" fillId="0" borderId="0" xfId="0" applyFont="1" applyAlignment="1">
      <alignment wrapText="1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3" borderId="1" xfId="0" applyFont="1" applyFill="1" applyBorder="1" applyAlignment="1"/>
    <xf numFmtId="0" fontId="2" fillId="0" borderId="1" xfId="0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165" fontId="9" fillId="0" borderId="8" xfId="0" applyNumberFormat="1" applyFont="1" applyBorder="1" applyAlignment="1">
      <alignment horizontal="right" vertical="center"/>
    </xf>
    <xf numFmtId="0" fontId="16" fillId="0" borderId="12" xfId="0" applyFont="1" applyBorder="1" applyAlignment="1"/>
    <xf numFmtId="0" fontId="9" fillId="0" borderId="12" xfId="0" applyFont="1" applyBorder="1" applyAlignment="1"/>
    <xf numFmtId="0" fontId="9" fillId="0" borderId="2" xfId="0" applyFont="1" applyBorder="1" applyAlignment="1">
      <alignment wrapText="1"/>
    </xf>
    <xf numFmtId="0" fontId="2" fillId="0" borderId="2" xfId="0" applyFont="1" applyBorder="1"/>
    <xf numFmtId="0" fontId="9" fillId="4" borderId="3" xfId="0" applyFont="1" applyFill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16" fillId="0" borderId="0" xfId="0" applyFont="1" applyBorder="1" applyAlignment="1"/>
    <xf numFmtId="165" fontId="9" fillId="0" borderId="0" xfId="0" applyNumberFormat="1" applyFont="1" applyBorder="1" applyAlignment="1">
      <alignment horizontal="right" vertical="center"/>
    </xf>
    <xf numFmtId="0" fontId="0" fillId="0" borderId="0" xfId="0" applyFont="1" applyBorder="1"/>
    <xf numFmtId="0" fontId="9" fillId="0" borderId="0" xfId="0" applyFont="1" applyBorder="1" applyAlignment="1"/>
    <xf numFmtId="0" fontId="2" fillId="0" borderId="0" xfId="0" applyFont="1" applyBorder="1"/>
    <xf numFmtId="164" fontId="0" fillId="0" borderId="8" xfId="0" applyNumberFormat="1" applyFont="1" applyBorder="1" applyAlignment="1">
      <alignment horizontal="right"/>
    </xf>
    <xf numFmtId="0" fontId="17" fillId="0" borderId="1" xfId="0" applyFont="1" applyBorder="1"/>
    <xf numFmtId="0" fontId="7" fillId="5" borderId="8" xfId="0" applyFont="1" applyFill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164" fontId="10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7" fillId="3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center" wrapText="1"/>
    </xf>
    <xf numFmtId="0" fontId="18" fillId="0" borderId="0" xfId="0" applyFont="1" applyAlignment="1"/>
    <xf numFmtId="0" fontId="9" fillId="3" borderId="1" xfId="0" applyFont="1" applyFill="1" applyBorder="1" applyAlignment="1"/>
    <xf numFmtId="0" fontId="8" fillId="0" borderId="12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Alignment="1"/>
    <xf numFmtId="0" fontId="6" fillId="3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2" fillId="0" borderId="0" xfId="0" applyFont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170" fontId="10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4" fontId="2" fillId="0" borderId="6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4" fillId="0" borderId="12" xfId="0" applyFont="1" applyBorder="1"/>
    <xf numFmtId="0" fontId="0" fillId="9" borderId="0" xfId="0" applyFont="1" applyFill="1"/>
    <xf numFmtId="0" fontId="9" fillId="9" borderId="0" xfId="0" applyFont="1" applyFill="1"/>
    <xf numFmtId="0" fontId="2" fillId="9" borderId="0" xfId="0" applyFont="1" applyFill="1"/>
    <xf numFmtId="0" fontId="0" fillId="10" borderId="0" xfId="0" applyFont="1" applyFill="1"/>
    <xf numFmtId="0" fontId="9" fillId="10" borderId="0" xfId="0" applyFont="1" applyFill="1"/>
    <xf numFmtId="0" fontId="2" fillId="10" borderId="0" xfId="0" applyFont="1" applyFill="1"/>
    <xf numFmtId="0" fontId="0" fillId="8" borderId="0" xfId="0" applyFont="1" applyFill="1"/>
    <xf numFmtId="0" fontId="9" fillId="8" borderId="0" xfId="0" applyFont="1" applyFill="1"/>
    <xf numFmtId="0" fontId="2" fillId="8" borderId="0" xfId="0" applyFont="1" applyFill="1"/>
  </cellXfs>
  <cellStyles count="1">
    <cellStyle name="Normálna" xfId="0" builtinId="0"/>
  </cellStyles>
  <dxfs count="4">
    <dxf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B8043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5392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5" sqref="F15"/>
    </sheetView>
  </sheetViews>
  <sheetFormatPr defaultColWidth="15.140625" defaultRowHeight="15" customHeight="1" x14ac:dyDescent="0.25"/>
  <cols>
    <col min="1" max="1" width="14.42578125" customWidth="1"/>
    <col min="2" max="2" width="12.28515625" customWidth="1"/>
    <col min="3" max="3" width="10.5703125" customWidth="1"/>
    <col min="4" max="4" width="12.140625" customWidth="1"/>
    <col min="5" max="5" width="11.140625" customWidth="1"/>
    <col min="6" max="6" width="10.140625" customWidth="1"/>
    <col min="7" max="7" width="10.5703125" customWidth="1"/>
    <col min="8" max="8" width="11.7109375" customWidth="1"/>
    <col min="9" max="9" width="10.5703125" customWidth="1"/>
    <col min="10" max="10" width="10.85546875" customWidth="1"/>
    <col min="11" max="20" width="6.5703125" customWidth="1"/>
    <col min="21" max="26" width="13.28515625" customWidth="1"/>
  </cols>
  <sheetData>
    <row r="1" spans="1:26" ht="24" customHeight="1" x14ac:dyDescent="0.25">
      <c r="A1" s="219" t="s">
        <v>0</v>
      </c>
      <c r="B1" s="220"/>
      <c r="C1" s="220"/>
      <c r="D1" s="220"/>
      <c r="E1" s="1"/>
      <c r="F1" s="1"/>
      <c r="G1" s="1"/>
      <c r="H1" s="1"/>
      <c r="I1" s="1"/>
      <c r="J1" s="2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 t="s">
        <v>1</v>
      </c>
      <c r="B2" s="4"/>
      <c r="C2" s="4" t="s">
        <v>2</v>
      </c>
      <c r="D2" s="4" t="s">
        <v>3</v>
      </c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218" t="s">
        <v>4</v>
      </c>
      <c r="B3" s="5" t="s">
        <v>5</v>
      </c>
      <c r="C3" s="5" t="s">
        <v>6</v>
      </c>
      <c r="D3" s="5" t="s">
        <v>7</v>
      </c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216"/>
      <c r="B4" s="1" t="s">
        <v>8</v>
      </c>
      <c r="C4" s="6" t="s">
        <v>9</v>
      </c>
      <c r="D4" s="6" t="s">
        <v>10</v>
      </c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216"/>
      <c r="B5" s="5" t="s">
        <v>11</v>
      </c>
      <c r="C5" s="5" t="s">
        <v>12</v>
      </c>
      <c r="D5" s="5" t="s">
        <v>13</v>
      </c>
      <c r="E5" s="1"/>
      <c r="F5" s="1"/>
      <c r="G5" s="1"/>
      <c r="H5" s="1"/>
      <c r="I5" s="1"/>
      <c r="J5" s="1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217"/>
      <c r="B6" s="5" t="s">
        <v>14</v>
      </c>
      <c r="C6" s="5" t="s">
        <v>13</v>
      </c>
      <c r="D6" s="5" t="s">
        <v>13</v>
      </c>
      <c r="E6" s="1"/>
      <c r="F6" s="1"/>
      <c r="G6" s="1"/>
      <c r="H6" s="1"/>
      <c r="I6" s="1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7"/>
      <c r="B8" s="221" t="s">
        <v>2</v>
      </c>
      <c r="C8" s="222"/>
      <c r="D8" s="223"/>
      <c r="E8" s="221" t="s">
        <v>3</v>
      </c>
      <c r="F8" s="222"/>
      <c r="G8" s="223"/>
      <c r="H8" s="1"/>
      <c r="I8" s="1"/>
      <c r="J8" s="1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8" t="s">
        <v>15</v>
      </c>
      <c r="B9" s="9">
        <v>2016</v>
      </c>
      <c r="C9" s="9">
        <v>2017</v>
      </c>
      <c r="D9" s="9">
        <v>2018</v>
      </c>
      <c r="E9" s="9">
        <v>2016</v>
      </c>
      <c r="F9" s="9">
        <v>2017</v>
      </c>
      <c r="G9" s="9">
        <v>2018</v>
      </c>
      <c r="H9" s="1"/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9" t="s">
        <v>16</v>
      </c>
      <c r="B10" s="5">
        <v>150</v>
      </c>
      <c r="C10" s="5">
        <v>100</v>
      </c>
      <c r="D10" s="5">
        <v>70</v>
      </c>
      <c r="E10" s="5">
        <v>40</v>
      </c>
      <c r="F10" s="5">
        <v>30</v>
      </c>
      <c r="G10" s="5">
        <v>20</v>
      </c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10" t="s">
        <v>17</v>
      </c>
      <c r="B12" s="11"/>
      <c r="C12" s="11" t="s">
        <v>18</v>
      </c>
      <c r="D12" s="11" t="s">
        <v>19</v>
      </c>
      <c r="E12" s="11" t="s">
        <v>20</v>
      </c>
      <c r="F12" s="1"/>
      <c r="G12" s="1"/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215" t="s">
        <v>4</v>
      </c>
      <c r="B13" s="12" t="s">
        <v>5</v>
      </c>
      <c r="C13" s="5" t="s">
        <v>21</v>
      </c>
      <c r="D13" s="12" t="s">
        <v>22</v>
      </c>
      <c r="E13" s="5" t="s">
        <v>23</v>
      </c>
      <c r="F13" s="1"/>
      <c r="G13" s="1"/>
      <c r="H13" s="1"/>
      <c r="I13" s="1"/>
      <c r="J13" s="1"/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216"/>
      <c r="B14" s="5" t="s">
        <v>24</v>
      </c>
      <c r="C14" s="5" t="s">
        <v>25</v>
      </c>
      <c r="D14" s="5" t="s">
        <v>26</v>
      </c>
      <c r="E14" s="5" t="s">
        <v>27</v>
      </c>
      <c r="F14" s="1"/>
      <c r="G14" s="1"/>
      <c r="H14" s="1"/>
      <c r="I14" s="1"/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216"/>
      <c r="B15" s="5" t="s">
        <v>11</v>
      </c>
      <c r="C15" s="5" t="s">
        <v>13</v>
      </c>
      <c r="D15" s="5" t="s">
        <v>13</v>
      </c>
      <c r="E15" s="5" t="s">
        <v>13</v>
      </c>
      <c r="F15" s="1"/>
      <c r="G15" s="1"/>
      <c r="H15" s="1"/>
      <c r="I15" s="1"/>
      <c r="J15" s="1"/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216"/>
      <c r="B16" s="5" t="s">
        <v>28</v>
      </c>
      <c r="C16" s="5" t="s">
        <v>13</v>
      </c>
      <c r="D16" s="5" t="s">
        <v>13</v>
      </c>
      <c r="E16" s="5" t="s">
        <v>13</v>
      </c>
      <c r="F16" s="1"/>
      <c r="G16" s="1"/>
      <c r="H16" s="1"/>
      <c r="I16" s="1"/>
      <c r="J16" s="1"/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217"/>
      <c r="B17" s="5" t="s">
        <v>29</v>
      </c>
      <c r="C17" s="5" t="s">
        <v>13</v>
      </c>
      <c r="D17" s="5" t="s">
        <v>13</v>
      </c>
      <c r="E17" s="5" t="s">
        <v>13</v>
      </c>
      <c r="F17" s="1"/>
      <c r="G17" s="1"/>
      <c r="H17" s="1"/>
      <c r="I17" s="1"/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7"/>
      <c r="B19" s="225" t="s">
        <v>18</v>
      </c>
      <c r="C19" s="222"/>
      <c r="D19" s="223"/>
      <c r="E19" s="225" t="s">
        <v>19</v>
      </c>
      <c r="F19" s="222"/>
      <c r="G19" s="223"/>
      <c r="H19" s="225" t="s">
        <v>20</v>
      </c>
      <c r="I19" s="222"/>
      <c r="J19" s="223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13" t="s">
        <v>15</v>
      </c>
      <c r="B20" s="9">
        <v>2016</v>
      </c>
      <c r="C20" s="9">
        <v>2017</v>
      </c>
      <c r="D20" s="9">
        <v>2018</v>
      </c>
      <c r="E20" s="9">
        <v>2016</v>
      </c>
      <c r="F20" s="9">
        <v>2017</v>
      </c>
      <c r="G20" s="9">
        <v>2018</v>
      </c>
      <c r="H20" s="9">
        <v>2016</v>
      </c>
      <c r="I20" s="9">
        <v>2017</v>
      </c>
      <c r="J20" s="9">
        <v>2018</v>
      </c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5" t="s">
        <v>30</v>
      </c>
      <c r="B21" s="5">
        <v>5</v>
      </c>
      <c r="C21" s="5"/>
      <c r="D21" s="5"/>
      <c r="E21" s="5">
        <v>20</v>
      </c>
      <c r="F21" s="5"/>
      <c r="G21" s="5"/>
      <c r="H21" s="5">
        <v>4</v>
      </c>
      <c r="I21" s="5"/>
      <c r="J21" s="5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5" t="s">
        <v>31</v>
      </c>
      <c r="B22" s="5"/>
      <c r="C22" s="5"/>
      <c r="D22" s="5"/>
      <c r="E22" s="5"/>
      <c r="F22" s="5"/>
      <c r="G22" s="5"/>
      <c r="H22" s="5">
        <v>8</v>
      </c>
      <c r="I22" s="5"/>
      <c r="J22" s="5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5" t="s">
        <v>32</v>
      </c>
      <c r="B23" s="5">
        <v>10</v>
      </c>
      <c r="C23" s="5">
        <v>6</v>
      </c>
      <c r="D23" s="5"/>
      <c r="E23" s="5">
        <v>14</v>
      </c>
      <c r="F23" s="5">
        <v>10</v>
      </c>
      <c r="G23" s="5"/>
      <c r="H23" s="5">
        <v>16</v>
      </c>
      <c r="I23" s="5">
        <v>10</v>
      </c>
      <c r="J23" s="5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5" t="s">
        <v>33</v>
      </c>
      <c r="B24" s="5" t="s">
        <v>34</v>
      </c>
      <c r="C24" s="5"/>
      <c r="D24" s="5"/>
      <c r="E24" s="5" t="s">
        <v>34</v>
      </c>
      <c r="F24" s="5" t="s">
        <v>35</v>
      </c>
      <c r="G24" s="5"/>
      <c r="H24" s="5" t="s">
        <v>35</v>
      </c>
      <c r="I24" s="5"/>
      <c r="J24" s="5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5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226" t="s">
        <v>37</v>
      </c>
      <c r="B27" s="220"/>
      <c r="C27" s="220"/>
      <c r="D27" s="220"/>
      <c r="E27" s="1"/>
      <c r="F27" s="1"/>
      <c r="G27" s="1"/>
      <c r="H27" s="1"/>
      <c r="I27" s="1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224" t="s">
        <v>38</v>
      </c>
      <c r="B28" s="220"/>
      <c r="C28" s="220"/>
      <c r="D28" s="220"/>
      <c r="E28" s="1"/>
      <c r="F28" s="1"/>
      <c r="G28" s="1"/>
      <c r="H28" s="1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224" t="s">
        <v>39</v>
      </c>
      <c r="B29" s="220"/>
      <c r="C29" s="220"/>
      <c r="D29" s="220"/>
      <c r="E29" s="1"/>
      <c r="F29" s="1"/>
      <c r="G29" s="1"/>
      <c r="H29" s="1"/>
      <c r="I29" s="1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224" t="s">
        <v>40</v>
      </c>
      <c r="B30" s="220"/>
      <c r="C30" s="220"/>
      <c r="D30" s="220"/>
      <c r="E30" s="1"/>
      <c r="F30" s="1"/>
      <c r="G30" s="1"/>
      <c r="H30" s="1"/>
      <c r="I30" s="1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224" t="s">
        <v>41</v>
      </c>
      <c r="B31" s="220"/>
      <c r="C31" s="220"/>
      <c r="D31" s="220"/>
      <c r="E31" s="1"/>
      <c r="F31" s="1"/>
      <c r="G31" s="1"/>
      <c r="H31" s="1"/>
      <c r="I31" s="1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A31:D31"/>
    <mergeCell ref="A29:D29"/>
    <mergeCell ref="E19:G19"/>
    <mergeCell ref="B19:D19"/>
    <mergeCell ref="H19:J19"/>
    <mergeCell ref="A28:D28"/>
    <mergeCell ref="A27:D27"/>
    <mergeCell ref="A30:D30"/>
    <mergeCell ref="A13:A17"/>
    <mergeCell ref="A3:A6"/>
    <mergeCell ref="A1:D1"/>
    <mergeCell ref="E8:G8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zoomScaleNormal="100" workbookViewId="0">
      <pane ySplit="1" topLeftCell="A98" activePane="bottomLeft" state="frozen"/>
      <selection pane="bottomLeft" activeCell="C129" sqref="C129"/>
    </sheetView>
  </sheetViews>
  <sheetFormatPr defaultColWidth="15.140625" defaultRowHeight="15" customHeight="1" x14ac:dyDescent="0.25"/>
  <cols>
    <col min="1" max="1" width="6.5703125" customWidth="1"/>
    <col min="2" max="2" width="18.7109375" style="214" customWidth="1"/>
    <col min="3" max="3" width="86" style="174" bestFit="1" customWidth="1"/>
    <col min="4" max="4" width="12.7109375" customWidth="1"/>
    <col min="5" max="5" width="8.140625" customWidth="1"/>
    <col min="6" max="6" width="12.7109375" customWidth="1"/>
    <col min="7" max="7" width="6.5703125" customWidth="1"/>
    <col min="8" max="8" width="12.7109375" customWidth="1"/>
    <col min="9" max="9" width="3.42578125" customWidth="1"/>
    <col min="10" max="10" width="7.85546875" customWidth="1"/>
    <col min="11" max="11" width="13.140625" customWidth="1"/>
    <col min="12" max="12" width="5.140625" customWidth="1"/>
    <col min="13" max="13" width="15" style="17" customWidth="1"/>
    <col min="14" max="14" width="13.42578125" customWidth="1"/>
    <col min="15" max="15" width="13.7109375" customWidth="1"/>
    <col min="16" max="21" width="6.5703125" customWidth="1"/>
    <col min="22" max="26" width="13.28515625" customWidth="1"/>
  </cols>
  <sheetData>
    <row r="1" spans="1:26" ht="27.75" customHeight="1" x14ac:dyDescent="0.25">
      <c r="A1" s="3"/>
      <c r="B1" s="208" t="s">
        <v>42</v>
      </c>
      <c r="C1" s="20" t="s">
        <v>43</v>
      </c>
      <c r="D1" s="15" t="s">
        <v>44</v>
      </c>
      <c r="E1" s="16" t="s">
        <v>45</v>
      </c>
      <c r="F1" s="15" t="s">
        <v>46</v>
      </c>
      <c r="G1" s="15" t="s">
        <v>16</v>
      </c>
      <c r="H1" s="15" t="s">
        <v>47</v>
      </c>
      <c r="I1" s="17"/>
      <c r="J1" s="16" t="s">
        <v>48</v>
      </c>
      <c r="K1" s="18" t="s">
        <v>49</v>
      </c>
      <c r="L1" s="19"/>
      <c r="M1" s="202" t="s">
        <v>50</v>
      </c>
      <c r="N1" s="20" t="s">
        <v>51</v>
      </c>
      <c r="O1" s="20" t="s">
        <v>52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42"/>
      <c r="C2" s="47"/>
      <c r="D2" s="17"/>
      <c r="E2" s="17"/>
      <c r="F2" s="17"/>
      <c r="G2" s="17"/>
      <c r="H2" s="17"/>
      <c r="I2" s="17"/>
      <c r="J2" s="17"/>
      <c r="K2" s="17"/>
      <c r="L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25">
      <c r="A3" s="22" t="s">
        <v>20</v>
      </c>
      <c r="B3" s="181" t="s">
        <v>53</v>
      </c>
      <c r="C3" s="47"/>
      <c r="D3" s="21"/>
      <c r="E3" s="21"/>
      <c r="F3" s="21"/>
      <c r="G3" s="3"/>
      <c r="H3" s="21"/>
      <c r="I3" s="21"/>
      <c r="J3" s="3"/>
      <c r="K3" s="21"/>
      <c r="L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192" t="s">
        <v>54</v>
      </c>
      <c r="C4" s="186" t="s">
        <v>194</v>
      </c>
      <c r="D4" s="200">
        <v>286000</v>
      </c>
      <c r="E4" s="23">
        <v>0.5</v>
      </c>
      <c r="F4" s="24">
        <f>D4*(1-E4)</f>
        <v>143000</v>
      </c>
      <c r="G4" s="25">
        <v>1</v>
      </c>
      <c r="H4" s="24">
        <f>F4*G4</f>
        <v>143000</v>
      </c>
      <c r="I4" s="26"/>
      <c r="J4" s="27">
        <v>0.1075</v>
      </c>
      <c r="K4" s="24">
        <f>H4/(1-J4)</f>
        <v>160224.08963585435</v>
      </c>
      <c r="L4" s="3"/>
      <c r="M4" s="203">
        <v>2142</v>
      </c>
      <c r="N4" s="28">
        <f>M4*G4</f>
        <v>2142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173" t="s">
        <v>55</v>
      </c>
      <c r="C5" s="193"/>
      <c r="D5" s="24" t="s">
        <v>56</v>
      </c>
      <c r="E5" s="23"/>
      <c r="F5" s="24"/>
      <c r="G5" s="29">
        <v>8</v>
      </c>
      <c r="H5" s="24"/>
      <c r="I5" s="26"/>
      <c r="J5" s="23"/>
      <c r="K5" s="24"/>
      <c r="L5" s="3"/>
      <c r="M5" s="204" t="s">
        <v>56</v>
      </c>
      <c r="N5" s="3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173" t="s">
        <v>57</v>
      </c>
      <c r="C6" s="173"/>
      <c r="D6" s="24" t="s">
        <v>56</v>
      </c>
      <c r="E6" s="23"/>
      <c r="F6" s="24"/>
      <c r="G6" s="25">
        <v>1</v>
      </c>
      <c r="H6" s="24"/>
      <c r="I6" s="26"/>
      <c r="J6" s="23"/>
      <c r="K6" s="24"/>
      <c r="L6" s="3"/>
      <c r="M6" s="204" t="s">
        <v>56</v>
      </c>
      <c r="N6" s="3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173" t="s">
        <v>58</v>
      </c>
      <c r="C7" s="172"/>
      <c r="D7" s="24" t="s">
        <v>56</v>
      </c>
      <c r="E7" s="23"/>
      <c r="F7" s="24"/>
      <c r="G7" s="25">
        <v>1</v>
      </c>
      <c r="H7" s="24"/>
      <c r="I7" s="26"/>
      <c r="J7" s="27"/>
      <c r="K7" s="24"/>
      <c r="L7" s="3"/>
      <c r="M7" s="203">
        <v>185</v>
      </c>
      <c r="N7" s="30">
        <f>M7*G7</f>
        <v>185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173" t="s">
        <v>59</v>
      </c>
      <c r="C8" s="173"/>
      <c r="D8" s="24" t="s">
        <v>56</v>
      </c>
      <c r="E8" s="23"/>
      <c r="F8" s="24"/>
      <c r="G8" s="25">
        <v>4</v>
      </c>
      <c r="H8" s="24"/>
      <c r="I8" s="26"/>
      <c r="K8" s="24"/>
      <c r="L8" s="3"/>
      <c r="M8" s="204" t="s">
        <v>56</v>
      </c>
      <c r="N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173" t="s">
        <v>60</v>
      </c>
      <c r="C9" s="172" t="s">
        <v>159</v>
      </c>
      <c r="D9" s="24">
        <v>27000</v>
      </c>
      <c r="E9" s="27">
        <v>0.5</v>
      </c>
      <c r="F9" s="31">
        <f>D9*(1-E9)</f>
        <v>13500</v>
      </c>
      <c r="G9" s="25">
        <v>2</v>
      </c>
      <c r="H9" s="31">
        <f>F9*G9</f>
        <v>27000</v>
      </c>
      <c r="I9" s="26"/>
      <c r="J9" s="27">
        <v>0.1075</v>
      </c>
      <c r="K9" s="31">
        <f>H9/(1-J9)</f>
        <v>30252.100840336137</v>
      </c>
      <c r="L9" s="3"/>
      <c r="M9" s="203">
        <v>90</v>
      </c>
      <c r="N9" s="30">
        <f>M9*G9</f>
        <v>180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173" t="s">
        <v>61</v>
      </c>
      <c r="C10" s="172" t="s">
        <v>161</v>
      </c>
      <c r="D10" s="24">
        <v>14300</v>
      </c>
      <c r="E10" s="23">
        <v>0.5</v>
      </c>
      <c r="F10" s="24">
        <f>D10*(1-E10)</f>
        <v>7150</v>
      </c>
      <c r="G10" s="25">
        <v>1</v>
      </c>
      <c r="H10" s="24">
        <f>F10*G10</f>
        <v>7150</v>
      </c>
      <c r="I10" s="26"/>
      <c r="J10" s="27">
        <v>0.1075</v>
      </c>
      <c r="K10" s="24">
        <f>H10/(1-J10)</f>
        <v>8011.2044817927172</v>
      </c>
      <c r="L10" s="3"/>
      <c r="M10" s="204" t="s">
        <v>74</v>
      </c>
      <c r="N10" s="3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183" t="s">
        <v>62</v>
      </c>
      <c r="C11" s="47"/>
      <c r="D11" s="21"/>
      <c r="E11" s="21"/>
      <c r="F11" s="21"/>
      <c r="G11" s="3"/>
      <c r="H11" s="21"/>
      <c r="I11" s="21"/>
      <c r="J11" s="3"/>
      <c r="K11" s="21"/>
      <c r="L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211" t="s">
        <v>162</v>
      </c>
      <c r="C12" s="186" t="s">
        <v>160</v>
      </c>
      <c r="D12" s="185">
        <v>167000</v>
      </c>
      <c r="E12" s="23">
        <v>0.5</v>
      </c>
      <c r="F12" s="24">
        <f t="shared" ref="F12" si="0">D12*(1-E12)</f>
        <v>83500</v>
      </c>
      <c r="G12" s="29">
        <v>3</v>
      </c>
      <c r="H12" s="24">
        <f t="shared" ref="H12" si="1">F12*G12</f>
        <v>250500</v>
      </c>
      <c r="I12" s="26"/>
      <c r="J12" s="27">
        <v>0.1075</v>
      </c>
      <c r="K12" s="24">
        <f t="shared" ref="K12:K13" si="2">H12/(1-J12)</f>
        <v>280672.26890756306</v>
      </c>
      <c r="L12" s="3"/>
      <c r="M12" s="203">
        <v>610</v>
      </c>
      <c r="N12" s="28">
        <f t="shared" ref="N12:N13" si="3">M12*G12</f>
        <v>1830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211" t="s">
        <v>163</v>
      </c>
      <c r="C13" s="186" t="s">
        <v>164</v>
      </c>
      <c r="D13" s="185">
        <v>50000</v>
      </c>
      <c r="E13" s="23">
        <v>0.5</v>
      </c>
      <c r="F13" s="24">
        <f>D13*(1-E13)</f>
        <v>25000</v>
      </c>
      <c r="G13" s="25">
        <v>2</v>
      </c>
      <c r="H13" s="24">
        <f>F13*G13</f>
        <v>50000</v>
      </c>
      <c r="I13" s="26"/>
      <c r="J13" s="27">
        <v>0.1075</v>
      </c>
      <c r="K13" s="24">
        <f t="shared" si="2"/>
        <v>56022.40896358544</v>
      </c>
      <c r="L13" s="3"/>
      <c r="M13" s="203">
        <v>329</v>
      </c>
      <c r="N13" s="28">
        <f t="shared" si="3"/>
        <v>658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181" t="s">
        <v>63</v>
      </c>
      <c r="C14" s="175"/>
      <c r="D14" s="26"/>
      <c r="E14" s="33"/>
      <c r="F14" s="26"/>
      <c r="G14" s="34"/>
      <c r="H14" s="26"/>
      <c r="I14" s="26"/>
      <c r="J14" s="3"/>
      <c r="K14" s="21"/>
      <c r="L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173"/>
      <c r="C15" s="173"/>
      <c r="D15" s="24"/>
      <c r="E15" s="23"/>
      <c r="F15" s="24"/>
      <c r="G15" s="25">
        <v>0</v>
      </c>
      <c r="H15" s="24"/>
      <c r="I15" s="26"/>
      <c r="J15" s="23"/>
      <c r="K15" s="24"/>
      <c r="L15" s="3"/>
      <c r="M15" s="203"/>
      <c r="N15" s="3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181" t="s">
        <v>64</v>
      </c>
      <c r="C16" s="47"/>
      <c r="D16" s="21"/>
      <c r="E16" s="21"/>
      <c r="F16" s="21"/>
      <c r="G16" s="3"/>
      <c r="H16" s="21"/>
      <c r="I16" s="21"/>
      <c r="J16" s="3"/>
      <c r="K16" s="21"/>
      <c r="L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43" t="s">
        <v>65</v>
      </c>
      <c r="C17" s="176" t="s">
        <v>66</v>
      </c>
      <c r="D17" s="36">
        <v>14700</v>
      </c>
      <c r="E17" s="23">
        <v>0.5</v>
      </c>
      <c r="F17" s="24">
        <f t="shared" ref="F17:F20" si="4">D17*(1-E17)</f>
        <v>7350</v>
      </c>
      <c r="G17" s="25">
        <v>6</v>
      </c>
      <c r="H17" s="24">
        <f t="shared" ref="H17:H20" si="5">F17*G17</f>
        <v>44100</v>
      </c>
      <c r="I17" s="26"/>
      <c r="J17" s="27">
        <v>0.1075</v>
      </c>
      <c r="K17" s="24">
        <f t="shared" ref="K17:K20" si="6">H17/(1-J17)</f>
        <v>49411.764705882357</v>
      </c>
      <c r="L17" s="3"/>
      <c r="M17" s="204" t="s">
        <v>56</v>
      </c>
      <c r="N17" s="3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43" t="s">
        <v>67</v>
      </c>
      <c r="C18" s="176" t="s">
        <v>68</v>
      </c>
      <c r="D18" s="24">
        <v>2000</v>
      </c>
      <c r="E18" s="23">
        <v>0.5</v>
      </c>
      <c r="F18" s="24">
        <f t="shared" si="4"/>
        <v>1000</v>
      </c>
      <c r="G18" s="25">
        <v>12</v>
      </c>
      <c r="H18" s="24">
        <f t="shared" si="5"/>
        <v>12000</v>
      </c>
      <c r="I18" s="26"/>
      <c r="J18" s="27">
        <v>0.1075</v>
      </c>
      <c r="K18" s="24">
        <f t="shared" si="6"/>
        <v>13445.378151260506</v>
      </c>
      <c r="L18" s="3"/>
      <c r="M18" s="204" t="s">
        <v>56</v>
      </c>
      <c r="N18" s="3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7" t="s">
        <v>69</v>
      </c>
      <c r="C19" s="176" t="s">
        <v>70</v>
      </c>
      <c r="D19" s="24">
        <v>1500</v>
      </c>
      <c r="E19" s="23">
        <v>0.5</v>
      </c>
      <c r="F19" s="24">
        <f t="shared" si="4"/>
        <v>750</v>
      </c>
      <c r="G19" s="29">
        <v>4</v>
      </c>
      <c r="H19" s="24">
        <f t="shared" si="5"/>
        <v>3000</v>
      </c>
      <c r="I19" s="26"/>
      <c r="J19" s="27">
        <v>0.1075</v>
      </c>
      <c r="K19" s="24">
        <f t="shared" si="6"/>
        <v>3361.3445378151264</v>
      </c>
      <c r="L19" s="3"/>
      <c r="M19" s="204" t="s">
        <v>56</v>
      </c>
      <c r="N19" s="3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7" t="s">
        <v>71</v>
      </c>
      <c r="C20" s="173" t="s">
        <v>72</v>
      </c>
      <c r="D20" s="24">
        <v>995</v>
      </c>
      <c r="E20" s="23">
        <v>0.5</v>
      </c>
      <c r="F20" s="24">
        <f t="shared" si="4"/>
        <v>497.5</v>
      </c>
      <c r="G20" s="29">
        <v>40</v>
      </c>
      <c r="H20" s="24">
        <f t="shared" si="5"/>
        <v>19900</v>
      </c>
      <c r="I20" s="26"/>
      <c r="J20" s="27">
        <v>0.1075</v>
      </c>
      <c r="K20" s="24">
        <f t="shared" si="6"/>
        <v>22296.918767507002</v>
      </c>
      <c r="L20" s="3"/>
      <c r="M20" s="204" t="s">
        <v>56</v>
      </c>
      <c r="N20" s="3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42"/>
      <c r="C21" s="177"/>
      <c r="D21" s="38"/>
      <c r="E21" s="33"/>
      <c r="F21" s="26"/>
      <c r="G21" s="34"/>
      <c r="H21" s="26"/>
      <c r="I21" s="26"/>
      <c r="J21" s="33"/>
      <c r="K21" s="26"/>
      <c r="L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175"/>
      <c r="C22" s="175"/>
      <c r="D22" s="39">
        <f>SUMPRODUCT(D4:D20,G4:G20)</f>
        <v>1113300</v>
      </c>
      <c r="E22" s="33"/>
      <c r="F22" s="26"/>
      <c r="G22" s="34"/>
      <c r="H22" s="39">
        <f>SUM(H4:H20)</f>
        <v>556650</v>
      </c>
      <c r="I22" s="39"/>
      <c r="J22" s="3"/>
      <c r="K22" s="39">
        <f>SUM(K4:K20)</f>
        <v>623697.47899159673</v>
      </c>
      <c r="L22" s="40"/>
      <c r="N22" s="41">
        <f>SUM(N4:N20)</f>
        <v>4995</v>
      </c>
      <c r="O22" s="41">
        <f>(N22/1000)*24*365</f>
        <v>43756.2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42"/>
      <c r="C23" s="47"/>
      <c r="D23" s="21"/>
      <c r="E23" s="21"/>
      <c r="F23" s="21"/>
      <c r="G23" s="3"/>
      <c r="H23" s="21"/>
      <c r="I23" s="21"/>
      <c r="J23" s="3"/>
      <c r="K23" s="21"/>
      <c r="L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181" t="s">
        <v>73</v>
      </c>
      <c r="C24" s="47"/>
      <c r="D24" s="21"/>
      <c r="E24" s="21"/>
      <c r="F24" s="21"/>
      <c r="G24" s="3"/>
      <c r="H24" s="21"/>
      <c r="I24" s="21"/>
      <c r="J24" s="3"/>
      <c r="K24" s="21"/>
      <c r="L24" s="3"/>
      <c r="M24" s="20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173"/>
      <c r="C25" s="173"/>
      <c r="D25" s="31"/>
      <c r="E25" s="23"/>
      <c r="F25" s="24"/>
      <c r="G25" s="29"/>
      <c r="H25" s="24"/>
      <c r="I25" s="26"/>
      <c r="J25" s="27"/>
      <c r="K25" s="24"/>
      <c r="L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42"/>
      <c r="C26" s="47"/>
      <c r="D26" s="21"/>
      <c r="E26" s="21"/>
      <c r="F26" s="21"/>
      <c r="G26" s="3"/>
      <c r="H26" s="39">
        <f>SUM(H25)</f>
        <v>0</v>
      </c>
      <c r="I26" s="39"/>
      <c r="J26" s="3"/>
      <c r="K26" s="39">
        <f>SUM(K25)</f>
        <v>0</v>
      </c>
      <c r="L26" s="40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42"/>
      <c r="C27" s="47"/>
      <c r="D27" s="21"/>
      <c r="E27" s="21"/>
      <c r="F27" s="21"/>
      <c r="G27" s="3"/>
      <c r="H27" s="39"/>
      <c r="I27" s="39"/>
      <c r="J27" s="3"/>
      <c r="K27" s="39"/>
      <c r="L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42"/>
      <c r="C28" s="47"/>
      <c r="D28" s="21"/>
      <c r="E28" s="21"/>
      <c r="F28" s="21"/>
      <c r="G28" s="3"/>
      <c r="H28" s="39"/>
      <c r="I28" s="39"/>
      <c r="J28" s="3"/>
      <c r="K28" s="39"/>
      <c r="L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22" t="s">
        <v>19</v>
      </c>
      <c r="B29" s="181" t="s">
        <v>53</v>
      </c>
      <c r="C29" s="47"/>
      <c r="D29" s="21"/>
      <c r="E29" s="21"/>
      <c r="F29" s="21"/>
      <c r="G29" s="3"/>
      <c r="H29" s="21"/>
      <c r="I29" s="21"/>
      <c r="J29" s="3"/>
      <c r="K29" s="21"/>
      <c r="L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" customHeight="1" x14ac:dyDescent="0.25">
      <c r="A30" s="3"/>
      <c r="B30" s="192" t="s">
        <v>54</v>
      </c>
      <c r="C30" s="186" t="s">
        <v>165</v>
      </c>
      <c r="D30" s="185">
        <v>112000</v>
      </c>
      <c r="E30" s="23">
        <v>0.5</v>
      </c>
      <c r="F30" s="24">
        <f>D30*(1-E30)</f>
        <v>56000</v>
      </c>
      <c r="G30" s="25">
        <v>1</v>
      </c>
      <c r="H30" s="24">
        <f>F30*G30</f>
        <v>56000</v>
      </c>
      <c r="I30" s="26"/>
      <c r="J30" s="27">
        <v>0.1075</v>
      </c>
      <c r="K30" s="24">
        <f>H30/(1-J30)</f>
        <v>62745.098039215693</v>
      </c>
      <c r="L30" s="3"/>
      <c r="M30" s="203">
        <v>400</v>
      </c>
      <c r="N30" s="28">
        <f>M30*G30</f>
        <v>400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173" t="s">
        <v>55</v>
      </c>
      <c r="C31" s="194"/>
      <c r="D31" s="24" t="s">
        <v>56</v>
      </c>
      <c r="E31" s="23"/>
      <c r="F31" s="24"/>
      <c r="G31" s="25">
        <v>4</v>
      </c>
      <c r="H31" s="24"/>
      <c r="I31" s="26"/>
      <c r="J31" s="23"/>
      <c r="K31" s="24"/>
      <c r="L31" s="3"/>
      <c r="M31" s="204" t="s">
        <v>56</v>
      </c>
      <c r="N31" s="3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173" t="s">
        <v>57</v>
      </c>
      <c r="C32" s="37"/>
      <c r="D32" s="24" t="s">
        <v>56</v>
      </c>
      <c r="E32" s="23"/>
      <c r="F32" s="24"/>
      <c r="G32" s="25">
        <v>1</v>
      </c>
      <c r="H32" s="24"/>
      <c r="I32" s="26"/>
      <c r="J32" s="23"/>
      <c r="K32" s="24"/>
      <c r="L32" s="3"/>
      <c r="M32" s="204" t="s">
        <v>56</v>
      </c>
      <c r="N32" s="30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173" t="s">
        <v>58</v>
      </c>
      <c r="C33" s="37"/>
      <c r="D33" s="24" t="s">
        <v>56</v>
      </c>
      <c r="E33" s="23"/>
      <c r="F33" s="24"/>
      <c r="G33" s="25">
        <v>2</v>
      </c>
      <c r="H33" s="24"/>
      <c r="I33" s="26"/>
      <c r="J33" s="23"/>
      <c r="K33" s="24"/>
      <c r="L33" s="3"/>
      <c r="M33" s="203">
        <v>185</v>
      </c>
      <c r="N33" s="28">
        <f>M33*G33</f>
        <v>370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173" t="s">
        <v>59</v>
      </c>
      <c r="C34" s="37"/>
      <c r="D34" s="24" t="s">
        <v>56</v>
      </c>
      <c r="E34" s="23"/>
      <c r="F34" s="24"/>
      <c r="G34" s="25">
        <v>4</v>
      </c>
      <c r="H34" s="24"/>
      <c r="I34" s="26"/>
      <c r="J34" s="23"/>
      <c r="K34" s="24"/>
      <c r="L34" s="3"/>
      <c r="M34" s="204" t="s">
        <v>56</v>
      </c>
      <c r="N34" s="3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173" t="s">
        <v>60</v>
      </c>
      <c r="C35" s="42" t="s">
        <v>174</v>
      </c>
      <c r="D35" s="24" t="s">
        <v>56</v>
      </c>
      <c r="E35" s="23"/>
      <c r="F35" s="24"/>
      <c r="G35" s="29">
        <v>2</v>
      </c>
      <c r="H35" s="24"/>
      <c r="I35" s="26"/>
      <c r="J35" s="23"/>
      <c r="K35" s="24"/>
      <c r="L35" s="3"/>
      <c r="M35" s="203">
        <v>90</v>
      </c>
      <c r="N35" s="28">
        <f>M35*G35</f>
        <v>180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173" t="s">
        <v>61</v>
      </c>
      <c r="C36" s="172" t="s">
        <v>166</v>
      </c>
      <c r="D36" s="24">
        <v>36500</v>
      </c>
      <c r="E36" s="23">
        <v>0.5</v>
      </c>
      <c r="F36" s="24">
        <f>D36*(1-E36)</f>
        <v>18250</v>
      </c>
      <c r="G36" s="25">
        <v>1</v>
      </c>
      <c r="H36" s="24">
        <f>F36*G36</f>
        <v>18250</v>
      </c>
      <c r="I36" s="26"/>
      <c r="J36" s="27">
        <v>0.1075</v>
      </c>
      <c r="K36" s="24">
        <f>H36/(1-J36)</f>
        <v>20448.179271708683</v>
      </c>
      <c r="L36" s="3"/>
      <c r="M36" s="204" t="s">
        <v>74</v>
      </c>
      <c r="N36" s="30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183" t="s">
        <v>62</v>
      </c>
      <c r="C37" s="42"/>
      <c r="D37" s="21"/>
      <c r="E37" s="21"/>
      <c r="F37" s="21"/>
      <c r="G37" s="3"/>
      <c r="H37" s="21"/>
      <c r="I37" s="21"/>
      <c r="J37" s="3"/>
      <c r="K37" s="21"/>
      <c r="L37" s="3"/>
      <c r="M37" s="20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211" t="s">
        <v>168</v>
      </c>
      <c r="C38" s="186" t="s">
        <v>167</v>
      </c>
      <c r="D38" s="185">
        <v>119000</v>
      </c>
      <c r="E38" s="23">
        <v>0.5</v>
      </c>
      <c r="F38" s="24">
        <f>D38*(1-E38)</f>
        <v>59500</v>
      </c>
      <c r="G38" s="25">
        <v>2</v>
      </c>
      <c r="H38" s="24">
        <f>F38*G38</f>
        <v>119000</v>
      </c>
      <c r="I38" s="26"/>
      <c r="J38" s="27">
        <v>0.1075</v>
      </c>
      <c r="K38" s="24">
        <f>H38/(1-J38)</f>
        <v>133333.33333333334</v>
      </c>
      <c r="L38" s="3"/>
      <c r="M38" s="203">
        <v>610</v>
      </c>
      <c r="N38" s="28">
        <f t="shared" ref="N38" si="7">M38*G38</f>
        <v>1220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187" t="s">
        <v>176</v>
      </c>
      <c r="C39" s="187" t="s">
        <v>177</v>
      </c>
      <c r="D39" s="185">
        <v>40700</v>
      </c>
      <c r="E39" s="27">
        <v>0.5</v>
      </c>
      <c r="F39" s="31">
        <f>D39*(1-E39)</f>
        <v>20350</v>
      </c>
      <c r="G39" s="25">
        <v>1</v>
      </c>
      <c r="H39" s="31">
        <f>F39*G39</f>
        <v>20350</v>
      </c>
      <c r="I39" s="26"/>
      <c r="J39" s="27">
        <v>0.1075</v>
      </c>
      <c r="K39" s="31">
        <f>H39/(1-J39)</f>
        <v>22801.120448179274</v>
      </c>
      <c r="L39" s="3"/>
      <c r="M39" s="204" t="s">
        <v>56</v>
      </c>
      <c r="N39" s="2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211" t="s">
        <v>170</v>
      </c>
      <c r="C40" s="186" t="s">
        <v>171</v>
      </c>
      <c r="D40" s="185">
        <v>13300</v>
      </c>
      <c r="E40" s="23">
        <v>0.5</v>
      </c>
      <c r="F40" s="24">
        <f t="shared" ref="F40:F41" si="8">$D40*(1-$E40)</f>
        <v>6650</v>
      </c>
      <c r="G40" s="25">
        <v>1</v>
      </c>
      <c r="H40" s="24">
        <f t="shared" ref="H40:H41" si="9">$F40*$G40</f>
        <v>6650</v>
      </c>
      <c r="I40" s="26"/>
      <c r="J40" s="27">
        <v>0.1075</v>
      </c>
      <c r="K40" s="24">
        <f t="shared" ref="K40:K41" si="10">$H40/(1-$J40)</f>
        <v>7450.9803921568628</v>
      </c>
      <c r="L40" s="3"/>
      <c r="M40" s="204" t="s">
        <v>56</v>
      </c>
      <c r="N40" s="30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211" t="s">
        <v>169</v>
      </c>
      <c r="C41" s="186" t="s">
        <v>172</v>
      </c>
      <c r="D41" s="185">
        <v>86500</v>
      </c>
      <c r="E41" s="23">
        <v>0.5</v>
      </c>
      <c r="F41" s="24">
        <f t="shared" si="8"/>
        <v>43250</v>
      </c>
      <c r="G41" s="25">
        <v>2</v>
      </c>
      <c r="H41" s="24">
        <f t="shared" si="9"/>
        <v>86500</v>
      </c>
      <c r="I41" s="26"/>
      <c r="J41" s="27">
        <v>0.1075</v>
      </c>
      <c r="K41" s="24">
        <f t="shared" si="10"/>
        <v>96918.767507002805</v>
      </c>
      <c r="L41" s="3"/>
      <c r="M41" s="204" t="s">
        <v>56</v>
      </c>
      <c r="N41" s="30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184" t="s">
        <v>63</v>
      </c>
      <c r="C42" s="175"/>
      <c r="D42" s="26"/>
      <c r="E42" s="33"/>
      <c r="F42" s="26"/>
      <c r="G42" s="34"/>
      <c r="H42" s="26"/>
      <c r="I42" s="26"/>
      <c r="J42" s="3"/>
      <c r="K42" s="21"/>
      <c r="L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173"/>
      <c r="C43" s="173"/>
      <c r="D43" s="24"/>
      <c r="E43" s="23"/>
      <c r="F43" s="24"/>
      <c r="G43" s="25">
        <v>0</v>
      </c>
      <c r="H43" s="24"/>
      <c r="I43" s="26"/>
      <c r="J43" s="23"/>
      <c r="K43" s="24"/>
      <c r="L43" s="3"/>
      <c r="M43" s="203"/>
      <c r="N43" s="30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181" t="s">
        <v>64</v>
      </c>
      <c r="C44" s="42"/>
      <c r="D44" s="21"/>
      <c r="E44" s="21"/>
      <c r="F44" s="21"/>
      <c r="G44" s="3"/>
      <c r="H44" s="21"/>
      <c r="I44" s="21"/>
      <c r="J44" s="3"/>
      <c r="K44" s="21"/>
      <c r="L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173" t="s">
        <v>67</v>
      </c>
      <c r="C45" s="176" t="s">
        <v>68</v>
      </c>
      <c r="D45" s="24">
        <v>2000</v>
      </c>
      <c r="E45" s="23">
        <v>0.5</v>
      </c>
      <c r="F45" s="24">
        <f t="shared" ref="F45:F47" si="11">D45*(1-E45)</f>
        <v>1000</v>
      </c>
      <c r="G45" s="29">
        <v>19</v>
      </c>
      <c r="H45" s="24">
        <f t="shared" ref="H45:H47" si="12">F45*G45</f>
        <v>19000</v>
      </c>
      <c r="I45" s="26"/>
      <c r="J45" s="27">
        <v>0.1075</v>
      </c>
      <c r="K45" s="24">
        <f t="shared" ref="K45:K47" si="13">H45/(1-J45)</f>
        <v>21288.515406162467</v>
      </c>
      <c r="L45" s="3"/>
      <c r="M45" s="204" t="s">
        <v>56</v>
      </c>
      <c r="N45" s="30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37" t="s">
        <v>69</v>
      </c>
      <c r="C46" s="176" t="s">
        <v>70</v>
      </c>
      <c r="D46" s="24">
        <v>1500</v>
      </c>
      <c r="E46" s="23">
        <v>0.5</v>
      </c>
      <c r="F46" s="24">
        <f t="shared" si="11"/>
        <v>750</v>
      </c>
      <c r="G46" s="29">
        <v>5</v>
      </c>
      <c r="H46" s="24">
        <f t="shared" si="12"/>
        <v>3750</v>
      </c>
      <c r="I46" s="26"/>
      <c r="J46" s="27">
        <v>0.1075</v>
      </c>
      <c r="K46" s="24">
        <f t="shared" si="13"/>
        <v>4201.680672268908</v>
      </c>
      <c r="L46" s="3"/>
      <c r="M46" s="204" t="s">
        <v>56</v>
      </c>
      <c r="N46" s="3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37" t="s">
        <v>71</v>
      </c>
      <c r="C47" s="173" t="s">
        <v>72</v>
      </c>
      <c r="D47" s="24">
        <v>995</v>
      </c>
      <c r="E47" s="23">
        <v>0.5</v>
      </c>
      <c r="F47" s="24">
        <f t="shared" si="11"/>
        <v>497.5</v>
      </c>
      <c r="G47" s="25">
        <v>80</v>
      </c>
      <c r="H47" s="24">
        <f t="shared" si="12"/>
        <v>39800</v>
      </c>
      <c r="I47" s="26"/>
      <c r="J47" s="27">
        <v>0.1075</v>
      </c>
      <c r="K47" s="24">
        <f t="shared" si="13"/>
        <v>44593.837535014005</v>
      </c>
      <c r="L47" s="3"/>
      <c r="M47" s="204" t="s">
        <v>56</v>
      </c>
      <c r="N47" s="30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175"/>
      <c r="C48" s="175"/>
      <c r="D48" s="39">
        <f>SUMPRODUCT(D30:D47,G30:G47)</f>
        <v>738600</v>
      </c>
      <c r="E48" s="33"/>
      <c r="F48" s="26"/>
      <c r="G48" s="34"/>
      <c r="H48" s="39">
        <f>SUM(H30:H47)</f>
        <v>369300</v>
      </c>
      <c r="I48" s="39"/>
      <c r="J48" s="3"/>
      <c r="K48" s="39">
        <f>SUM(K30:K47)</f>
        <v>413781.51260504208</v>
      </c>
      <c r="L48" s="40"/>
      <c r="N48" s="41">
        <f>SUM(N30:N47)</f>
        <v>2170</v>
      </c>
      <c r="O48" s="45">
        <f>(N48/1000)*24*365</f>
        <v>19009.2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42"/>
      <c r="C49" s="47"/>
      <c r="D49" s="21"/>
      <c r="E49" s="21"/>
      <c r="F49" s="21"/>
      <c r="G49" s="3"/>
      <c r="H49" s="21"/>
      <c r="I49" s="21"/>
      <c r="J49" s="3"/>
      <c r="K49" s="21"/>
      <c r="L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181" t="s">
        <v>73</v>
      </c>
      <c r="C50" s="47"/>
      <c r="D50" s="21"/>
      <c r="E50" s="21"/>
      <c r="F50" s="21"/>
      <c r="G50" s="3"/>
      <c r="H50" s="21"/>
      <c r="I50" s="21"/>
      <c r="J50" s="3"/>
      <c r="K50" s="21"/>
      <c r="L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37"/>
      <c r="C51" s="102"/>
      <c r="D51" s="24"/>
      <c r="E51" s="23"/>
      <c r="F51" s="24"/>
      <c r="G51" s="29"/>
      <c r="H51" s="24"/>
      <c r="I51" s="26"/>
      <c r="J51" s="27"/>
      <c r="K51" s="24"/>
      <c r="L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42"/>
      <c r="C52" s="47"/>
      <c r="D52" s="21"/>
      <c r="E52" s="21"/>
      <c r="F52" s="21"/>
      <c r="G52" s="3"/>
      <c r="H52" s="39">
        <f>SUM(H51)</f>
        <v>0</v>
      </c>
      <c r="I52" s="39"/>
      <c r="J52" s="3"/>
      <c r="K52" s="39">
        <f>SUM(K51)</f>
        <v>0</v>
      </c>
      <c r="L52" s="4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2"/>
      <c r="B53" s="175"/>
      <c r="C53" s="47"/>
      <c r="D53" s="21"/>
      <c r="E53" s="21"/>
      <c r="F53" s="21"/>
      <c r="G53" s="3"/>
      <c r="H53" s="21"/>
      <c r="I53" s="21"/>
      <c r="J53" s="3"/>
      <c r="K53" s="21"/>
      <c r="L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22" t="s">
        <v>18</v>
      </c>
      <c r="B54" s="181" t="s">
        <v>53</v>
      </c>
      <c r="C54" s="47"/>
      <c r="D54" s="21"/>
      <c r="E54" s="21"/>
      <c r="F54" s="21"/>
      <c r="G54" s="3"/>
      <c r="H54" s="21"/>
      <c r="I54" s="21"/>
      <c r="J54" s="3"/>
      <c r="K54" s="21"/>
      <c r="L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3"/>
      <c r="B55" s="192" t="s">
        <v>54</v>
      </c>
      <c r="C55" s="186" t="s">
        <v>173</v>
      </c>
      <c r="D55" s="185">
        <v>54000</v>
      </c>
      <c r="E55" s="23">
        <v>0.5</v>
      </c>
      <c r="F55" s="24">
        <f>D55*(1-E55)</f>
        <v>27000</v>
      </c>
      <c r="G55" s="25">
        <v>1</v>
      </c>
      <c r="H55" s="24">
        <f>F55*G55</f>
        <v>27000</v>
      </c>
      <c r="I55" s="26"/>
      <c r="J55" s="27">
        <v>0.1075</v>
      </c>
      <c r="K55" s="24">
        <f>H55/(1-J55)</f>
        <v>30252.100840336137</v>
      </c>
      <c r="L55" s="3"/>
      <c r="M55" s="203">
        <v>110</v>
      </c>
      <c r="N55" s="28">
        <f>M55*G55</f>
        <v>110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173" t="s">
        <v>55</v>
      </c>
      <c r="C56" s="47"/>
      <c r="D56" s="24" t="s">
        <v>56</v>
      </c>
      <c r="E56" s="23"/>
      <c r="F56" s="24"/>
      <c r="G56" s="25">
        <v>2</v>
      </c>
      <c r="H56" s="24"/>
      <c r="I56" s="26"/>
      <c r="J56" s="23"/>
      <c r="K56" s="24"/>
      <c r="L56" s="3"/>
      <c r="M56" s="204" t="s">
        <v>56</v>
      </c>
      <c r="N56" s="3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173" t="s">
        <v>57</v>
      </c>
      <c r="C57" s="173"/>
      <c r="D57" s="24" t="s">
        <v>56</v>
      </c>
      <c r="E57" s="23"/>
      <c r="F57" s="24"/>
      <c r="G57" s="25">
        <v>2</v>
      </c>
      <c r="H57" s="24"/>
      <c r="I57" s="26"/>
      <c r="J57" s="23"/>
      <c r="K57" s="24"/>
      <c r="L57" s="3"/>
      <c r="M57" s="204" t="s">
        <v>56</v>
      </c>
      <c r="N57" s="3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173" t="s">
        <v>58</v>
      </c>
      <c r="C58" s="102"/>
      <c r="D58" s="24" t="s">
        <v>56</v>
      </c>
      <c r="E58" s="23"/>
      <c r="F58" s="24"/>
      <c r="G58" s="25">
        <v>2</v>
      </c>
      <c r="H58" s="24"/>
      <c r="I58" s="26"/>
      <c r="J58" s="23"/>
      <c r="K58" s="24"/>
      <c r="L58" s="3"/>
      <c r="M58" s="203">
        <v>160</v>
      </c>
      <c r="N58" s="28">
        <f>M58*G58</f>
        <v>320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173" t="s">
        <v>59</v>
      </c>
      <c r="C59" s="102"/>
      <c r="D59" s="24" t="s">
        <v>56</v>
      </c>
      <c r="E59" s="23"/>
      <c r="F59" s="24"/>
      <c r="G59" s="25">
        <v>6</v>
      </c>
      <c r="H59" s="24"/>
      <c r="I59" s="26"/>
      <c r="J59" s="23"/>
      <c r="K59" s="24"/>
      <c r="L59" s="3"/>
      <c r="M59" s="204" t="s">
        <v>56</v>
      </c>
      <c r="N59" s="30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173" t="s">
        <v>60</v>
      </c>
      <c r="C60" s="172" t="s">
        <v>175</v>
      </c>
      <c r="D60" s="24">
        <v>41000</v>
      </c>
      <c r="E60" s="27">
        <v>0.5</v>
      </c>
      <c r="F60" s="31">
        <f>D60*(1-E60)</f>
        <v>20500</v>
      </c>
      <c r="G60" s="25">
        <v>2</v>
      </c>
      <c r="H60" s="31">
        <f>F60*G60</f>
        <v>41000</v>
      </c>
      <c r="I60" s="26"/>
      <c r="J60" s="27">
        <v>0.1075</v>
      </c>
      <c r="K60" s="31">
        <f>H60/(1-J60)</f>
        <v>45938.375350140057</v>
      </c>
      <c r="L60" s="3"/>
      <c r="M60" s="203">
        <v>90</v>
      </c>
      <c r="N60" s="28">
        <f>M60*G60</f>
        <v>180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173" t="s">
        <v>61</v>
      </c>
      <c r="C61" s="172" t="s">
        <v>166</v>
      </c>
      <c r="D61" s="31">
        <v>36500</v>
      </c>
      <c r="E61" s="23">
        <v>0.5</v>
      </c>
      <c r="F61" s="24">
        <f>D61*(1-E61)</f>
        <v>18250</v>
      </c>
      <c r="G61" s="25">
        <v>1</v>
      </c>
      <c r="H61" s="24">
        <f>F61*G61</f>
        <v>18250</v>
      </c>
      <c r="I61" s="26"/>
      <c r="J61" s="27">
        <v>0.1075</v>
      </c>
      <c r="K61" s="24">
        <f>H61/(1-J61)</f>
        <v>20448.179271708683</v>
      </c>
      <c r="L61" s="3"/>
      <c r="M61" s="203" t="s">
        <v>74</v>
      </c>
      <c r="N61" s="30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183" t="s">
        <v>62</v>
      </c>
      <c r="C62" s="47"/>
      <c r="D62" s="21"/>
      <c r="E62" s="21"/>
      <c r="F62" s="21"/>
      <c r="G62" s="3"/>
      <c r="H62" s="21"/>
      <c r="I62" s="21"/>
      <c r="J62" s="3"/>
      <c r="K62" s="21"/>
      <c r="L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211" t="s">
        <v>168</v>
      </c>
      <c r="C63" s="186" t="s">
        <v>167</v>
      </c>
      <c r="D63" s="185">
        <v>119000</v>
      </c>
      <c r="E63" s="23">
        <v>0.5</v>
      </c>
      <c r="F63" s="24">
        <f t="shared" ref="F63:F66" si="14">D63*(1-E63)</f>
        <v>59500</v>
      </c>
      <c r="G63" s="25">
        <v>1</v>
      </c>
      <c r="H63" s="24">
        <f t="shared" ref="H63:H66" si="15">F63*G63</f>
        <v>59500</v>
      </c>
      <c r="I63" s="26"/>
      <c r="J63" s="27">
        <v>0.1075</v>
      </c>
      <c r="K63" s="24">
        <f t="shared" ref="K63:K66" si="16">H63/(1-J63)</f>
        <v>66666.666666666672</v>
      </c>
      <c r="L63" s="3"/>
      <c r="M63" s="203">
        <v>440</v>
      </c>
      <c r="N63" s="28">
        <f t="shared" ref="N63:N64" si="17">M63*G63</f>
        <v>440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187" t="s">
        <v>176</v>
      </c>
      <c r="C64" s="187" t="s">
        <v>177</v>
      </c>
      <c r="D64" s="185">
        <v>40700</v>
      </c>
      <c r="E64" s="27">
        <v>0.5</v>
      </c>
      <c r="F64" s="31">
        <f>D64*(1-E64)</f>
        <v>20350</v>
      </c>
      <c r="G64" s="29">
        <v>1</v>
      </c>
      <c r="H64" s="31">
        <f>F64*G64</f>
        <v>20350</v>
      </c>
      <c r="I64" s="26"/>
      <c r="J64" s="27">
        <v>0.1075</v>
      </c>
      <c r="K64" s="31">
        <f>H64/(1-J64)</f>
        <v>22801.120448179274</v>
      </c>
      <c r="L64" s="3"/>
      <c r="M64" s="203">
        <v>329</v>
      </c>
      <c r="N64" s="28">
        <f t="shared" si="17"/>
        <v>329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211" t="s">
        <v>170</v>
      </c>
      <c r="C65" s="186" t="s">
        <v>171</v>
      </c>
      <c r="D65" s="185">
        <v>13300</v>
      </c>
      <c r="E65" s="23">
        <v>0.5</v>
      </c>
      <c r="F65" s="24">
        <f t="shared" si="14"/>
        <v>6650</v>
      </c>
      <c r="G65" s="25">
        <v>1</v>
      </c>
      <c r="H65" s="24">
        <f t="shared" si="15"/>
        <v>6650</v>
      </c>
      <c r="I65" s="26"/>
      <c r="J65" s="27">
        <v>0.1075</v>
      </c>
      <c r="K65" s="24">
        <f t="shared" si="16"/>
        <v>7450.9803921568628</v>
      </c>
      <c r="L65" s="3"/>
      <c r="M65" s="204" t="s">
        <v>56</v>
      </c>
      <c r="N65" s="30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211" t="s">
        <v>169</v>
      </c>
      <c r="C66" s="186" t="s">
        <v>172</v>
      </c>
      <c r="D66" s="185">
        <v>86500</v>
      </c>
      <c r="E66" s="23">
        <v>0.5</v>
      </c>
      <c r="F66" s="24">
        <f t="shared" si="14"/>
        <v>43250</v>
      </c>
      <c r="G66" s="25">
        <v>1</v>
      </c>
      <c r="H66" s="24">
        <f t="shared" si="15"/>
        <v>43250</v>
      </c>
      <c r="I66" s="26"/>
      <c r="J66" s="27">
        <v>0.1075</v>
      </c>
      <c r="K66" s="24">
        <f t="shared" si="16"/>
        <v>48459.383753501403</v>
      </c>
      <c r="L66" s="3"/>
      <c r="M66" s="204" t="s">
        <v>56</v>
      </c>
      <c r="N66" s="30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184" t="s">
        <v>63</v>
      </c>
      <c r="C67" s="175"/>
      <c r="D67" s="26"/>
      <c r="E67" s="33"/>
      <c r="F67" s="26"/>
      <c r="G67" s="34"/>
      <c r="H67" s="26"/>
      <c r="I67" s="26"/>
      <c r="J67" s="3"/>
      <c r="K67" s="21"/>
      <c r="L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173"/>
      <c r="C68" s="173"/>
      <c r="D68" s="24"/>
      <c r="E68" s="23"/>
      <c r="F68" s="24"/>
      <c r="G68" s="25">
        <v>0</v>
      </c>
      <c r="H68" s="24"/>
      <c r="I68" s="26"/>
      <c r="J68" s="23"/>
      <c r="K68" s="24"/>
      <c r="L68" s="3"/>
      <c r="M68" s="203"/>
      <c r="N68" s="30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181" t="s">
        <v>64</v>
      </c>
      <c r="C69" s="47"/>
      <c r="D69" s="21"/>
      <c r="E69" s="21"/>
      <c r="F69" s="21"/>
      <c r="G69" s="3"/>
      <c r="H69" s="21"/>
      <c r="I69" s="21"/>
      <c r="J69" s="3"/>
      <c r="K69" s="21"/>
      <c r="L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43" t="s">
        <v>67</v>
      </c>
      <c r="C70" s="176" t="s">
        <v>68</v>
      </c>
      <c r="D70" s="24">
        <v>2000</v>
      </c>
      <c r="E70" s="23">
        <v>0.5</v>
      </c>
      <c r="F70" s="24">
        <f t="shared" ref="F70:F72" si="18">D70*(1-E70)</f>
        <v>1000</v>
      </c>
      <c r="G70" s="29">
        <v>14</v>
      </c>
      <c r="H70" s="24">
        <f t="shared" ref="H70:H72" si="19">F70*G70</f>
        <v>14000</v>
      </c>
      <c r="I70" s="26"/>
      <c r="J70" s="27">
        <v>0.1075</v>
      </c>
      <c r="K70" s="24">
        <f t="shared" ref="K70:K72" si="20">H70/(1-J70)</f>
        <v>15686.274509803923</v>
      </c>
      <c r="L70" s="3"/>
      <c r="M70" s="203" t="s">
        <v>56</v>
      </c>
      <c r="N70" s="3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43" t="s">
        <v>69</v>
      </c>
      <c r="C71" s="176" t="s">
        <v>70</v>
      </c>
      <c r="D71" s="24">
        <v>1500</v>
      </c>
      <c r="E71" s="23">
        <v>0.5</v>
      </c>
      <c r="F71" s="24">
        <f t="shared" si="18"/>
        <v>750</v>
      </c>
      <c r="G71" s="25">
        <v>2</v>
      </c>
      <c r="H71" s="24">
        <f t="shared" si="19"/>
        <v>1500</v>
      </c>
      <c r="I71" s="26"/>
      <c r="J71" s="27">
        <v>0.1075</v>
      </c>
      <c r="K71" s="24">
        <f t="shared" si="20"/>
        <v>1680.6722689075632</v>
      </c>
      <c r="L71" s="3"/>
      <c r="M71" s="203" t="s">
        <v>56</v>
      </c>
      <c r="N71" s="30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43" t="s">
        <v>71</v>
      </c>
      <c r="C72" s="173" t="s">
        <v>72</v>
      </c>
      <c r="D72" s="24">
        <v>995</v>
      </c>
      <c r="E72" s="23">
        <v>0.5</v>
      </c>
      <c r="F72" s="24">
        <f t="shared" si="18"/>
        <v>497.5</v>
      </c>
      <c r="G72" s="25">
        <v>40</v>
      </c>
      <c r="H72" s="24">
        <f t="shared" si="19"/>
        <v>19900</v>
      </c>
      <c r="I72" s="26"/>
      <c r="J72" s="27">
        <v>0.1075</v>
      </c>
      <c r="K72" s="24">
        <f t="shared" si="20"/>
        <v>22296.918767507002</v>
      </c>
      <c r="L72" s="3"/>
      <c r="M72" s="203" t="s">
        <v>56</v>
      </c>
      <c r="N72" s="3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175"/>
      <c r="C73" s="175"/>
      <c r="D73" s="39">
        <f>SUMPRODUCT(D55:D72,G55:G72)</f>
        <v>502800</v>
      </c>
      <c r="E73" s="33"/>
      <c r="F73" s="26"/>
      <c r="G73" s="34"/>
      <c r="H73" s="39">
        <f>SUM(H55:H72)</f>
        <v>251400</v>
      </c>
      <c r="I73" s="39"/>
      <c r="J73" s="3"/>
      <c r="K73" s="39">
        <f>SUM(K55:K72)</f>
        <v>281680.6722689076</v>
      </c>
      <c r="L73" s="40"/>
      <c r="N73" s="48">
        <f>SUM(N55:N72)</f>
        <v>1379</v>
      </c>
      <c r="O73" s="45">
        <f>((365*24)*N73)/1000</f>
        <v>12080.04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42"/>
      <c r="C74" s="47"/>
      <c r="D74" s="21"/>
      <c r="E74" s="21"/>
      <c r="F74" s="21"/>
      <c r="G74" s="3"/>
      <c r="H74" s="21"/>
      <c r="I74" s="21"/>
      <c r="J74" s="3"/>
      <c r="K74" s="21"/>
      <c r="L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181" t="s">
        <v>73</v>
      </c>
      <c r="C75" s="47"/>
      <c r="D75" s="21"/>
      <c r="E75" s="21"/>
      <c r="F75" s="21"/>
      <c r="G75" s="3"/>
      <c r="H75" s="21"/>
      <c r="I75" s="21"/>
      <c r="J75" s="3"/>
      <c r="K75" s="21"/>
      <c r="L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43"/>
      <c r="C76" s="35"/>
      <c r="D76" s="24"/>
      <c r="E76" s="23"/>
      <c r="F76" s="24"/>
      <c r="G76" s="29"/>
      <c r="H76" s="24"/>
      <c r="I76" s="26"/>
      <c r="J76" s="27"/>
      <c r="K76" s="24"/>
      <c r="L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42"/>
      <c r="C77" s="47"/>
      <c r="D77" s="21"/>
      <c r="E77" s="21"/>
      <c r="F77" s="21"/>
      <c r="G77" s="3"/>
      <c r="H77" s="39"/>
      <c r="I77" s="39"/>
      <c r="J77" s="3"/>
      <c r="K77" s="39"/>
      <c r="L77" s="4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42"/>
      <c r="C78" s="47"/>
      <c r="D78" s="3"/>
      <c r="E78" s="3"/>
      <c r="F78" s="3"/>
      <c r="G78" s="3"/>
      <c r="H78" s="3"/>
      <c r="I78" s="3"/>
      <c r="J78" s="3"/>
      <c r="K78" s="3"/>
      <c r="L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42"/>
      <c r="C79" s="47"/>
      <c r="D79" s="3"/>
      <c r="E79" s="3"/>
      <c r="F79" s="3"/>
      <c r="G79" s="3"/>
      <c r="H79" s="3"/>
      <c r="I79" s="3"/>
      <c r="J79" s="3"/>
      <c r="K79" s="3"/>
      <c r="L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237" t="s">
        <v>209</v>
      </c>
      <c r="B80" s="238"/>
      <c r="C80" s="239"/>
      <c r="D80" s="3"/>
      <c r="E80" s="3"/>
      <c r="F80" s="47" t="s">
        <v>75</v>
      </c>
      <c r="G80" s="3"/>
      <c r="H80" s="3"/>
      <c r="I80" s="3"/>
      <c r="J80" s="3"/>
      <c r="K80" s="3"/>
      <c r="L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22" t="s">
        <v>3</v>
      </c>
      <c r="B81" s="181" t="s">
        <v>53</v>
      </c>
      <c r="C81" s="47"/>
      <c r="D81" s="21"/>
      <c r="E81" s="21"/>
      <c r="F81" s="21"/>
      <c r="G81" s="3"/>
      <c r="H81" s="21"/>
      <c r="I81" s="21"/>
      <c r="J81" s="3"/>
      <c r="K81" s="21"/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192" t="s">
        <v>54</v>
      </c>
      <c r="C82" s="186" t="s">
        <v>178</v>
      </c>
      <c r="D82" s="185">
        <v>29000</v>
      </c>
      <c r="E82" s="23">
        <v>0.5</v>
      </c>
      <c r="F82" s="24">
        <f>D82*(1-E82)</f>
        <v>14500</v>
      </c>
      <c r="G82" s="25">
        <v>1</v>
      </c>
      <c r="H82" s="24">
        <f>F82*G82</f>
        <v>14500</v>
      </c>
      <c r="I82" s="26"/>
      <c r="J82" s="27">
        <v>0.1075</v>
      </c>
      <c r="K82" s="24">
        <f>H82/(1-J82)</f>
        <v>16246.498599439778</v>
      </c>
      <c r="L82" s="3"/>
      <c r="M82" s="203">
        <v>325</v>
      </c>
      <c r="N82" s="28">
        <f>M82*G82</f>
        <v>325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192" t="s">
        <v>55</v>
      </c>
      <c r="C83" s="186" t="s">
        <v>179</v>
      </c>
      <c r="D83" s="185">
        <v>180</v>
      </c>
      <c r="E83" s="27">
        <v>0.5</v>
      </c>
      <c r="F83" s="31">
        <f>D83*(1-E83)</f>
        <v>90</v>
      </c>
      <c r="G83" s="25">
        <v>1</v>
      </c>
      <c r="H83" s="31">
        <f t="shared" ref="H83:H88" si="21">F83*G83</f>
        <v>90</v>
      </c>
      <c r="I83" s="26"/>
      <c r="J83" s="27">
        <v>0.1075</v>
      </c>
      <c r="K83" s="31">
        <f t="shared" ref="K83:K88" si="22">H83/(1-J83)</f>
        <v>100.84033613445379</v>
      </c>
      <c r="L83" s="3"/>
      <c r="M83" s="31" t="s">
        <v>56</v>
      </c>
      <c r="N83" s="30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173" t="s">
        <v>57</v>
      </c>
      <c r="C84" s="193"/>
      <c r="D84" s="24" t="s">
        <v>56</v>
      </c>
      <c r="E84" s="23"/>
      <c r="F84" s="31"/>
      <c r="G84" s="25">
        <v>1</v>
      </c>
      <c r="H84" s="31"/>
      <c r="I84" s="26"/>
      <c r="J84" s="27">
        <v>0.1075</v>
      </c>
      <c r="K84" s="31"/>
      <c r="L84" s="3"/>
      <c r="M84" s="204" t="s">
        <v>56</v>
      </c>
      <c r="N84" s="3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173" t="s">
        <v>58</v>
      </c>
      <c r="C85" s="172" t="s">
        <v>181</v>
      </c>
      <c r="D85" s="24">
        <v>9000</v>
      </c>
      <c r="E85" s="27">
        <v>0.5</v>
      </c>
      <c r="F85" s="31">
        <f t="shared" ref="F85:F88" si="23">D85*(1-E85)</f>
        <v>4500</v>
      </c>
      <c r="G85" s="25">
        <v>4</v>
      </c>
      <c r="H85" s="31">
        <f t="shared" si="21"/>
        <v>18000</v>
      </c>
      <c r="I85" s="26"/>
      <c r="J85" s="27">
        <v>0.1075</v>
      </c>
      <c r="K85" s="31">
        <f t="shared" si="22"/>
        <v>20168.067226890758</v>
      </c>
      <c r="L85" s="3"/>
      <c r="M85" s="203">
        <v>20</v>
      </c>
      <c r="N85" s="30">
        <f>M85*G85</f>
        <v>80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173" t="s">
        <v>59</v>
      </c>
      <c r="C86" s="188"/>
      <c r="D86" s="24" t="s">
        <v>56</v>
      </c>
      <c r="E86" s="23"/>
      <c r="F86" s="31"/>
      <c r="G86" s="25">
        <v>2</v>
      </c>
      <c r="H86" s="31"/>
      <c r="I86" s="26"/>
      <c r="J86" s="27">
        <v>0.1075</v>
      </c>
      <c r="K86" s="31"/>
      <c r="L86" s="3"/>
      <c r="M86" s="31" t="s">
        <v>56</v>
      </c>
      <c r="N86" s="3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192" t="s">
        <v>60</v>
      </c>
      <c r="C87" s="186" t="s">
        <v>180</v>
      </c>
      <c r="D87" s="185">
        <v>17000</v>
      </c>
      <c r="E87" s="27">
        <v>0.5</v>
      </c>
      <c r="F87" s="31">
        <f t="shared" si="23"/>
        <v>8500</v>
      </c>
      <c r="G87" s="25">
        <v>4</v>
      </c>
      <c r="H87" s="31">
        <f t="shared" si="21"/>
        <v>34000</v>
      </c>
      <c r="I87" s="26"/>
      <c r="J87" s="27">
        <v>0.1075</v>
      </c>
      <c r="K87" s="31">
        <f t="shared" si="22"/>
        <v>38095.238095238099</v>
      </c>
      <c r="L87" s="3"/>
      <c r="M87" s="31" t="s">
        <v>56</v>
      </c>
      <c r="N87" s="3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192" t="s">
        <v>61</v>
      </c>
      <c r="C88" s="186" t="s">
        <v>182</v>
      </c>
      <c r="D88" s="185">
        <v>10000</v>
      </c>
      <c r="E88" s="27">
        <v>0.5</v>
      </c>
      <c r="F88" s="31">
        <f t="shared" si="23"/>
        <v>5000</v>
      </c>
      <c r="G88" s="25">
        <v>1</v>
      </c>
      <c r="H88" s="31">
        <f t="shared" si="21"/>
        <v>5000</v>
      </c>
      <c r="I88" s="26"/>
      <c r="J88" s="27">
        <v>0.1075</v>
      </c>
      <c r="K88" s="31">
        <f t="shared" si="22"/>
        <v>5602.240896358544</v>
      </c>
      <c r="L88" s="3"/>
      <c r="M88" s="31" t="s">
        <v>56</v>
      </c>
      <c r="N88" s="3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183" t="s">
        <v>62</v>
      </c>
      <c r="C89" s="47"/>
      <c r="D89" s="21"/>
      <c r="E89" s="21"/>
      <c r="F89" s="21"/>
      <c r="G89" s="3"/>
      <c r="H89" s="21"/>
      <c r="I89" s="21"/>
      <c r="J89" s="3"/>
      <c r="K89" s="21"/>
      <c r="L89" s="3"/>
      <c r="M89" s="203"/>
      <c r="N89" s="3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187" t="s">
        <v>183</v>
      </c>
      <c r="C90" s="186" t="s">
        <v>184</v>
      </c>
      <c r="D90" s="185">
        <v>13000</v>
      </c>
      <c r="E90" s="23">
        <v>0.5</v>
      </c>
      <c r="F90" s="24">
        <f t="shared" ref="F90:F91" si="24">D90*(1-E90)</f>
        <v>6500</v>
      </c>
      <c r="G90" s="29">
        <v>1</v>
      </c>
      <c r="H90" s="24">
        <f t="shared" ref="H90:H91" si="25">F90*G90</f>
        <v>6500</v>
      </c>
      <c r="I90" s="26"/>
      <c r="J90" s="27">
        <v>0.1075</v>
      </c>
      <c r="K90" s="24">
        <f t="shared" ref="K90:K91" si="26">H90/(1-J90)</f>
        <v>7282.9131652661072</v>
      </c>
      <c r="L90" s="3"/>
      <c r="M90" s="203">
        <v>27</v>
      </c>
      <c r="N90" s="28">
        <f t="shared" ref="N90:N91" si="27">M90*G90</f>
        <v>27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187" t="s">
        <v>185</v>
      </c>
      <c r="C91" s="186" t="s">
        <v>186</v>
      </c>
      <c r="D91" s="185">
        <v>48600</v>
      </c>
      <c r="E91" s="23">
        <v>0.5</v>
      </c>
      <c r="F91" s="24">
        <f t="shared" si="24"/>
        <v>24300</v>
      </c>
      <c r="G91" s="25">
        <v>1</v>
      </c>
      <c r="H91" s="24">
        <f t="shared" si="25"/>
        <v>24300</v>
      </c>
      <c r="I91" s="26"/>
      <c r="J91" s="27">
        <v>0.1075</v>
      </c>
      <c r="K91" s="24">
        <f t="shared" si="26"/>
        <v>27226.89075630252</v>
      </c>
      <c r="L91" s="3"/>
      <c r="M91" s="203">
        <v>24</v>
      </c>
      <c r="N91" s="28">
        <f t="shared" si="27"/>
        <v>24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184" t="s">
        <v>63</v>
      </c>
      <c r="C92" s="175"/>
      <c r="D92" s="26"/>
      <c r="E92" s="33"/>
      <c r="F92" s="26"/>
      <c r="G92" s="34"/>
      <c r="H92" s="26"/>
      <c r="I92" s="26"/>
      <c r="J92" s="3"/>
      <c r="K92" s="21"/>
      <c r="L92" s="3"/>
      <c r="M92" s="203"/>
      <c r="N92" s="30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43"/>
      <c r="C93" s="35"/>
      <c r="D93" s="24"/>
      <c r="E93" s="23"/>
      <c r="F93" s="24"/>
      <c r="G93" s="25"/>
      <c r="H93" s="24"/>
      <c r="I93" s="26"/>
      <c r="J93" s="23"/>
      <c r="K93" s="24"/>
      <c r="L93" s="3"/>
      <c r="M93" s="203"/>
      <c r="N93" s="30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181" t="s">
        <v>64</v>
      </c>
      <c r="C94" s="47"/>
      <c r="D94" s="21"/>
      <c r="E94" s="21"/>
      <c r="F94" s="21"/>
      <c r="G94" s="3"/>
      <c r="H94" s="21"/>
      <c r="I94" s="21"/>
      <c r="J94" s="3"/>
      <c r="K94" s="21"/>
      <c r="L94" s="3"/>
      <c r="M94" s="203"/>
      <c r="N94" s="30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7" t="s">
        <v>76</v>
      </c>
      <c r="C95" s="178" t="s">
        <v>77</v>
      </c>
      <c r="D95" s="49">
        <v>395</v>
      </c>
      <c r="E95" s="23">
        <v>0.5</v>
      </c>
      <c r="F95" s="24">
        <f t="shared" ref="F95:F97" si="28">D95*(1-E95)</f>
        <v>197.5</v>
      </c>
      <c r="G95" s="25">
        <v>8</v>
      </c>
      <c r="H95" s="24">
        <f t="shared" ref="H95:H97" si="29">F95*G95</f>
        <v>1580</v>
      </c>
      <c r="I95" s="26"/>
      <c r="J95" s="27">
        <v>0.1075</v>
      </c>
      <c r="K95" s="24">
        <f t="shared" ref="K95:K97" si="30">H95/(1-J95)</f>
        <v>1770.3081232492998</v>
      </c>
      <c r="L95" s="3"/>
      <c r="M95" s="31" t="s">
        <v>56</v>
      </c>
      <c r="N95" s="30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7" t="s">
        <v>78</v>
      </c>
      <c r="C96" s="173" t="s">
        <v>79</v>
      </c>
      <c r="D96" s="24">
        <v>1900</v>
      </c>
      <c r="E96" s="23">
        <v>0.5</v>
      </c>
      <c r="F96" s="24">
        <f t="shared" si="28"/>
        <v>950</v>
      </c>
      <c r="G96" s="25">
        <v>2</v>
      </c>
      <c r="H96" s="24">
        <f t="shared" si="29"/>
        <v>1900</v>
      </c>
      <c r="I96" s="26"/>
      <c r="J96" s="27">
        <v>0.1075</v>
      </c>
      <c r="K96" s="24">
        <f t="shared" si="30"/>
        <v>2128.8515406162464</v>
      </c>
      <c r="L96" s="3"/>
      <c r="M96" s="31" t="s">
        <v>56</v>
      </c>
      <c r="N96" s="30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43" t="s">
        <v>71</v>
      </c>
      <c r="C97" s="173" t="s">
        <v>72</v>
      </c>
      <c r="D97" s="24">
        <v>995</v>
      </c>
      <c r="E97" s="23">
        <v>0.5</v>
      </c>
      <c r="F97" s="24">
        <f t="shared" si="28"/>
        <v>497.5</v>
      </c>
      <c r="G97" s="29">
        <v>32</v>
      </c>
      <c r="H97" s="24">
        <f t="shared" si="29"/>
        <v>15920</v>
      </c>
      <c r="I97" s="26"/>
      <c r="J97" s="27">
        <v>0.1075</v>
      </c>
      <c r="K97" s="24">
        <f t="shared" si="30"/>
        <v>17837.535014005603</v>
      </c>
      <c r="L97" s="3"/>
      <c r="M97" s="31" t="s">
        <v>56</v>
      </c>
      <c r="N97" s="30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175"/>
      <c r="C98" s="175"/>
      <c r="D98" s="39">
        <f>SUMPRODUCT(D82:D97,G82:G97)</f>
        <v>243580</v>
      </c>
      <c r="E98" s="33"/>
      <c r="F98" s="26"/>
      <c r="G98" s="34"/>
      <c r="H98" s="39">
        <f>SUM(H82:H97)</f>
        <v>121790</v>
      </c>
      <c r="I98" s="39"/>
      <c r="J98" s="3"/>
      <c r="K98" s="39">
        <f>SUM(K82:K97)</f>
        <v>136459.38375350143</v>
      </c>
      <c r="L98" s="40"/>
      <c r="N98" s="48">
        <f>SUM(N82:N97)</f>
        <v>456</v>
      </c>
      <c r="O98" s="45">
        <f>(N98*365*24)/1000</f>
        <v>3994.56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42"/>
      <c r="C99" s="47"/>
      <c r="D99" s="21"/>
      <c r="E99" s="21"/>
      <c r="F99" s="21"/>
      <c r="G99" s="3"/>
      <c r="H99" s="21"/>
      <c r="I99" s="21"/>
      <c r="J99" s="3"/>
      <c r="K99" s="21"/>
      <c r="L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181" t="s">
        <v>73</v>
      </c>
      <c r="C100" s="47"/>
      <c r="D100" s="21"/>
      <c r="E100" s="21"/>
      <c r="F100" s="21"/>
      <c r="G100" s="3"/>
      <c r="H100" s="21"/>
      <c r="I100" s="21"/>
      <c r="J100" s="3"/>
      <c r="K100" s="21"/>
      <c r="L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173"/>
      <c r="C101" s="173"/>
      <c r="D101" s="31"/>
      <c r="E101" s="23"/>
      <c r="F101" s="24"/>
      <c r="G101" s="29"/>
      <c r="H101" s="24"/>
      <c r="I101" s="26"/>
      <c r="J101" s="27"/>
      <c r="K101" s="24"/>
      <c r="L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42"/>
      <c r="C102" s="47"/>
      <c r="D102" s="21"/>
      <c r="E102" s="21"/>
      <c r="F102" s="21"/>
      <c r="G102" s="3"/>
      <c r="H102" s="39">
        <f>SUM(H101)</f>
        <v>0</v>
      </c>
      <c r="I102" s="39"/>
      <c r="J102" s="3"/>
      <c r="K102" s="39">
        <f>SUM(K101)</f>
        <v>0</v>
      </c>
      <c r="L102" s="4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42"/>
      <c r="C103" s="47"/>
      <c r="D103" s="21"/>
      <c r="E103" s="21"/>
      <c r="F103" s="21"/>
      <c r="G103" s="3"/>
      <c r="H103" s="21"/>
      <c r="I103" s="21"/>
      <c r="J103" s="3"/>
      <c r="K103" s="21"/>
      <c r="L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42"/>
      <c r="C104" s="47"/>
      <c r="D104" s="21"/>
      <c r="E104" s="21"/>
      <c r="F104" s="21"/>
      <c r="G104" s="3"/>
      <c r="H104" s="21"/>
      <c r="I104" s="21"/>
      <c r="J104" s="3"/>
      <c r="K104" s="21"/>
      <c r="L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240" t="s">
        <v>210</v>
      </c>
      <c r="B105" s="241"/>
      <c r="C105" s="242"/>
      <c r="D105" s="21"/>
      <c r="E105" s="21"/>
      <c r="F105" s="21"/>
      <c r="G105" s="3"/>
      <c r="H105" s="21"/>
      <c r="I105" s="21"/>
      <c r="J105" s="3"/>
      <c r="K105" s="21"/>
      <c r="L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22" t="s">
        <v>2</v>
      </c>
      <c r="B106" s="181" t="s">
        <v>53</v>
      </c>
      <c r="C106" s="47"/>
      <c r="D106" s="21"/>
      <c r="E106" s="21"/>
      <c r="F106" s="21"/>
      <c r="G106" s="3"/>
      <c r="H106" s="21"/>
      <c r="I106" s="21"/>
      <c r="J106" s="3"/>
      <c r="K106" s="21"/>
      <c r="L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192" t="s">
        <v>54</v>
      </c>
      <c r="C107" s="186" t="s">
        <v>187</v>
      </c>
      <c r="D107" s="185">
        <v>13600</v>
      </c>
      <c r="E107" s="23">
        <v>0.5</v>
      </c>
      <c r="F107" s="24">
        <f>D107*(1-E107)</f>
        <v>6800</v>
      </c>
      <c r="G107" s="25">
        <v>1</v>
      </c>
      <c r="H107" s="24">
        <f>F107*G107</f>
        <v>6800</v>
      </c>
      <c r="I107" s="26"/>
      <c r="J107" s="27">
        <v>0.1075</v>
      </c>
      <c r="K107" s="24">
        <f>H107/(1-J107)</f>
        <v>7619.0476190476193</v>
      </c>
      <c r="L107" s="3"/>
      <c r="M107" s="203">
        <v>150</v>
      </c>
      <c r="N107" s="28">
        <f>M107*G107</f>
        <v>150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192" t="s">
        <v>55</v>
      </c>
      <c r="C108" s="186" t="s">
        <v>188</v>
      </c>
      <c r="D108" s="185">
        <v>500</v>
      </c>
      <c r="E108" s="27">
        <v>0.5</v>
      </c>
      <c r="F108" s="31">
        <f>D108*(1-E108)</f>
        <v>250</v>
      </c>
      <c r="G108" s="25">
        <v>1</v>
      </c>
      <c r="H108" s="31">
        <f>F108*G108</f>
        <v>250</v>
      </c>
      <c r="I108" s="26"/>
      <c r="J108" s="27">
        <v>0.1075</v>
      </c>
      <c r="K108" s="31">
        <f>H108/(1-J108)</f>
        <v>280.1120448179272</v>
      </c>
      <c r="L108" s="3"/>
      <c r="M108" s="31" t="s">
        <v>56</v>
      </c>
      <c r="N108" s="30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173" t="s">
        <v>57</v>
      </c>
      <c r="C109" s="50"/>
      <c r="D109" s="24" t="s">
        <v>56</v>
      </c>
      <c r="E109" s="23"/>
      <c r="F109" s="24"/>
      <c r="G109" s="25">
        <v>1</v>
      </c>
      <c r="H109" s="24"/>
      <c r="I109" s="26"/>
      <c r="J109" s="23"/>
      <c r="K109" s="24"/>
      <c r="L109" s="3"/>
      <c r="M109" s="204" t="s">
        <v>56</v>
      </c>
      <c r="N109" s="30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173" t="s">
        <v>58</v>
      </c>
      <c r="C110" s="173"/>
      <c r="D110" s="24" t="s">
        <v>56</v>
      </c>
      <c r="E110" s="23"/>
      <c r="F110" s="24"/>
      <c r="G110" s="25">
        <v>1</v>
      </c>
      <c r="H110" s="24"/>
      <c r="I110" s="26"/>
      <c r="J110" s="23"/>
      <c r="K110" s="24"/>
      <c r="L110" s="3"/>
      <c r="M110" s="204">
        <v>40</v>
      </c>
      <c r="N110" s="201">
        <v>40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173" t="s">
        <v>59</v>
      </c>
      <c r="C111" s="179"/>
      <c r="D111" s="24" t="s">
        <v>56</v>
      </c>
      <c r="E111" s="23"/>
      <c r="F111" s="24"/>
      <c r="G111" s="25">
        <v>2</v>
      </c>
      <c r="H111" s="24"/>
      <c r="I111" s="26"/>
      <c r="J111" s="23"/>
      <c r="K111" s="24"/>
      <c r="L111" s="3"/>
      <c r="M111" s="31" t="s">
        <v>56</v>
      </c>
      <c r="N111" s="30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173" t="s">
        <v>60</v>
      </c>
      <c r="C112" s="173"/>
      <c r="D112" s="24" t="s">
        <v>56</v>
      </c>
      <c r="E112" s="23"/>
      <c r="F112" s="24"/>
      <c r="G112" s="25">
        <v>1</v>
      </c>
      <c r="H112" s="24"/>
      <c r="I112" s="26"/>
      <c r="J112" s="23"/>
      <c r="K112" s="24"/>
      <c r="L112" s="3"/>
      <c r="M112" s="31" t="s">
        <v>56</v>
      </c>
      <c r="N112" s="30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173" t="s">
        <v>61</v>
      </c>
      <c r="C113" s="35" t="s">
        <v>189</v>
      </c>
      <c r="D113" s="24">
        <v>2000</v>
      </c>
      <c r="E113" s="23"/>
      <c r="F113" s="24"/>
      <c r="G113" s="25">
        <v>1</v>
      </c>
      <c r="H113" s="24"/>
      <c r="I113" s="26"/>
      <c r="J113" s="23"/>
      <c r="K113" s="24"/>
      <c r="L113" s="3"/>
      <c r="M113" s="31" t="s">
        <v>56</v>
      </c>
      <c r="N113" s="30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183" t="s">
        <v>62</v>
      </c>
      <c r="C114" s="47"/>
      <c r="D114" s="21"/>
      <c r="E114" s="21"/>
      <c r="F114" s="21"/>
      <c r="G114" s="3"/>
      <c r="H114" s="21"/>
      <c r="I114" s="21"/>
      <c r="J114" s="3"/>
      <c r="K114" s="21"/>
      <c r="L114" s="3"/>
      <c r="M114" s="204" t="s">
        <v>74</v>
      </c>
      <c r="N114" s="30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187" t="s">
        <v>190</v>
      </c>
      <c r="C115" s="186" t="s">
        <v>191</v>
      </c>
      <c r="D115" s="185">
        <v>3800</v>
      </c>
      <c r="E115" s="23">
        <v>0.5</v>
      </c>
      <c r="F115" s="24">
        <f>D115*(1-E115)</f>
        <v>1900</v>
      </c>
      <c r="G115" s="29">
        <v>1</v>
      </c>
      <c r="H115" s="24">
        <f>F115*G115</f>
        <v>1900</v>
      </c>
      <c r="I115" s="26"/>
      <c r="J115" s="27">
        <v>0.1075</v>
      </c>
      <c r="K115" s="24">
        <f>H115/(1-J115)</f>
        <v>2128.8515406162464</v>
      </c>
      <c r="L115" s="3"/>
      <c r="M115" s="203">
        <v>45</v>
      </c>
      <c r="N115" s="28">
        <f>M115*G115</f>
        <v>45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184" t="s">
        <v>63</v>
      </c>
      <c r="C116" s="175"/>
      <c r="D116" s="26"/>
      <c r="E116" s="33"/>
      <c r="F116" s="26"/>
      <c r="G116" s="34"/>
      <c r="H116" s="26"/>
      <c r="I116" s="26"/>
      <c r="J116" s="3"/>
      <c r="K116" s="21"/>
      <c r="L116" s="3"/>
      <c r="M116" s="203"/>
      <c r="N116" s="30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173"/>
      <c r="C117" s="173"/>
      <c r="D117" s="24"/>
      <c r="E117" s="23"/>
      <c r="F117" s="24"/>
      <c r="G117" s="25">
        <v>0</v>
      </c>
      <c r="H117" s="24"/>
      <c r="I117" s="26"/>
      <c r="J117" s="23"/>
      <c r="K117" s="24"/>
      <c r="L117" s="3"/>
      <c r="M117" s="203"/>
      <c r="N117" s="30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181" t="s">
        <v>64</v>
      </c>
      <c r="C118" s="47"/>
      <c r="D118" s="21"/>
      <c r="E118" s="21"/>
      <c r="F118" s="21"/>
      <c r="G118" s="3"/>
      <c r="H118" s="21"/>
      <c r="I118" s="21"/>
      <c r="J118" s="3"/>
      <c r="K118" s="21"/>
      <c r="L118" s="3"/>
      <c r="M118" s="203"/>
      <c r="N118" s="30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7" t="s">
        <v>71</v>
      </c>
      <c r="C119" s="102" t="s">
        <v>72</v>
      </c>
      <c r="D119" s="49">
        <v>995</v>
      </c>
      <c r="E119" s="23">
        <v>0.5</v>
      </c>
      <c r="F119" s="24">
        <f t="shared" ref="F119:F120" si="31">$D119*(1-$E119)</f>
        <v>497.5</v>
      </c>
      <c r="G119" s="29">
        <v>10</v>
      </c>
      <c r="H119" s="24">
        <f t="shared" ref="H119:H120" si="32">$F119*$G119</f>
        <v>4975</v>
      </c>
      <c r="I119" s="26"/>
      <c r="J119" s="27">
        <v>0.1075</v>
      </c>
      <c r="K119" s="24">
        <f t="shared" ref="K119:K120" si="33">$H119/(1-$J119)</f>
        <v>5574.2296918767506</v>
      </c>
      <c r="L119" s="3"/>
      <c r="M119" s="31" t="s">
        <v>56</v>
      </c>
      <c r="N119" s="30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7" t="s">
        <v>76</v>
      </c>
      <c r="C120" s="178" t="s">
        <v>77</v>
      </c>
      <c r="D120" s="49">
        <v>395</v>
      </c>
      <c r="E120" s="23">
        <v>0.5</v>
      </c>
      <c r="F120" s="24">
        <f t="shared" si="31"/>
        <v>197.5</v>
      </c>
      <c r="G120" s="25">
        <v>8</v>
      </c>
      <c r="H120" s="24">
        <f t="shared" si="32"/>
        <v>1580</v>
      </c>
      <c r="I120" s="26"/>
      <c r="J120" s="27">
        <v>0.1075</v>
      </c>
      <c r="K120" s="24">
        <f t="shared" si="33"/>
        <v>1770.3081232492998</v>
      </c>
      <c r="L120" s="3"/>
      <c r="M120" s="31" t="s">
        <v>56</v>
      </c>
      <c r="N120" s="30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175"/>
      <c r="C121" s="175"/>
      <c r="D121" s="39">
        <f>SUMPRODUCT(D107:D120,G107:G120)</f>
        <v>33010</v>
      </c>
      <c r="E121" s="33"/>
      <c r="F121" s="26"/>
      <c r="G121" s="34"/>
      <c r="H121" s="39">
        <f>SUM(H107:H120)</f>
        <v>15505</v>
      </c>
      <c r="I121" s="39"/>
      <c r="J121" s="3"/>
      <c r="K121" s="39">
        <f>SUM(K107:K120)</f>
        <v>17372.549019607843</v>
      </c>
      <c r="L121" s="40"/>
      <c r="N121" s="48">
        <f>SUM(N107:N120)</f>
        <v>235</v>
      </c>
      <c r="O121" s="45">
        <f>(N121*365*24)/1000</f>
        <v>2058.6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42"/>
      <c r="C122" s="47"/>
      <c r="D122" s="21"/>
      <c r="E122" s="21"/>
      <c r="F122" s="21"/>
      <c r="G122" s="3"/>
      <c r="H122" s="21"/>
      <c r="I122" s="21"/>
      <c r="J122" s="3"/>
      <c r="K122" s="21"/>
      <c r="L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181" t="s">
        <v>73</v>
      </c>
      <c r="C123" s="47"/>
      <c r="D123" s="21"/>
      <c r="E123" s="21"/>
      <c r="F123" s="21"/>
      <c r="G123" s="3"/>
      <c r="H123" s="21"/>
      <c r="I123" s="21"/>
      <c r="J123" s="3"/>
      <c r="K123" s="21"/>
      <c r="L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173"/>
      <c r="C124" s="173"/>
      <c r="D124" s="24"/>
      <c r="E124" s="23"/>
      <c r="F124" s="24"/>
      <c r="G124" s="29"/>
      <c r="H124" s="24"/>
      <c r="I124" s="26"/>
      <c r="J124" s="27"/>
      <c r="K124" s="24"/>
      <c r="L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42"/>
      <c r="C125" s="47"/>
      <c r="D125" s="21"/>
      <c r="E125" s="21"/>
      <c r="F125" s="21"/>
      <c r="G125" s="3"/>
      <c r="H125" s="39">
        <f>SUM(H124)</f>
        <v>0</v>
      </c>
      <c r="I125" s="39"/>
      <c r="J125" s="3"/>
      <c r="K125" s="39">
        <f>SUM(K124)</f>
        <v>0</v>
      </c>
      <c r="L125" s="4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42"/>
      <c r="C126" s="47"/>
      <c r="D126" s="21"/>
      <c r="E126" s="21"/>
      <c r="F126" s="21"/>
      <c r="G126" s="3"/>
      <c r="H126" s="21"/>
      <c r="I126" s="21"/>
      <c r="J126" s="3"/>
      <c r="K126" s="21"/>
      <c r="L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243"/>
      <c r="B127" s="244"/>
      <c r="C127" s="245"/>
      <c r="D127" s="21"/>
      <c r="E127" s="21"/>
      <c r="F127" s="21"/>
      <c r="G127" s="3"/>
      <c r="H127" s="21"/>
      <c r="I127" s="21"/>
      <c r="J127" s="3"/>
      <c r="K127" s="21"/>
      <c r="L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22" t="s">
        <v>80</v>
      </c>
      <c r="B128" s="181" t="s">
        <v>53</v>
      </c>
      <c r="C128" s="47"/>
      <c r="D128" s="21"/>
      <c r="E128" s="21"/>
      <c r="F128" s="21"/>
      <c r="G128" s="3"/>
      <c r="H128" s="21"/>
      <c r="I128" s="21"/>
      <c r="J128" s="3"/>
      <c r="K128" s="21"/>
      <c r="L128" s="3"/>
      <c r="M128" s="207"/>
      <c r="N128" s="51"/>
      <c r="O128" s="5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192" t="s">
        <v>54</v>
      </c>
      <c r="C129" s="186" t="s">
        <v>173</v>
      </c>
      <c r="D129" s="185">
        <v>54000</v>
      </c>
      <c r="E129" s="23">
        <v>0.5</v>
      </c>
      <c r="F129" s="24">
        <f>D129*(1-E129)</f>
        <v>27000</v>
      </c>
      <c r="G129" s="25">
        <v>1</v>
      </c>
      <c r="H129" s="24">
        <f>F129*G129</f>
        <v>27000</v>
      </c>
      <c r="I129" s="26"/>
      <c r="J129" s="27">
        <v>0.1075</v>
      </c>
      <c r="K129" s="24">
        <f>H129/(1-J129)</f>
        <v>30252.100840336137</v>
      </c>
      <c r="L129" s="3"/>
      <c r="M129" s="203">
        <v>110</v>
      </c>
      <c r="N129" s="28">
        <f>M129*G129</f>
        <v>110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173" t="s">
        <v>55</v>
      </c>
      <c r="C130" s="47"/>
      <c r="D130" s="31" t="s">
        <v>56</v>
      </c>
      <c r="E130" s="23"/>
      <c r="F130" s="24"/>
      <c r="G130" s="25">
        <v>2</v>
      </c>
      <c r="H130" s="24"/>
      <c r="I130" s="26"/>
      <c r="J130" s="23"/>
      <c r="K130" s="24"/>
      <c r="L130" s="3"/>
      <c r="M130" s="203" t="s">
        <v>56</v>
      </c>
      <c r="N130" s="30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173" t="s">
        <v>57</v>
      </c>
      <c r="C131" s="173"/>
      <c r="D131" s="31" t="s">
        <v>56</v>
      </c>
      <c r="E131" s="23"/>
      <c r="F131" s="24"/>
      <c r="G131" s="25">
        <v>2</v>
      </c>
      <c r="H131" s="24"/>
      <c r="I131" s="26"/>
      <c r="J131" s="23"/>
      <c r="K131" s="24"/>
      <c r="L131" s="3"/>
      <c r="M131" s="203" t="s">
        <v>74</v>
      </c>
      <c r="N131" s="30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173" t="s">
        <v>58</v>
      </c>
      <c r="C132" s="102"/>
      <c r="D132" s="31" t="s">
        <v>56</v>
      </c>
      <c r="E132" s="23"/>
      <c r="F132" s="24"/>
      <c r="G132" s="25">
        <v>2</v>
      </c>
      <c r="H132" s="24"/>
      <c r="I132" s="26"/>
      <c r="J132" s="23"/>
      <c r="K132" s="24"/>
      <c r="L132" s="3"/>
      <c r="M132" s="203">
        <v>160</v>
      </c>
      <c r="N132" s="28">
        <f>M132*G132</f>
        <v>320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188" t="s">
        <v>59</v>
      </c>
      <c r="C133" s="189"/>
      <c r="D133" s="31" t="s">
        <v>56</v>
      </c>
      <c r="E133" s="23"/>
      <c r="F133" s="24"/>
      <c r="G133" s="25">
        <v>6</v>
      </c>
      <c r="H133" s="24"/>
      <c r="I133" s="26"/>
      <c r="J133" s="23"/>
      <c r="K133" s="24"/>
      <c r="L133" s="3"/>
      <c r="M133" s="203" t="s">
        <v>56</v>
      </c>
      <c r="N133" s="30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191" t="s">
        <v>60</v>
      </c>
      <c r="C134" s="186" t="s">
        <v>175</v>
      </c>
      <c r="D134" s="185">
        <v>41000</v>
      </c>
      <c r="E134" s="23"/>
      <c r="F134" s="24"/>
      <c r="G134" s="25">
        <v>2</v>
      </c>
      <c r="H134" s="24"/>
      <c r="I134" s="26"/>
      <c r="J134" s="23"/>
      <c r="K134" s="24"/>
      <c r="L134" s="3"/>
      <c r="M134" s="203">
        <v>90</v>
      </c>
      <c r="N134" s="28">
        <f>M134*G134</f>
        <v>180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191" t="s">
        <v>61</v>
      </c>
      <c r="C135" s="186" t="s">
        <v>166</v>
      </c>
      <c r="D135" s="185">
        <v>36500</v>
      </c>
      <c r="E135" s="23">
        <v>0.5</v>
      </c>
      <c r="F135" s="24">
        <f>D135*(1-E135)</f>
        <v>18250</v>
      </c>
      <c r="G135" s="25">
        <v>1</v>
      </c>
      <c r="H135" s="24">
        <f>F135*G135</f>
        <v>18250</v>
      </c>
      <c r="I135" s="26"/>
      <c r="J135" s="27">
        <v>0.1075</v>
      </c>
      <c r="K135" s="24">
        <f>H135/(1-J135)</f>
        <v>20448.179271708683</v>
      </c>
      <c r="L135" s="3"/>
      <c r="M135" s="203" t="s">
        <v>74</v>
      </c>
      <c r="N135" s="30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190" t="s">
        <v>62</v>
      </c>
      <c r="C136" s="47"/>
      <c r="D136" s="21"/>
      <c r="E136" s="21"/>
      <c r="F136" s="21"/>
      <c r="G136" s="3"/>
      <c r="H136" s="21"/>
      <c r="I136" s="21"/>
      <c r="J136" s="3"/>
      <c r="K136" s="21"/>
      <c r="L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211" t="s">
        <v>192</v>
      </c>
      <c r="C137" s="186" t="s">
        <v>193</v>
      </c>
      <c r="D137" s="185">
        <v>272000</v>
      </c>
      <c r="E137" s="23">
        <v>0.5</v>
      </c>
      <c r="F137" s="24">
        <f>D137*(1-E137)</f>
        <v>136000</v>
      </c>
      <c r="G137" s="25">
        <v>1</v>
      </c>
      <c r="H137" s="24">
        <f>F137*G137</f>
        <v>136000</v>
      </c>
      <c r="I137" s="26"/>
      <c r="J137" s="27">
        <v>0.1075</v>
      </c>
      <c r="K137" s="24">
        <f>H137/(1-J137)</f>
        <v>152380.9523809524</v>
      </c>
      <c r="L137" s="3"/>
      <c r="M137" s="203">
        <v>550</v>
      </c>
      <c r="N137" s="28">
        <f>M137*G137</f>
        <v>550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184" t="s">
        <v>63</v>
      </c>
      <c r="C138" s="175"/>
      <c r="D138" s="26"/>
      <c r="E138" s="33"/>
      <c r="F138" s="26"/>
      <c r="G138" s="34"/>
      <c r="H138" s="26"/>
      <c r="I138" s="26"/>
      <c r="J138" s="3"/>
      <c r="K138" s="21"/>
      <c r="L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173"/>
      <c r="C139" s="173"/>
      <c r="D139" s="24"/>
      <c r="E139" s="23"/>
      <c r="F139" s="24"/>
      <c r="G139" s="25">
        <v>0</v>
      </c>
      <c r="H139" s="24"/>
      <c r="I139" s="26"/>
      <c r="J139" s="23"/>
      <c r="K139" s="24"/>
      <c r="L139" s="3"/>
      <c r="M139" s="203" t="s">
        <v>74</v>
      </c>
      <c r="N139" s="30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181" t="s">
        <v>64</v>
      </c>
      <c r="C140" s="47"/>
      <c r="D140" s="21"/>
      <c r="E140" s="21"/>
      <c r="F140" s="21"/>
      <c r="G140" s="3"/>
      <c r="H140" s="21"/>
      <c r="I140" s="21"/>
      <c r="J140" s="3"/>
      <c r="K140" s="21"/>
      <c r="L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43" t="s">
        <v>65</v>
      </c>
      <c r="C141" s="176" t="s">
        <v>66</v>
      </c>
      <c r="D141" s="49">
        <v>14700</v>
      </c>
      <c r="E141" s="23">
        <v>0.5</v>
      </c>
      <c r="F141" s="24">
        <f t="shared" ref="F141:F142" si="34">D141*(1-E141)</f>
        <v>7350</v>
      </c>
      <c r="G141" s="25">
        <v>2</v>
      </c>
      <c r="H141" s="24">
        <f t="shared" ref="H141:H142" si="35">F141*G141</f>
        <v>14700</v>
      </c>
      <c r="I141" s="26"/>
      <c r="J141" s="27">
        <v>0.1075</v>
      </c>
      <c r="K141" s="24">
        <f t="shared" ref="K141:K142" si="36">H141/(1-J141)</f>
        <v>16470.588235294119</v>
      </c>
      <c r="L141" s="3"/>
      <c r="M141" s="203" t="s">
        <v>56</v>
      </c>
      <c r="N141" s="30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43" t="s">
        <v>67</v>
      </c>
      <c r="C142" s="176" t="s">
        <v>68</v>
      </c>
      <c r="D142" s="24">
        <v>2000</v>
      </c>
      <c r="E142" s="23">
        <v>0.5</v>
      </c>
      <c r="F142" s="24">
        <f t="shared" si="34"/>
        <v>1000</v>
      </c>
      <c r="G142" s="25">
        <v>8</v>
      </c>
      <c r="H142" s="24">
        <f t="shared" si="35"/>
        <v>8000</v>
      </c>
      <c r="I142" s="26"/>
      <c r="J142" s="27">
        <v>0.1075</v>
      </c>
      <c r="K142" s="24">
        <f t="shared" si="36"/>
        <v>8963.5854341736704</v>
      </c>
      <c r="L142" s="3"/>
      <c r="M142" s="203" t="s">
        <v>56</v>
      </c>
      <c r="N142" s="30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175"/>
      <c r="C143" s="175"/>
      <c r="D143" s="39">
        <f>SUMPRODUCT(D129:D142,G129:G142)</f>
        <v>489900</v>
      </c>
      <c r="E143" s="33"/>
      <c r="F143" s="26"/>
      <c r="G143" s="34"/>
      <c r="H143" s="39">
        <f>SUM(H129:H142)</f>
        <v>203950</v>
      </c>
      <c r="I143" s="39"/>
      <c r="J143" s="3"/>
      <c r="K143" s="39">
        <f>SUM(K129:K142)</f>
        <v>228515.40616246502</v>
      </c>
      <c r="L143" s="40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42"/>
      <c r="C144" s="47"/>
      <c r="D144" s="21"/>
      <c r="E144" s="21"/>
      <c r="F144" s="21"/>
      <c r="G144" s="3"/>
      <c r="H144" s="21"/>
      <c r="I144" s="21"/>
      <c r="J144" s="3"/>
      <c r="K144" s="21"/>
      <c r="L144" s="3"/>
      <c r="N144" s="53">
        <f>SUM(N129:N142)</f>
        <v>1160</v>
      </c>
      <c r="O144" s="45">
        <f>((365*24)*N144)/1000</f>
        <v>10161.6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181" t="s">
        <v>73</v>
      </c>
      <c r="C145" s="47"/>
      <c r="D145" s="21"/>
      <c r="E145" s="21"/>
      <c r="F145" s="21"/>
      <c r="G145" s="3"/>
      <c r="H145" s="21"/>
      <c r="I145" s="21"/>
      <c r="J145" s="3"/>
      <c r="K145" s="21"/>
      <c r="L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43"/>
      <c r="C146" s="35"/>
      <c r="D146" s="24"/>
      <c r="E146" s="23"/>
      <c r="F146" s="24"/>
      <c r="G146" s="29"/>
      <c r="H146" s="24"/>
      <c r="I146" s="26"/>
      <c r="J146" s="27"/>
      <c r="K146" s="24"/>
      <c r="L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42"/>
      <c r="C147" s="47"/>
      <c r="D147" s="21"/>
      <c r="E147" s="21"/>
      <c r="F147" s="21"/>
      <c r="G147" s="3"/>
      <c r="H147" s="39">
        <f>SUM(H146)</f>
        <v>0</v>
      </c>
      <c r="I147" s="39"/>
      <c r="J147" s="3"/>
      <c r="K147" s="39">
        <f>SUM(K146)</f>
        <v>0</v>
      </c>
      <c r="L147" s="40"/>
      <c r="N147" s="41"/>
      <c r="O147" s="4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42"/>
      <c r="C148" s="47"/>
      <c r="D148" s="21"/>
      <c r="E148" s="21"/>
      <c r="F148" s="21"/>
      <c r="G148" s="3"/>
      <c r="H148" s="21"/>
      <c r="I148" s="21"/>
      <c r="J148" s="3"/>
      <c r="K148" s="21"/>
      <c r="L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42"/>
      <c r="C149" s="47"/>
      <c r="D149" s="21"/>
      <c r="E149" s="21"/>
      <c r="F149" s="21"/>
      <c r="G149" s="3"/>
      <c r="H149" s="21"/>
      <c r="I149" s="21"/>
      <c r="J149" s="3"/>
      <c r="K149" s="21"/>
      <c r="L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42"/>
      <c r="C150" s="47"/>
      <c r="D150" s="21"/>
      <c r="E150" s="21"/>
      <c r="F150" s="21"/>
      <c r="G150" s="3"/>
      <c r="H150" s="21"/>
      <c r="I150" s="21"/>
      <c r="J150" s="3"/>
      <c r="K150" s="21"/>
      <c r="L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42"/>
      <c r="C151" s="47"/>
      <c r="D151" s="21"/>
      <c r="E151" s="21"/>
      <c r="F151" s="21"/>
      <c r="G151" s="3"/>
      <c r="H151" s="21"/>
      <c r="I151" s="21"/>
      <c r="J151" s="3"/>
      <c r="K151" s="21"/>
      <c r="L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22" t="s">
        <v>81</v>
      </c>
      <c r="B152" s="181" t="s">
        <v>20</v>
      </c>
      <c r="C152" s="42"/>
      <c r="D152" s="44"/>
      <c r="E152" s="44"/>
      <c r="F152" s="44"/>
      <c r="G152" s="42"/>
      <c r="H152" s="44"/>
      <c r="I152" s="44"/>
      <c r="J152" s="42"/>
      <c r="K152" s="44"/>
      <c r="L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42"/>
      <c r="B153" s="44" t="s">
        <v>198</v>
      </c>
      <c r="C153" s="43" t="s">
        <v>82</v>
      </c>
      <c r="D153" s="24">
        <v>4500</v>
      </c>
      <c r="E153" s="23">
        <v>0.5</v>
      </c>
      <c r="F153" s="24">
        <f t="shared" ref="F153:F156" si="37">D153*(1-E153)</f>
        <v>2250</v>
      </c>
      <c r="G153" s="54">
        <v>2</v>
      </c>
      <c r="H153" s="24">
        <f t="shared" ref="H153:H156" si="38">F153*G153</f>
        <v>4500</v>
      </c>
      <c r="I153" s="26"/>
      <c r="J153" s="27">
        <v>0.1075</v>
      </c>
      <c r="K153" s="24">
        <f t="shared" ref="K153:K156" si="39">H153/(1-J153)</f>
        <v>5042.0168067226896</v>
      </c>
      <c r="L153" s="40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42"/>
      <c r="B154" s="44" t="s">
        <v>197</v>
      </c>
      <c r="C154" s="42" t="s">
        <v>83</v>
      </c>
      <c r="D154" s="24">
        <v>65000</v>
      </c>
      <c r="E154" s="23">
        <v>0.5</v>
      </c>
      <c r="F154" s="24">
        <f t="shared" si="37"/>
        <v>32500</v>
      </c>
      <c r="G154" s="54">
        <v>2</v>
      </c>
      <c r="H154" s="24">
        <f t="shared" si="38"/>
        <v>65000</v>
      </c>
      <c r="I154" s="26"/>
      <c r="J154" s="27">
        <v>0.1075</v>
      </c>
      <c r="K154" s="24">
        <f t="shared" si="39"/>
        <v>72829.131652661061</v>
      </c>
      <c r="L154" s="40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42"/>
      <c r="B155" s="44" t="s">
        <v>196</v>
      </c>
      <c r="C155" s="173" t="s">
        <v>84</v>
      </c>
      <c r="D155" s="31">
        <v>27000</v>
      </c>
      <c r="E155" s="23">
        <v>0.5</v>
      </c>
      <c r="F155" s="24">
        <f t="shared" si="37"/>
        <v>13500</v>
      </c>
      <c r="G155" s="54">
        <v>2</v>
      </c>
      <c r="H155" s="24">
        <f t="shared" si="38"/>
        <v>27000</v>
      </c>
      <c r="I155" s="26"/>
      <c r="J155" s="27">
        <v>0.1075</v>
      </c>
      <c r="K155" s="24">
        <f t="shared" si="39"/>
        <v>30252.100840336137</v>
      </c>
      <c r="L155" s="40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42"/>
      <c r="B156" s="44" t="s">
        <v>195</v>
      </c>
      <c r="C156" s="37" t="s">
        <v>85</v>
      </c>
      <c r="D156" s="24">
        <v>25000</v>
      </c>
      <c r="E156" s="23">
        <v>0.5</v>
      </c>
      <c r="F156" s="24">
        <f t="shared" si="37"/>
        <v>12500</v>
      </c>
      <c r="G156" s="54">
        <v>2</v>
      </c>
      <c r="H156" s="24">
        <f t="shared" si="38"/>
        <v>25000</v>
      </c>
      <c r="I156" s="26"/>
      <c r="J156" s="27">
        <v>0.1075</v>
      </c>
      <c r="K156" s="24">
        <f t="shared" si="39"/>
        <v>28011.20448179272</v>
      </c>
      <c r="L156" s="40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42"/>
      <c r="B157" s="173"/>
      <c r="C157" s="37"/>
      <c r="D157" s="31"/>
      <c r="E157" s="23"/>
      <c r="F157" s="24"/>
      <c r="G157" s="54"/>
      <c r="H157" s="24"/>
      <c r="I157" s="26"/>
      <c r="J157" s="27"/>
      <c r="K157" s="24"/>
      <c r="L157" s="40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42"/>
      <c r="B158" s="181" t="s">
        <v>19</v>
      </c>
      <c r="C158" s="42"/>
      <c r="D158" s="44"/>
      <c r="E158" s="44"/>
      <c r="F158" s="44"/>
      <c r="G158" s="42"/>
      <c r="H158" s="44"/>
      <c r="I158" s="44"/>
      <c r="J158" s="42"/>
      <c r="K158" s="44"/>
      <c r="L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42"/>
      <c r="B159" s="44" t="s">
        <v>198</v>
      </c>
      <c r="C159" s="43" t="s">
        <v>86</v>
      </c>
      <c r="D159" s="24">
        <v>4500</v>
      </c>
      <c r="E159" s="23">
        <v>0.5</v>
      </c>
      <c r="F159" s="24">
        <f t="shared" ref="F159:F162" si="40">D159*(1-E159)</f>
        <v>2250</v>
      </c>
      <c r="G159" s="54">
        <v>5</v>
      </c>
      <c r="H159" s="24">
        <f t="shared" ref="H159:H162" si="41">F159*G159</f>
        <v>11250</v>
      </c>
      <c r="I159" s="26"/>
      <c r="J159" s="27">
        <v>0.1075</v>
      </c>
      <c r="K159" s="24">
        <f t="shared" ref="K159:K162" si="42">H159/(1-J159)</f>
        <v>12605.042016806723</v>
      </c>
      <c r="L159" s="40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42"/>
      <c r="B160" s="209" t="s">
        <v>206</v>
      </c>
      <c r="C160" s="42" t="s">
        <v>87</v>
      </c>
      <c r="D160" s="24">
        <v>37500</v>
      </c>
      <c r="E160" s="23">
        <v>0.5</v>
      </c>
      <c r="F160" s="24">
        <f t="shared" si="40"/>
        <v>18750</v>
      </c>
      <c r="G160" s="54">
        <v>5</v>
      </c>
      <c r="H160" s="24">
        <f t="shared" si="41"/>
        <v>93750</v>
      </c>
      <c r="I160" s="26"/>
      <c r="J160" s="27">
        <v>0.1075</v>
      </c>
      <c r="K160" s="24">
        <f t="shared" si="42"/>
        <v>105042.01680672269</v>
      </c>
      <c r="L160" s="4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42"/>
      <c r="B161" s="44" t="s">
        <v>207</v>
      </c>
      <c r="C161" s="43" t="s">
        <v>88</v>
      </c>
      <c r="D161" s="24">
        <v>40700</v>
      </c>
      <c r="E161" s="23">
        <v>0.5</v>
      </c>
      <c r="F161" s="24">
        <f t="shared" si="40"/>
        <v>20350</v>
      </c>
      <c r="G161" s="54">
        <v>5</v>
      </c>
      <c r="H161" s="24">
        <f t="shared" si="41"/>
        <v>101750</v>
      </c>
      <c r="I161" s="26"/>
      <c r="J161" s="27">
        <v>0.1075</v>
      </c>
      <c r="K161" s="24">
        <f t="shared" si="42"/>
        <v>114005.60224089636</v>
      </c>
      <c r="L161" s="4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42"/>
      <c r="B162" s="209" t="s">
        <v>205</v>
      </c>
      <c r="C162" s="43" t="s">
        <v>89</v>
      </c>
      <c r="D162" s="24">
        <v>500</v>
      </c>
      <c r="E162" s="23">
        <v>0.5</v>
      </c>
      <c r="F162" s="24">
        <f t="shared" si="40"/>
        <v>250</v>
      </c>
      <c r="G162" s="54">
        <v>5</v>
      </c>
      <c r="H162" s="24">
        <f t="shared" si="41"/>
        <v>1250</v>
      </c>
      <c r="I162" s="26"/>
      <c r="J162" s="27">
        <v>0.1075</v>
      </c>
      <c r="K162" s="24">
        <f t="shared" si="42"/>
        <v>1400.560224089636</v>
      </c>
      <c r="L162" s="4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42"/>
      <c r="B163" s="173"/>
      <c r="C163" s="43"/>
      <c r="D163" s="24"/>
      <c r="E163" s="23"/>
      <c r="F163" s="24"/>
      <c r="G163" s="54"/>
      <c r="H163" s="24"/>
      <c r="I163" s="26"/>
      <c r="J163" s="27"/>
      <c r="K163" s="24"/>
      <c r="L163" s="4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55"/>
      <c r="B164" s="182" t="s">
        <v>90</v>
      </c>
      <c r="C164" s="56"/>
      <c r="D164" s="57"/>
      <c r="E164" s="58"/>
      <c r="F164" s="57"/>
      <c r="G164" s="56"/>
      <c r="H164" s="57"/>
      <c r="I164" s="59"/>
      <c r="J164" s="56"/>
      <c r="K164" s="56"/>
      <c r="L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55"/>
      <c r="B165" s="44" t="s">
        <v>198</v>
      </c>
      <c r="C165" s="60" t="s">
        <v>91</v>
      </c>
      <c r="D165" s="61">
        <v>4500</v>
      </c>
      <c r="E165" s="62">
        <v>0.5</v>
      </c>
      <c r="F165" s="61">
        <f t="shared" ref="F165:F169" si="43">D165*(1-E165)</f>
        <v>2250</v>
      </c>
      <c r="G165" s="63">
        <v>5</v>
      </c>
      <c r="H165" s="61">
        <f t="shared" ref="H165:H169" si="44">F165*G165</f>
        <v>11250</v>
      </c>
      <c r="I165" s="64"/>
      <c r="J165" s="27">
        <v>0.1075</v>
      </c>
      <c r="K165" s="61">
        <f t="shared" ref="K165:K169" si="45">H165/(1-J165)</f>
        <v>12605.042016806723</v>
      </c>
      <c r="L165" s="40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55"/>
      <c r="B166" s="209" t="s">
        <v>206</v>
      </c>
      <c r="C166" s="65" t="s">
        <v>92</v>
      </c>
      <c r="D166" s="61">
        <v>37500</v>
      </c>
      <c r="E166" s="62">
        <v>0.5</v>
      </c>
      <c r="F166" s="61">
        <f t="shared" si="43"/>
        <v>18750</v>
      </c>
      <c r="G166" s="63">
        <v>5</v>
      </c>
      <c r="H166" s="61">
        <f t="shared" si="44"/>
        <v>93750</v>
      </c>
      <c r="I166" s="64"/>
      <c r="J166" s="27">
        <v>0.1075</v>
      </c>
      <c r="K166" s="61">
        <f t="shared" si="45"/>
        <v>105042.01680672269</v>
      </c>
      <c r="L166" s="40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55"/>
      <c r="B167" s="60"/>
      <c r="C167" s="65"/>
      <c r="D167" s="61"/>
      <c r="E167" s="62"/>
      <c r="F167" s="61"/>
      <c r="G167" s="63"/>
      <c r="H167" s="61"/>
      <c r="I167" s="64"/>
      <c r="J167" s="27"/>
      <c r="K167" s="61"/>
      <c r="L167" s="40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55"/>
      <c r="B168" s="44" t="s">
        <v>207</v>
      </c>
      <c r="C168" s="60" t="s">
        <v>93</v>
      </c>
      <c r="D168" s="61">
        <v>40700</v>
      </c>
      <c r="E168" s="62">
        <v>0.5</v>
      </c>
      <c r="F168" s="61">
        <f t="shared" si="43"/>
        <v>20350</v>
      </c>
      <c r="G168" s="63">
        <v>5</v>
      </c>
      <c r="H168" s="61">
        <f t="shared" si="44"/>
        <v>101750</v>
      </c>
      <c r="I168" s="64"/>
      <c r="J168" s="27">
        <v>0.1075</v>
      </c>
      <c r="K168" s="61">
        <f t="shared" si="45"/>
        <v>114005.60224089636</v>
      </c>
      <c r="L168" s="40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55"/>
      <c r="B169" s="209" t="s">
        <v>205</v>
      </c>
      <c r="C169" s="60" t="s">
        <v>94</v>
      </c>
      <c r="D169" s="61">
        <v>500</v>
      </c>
      <c r="E169" s="62">
        <v>0.5</v>
      </c>
      <c r="F169" s="61">
        <f t="shared" si="43"/>
        <v>250</v>
      </c>
      <c r="G169" s="63">
        <v>5</v>
      </c>
      <c r="H169" s="61">
        <f t="shared" si="44"/>
        <v>1250</v>
      </c>
      <c r="I169" s="64"/>
      <c r="J169" s="27">
        <v>0.1075</v>
      </c>
      <c r="K169" s="61">
        <f t="shared" si="45"/>
        <v>1400.560224089636</v>
      </c>
      <c r="L169" s="40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42"/>
      <c r="B170" s="181" t="s">
        <v>3</v>
      </c>
      <c r="C170" s="42"/>
      <c r="D170" s="44"/>
      <c r="E170" s="44"/>
      <c r="F170" s="44"/>
      <c r="G170" s="42"/>
      <c r="H170" s="44"/>
      <c r="I170" s="44"/>
      <c r="J170" s="42"/>
      <c r="K170" s="44"/>
      <c r="L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42"/>
      <c r="B171" s="44" t="s">
        <v>198</v>
      </c>
      <c r="C171" s="43" t="s">
        <v>95</v>
      </c>
      <c r="D171" s="24">
        <v>4500</v>
      </c>
      <c r="E171" s="23">
        <v>0.5</v>
      </c>
      <c r="F171" s="24">
        <f t="shared" ref="F171:F174" si="46">D171*(1-E171)</f>
        <v>2250</v>
      </c>
      <c r="G171" s="54">
        <v>10</v>
      </c>
      <c r="H171" s="24">
        <f t="shared" ref="H171:H174" si="47">F171*G171</f>
        <v>22500</v>
      </c>
      <c r="I171" s="26"/>
      <c r="J171" s="27">
        <v>0.1075</v>
      </c>
      <c r="K171" s="24">
        <f t="shared" ref="K171:K174" si="48">H171/(1-J171)</f>
        <v>25210.084033613446</v>
      </c>
      <c r="L171" s="40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42"/>
      <c r="B172" s="43"/>
      <c r="C172" s="42"/>
      <c r="D172" s="24"/>
      <c r="E172" s="23"/>
      <c r="F172" s="24"/>
      <c r="G172" s="54"/>
      <c r="H172" s="24"/>
      <c r="I172" s="26"/>
      <c r="J172" s="27"/>
      <c r="K172" s="24"/>
      <c r="L172" s="40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42"/>
      <c r="B173" s="209" t="s">
        <v>208</v>
      </c>
      <c r="C173" s="43" t="s">
        <v>96</v>
      </c>
      <c r="D173" s="24">
        <v>18700</v>
      </c>
      <c r="E173" s="23">
        <v>0.5</v>
      </c>
      <c r="F173" s="24">
        <f t="shared" si="46"/>
        <v>9350</v>
      </c>
      <c r="G173" s="54">
        <v>10</v>
      </c>
      <c r="H173" s="24">
        <f t="shared" si="47"/>
        <v>93500</v>
      </c>
      <c r="I173" s="26"/>
      <c r="J173" s="27">
        <v>0.1075</v>
      </c>
      <c r="K173" s="24">
        <f t="shared" si="48"/>
        <v>104761.90476190476</v>
      </c>
      <c r="L173" s="40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42"/>
      <c r="B174" s="209" t="s">
        <v>204</v>
      </c>
      <c r="C174" s="43" t="s">
        <v>97</v>
      </c>
      <c r="D174" s="24">
        <v>200</v>
      </c>
      <c r="E174" s="23">
        <v>0.5</v>
      </c>
      <c r="F174" s="24">
        <f t="shared" si="46"/>
        <v>100</v>
      </c>
      <c r="G174" s="54">
        <v>10</v>
      </c>
      <c r="H174" s="24">
        <f t="shared" si="47"/>
        <v>1000</v>
      </c>
      <c r="I174" s="26"/>
      <c r="J174" s="27">
        <v>0.1075</v>
      </c>
      <c r="K174" s="24">
        <f t="shared" si="48"/>
        <v>1120.4481792717088</v>
      </c>
      <c r="L174" s="4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42"/>
      <c r="B175" s="181" t="s">
        <v>2</v>
      </c>
      <c r="C175" s="42"/>
      <c r="D175" s="44"/>
      <c r="E175" s="44"/>
      <c r="F175" s="44"/>
      <c r="G175" s="42"/>
      <c r="H175" s="44"/>
      <c r="I175" s="44"/>
      <c r="J175" s="42"/>
      <c r="K175" s="44"/>
      <c r="L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42"/>
      <c r="B176" s="44" t="s">
        <v>203</v>
      </c>
      <c r="C176" s="43" t="s">
        <v>98</v>
      </c>
      <c r="D176" s="31">
        <v>500</v>
      </c>
      <c r="E176" s="23">
        <v>0.5</v>
      </c>
      <c r="F176" s="24">
        <f t="shared" ref="F176:F179" si="49">D176*(1-E176)</f>
        <v>250</v>
      </c>
      <c r="G176" s="54">
        <v>6</v>
      </c>
      <c r="H176" s="24">
        <f t="shared" ref="H176:H179" si="50">F176*G176</f>
        <v>1500</v>
      </c>
      <c r="I176" s="26"/>
      <c r="J176" s="27">
        <v>0.1075</v>
      </c>
      <c r="K176" s="24">
        <f t="shared" ref="K176:K179" si="51">H176/(1-J176)</f>
        <v>1680.6722689075632</v>
      </c>
      <c r="L176" s="40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42"/>
      <c r="B177" s="210"/>
      <c r="C177" s="42"/>
      <c r="D177" s="31"/>
      <c r="E177" s="23"/>
      <c r="F177" s="24"/>
      <c r="G177" s="54"/>
      <c r="H177" s="24"/>
      <c r="I177" s="26"/>
      <c r="J177" s="27"/>
      <c r="K177" s="24"/>
      <c r="L177" s="40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42"/>
      <c r="B178" s="209" t="s">
        <v>201</v>
      </c>
      <c r="C178" s="43" t="s">
        <v>202</v>
      </c>
      <c r="D178" s="31">
        <v>13300</v>
      </c>
      <c r="E178" s="23">
        <v>0.5</v>
      </c>
      <c r="F178" s="24">
        <f t="shared" si="49"/>
        <v>6650</v>
      </c>
      <c r="G178" s="54">
        <v>2</v>
      </c>
      <c r="H178" s="24">
        <f t="shared" si="50"/>
        <v>13300</v>
      </c>
      <c r="I178" s="26"/>
      <c r="J178" s="27">
        <v>0.1075</v>
      </c>
      <c r="K178" s="24">
        <f t="shared" si="51"/>
        <v>14901.960784313726</v>
      </c>
      <c r="L178" s="40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42"/>
      <c r="B179" s="209" t="s">
        <v>200</v>
      </c>
      <c r="C179" s="43" t="s">
        <v>99</v>
      </c>
      <c r="D179" s="31">
        <v>500</v>
      </c>
      <c r="E179" s="23">
        <v>0.5</v>
      </c>
      <c r="F179" s="24">
        <f t="shared" si="49"/>
        <v>250</v>
      </c>
      <c r="G179" s="54">
        <v>10</v>
      </c>
      <c r="H179" s="24">
        <f t="shared" si="50"/>
        <v>2500</v>
      </c>
      <c r="I179" s="26"/>
      <c r="J179" s="27">
        <v>0.1075</v>
      </c>
      <c r="K179" s="24">
        <f t="shared" si="51"/>
        <v>2801.120448179272</v>
      </c>
      <c r="L179" s="40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42"/>
      <c r="B180" s="181" t="s">
        <v>62</v>
      </c>
      <c r="C180" s="42"/>
      <c r="D180" s="44"/>
      <c r="E180" s="44"/>
      <c r="F180" s="44"/>
      <c r="G180" s="42"/>
      <c r="H180" s="44"/>
      <c r="I180" s="44"/>
      <c r="J180" s="42"/>
      <c r="K180" s="44"/>
      <c r="L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55"/>
      <c r="B181" s="211" t="s">
        <v>162</v>
      </c>
      <c r="C181" s="186" t="s">
        <v>160</v>
      </c>
      <c r="D181" s="185">
        <v>167000</v>
      </c>
      <c r="E181" s="67">
        <v>0.5</v>
      </c>
      <c r="F181" s="68">
        <f t="shared" ref="F181:F184" si="52">D181*(1-E181)</f>
        <v>83500</v>
      </c>
      <c r="G181" s="69">
        <v>2</v>
      </c>
      <c r="H181" s="68">
        <f t="shared" ref="H181:H184" si="53">F181*G181</f>
        <v>167000</v>
      </c>
      <c r="I181" s="64"/>
      <c r="J181" s="27">
        <v>0.1075</v>
      </c>
      <c r="K181" s="68">
        <f t="shared" ref="K181:K184" si="54">H181/(1-J181)</f>
        <v>187114.84593837537</v>
      </c>
      <c r="L181" s="40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55"/>
      <c r="B182" s="211" t="s">
        <v>168</v>
      </c>
      <c r="C182" s="186" t="s">
        <v>167</v>
      </c>
      <c r="D182" s="185">
        <v>119000</v>
      </c>
      <c r="E182" s="67">
        <v>0.5</v>
      </c>
      <c r="F182" s="68">
        <f t="shared" si="52"/>
        <v>59500</v>
      </c>
      <c r="G182" s="69">
        <v>10</v>
      </c>
      <c r="H182" s="68">
        <f t="shared" si="53"/>
        <v>595000</v>
      </c>
      <c r="I182" s="64"/>
      <c r="J182" s="27">
        <v>0.1075</v>
      </c>
      <c r="K182" s="68">
        <f t="shared" si="54"/>
        <v>666666.66666666674</v>
      </c>
      <c r="L182" s="40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55"/>
      <c r="B183" s="66"/>
      <c r="C183" s="66"/>
      <c r="D183" s="68"/>
      <c r="E183" s="67"/>
      <c r="F183" s="68"/>
      <c r="G183" s="69"/>
      <c r="H183" s="68"/>
      <c r="I183" s="64"/>
      <c r="J183" s="27"/>
      <c r="K183" s="68"/>
      <c r="L183" s="40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55"/>
      <c r="B184" s="187" t="s">
        <v>176</v>
      </c>
      <c r="C184" s="187" t="s">
        <v>177</v>
      </c>
      <c r="D184" s="185">
        <v>40700</v>
      </c>
      <c r="E184" s="67">
        <v>0.5</v>
      </c>
      <c r="F184" s="68">
        <f t="shared" si="52"/>
        <v>20350</v>
      </c>
      <c r="G184" s="69">
        <v>10</v>
      </c>
      <c r="H184" s="68">
        <f t="shared" si="53"/>
        <v>203500</v>
      </c>
      <c r="I184" s="64"/>
      <c r="J184" s="27">
        <v>0.1075</v>
      </c>
      <c r="K184" s="68">
        <f t="shared" si="54"/>
        <v>228011.20448179272</v>
      </c>
      <c r="L184" s="40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55"/>
      <c r="B185" s="211" t="s">
        <v>170</v>
      </c>
      <c r="C185" s="186" t="s">
        <v>171</v>
      </c>
      <c r="D185" s="185">
        <v>13300</v>
      </c>
      <c r="E185" s="67">
        <v>0.5</v>
      </c>
      <c r="F185" s="68">
        <f>$D185*(1-$E185)</f>
        <v>6650</v>
      </c>
      <c r="G185" s="69">
        <v>10</v>
      </c>
      <c r="H185" s="68">
        <f>$F185*$G185</f>
        <v>66500</v>
      </c>
      <c r="I185" s="64"/>
      <c r="J185" s="27">
        <v>0.1075</v>
      </c>
      <c r="K185" s="68">
        <f>$H185/(1-$J185)</f>
        <v>74509.803921568629</v>
      </c>
      <c r="L185" s="40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55"/>
      <c r="B186" s="211" t="s">
        <v>163</v>
      </c>
      <c r="C186" s="186" t="s">
        <v>164</v>
      </c>
      <c r="D186" s="185">
        <v>50000</v>
      </c>
      <c r="E186" s="67">
        <v>0.5</v>
      </c>
      <c r="F186" s="68">
        <f t="shared" ref="F186:F187" si="55">D186*(1-E186)</f>
        <v>25000</v>
      </c>
      <c r="G186" s="69">
        <v>10</v>
      </c>
      <c r="H186" s="68">
        <f t="shared" ref="H186:H187" si="56">F186*G186</f>
        <v>250000</v>
      </c>
      <c r="I186" s="64"/>
      <c r="J186" s="27">
        <v>0.1075</v>
      </c>
      <c r="K186" s="68">
        <f t="shared" ref="K186:K187" si="57">H186/(1-J186)</f>
        <v>280112.04481792718</v>
      </c>
      <c r="L186" s="40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55"/>
      <c r="B187" s="187" t="s">
        <v>185</v>
      </c>
      <c r="C187" s="186" t="s">
        <v>186</v>
      </c>
      <c r="D187" s="185">
        <v>48600</v>
      </c>
      <c r="E187" s="67">
        <v>0.5</v>
      </c>
      <c r="F187" s="68">
        <f t="shared" si="55"/>
        <v>24300</v>
      </c>
      <c r="G187" s="69">
        <v>2</v>
      </c>
      <c r="H187" s="68">
        <f t="shared" si="56"/>
        <v>48600</v>
      </c>
      <c r="I187" s="64"/>
      <c r="J187" s="27">
        <v>0.1075</v>
      </c>
      <c r="K187" s="68">
        <f t="shared" si="57"/>
        <v>54453.781512605041</v>
      </c>
      <c r="L187" s="40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42"/>
      <c r="B188" s="181" t="s">
        <v>64</v>
      </c>
      <c r="C188" s="42"/>
      <c r="D188" s="44"/>
      <c r="E188" s="44"/>
      <c r="F188" s="44"/>
      <c r="G188" s="42"/>
      <c r="H188" s="44"/>
      <c r="I188" s="44"/>
      <c r="J188" s="42"/>
      <c r="K188" s="44"/>
      <c r="L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42"/>
      <c r="B189" s="43" t="s">
        <v>65</v>
      </c>
      <c r="C189" s="176" t="s">
        <v>66</v>
      </c>
      <c r="D189" s="49">
        <v>14700</v>
      </c>
      <c r="E189" s="27">
        <v>0.5</v>
      </c>
      <c r="F189" s="31">
        <f t="shared" ref="F189" si="58">D189*(1-E189)</f>
        <v>7350</v>
      </c>
      <c r="G189" s="54">
        <v>2</v>
      </c>
      <c r="H189" s="31">
        <f t="shared" ref="H189:H194" si="59">F189*G189</f>
        <v>14700</v>
      </c>
      <c r="I189" s="26"/>
      <c r="J189" s="27">
        <v>0.1075</v>
      </c>
      <c r="K189" s="31">
        <f t="shared" ref="K189:K194" si="60">H189/(1-J189)</f>
        <v>16470.588235294119</v>
      </c>
      <c r="L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42"/>
      <c r="B190" s="43" t="s">
        <v>69</v>
      </c>
      <c r="C190" s="176" t="s">
        <v>70</v>
      </c>
      <c r="D190" s="24">
        <v>1500</v>
      </c>
      <c r="E190" s="23">
        <v>0.5</v>
      </c>
      <c r="F190" s="24">
        <f t="shared" ref="F190:F194" si="61">D190*(1-E190)</f>
        <v>750</v>
      </c>
      <c r="G190" s="54">
        <v>30</v>
      </c>
      <c r="H190" s="24">
        <f t="shared" si="59"/>
        <v>22500</v>
      </c>
      <c r="I190" s="26"/>
      <c r="J190" s="27">
        <v>0.1075</v>
      </c>
      <c r="K190" s="24">
        <f t="shared" si="60"/>
        <v>25210.084033613446</v>
      </c>
      <c r="L190" s="40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42"/>
      <c r="B191" s="43" t="s">
        <v>67</v>
      </c>
      <c r="C191" s="176" t="s">
        <v>68</v>
      </c>
      <c r="D191" s="24">
        <v>2000</v>
      </c>
      <c r="E191" s="23">
        <v>0.5</v>
      </c>
      <c r="F191" s="24">
        <f t="shared" si="61"/>
        <v>1000</v>
      </c>
      <c r="G191" s="70">
        <v>40</v>
      </c>
      <c r="H191" s="24">
        <f t="shared" si="59"/>
        <v>40000</v>
      </c>
      <c r="I191" s="26"/>
      <c r="J191" s="27">
        <v>0.1075</v>
      </c>
      <c r="K191" s="24">
        <f t="shared" si="60"/>
        <v>44817.927170868352</v>
      </c>
      <c r="L191" s="40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42"/>
      <c r="B192" s="37" t="s">
        <v>78</v>
      </c>
      <c r="C192" s="173" t="s">
        <v>79</v>
      </c>
      <c r="D192" s="68">
        <v>1900</v>
      </c>
      <c r="E192" s="67">
        <v>0.5</v>
      </c>
      <c r="F192" s="68">
        <f t="shared" si="61"/>
        <v>950</v>
      </c>
      <c r="G192" s="69">
        <v>5</v>
      </c>
      <c r="H192" s="68">
        <f t="shared" si="59"/>
        <v>4750</v>
      </c>
      <c r="I192" s="64"/>
      <c r="J192" s="27">
        <v>0.1075</v>
      </c>
      <c r="K192" s="68">
        <f t="shared" si="60"/>
        <v>5322.1288515406168</v>
      </c>
      <c r="L192" s="40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55"/>
      <c r="B193" s="37" t="s">
        <v>71</v>
      </c>
      <c r="C193" s="173" t="s">
        <v>72</v>
      </c>
      <c r="D193" s="68">
        <v>995</v>
      </c>
      <c r="E193" s="67">
        <v>0.5</v>
      </c>
      <c r="F193" s="68">
        <f t="shared" si="61"/>
        <v>497.5</v>
      </c>
      <c r="G193" s="71">
        <v>50</v>
      </c>
      <c r="H193" s="68">
        <f t="shared" si="59"/>
        <v>24875</v>
      </c>
      <c r="I193" s="64"/>
      <c r="J193" s="27">
        <v>0.1075</v>
      </c>
      <c r="K193" s="68">
        <f t="shared" si="60"/>
        <v>27871.148459383756</v>
      </c>
      <c r="L193" s="40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47"/>
      <c r="B194" s="37" t="s">
        <v>76</v>
      </c>
      <c r="C194" s="180" t="s">
        <v>77</v>
      </c>
      <c r="D194" s="73">
        <v>395</v>
      </c>
      <c r="E194" s="74">
        <v>0.5</v>
      </c>
      <c r="F194" s="75">
        <f t="shared" si="61"/>
        <v>197.5</v>
      </c>
      <c r="G194" s="76">
        <v>30</v>
      </c>
      <c r="H194" s="75">
        <f t="shared" si="59"/>
        <v>5925</v>
      </c>
      <c r="I194" s="77"/>
      <c r="J194" s="27">
        <v>0.1075</v>
      </c>
      <c r="K194" s="75">
        <f t="shared" si="60"/>
        <v>6638.6554621848745</v>
      </c>
      <c r="L194" s="40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175"/>
      <c r="C195" s="175"/>
      <c r="D195" s="39">
        <f>SUMPRODUCT(D153:D194,G153:G194)</f>
        <v>4230300</v>
      </c>
      <c r="E195" s="33"/>
      <c r="F195" s="26"/>
      <c r="G195" s="34"/>
      <c r="H195" s="39">
        <f>SUM(H153:H194)</f>
        <v>2115150</v>
      </c>
      <c r="I195" s="39"/>
      <c r="J195" s="3"/>
      <c r="K195" s="39">
        <f>SUM(K153:K194)</f>
        <v>2369915.9663865548</v>
      </c>
      <c r="L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42"/>
      <c r="C196" s="47"/>
      <c r="D196" s="21"/>
      <c r="E196" s="21"/>
      <c r="F196" s="21"/>
      <c r="G196" s="3"/>
      <c r="H196" s="21"/>
      <c r="I196" s="21"/>
      <c r="J196" s="3"/>
      <c r="K196" s="21"/>
      <c r="L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42"/>
      <c r="C197" s="47"/>
      <c r="D197" s="3"/>
      <c r="E197" s="3"/>
      <c r="F197" s="3"/>
      <c r="G197" s="3"/>
      <c r="H197" s="3"/>
      <c r="I197" s="3"/>
      <c r="J197" s="3"/>
      <c r="K197" s="3"/>
      <c r="L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42" t="s">
        <v>199</v>
      </c>
      <c r="C198" s="47"/>
      <c r="D198" s="3"/>
      <c r="E198" s="3"/>
      <c r="F198" s="3"/>
      <c r="G198" s="3"/>
      <c r="H198" s="3"/>
      <c r="I198" s="3"/>
      <c r="J198" s="3"/>
      <c r="K198" s="3"/>
      <c r="L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42"/>
      <c r="C199" s="47"/>
      <c r="D199" s="3"/>
      <c r="E199" s="3"/>
      <c r="F199" s="3"/>
      <c r="G199" s="3"/>
      <c r="H199" s="3"/>
      <c r="I199" s="3"/>
      <c r="J199" s="3"/>
      <c r="K199" s="3"/>
      <c r="L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42"/>
      <c r="C200" s="47"/>
      <c r="D200" s="3"/>
      <c r="E200" s="3"/>
      <c r="F200" s="3"/>
      <c r="G200" s="3"/>
      <c r="H200" s="3"/>
      <c r="I200" s="3"/>
      <c r="J200" s="3"/>
      <c r="K200" s="3"/>
      <c r="L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42"/>
      <c r="C201" s="47"/>
      <c r="D201" s="3"/>
      <c r="E201" s="3"/>
      <c r="F201" s="3"/>
      <c r="G201" s="3"/>
      <c r="H201" s="3"/>
      <c r="I201" s="3"/>
      <c r="J201" s="3"/>
      <c r="K201" s="3"/>
      <c r="L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42"/>
      <c r="C202" s="47"/>
      <c r="D202" s="3"/>
      <c r="E202" s="3"/>
      <c r="F202" s="3"/>
      <c r="G202" s="3"/>
      <c r="H202" s="3"/>
      <c r="I202" s="3"/>
      <c r="J202" s="3"/>
      <c r="K202" s="3"/>
      <c r="L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212"/>
      <c r="C203" s="195"/>
      <c r="D203" s="196"/>
      <c r="E203" s="197"/>
      <c r="F203" s="3"/>
      <c r="G203" s="3"/>
      <c r="H203" s="3"/>
      <c r="I203" s="3"/>
      <c r="J203" s="3"/>
      <c r="K203" s="3"/>
      <c r="L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198"/>
      <c r="C204" s="198"/>
      <c r="D204" s="196"/>
      <c r="E204" s="197"/>
      <c r="F204" s="3"/>
      <c r="G204" s="3"/>
      <c r="H204" s="3"/>
      <c r="I204" s="3"/>
      <c r="J204" s="3"/>
      <c r="K204" s="3"/>
      <c r="L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213"/>
      <c r="C205" s="199"/>
      <c r="D205" s="197"/>
      <c r="E205" s="197"/>
      <c r="F205" s="3"/>
      <c r="G205" s="3"/>
      <c r="H205" s="3"/>
      <c r="I205" s="3"/>
      <c r="J205" s="3"/>
      <c r="K205" s="3"/>
      <c r="L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42"/>
      <c r="C206" s="47"/>
      <c r="D206" s="3"/>
      <c r="E206" s="3"/>
      <c r="F206" s="3"/>
      <c r="G206" s="3"/>
      <c r="H206" s="3"/>
      <c r="I206" s="3"/>
      <c r="J206" s="3"/>
      <c r="K206" s="3"/>
      <c r="L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42"/>
      <c r="C207" s="47"/>
      <c r="D207" s="3"/>
      <c r="E207" s="3"/>
      <c r="F207" s="3"/>
      <c r="G207" s="3"/>
      <c r="H207" s="3"/>
      <c r="I207" s="3"/>
      <c r="J207" s="3"/>
      <c r="K207" s="3"/>
      <c r="L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42"/>
      <c r="C208" s="47"/>
      <c r="D208" s="3"/>
      <c r="E208" s="3"/>
      <c r="F208" s="3"/>
      <c r="G208" s="3"/>
      <c r="H208" s="3"/>
      <c r="I208" s="3"/>
      <c r="J208" s="3"/>
      <c r="K208" s="3"/>
      <c r="L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42"/>
      <c r="C209" s="47"/>
      <c r="D209" s="3"/>
      <c r="E209" s="3"/>
      <c r="F209" s="3"/>
      <c r="G209" s="3"/>
      <c r="H209" s="3"/>
      <c r="I209" s="3"/>
      <c r="J209" s="3"/>
      <c r="K209" s="3"/>
      <c r="L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42"/>
      <c r="C210" s="47"/>
      <c r="D210" s="3"/>
      <c r="E210" s="3"/>
      <c r="F210" s="3"/>
      <c r="G210" s="3"/>
      <c r="H210" s="3"/>
      <c r="I210" s="3"/>
      <c r="J210" s="3"/>
      <c r="K210" s="3"/>
      <c r="L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42"/>
      <c r="C211" s="47"/>
      <c r="D211" s="3"/>
      <c r="E211" s="3"/>
      <c r="F211" s="3"/>
      <c r="G211" s="3"/>
      <c r="H211" s="3"/>
      <c r="I211" s="3"/>
      <c r="J211" s="3"/>
      <c r="K211" s="3"/>
      <c r="L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42"/>
      <c r="C212" s="47"/>
      <c r="D212" s="3"/>
      <c r="E212" s="3"/>
      <c r="F212" s="3"/>
      <c r="G212" s="3"/>
      <c r="H212" s="3"/>
      <c r="I212" s="3"/>
      <c r="J212" s="3"/>
      <c r="K212" s="3"/>
      <c r="L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42"/>
      <c r="C213" s="47"/>
      <c r="D213" s="3"/>
      <c r="E213" s="3"/>
      <c r="F213" s="3"/>
      <c r="G213" s="3"/>
      <c r="H213" s="3"/>
      <c r="I213" s="3"/>
      <c r="J213" s="3"/>
      <c r="K213" s="3"/>
      <c r="L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42"/>
      <c r="C214" s="47"/>
      <c r="D214" s="3"/>
      <c r="E214" s="3"/>
      <c r="F214" s="3"/>
      <c r="G214" s="3"/>
      <c r="H214" s="3"/>
      <c r="I214" s="3"/>
      <c r="J214" s="3"/>
      <c r="K214" s="3"/>
      <c r="L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42"/>
      <c r="C215" s="47"/>
      <c r="D215" s="3"/>
      <c r="E215" s="3"/>
      <c r="F215" s="3"/>
      <c r="G215" s="3"/>
      <c r="H215" s="3"/>
      <c r="I215" s="3"/>
      <c r="J215" s="3"/>
      <c r="K215" s="3"/>
      <c r="L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42"/>
      <c r="C216" s="47"/>
      <c r="D216" s="3"/>
      <c r="E216" s="3"/>
      <c r="F216" s="3"/>
      <c r="G216" s="3"/>
      <c r="H216" s="3"/>
      <c r="I216" s="3"/>
      <c r="J216" s="3"/>
      <c r="K216" s="3"/>
      <c r="L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42"/>
      <c r="C217" s="47"/>
      <c r="D217" s="3"/>
      <c r="E217" s="3"/>
      <c r="F217" s="3"/>
      <c r="G217" s="3"/>
      <c r="H217" s="3"/>
      <c r="I217" s="3"/>
      <c r="J217" s="3"/>
      <c r="K217" s="3"/>
      <c r="L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42"/>
      <c r="C218" s="47"/>
      <c r="D218" s="3"/>
      <c r="E218" s="3"/>
      <c r="F218" s="3"/>
      <c r="G218" s="3"/>
      <c r="H218" s="3"/>
      <c r="I218" s="3"/>
      <c r="J218" s="3"/>
      <c r="K218" s="3"/>
      <c r="L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42"/>
      <c r="C219" s="47"/>
      <c r="D219" s="3"/>
      <c r="E219" s="3"/>
      <c r="F219" s="3"/>
      <c r="G219" s="3"/>
      <c r="H219" s="3"/>
      <c r="I219" s="3"/>
      <c r="J219" s="3"/>
      <c r="K219" s="3"/>
      <c r="L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42"/>
      <c r="C220" s="47"/>
      <c r="D220" s="3"/>
      <c r="E220" s="3"/>
      <c r="F220" s="3"/>
      <c r="G220" s="3"/>
      <c r="H220" s="3"/>
      <c r="I220" s="3"/>
      <c r="J220" s="3"/>
      <c r="K220" s="3"/>
      <c r="L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42"/>
      <c r="C221" s="47"/>
      <c r="D221" s="3"/>
      <c r="E221" s="3"/>
      <c r="F221" s="3"/>
      <c r="G221" s="3"/>
      <c r="H221" s="3"/>
      <c r="I221" s="3"/>
      <c r="J221" s="3"/>
      <c r="K221" s="3"/>
      <c r="L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42"/>
      <c r="C222" s="47"/>
      <c r="D222" s="3"/>
      <c r="E222" s="3"/>
      <c r="F222" s="3"/>
      <c r="G222" s="3"/>
      <c r="H222" s="3"/>
      <c r="I222" s="3"/>
      <c r="J222" s="3"/>
      <c r="K222" s="3"/>
      <c r="L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42"/>
      <c r="C223" s="47"/>
      <c r="D223" s="3"/>
      <c r="E223" s="3"/>
      <c r="F223" s="3"/>
      <c r="G223" s="3"/>
      <c r="H223" s="3"/>
      <c r="I223" s="3"/>
      <c r="J223" s="3"/>
      <c r="K223" s="3"/>
      <c r="L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42"/>
      <c r="C224" s="47"/>
      <c r="D224" s="3"/>
      <c r="E224" s="3"/>
      <c r="F224" s="3"/>
      <c r="G224" s="3"/>
      <c r="H224" s="3"/>
      <c r="I224" s="3"/>
      <c r="J224" s="3"/>
      <c r="K224" s="3"/>
      <c r="L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42"/>
      <c r="C225" s="47"/>
      <c r="D225" s="3"/>
      <c r="E225" s="3"/>
      <c r="F225" s="3"/>
      <c r="G225" s="3"/>
      <c r="H225" s="3"/>
      <c r="I225" s="3"/>
      <c r="J225" s="3"/>
      <c r="K225" s="3"/>
      <c r="L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42"/>
      <c r="C226" s="47"/>
      <c r="D226" s="3"/>
      <c r="E226" s="3"/>
      <c r="F226" s="3"/>
      <c r="G226" s="3"/>
      <c r="H226" s="3"/>
      <c r="I226" s="3"/>
      <c r="J226" s="3"/>
      <c r="K226" s="3"/>
      <c r="L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42"/>
      <c r="C227" s="47"/>
      <c r="D227" s="3"/>
      <c r="E227" s="3"/>
      <c r="F227" s="3"/>
      <c r="G227" s="3"/>
      <c r="H227" s="3"/>
      <c r="I227" s="3"/>
      <c r="J227" s="3"/>
      <c r="K227" s="3"/>
      <c r="L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42"/>
      <c r="C228" s="47"/>
      <c r="D228" s="3"/>
      <c r="E228" s="3"/>
      <c r="F228" s="3"/>
      <c r="G228" s="3"/>
      <c r="H228" s="3"/>
      <c r="I228" s="3"/>
      <c r="J228" s="3"/>
      <c r="K228" s="3"/>
      <c r="L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42"/>
      <c r="C229" s="47"/>
      <c r="D229" s="3"/>
      <c r="E229" s="3"/>
      <c r="F229" s="3"/>
      <c r="G229" s="3"/>
      <c r="H229" s="3"/>
      <c r="I229" s="3"/>
      <c r="J229" s="3"/>
      <c r="K229" s="3"/>
      <c r="L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42"/>
      <c r="C230" s="47"/>
      <c r="D230" s="3"/>
      <c r="E230" s="3"/>
      <c r="F230" s="3"/>
      <c r="G230" s="3"/>
      <c r="H230" s="3"/>
      <c r="I230" s="3"/>
      <c r="J230" s="3"/>
      <c r="K230" s="3"/>
      <c r="L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42"/>
      <c r="C231" s="47"/>
      <c r="D231" s="3"/>
      <c r="E231" s="3"/>
      <c r="F231" s="3"/>
      <c r="G231" s="3"/>
      <c r="H231" s="3"/>
      <c r="I231" s="3"/>
      <c r="J231" s="3"/>
      <c r="K231" s="3"/>
      <c r="L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42"/>
      <c r="C232" s="47"/>
      <c r="D232" s="3"/>
      <c r="E232" s="3"/>
      <c r="F232" s="3"/>
      <c r="G232" s="3"/>
      <c r="H232" s="3"/>
      <c r="I232" s="3"/>
      <c r="J232" s="3"/>
      <c r="K232" s="3"/>
      <c r="L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42"/>
      <c r="C233" s="47"/>
      <c r="D233" s="3"/>
      <c r="E233" s="3"/>
      <c r="F233" s="3"/>
      <c r="G233" s="3"/>
      <c r="H233" s="3"/>
      <c r="I233" s="3"/>
      <c r="J233" s="3"/>
      <c r="K233" s="3"/>
      <c r="L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42"/>
      <c r="C234" s="47"/>
      <c r="D234" s="3"/>
      <c r="E234" s="3"/>
      <c r="F234" s="3"/>
      <c r="G234" s="3"/>
      <c r="H234" s="3"/>
      <c r="I234" s="3"/>
      <c r="J234" s="3"/>
      <c r="K234" s="3"/>
      <c r="L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42"/>
      <c r="C235" s="47"/>
      <c r="D235" s="3"/>
      <c r="E235" s="3"/>
      <c r="F235" s="3"/>
      <c r="G235" s="3"/>
      <c r="H235" s="3"/>
      <c r="I235" s="3"/>
      <c r="J235" s="3"/>
      <c r="K235" s="3"/>
      <c r="L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42"/>
      <c r="C236" s="47"/>
      <c r="D236" s="3"/>
      <c r="E236" s="3"/>
      <c r="F236" s="3"/>
      <c r="G236" s="3"/>
      <c r="H236" s="3"/>
      <c r="I236" s="3"/>
      <c r="J236" s="3"/>
      <c r="K236" s="3"/>
      <c r="L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42"/>
      <c r="C237" s="47"/>
      <c r="D237" s="3"/>
      <c r="E237" s="3"/>
      <c r="F237" s="3"/>
      <c r="G237" s="3"/>
      <c r="H237" s="3"/>
      <c r="I237" s="3"/>
      <c r="J237" s="3"/>
      <c r="K237" s="3"/>
      <c r="L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42"/>
      <c r="C238" s="47"/>
      <c r="D238" s="3"/>
      <c r="E238" s="3"/>
      <c r="F238" s="3"/>
      <c r="G238" s="3"/>
      <c r="H238" s="3"/>
      <c r="I238" s="3"/>
      <c r="J238" s="3"/>
      <c r="K238" s="3"/>
      <c r="L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42"/>
      <c r="C239" s="47"/>
      <c r="D239" s="3"/>
      <c r="E239" s="3"/>
      <c r="F239" s="3"/>
      <c r="G239" s="3"/>
      <c r="H239" s="3"/>
      <c r="I239" s="3"/>
      <c r="J239" s="3"/>
      <c r="K239" s="3"/>
      <c r="L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42"/>
      <c r="C240" s="47"/>
      <c r="D240" s="3"/>
      <c r="E240" s="3"/>
      <c r="F240" s="3"/>
      <c r="G240" s="3"/>
      <c r="H240" s="3"/>
      <c r="I240" s="3"/>
      <c r="J240" s="3"/>
      <c r="K240" s="3"/>
      <c r="L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42"/>
      <c r="C241" s="47"/>
      <c r="D241" s="3"/>
      <c r="E241" s="3"/>
      <c r="F241" s="3"/>
      <c r="G241" s="3"/>
      <c r="H241" s="3"/>
      <c r="I241" s="3"/>
      <c r="J241" s="3"/>
      <c r="K241" s="3"/>
      <c r="L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42"/>
      <c r="C242" s="47"/>
      <c r="D242" s="3"/>
      <c r="E242" s="3"/>
      <c r="F242" s="3"/>
      <c r="G242" s="3"/>
      <c r="H242" s="3"/>
      <c r="I242" s="3"/>
      <c r="J242" s="3"/>
      <c r="K242" s="3"/>
      <c r="L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42"/>
      <c r="C243" s="47"/>
      <c r="D243" s="3"/>
      <c r="E243" s="3"/>
      <c r="F243" s="3"/>
      <c r="G243" s="3"/>
      <c r="H243" s="3"/>
      <c r="I243" s="3"/>
      <c r="J243" s="3"/>
      <c r="K243" s="3"/>
      <c r="L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42"/>
      <c r="C244" s="47"/>
      <c r="D244" s="3"/>
      <c r="E244" s="3"/>
      <c r="F244" s="3"/>
      <c r="G244" s="3"/>
      <c r="H244" s="3"/>
      <c r="I244" s="3"/>
      <c r="J244" s="3"/>
      <c r="K244" s="3"/>
      <c r="L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42"/>
      <c r="C245" s="47"/>
      <c r="D245" s="3"/>
      <c r="E245" s="3"/>
      <c r="F245" s="3"/>
      <c r="G245" s="3"/>
      <c r="H245" s="3"/>
      <c r="I245" s="3"/>
      <c r="J245" s="3"/>
      <c r="K245" s="3"/>
      <c r="L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42"/>
      <c r="C246" s="47"/>
      <c r="D246" s="3"/>
      <c r="E246" s="3"/>
      <c r="F246" s="3"/>
      <c r="G246" s="3"/>
      <c r="H246" s="3"/>
      <c r="I246" s="3"/>
      <c r="J246" s="3"/>
      <c r="K246" s="3"/>
      <c r="L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42"/>
      <c r="C247" s="47"/>
      <c r="D247" s="3"/>
      <c r="E247" s="3"/>
      <c r="F247" s="3"/>
      <c r="G247" s="3"/>
      <c r="H247" s="3"/>
      <c r="I247" s="3"/>
      <c r="J247" s="3"/>
      <c r="K247" s="3"/>
      <c r="L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42"/>
      <c r="C248" s="47"/>
      <c r="D248" s="3"/>
      <c r="E248" s="3"/>
      <c r="F248" s="3"/>
      <c r="G248" s="3"/>
      <c r="H248" s="3"/>
      <c r="I248" s="3"/>
      <c r="J248" s="3"/>
      <c r="K248" s="3"/>
      <c r="L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42"/>
      <c r="C249" s="47"/>
      <c r="D249" s="3"/>
      <c r="E249" s="3"/>
      <c r="F249" s="3"/>
      <c r="G249" s="3"/>
      <c r="H249" s="3"/>
      <c r="I249" s="3"/>
      <c r="J249" s="3"/>
      <c r="K249" s="3"/>
      <c r="L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42"/>
      <c r="C250" s="47"/>
      <c r="D250" s="3"/>
      <c r="E250" s="3"/>
      <c r="F250" s="3"/>
      <c r="G250" s="3"/>
      <c r="H250" s="3"/>
      <c r="I250" s="3"/>
      <c r="J250" s="3"/>
      <c r="K250" s="3"/>
      <c r="L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42"/>
      <c r="C251" s="47"/>
      <c r="D251" s="3"/>
      <c r="E251" s="3"/>
      <c r="F251" s="3"/>
      <c r="G251" s="3"/>
      <c r="H251" s="3"/>
      <c r="I251" s="3"/>
      <c r="J251" s="3"/>
      <c r="K251" s="3"/>
      <c r="L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42"/>
      <c r="C252" s="47"/>
      <c r="D252" s="3"/>
      <c r="E252" s="3"/>
      <c r="F252" s="3"/>
      <c r="G252" s="3"/>
      <c r="H252" s="3"/>
      <c r="I252" s="3"/>
      <c r="J252" s="3"/>
      <c r="K252" s="3"/>
      <c r="L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42"/>
      <c r="C253" s="47"/>
      <c r="D253" s="3"/>
      <c r="E253" s="3"/>
      <c r="F253" s="3"/>
      <c r="G253" s="3"/>
      <c r="H253" s="3"/>
      <c r="I253" s="3"/>
      <c r="J253" s="3"/>
      <c r="K253" s="3"/>
      <c r="L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42"/>
      <c r="C254" s="47"/>
      <c r="D254" s="3"/>
      <c r="E254" s="3"/>
      <c r="F254" s="3"/>
      <c r="G254" s="3"/>
      <c r="H254" s="3"/>
      <c r="I254" s="3"/>
      <c r="J254" s="3"/>
      <c r="K254" s="3"/>
      <c r="L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42"/>
      <c r="C255" s="47"/>
      <c r="D255" s="3"/>
      <c r="E255" s="3"/>
      <c r="F255" s="3"/>
      <c r="G255" s="3"/>
      <c r="H255" s="3"/>
      <c r="I255" s="3"/>
      <c r="J255" s="3"/>
      <c r="K255" s="3"/>
      <c r="L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42"/>
      <c r="C256" s="47"/>
      <c r="D256" s="3"/>
      <c r="E256" s="3"/>
      <c r="F256" s="3"/>
      <c r="G256" s="3"/>
      <c r="H256" s="3"/>
      <c r="I256" s="3"/>
      <c r="J256" s="3"/>
      <c r="K256" s="3"/>
      <c r="L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42"/>
      <c r="C257" s="47"/>
      <c r="D257" s="3"/>
      <c r="E257" s="3"/>
      <c r="F257" s="3"/>
      <c r="G257" s="3"/>
      <c r="H257" s="3"/>
      <c r="I257" s="3"/>
      <c r="J257" s="3"/>
      <c r="K257" s="3"/>
      <c r="L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42"/>
      <c r="C258" s="47"/>
      <c r="D258" s="3"/>
      <c r="E258" s="3"/>
      <c r="F258" s="3"/>
      <c r="G258" s="3"/>
      <c r="H258" s="3"/>
      <c r="I258" s="3"/>
      <c r="J258" s="3"/>
      <c r="K258" s="3"/>
      <c r="L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42"/>
      <c r="C259" s="47"/>
      <c r="D259" s="3"/>
      <c r="E259" s="3"/>
      <c r="F259" s="3"/>
      <c r="G259" s="3"/>
      <c r="H259" s="3"/>
      <c r="I259" s="3"/>
      <c r="J259" s="3"/>
      <c r="K259" s="3"/>
      <c r="L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42"/>
      <c r="C260" s="47"/>
      <c r="D260" s="3"/>
      <c r="E260" s="3"/>
      <c r="F260" s="3"/>
      <c r="G260" s="3"/>
      <c r="H260" s="3"/>
      <c r="I260" s="3"/>
      <c r="J260" s="3"/>
      <c r="K260" s="3"/>
      <c r="L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42"/>
      <c r="C261" s="47"/>
      <c r="D261" s="3"/>
      <c r="E261" s="3"/>
      <c r="F261" s="3"/>
      <c r="G261" s="3"/>
      <c r="H261" s="3"/>
      <c r="I261" s="3"/>
      <c r="J261" s="3"/>
      <c r="K261" s="3"/>
      <c r="L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42"/>
      <c r="C262" s="47"/>
      <c r="D262" s="3"/>
      <c r="E262" s="3"/>
      <c r="F262" s="3"/>
      <c r="G262" s="3"/>
      <c r="H262" s="3"/>
      <c r="I262" s="3"/>
      <c r="J262" s="3"/>
      <c r="K262" s="3"/>
      <c r="L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42"/>
      <c r="C263" s="47"/>
      <c r="D263" s="3"/>
      <c r="E263" s="3"/>
      <c r="F263" s="3"/>
      <c r="G263" s="3"/>
      <c r="H263" s="3"/>
      <c r="I263" s="3"/>
      <c r="J263" s="3"/>
      <c r="K263" s="3"/>
      <c r="L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42"/>
      <c r="C264" s="47"/>
      <c r="D264" s="3"/>
      <c r="E264" s="3"/>
      <c r="F264" s="3"/>
      <c r="G264" s="3"/>
      <c r="H264" s="3"/>
      <c r="I264" s="3"/>
      <c r="J264" s="3"/>
      <c r="K264" s="3"/>
      <c r="L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42"/>
      <c r="C265" s="47"/>
      <c r="D265" s="3"/>
      <c r="E265" s="3"/>
      <c r="F265" s="3"/>
      <c r="G265" s="3"/>
      <c r="H265" s="3"/>
      <c r="I265" s="3"/>
      <c r="J265" s="3"/>
      <c r="K265" s="3"/>
      <c r="L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42"/>
      <c r="C266" s="47"/>
      <c r="D266" s="3"/>
      <c r="E266" s="3"/>
      <c r="F266" s="3"/>
      <c r="G266" s="3"/>
      <c r="H266" s="3"/>
      <c r="I266" s="3"/>
      <c r="J266" s="3"/>
      <c r="K266" s="3"/>
      <c r="L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42"/>
      <c r="C267" s="47"/>
      <c r="D267" s="3"/>
      <c r="E267" s="3"/>
      <c r="F267" s="3"/>
      <c r="G267" s="3"/>
      <c r="H267" s="3"/>
      <c r="I267" s="3"/>
      <c r="J267" s="3"/>
      <c r="K267" s="3"/>
      <c r="L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42"/>
      <c r="C268" s="47"/>
      <c r="D268" s="3"/>
      <c r="E268" s="3"/>
      <c r="F268" s="3"/>
      <c r="G268" s="3"/>
      <c r="H268" s="3"/>
      <c r="I268" s="3"/>
      <c r="J268" s="3"/>
      <c r="K268" s="3"/>
      <c r="L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42"/>
      <c r="C269" s="47"/>
      <c r="D269" s="3"/>
      <c r="E269" s="3"/>
      <c r="F269" s="3"/>
      <c r="G269" s="3"/>
      <c r="H269" s="3"/>
      <c r="I269" s="3"/>
      <c r="J269" s="3"/>
      <c r="K269" s="3"/>
      <c r="L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42"/>
      <c r="C270" s="47"/>
      <c r="D270" s="3"/>
      <c r="E270" s="3"/>
      <c r="F270" s="3"/>
      <c r="G270" s="3"/>
      <c r="H270" s="3"/>
      <c r="I270" s="3"/>
      <c r="J270" s="3"/>
      <c r="K270" s="3"/>
      <c r="L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42"/>
      <c r="C271" s="47"/>
      <c r="D271" s="3"/>
      <c r="E271" s="3"/>
      <c r="F271" s="3"/>
      <c r="G271" s="3"/>
      <c r="H271" s="3"/>
      <c r="I271" s="3"/>
      <c r="J271" s="3"/>
      <c r="K271" s="3"/>
      <c r="L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42"/>
      <c r="C272" s="47"/>
      <c r="D272" s="3"/>
      <c r="E272" s="3"/>
      <c r="F272" s="3"/>
      <c r="G272" s="3"/>
      <c r="H272" s="3"/>
      <c r="I272" s="3"/>
      <c r="J272" s="3"/>
      <c r="K272" s="3"/>
      <c r="L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42"/>
      <c r="C273" s="47"/>
      <c r="D273" s="3"/>
      <c r="E273" s="3"/>
      <c r="F273" s="3"/>
      <c r="G273" s="3"/>
      <c r="H273" s="3"/>
      <c r="I273" s="3"/>
      <c r="J273" s="3"/>
      <c r="K273" s="3"/>
      <c r="L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42"/>
      <c r="C274" s="47"/>
      <c r="D274" s="3"/>
      <c r="E274" s="3"/>
      <c r="F274" s="3"/>
      <c r="G274" s="3"/>
      <c r="H274" s="3"/>
      <c r="I274" s="3"/>
      <c r="J274" s="3"/>
      <c r="K274" s="3"/>
      <c r="L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42"/>
      <c r="C275" s="47"/>
      <c r="D275" s="3"/>
      <c r="E275" s="3"/>
      <c r="F275" s="3"/>
      <c r="G275" s="3"/>
      <c r="H275" s="3"/>
      <c r="I275" s="3"/>
      <c r="J275" s="3"/>
      <c r="K275" s="3"/>
      <c r="L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42"/>
      <c r="C276" s="47"/>
      <c r="D276" s="3"/>
      <c r="E276" s="3"/>
      <c r="F276" s="3"/>
      <c r="G276" s="3"/>
      <c r="H276" s="3"/>
      <c r="I276" s="3"/>
      <c r="J276" s="3"/>
      <c r="K276" s="3"/>
      <c r="L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42"/>
      <c r="C277" s="47"/>
      <c r="D277" s="3"/>
      <c r="E277" s="3"/>
      <c r="F277" s="3"/>
      <c r="G277" s="3"/>
      <c r="H277" s="3"/>
      <c r="I277" s="3"/>
      <c r="J277" s="3"/>
      <c r="K277" s="3"/>
      <c r="L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42"/>
      <c r="C278" s="47"/>
      <c r="D278" s="3"/>
      <c r="E278" s="3"/>
      <c r="F278" s="3"/>
      <c r="G278" s="3"/>
      <c r="H278" s="3"/>
      <c r="I278" s="3"/>
      <c r="J278" s="3"/>
      <c r="K278" s="3"/>
      <c r="L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42"/>
      <c r="C279" s="47"/>
      <c r="D279" s="3"/>
      <c r="E279" s="3"/>
      <c r="F279" s="3"/>
      <c r="G279" s="3"/>
      <c r="H279" s="3"/>
      <c r="I279" s="3"/>
      <c r="J279" s="3"/>
      <c r="K279" s="3"/>
      <c r="L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42"/>
      <c r="C280" s="47"/>
      <c r="D280" s="3"/>
      <c r="E280" s="3"/>
      <c r="F280" s="3"/>
      <c r="G280" s="3"/>
      <c r="H280" s="3"/>
      <c r="I280" s="3"/>
      <c r="J280" s="3"/>
      <c r="K280" s="3"/>
      <c r="L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42"/>
      <c r="C281" s="47"/>
      <c r="D281" s="3"/>
      <c r="E281" s="3"/>
      <c r="F281" s="3"/>
      <c r="G281" s="3"/>
      <c r="H281" s="3"/>
      <c r="I281" s="3"/>
      <c r="J281" s="3"/>
      <c r="K281" s="3"/>
      <c r="L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42"/>
      <c r="C282" s="47"/>
      <c r="D282" s="3"/>
      <c r="E282" s="3"/>
      <c r="F282" s="3"/>
      <c r="G282" s="3"/>
      <c r="H282" s="3"/>
      <c r="I282" s="3"/>
      <c r="J282" s="3"/>
      <c r="K282" s="3"/>
      <c r="L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42"/>
      <c r="C283" s="47"/>
      <c r="D283" s="3"/>
      <c r="E283" s="3"/>
      <c r="F283" s="3"/>
      <c r="G283" s="3"/>
      <c r="H283" s="3"/>
      <c r="I283" s="3"/>
      <c r="J283" s="3"/>
      <c r="K283" s="3"/>
      <c r="L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42"/>
      <c r="C284" s="47"/>
      <c r="D284" s="3"/>
      <c r="E284" s="3"/>
      <c r="F284" s="3"/>
      <c r="G284" s="3"/>
      <c r="H284" s="3"/>
      <c r="I284" s="3"/>
      <c r="J284" s="3"/>
      <c r="K284" s="3"/>
      <c r="L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42"/>
      <c r="C285" s="47"/>
      <c r="D285" s="3"/>
      <c r="E285" s="3"/>
      <c r="F285" s="3"/>
      <c r="G285" s="3"/>
      <c r="H285" s="3"/>
      <c r="I285" s="3"/>
      <c r="J285" s="3"/>
      <c r="K285" s="3"/>
      <c r="L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42"/>
      <c r="C286" s="47"/>
      <c r="D286" s="3"/>
      <c r="E286" s="3"/>
      <c r="F286" s="3"/>
      <c r="G286" s="3"/>
      <c r="H286" s="3"/>
      <c r="I286" s="3"/>
      <c r="J286" s="3"/>
      <c r="K286" s="3"/>
      <c r="L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42"/>
      <c r="C287" s="47"/>
      <c r="D287" s="3"/>
      <c r="E287" s="3"/>
      <c r="F287" s="3"/>
      <c r="G287" s="3"/>
      <c r="H287" s="3"/>
      <c r="I287" s="3"/>
      <c r="J287" s="3"/>
      <c r="K287" s="3"/>
      <c r="L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42"/>
      <c r="C288" s="47"/>
      <c r="D288" s="3"/>
      <c r="E288" s="3"/>
      <c r="F288" s="3"/>
      <c r="G288" s="3"/>
      <c r="H288" s="3"/>
      <c r="I288" s="3"/>
      <c r="J288" s="3"/>
      <c r="K288" s="3"/>
      <c r="L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42"/>
      <c r="C289" s="47"/>
      <c r="D289" s="3"/>
      <c r="E289" s="3"/>
      <c r="F289" s="3"/>
      <c r="G289" s="3"/>
      <c r="H289" s="3"/>
      <c r="I289" s="3"/>
      <c r="J289" s="3"/>
      <c r="K289" s="3"/>
      <c r="L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42"/>
      <c r="C290" s="47"/>
      <c r="D290" s="3"/>
      <c r="E290" s="3"/>
      <c r="F290" s="3"/>
      <c r="G290" s="3"/>
      <c r="H290" s="3"/>
      <c r="I290" s="3"/>
      <c r="J290" s="3"/>
      <c r="K290" s="3"/>
      <c r="L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42"/>
      <c r="C291" s="47"/>
      <c r="D291" s="3"/>
      <c r="E291" s="3"/>
      <c r="F291" s="3"/>
      <c r="G291" s="3"/>
      <c r="H291" s="3"/>
      <c r="I291" s="3"/>
      <c r="J291" s="3"/>
      <c r="K291" s="3"/>
      <c r="L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42"/>
      <c r="C292" s="47"/>
      <c r="D292" s="3"/>
      <c r="E292" s="3"/>
      <c r="F292" s="3"/>
      <c r="G292" s="3"/>
      <c r="H292" s="3"/>
      <c r="I292" s="3"/>
      <c r="J292" s="3"/>
      <c r="K292" s="3"/>
      <c r="L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42"/>
      <c r="C293" s="47"/>
      <c r="D293" s="3"/>
      <c r="E293" s="3"/>
      <c r="F293" s="3"/>
      <c r="G293" s="3"/>
      <c r="H293" s="3"/>
      <c r="I293" s="3"/>
      <c r="J293" s="3"/>
      <c r="K293" s="3"/>
      <c r="L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42"/>
      <c r="C294" s="47"/>
      <c r="D294" s="3"/>
      <c r="E294" s="3"/>
      <c r="F294" s="3"/>
      <c r="G294" s="3"/>
      <c r="H294" s="3"/>
      <c r="I294" s="3"/>
      <c r="J294" s="3"/>
      <c r="K294" s="3"/>
      <c r="L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42"/>
      <c r="C295" s="47"/>
      <c r="D295" s="3"/>
      <c r="E295" s="3"/>
      <c r="F295" s="3"/>
      <c r="G295" s="3"/>
      <c r="H295" s="3"/>
      <c r="I295" s="3"/>
      <c r="J295" s="3"/>
      <c r="K295" s="3"/>
      <c r="L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42"/>
      <c r="C296" s="47"/>
      <c r="D296" s="3"/>
      <c r="E296" s="3"/>
      <c r="F296" s="3"/>
      <c r="G296" s="3"/>
      <c r="H296" s="3"/>
      <c r="I296" s="3"/>
      <c r="J296" s="3"/>
      <c r="K296" s="3"/>
      <c r="L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42"/>
      <c r="C297" s="47"/>
      <c r="D297" s="3"/>
      <c r="E297" s="3"/>
      <c r="F297" s="3"/>
      <c r="G297" s="3"/>
      <c r="H297" s="3"/>
      <c r="I297" s="3"/>
      <c r="J297" s="3"/>
      <c r="K297" s="3"/>
      <c r="L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42"/>
      <c r="C298" s="47"/>
      <c r="D298" s="3"/>
      <c r="E298" s="3"/>
      <c r="F298" s="3"/>
      <c r="G298" s="3"/>
      <c r="H298" s="3"/>
      <c r="I298" s="3"/>
      <c r="J298" s="3"/>
      <c r="K298" s="3"/>
      <c r="L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42"/>
      <c r="C299" s="47"/>
      <c r="D299" s="3"/>
      <c r="E299" s="3"/>
      <c r="F299" s="3"/>
      <c r="G299" s="3"/>
      <c r="H299" s="3"/>
      <c r="I299" s="3"/>
      <c r="J299" s="3"/>
      <c r="K299" s="3"/>
      <c r="L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42"/>
      <c r="C300" s="47"/>
      <c r="D300" s="3"/>
      <c r="E300" s="3"/>
      <c r="F300" s="3"/>
      <c r="G300" s="3"/>
      <c r="H300" s="3"/>
      <c r="I300" s="3"/>
      <c r="J300" s="3"/>
      <c r="K300" s="3"/>
      <c r="L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42"/>
      <c r="C301" s="47"/>
      <c r="D301" s="3"/>
      <c r="E301" s="3"/>
      <c r="F301" s="3"/>
      <c r="G301" s="3"/>
      <c r="H301" s="3"/>
      <c r="I301" s="3"/>
      <c r="J301" s="3"/>
      <c r="K301" s="3"/>
      <c r="L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42"/>
      <c r="C302" s="47"/>
      <c r="D302" s="3"/>
      <c r="E302" s="3"/>
      <c r="F302" s="3"/>
      <c r="G302" s="3"/>
      <c r="H302" s="3"/>
      <c r="I302" s="3"/>
      <c r="J302" s="3"/>
      <c r="K302" s="3"/>
      <c r="L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42"/>
      <c r="C303" s="47"/>
      <c r="D303" s="3"/>
      <c r="E303" s="3"/>
      <c r="F303" s="3"/>
      <c r="G303" s="3"/>
      <c r="H303" s="3"/>
      <c r="I303" s="3"/>
      <c r="J303" s="3"/>
      <c r="K303" s="3"/>
      <c r="L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42"/>
      <c r="C304" s="47"/>
      <c r="D304" s="3"/>
      <c r="E304" s="3"/>
      <c r="F304" s="3"/>
      <c r="G304" s="3"/>
      <c r="H304" s="3"/>
      <c r="I304" s="3"/>
      <c r="J304" s="3"/>
      <c r="K304" s="3"/>
      <c r="L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42"/>
      <c r="C305" s="47"/>
      <c r="D305" s="3"/>
      <c r="E305" s="3"/>
      <c r="F305" s="3"/>
      <c r="G305" s="3"/>
      <c r="H305" s="3"/>
      <c r="I305" s="3"/>
      <c r="J305" s="3"/>
      <c r="K305" s="3"/>
      <c r="L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42"/>
      <c r="C306" s="47"/>
      <c r="D306" s="3"/>
      <c r="E306" s="3"/>
      <c r="F306" s="3"/>
      <c r="G306" s="3"/>
      <c r="H306" s="3"/>
      <c r="I306" s="3"/>
      <c r="J306" s="3"/>
      <c r="K306" s="3"/>
      <c r="L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42"/>
      <c r="C307" s="47"/>
      <c r="D307" s="3"/>
      <c r="E307" s="3"/>
      <c r="F307" s="3"/>
      <c r="G307" s="3"/>
      <c r="H307" s="3"/>
      <c r="I307" s="3"/>
      <c r="J307" s="3"/>
      <c r="K307" s="3"/>
      <c r="L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42"/>
      <c r="C308" s="47"/>
      <c r="D308" s="3"/>
      <c r="E308" s="3"/>
      <c r="F308" s="3"/>
      <c r="G308" s="3"/>
      <c r="H308" s="3"/>
      <c r="I308" s="3"/>
      <c r="J308" s="3"/>
      <c r="K308" s="3"/>
      <c r="L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42"/>
      <c r="C309" s="47"/>
      <c r="D309" s="3"/>
      <c r="E309" s="3"/>
      <c r="F309" s="3"/>
      <c r="G309" s="3"/>
      <c r="H309" s="3"/>
      <c r="I309" s="3"/>
      <c r="J309" s="3"/>
      <c r="K309" s="3"/>
      <c r="L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42"/>
      <c r="C310" s="47"/>
      <c r="D310" s="3"/>
      <c r="E310" s="3"/>
      <c r="F310" s="3"/>
      <c r="G310" s="3"/>
      <c r="H310" s="3"/>
      <c r="I310" s="3"/>
      <c r="J310" s="3"/>
      <c r="K310" s="3"/>
      <c r="L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42"/>
      <c r="C311" s="47"/>
      <c r="D311" s="3"/>
      <c r="E311" s="3"/>
      <c r="F311" s="3"/>
      <c r="G311" s="3"/>
      <c r="H311" s="3"/>
      <c r="I311" s="3"/>
      <c r="J311" s="3"/>
      <c r="K311" s="3"/>
      <c r="L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42"/>
      <c r="C312" s="47"/>
      <c r="D312" s="3"/>
      <c r="E312" s="3"/>
      <c r="F312" s="3"/>
      <c r="G312" s="3"/>
      <c r="H312" s="3"/>
      <c r="I312" s="3"/>
      <c r="J312" s="3"/>
      <c r="K312" s="3"/>
      <c r="L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42"/>
      <c r="C313" s="47"/>
      <c r="D313" s="3"/>
      <c r="E313" s="3"/>
      <c r="F313" s="3"/>
      <c r="G313" s="3"/>
      <c r="H313" s="3"/>
      <c r="I313" s="3"/>
      <c r="J313" s="3"/>
      <c r="K313" s="3"/>
      <c r="L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42"/>
      <c r="C314" s="47"/>
      <c r="D314" s="3"/>
      <c r="E314" s="3"/>
      <c r="F314" s="3"/>
      <c r="G314" s="3"/>
      <c r="H314" s="3"/>
      <c r="I314" s="3"/>
      <c r="J314" s="3"/>
      <c r="K314" s="3"/>
      <c r="L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42"/>
      <c r="C315" s="47"/>
      <c r="D315" s="3"/>
      <c r="E315" s="3"/>
      <c r="F315" s="3"/>
      <c r="G315" s="3"/>
      <c r="H315" s="3"/>
      <c r="I315" s="3"/>
      <c r="J315" s="3"/>
      <c r="K315" s="3"/>
      <c r="L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42"/>
      <c r="C316" s="47"/>
      <c r="D316" s="3"/>
      <c r="E316" s="3"/>
      <c r="F316" s="3"/>
      <c r="G316" s="3"/>
      <c r="H316" s="3"/>
      <c r="I316" s="3"/>
      <c r="J316" s="3"/>
      <c r="K316" s="3"/>
      <c r="L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42"/>
      <c r="C317" s="47"/>
      <c r="D317" s="3"/>
      <c r="E317" s="3"/>
      <c r="F317" s="3"/>
      <c r="G317" s="3"/>
      <c r="H317" s="3"/>
      <c r="I317" s="3"/>
      <c r="J317" s="3"/>
      <c r="K317" s="3"/>
      <c r="L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42"/>
      <c r="C318" s="47"/>
      <c r="D318" s="3"/>
      <c r="E318" s="3"/>
      <c r="F318" s="3"/>
      <c r="G318" s="3"/>
      <c r="H318" s="3"/>
      <c r="I318" s="3"/>
      <c r="J318" s="3"/>
      <c r="K318" s="3"/>
      <c r="L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42"/>
      <c r="C319" s="47"/>
      <c r="D319" s="3"/>
      <c r="E319" s="3"/>
      <c r="F319" s="3"/>
      <c r="G319" s="3"/>
      <c r="H319" s="3"/>
      <c r="I319" s="3"/>
      <c r="J319" s="3"/>
      <c r="K319" s="3"/>
      <c r="L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42"/>
      <c r="C320" s="47"/>
      <c r="D320" s="3"/>
      <c r="E320" s="3"/>
      <c r="F320" s="3"/>
      <c r="G320" s="3"/>
      <c r="H320" s="3"/>
      <c r="I320" s="3"/>
      <c r="J320" s="3"/>
      <c r="K320" s="3"/>
      <c r="L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42"/>
      <c r="C321" s="47"/>
      <c r="D321" s="3"/>
      <c r="E321" s="3"/>
      <c r="F321" s="3"/>
      <c r="G321" s="3"/>
      <c r="H321" s="3"/>
      <c r="I321" s="3"/>
      <c r="J321" s="3"/>
      <c r="K321" s="3"/>
      <c r="L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42"/>
      <c r="C322" s="47"/>
      <c r="D322" s="3"/>
      <c r="E322" s="3"/>
      <c r="F322" s="3"/>
      <c r="G322" s="3"/>
      <c r="H322" s="3"/>
      <c r="I322" s="3"/>
      <c r="J322" s="3"/>
      <c r="K322" s="3"/>
      <c r="L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42"/>
      <c r="C323" s="47"/>
      <c r="D323" s="3"/>
      <c r="E323" s="3"/>
      <c r="F323" s="3"/>
      <c r="G323" s="3"/>
      <c r="H323" s="3"/>
      <c r="I323" s="3"/>
      <c r="J323" s="3"/>
      <c r="K323" s="3"/>
      <c r="L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42"/>
      <c r="C324" s="47"/>
      <c r="D324" s="3"/>
      <c r="E324" s="3"/>
      <c r="F324" s="3"/>
      <c r="G324" s="3"/>
      <c r="H324" s="3"/>
      <c r="I324" s="3"/>
      <c r="J324" s="3"/>
      <c r="K324" s="3"/>
      <c r="L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42"/>
      <c r="C325" s="47"/>
      <c r="D325" s="3"/>
      <c r="E325" s="3"/>
      <c r="F325" s="3"/>
      <c r="G325" s="3"/>
      <c r="H325" s="3"/>
      <c r="I325" s="3"/>
      <c r="J325" s="3"/>
      <c r="K325" s="3"/>
      <c r="L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42"/>
      <c r="C326" s="47"/>
      <c r="D326" s="3"/>
      <c r="E326" s="3"/>
      <c r="F326" s="3"/>
      <c r="G326" s="3"/>
      <c r="H326" s="3"/>
      <c r="I326" s="3"/>
      <c r="J326" s="3"/>
      <c r="K326" s="3"/>
      <c r="L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42"/>
      <c r="C327" s="47"/>
      <c r="D327" s="3"/>
      <c r="E327" s="3"/>
      <c r="F327" s="3"/>
      <c r="G327" s="3"/>
      <c r="H327" s="3"/>
      <c r="I327" s="3"/>
      <c r="J327" s="3"/>
      <c r="K327" s="3"/>
      <c r="L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42"/>
      <c r="C328" s="47"/>
      <c r="D328" s="3"/>
      <c r="E328" s="3"/>
      <c r="F328" s="3"/>
      <c r="G328" s="3"/>
      <c r="H328" s="3"/>
      <c r="I328" s="3"/>
      <c r="J328" s="3"/>
      <c r="K328" s="3"/>
      <c r="L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42"/>
      <c r="C329" s="47"/>
      <c r="D329" s="3"/>
      <c r="E329" s="3"/>
      <c r="F329" s="3"/>
      <c r="G329" s="3"/>
      <c r="H329" s="3"/>
      <c r="I329" s="3"/>
      <c r="J329" s="3"/>
      <c r="K329" s="3"/>
      <c r="L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42"/>
      <c r="C330" s="47"/>
      <c r="D330" s="3"/>
      <c r="E330" s="3"/>
      <c r="F330" s="3"/>
      <c r="G330" s="3"/>
      <c r="H330" s="3"/>
      <c r="I330" s="3"/>
      <c r="J330" s="3"/>
      <c r="K330" s="3"/>
      <c r="L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42"/>
      <c r="C331" s="47"/>
      <c r="D331" s="3"/>
      <c r="E331" s="3"/>
      <c r="F331" s="3"/>
      <c r="G331" s="3"/>
      <c r="H331" s="3"/>
      <c r="I331" s="3"/>
      <c r="J331" s="3"/>
      <c r="K331" s="3"/>
      <c r="L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42"/>
      <c r="C332" s="47"/>
      <c r="D332" s="3"/>
      <c r="E332" s="3"/>
      <c r="F332" s="3"/>
      <c r="G332" s="3"/>
      <c r="H332" s="3"/>
      <c r="I332" s="3"/>
      <c r="J332" s="3"/>
      <c r="K332" s="3"/>
      <c r="L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42"/>
      <c r="C333" s="47"/>
      <c r="D333" s="3"/>
      <c r="E333" s="3"/>
      <c r="F333" s="3"/>
      <c r="G333" s="3"/>
      <c r="H333" s="3"/>
      <c r="I333" s="3"/>
      <c r="J333" s="3"/>
      <c r="K333" s="3"/>
      <c r="L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42"/>
      <c r="C334" s="47"/>
      <c r="D334" s="3"/>
      <c r="E334" s="3"/>
      <c r="F334" s="3"/>
      <c r="G334" s="3"/>
      <c r="H334" s="3"/>
      <c r="I334" s="3"/>
      <c r="J334" s="3"/>
      <c r="K334" s="3"/>
      <c r="L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42"/>
      <c r="C335" s="47"/>
      <c r="D335" s="3"/>
      <c r="E335" s="3"/>
      <c r="F335" s="3"/>
      <c r="G335" s="3"/>
      <c r="H335" s="3"/>
      <c r="I335" s="3"/>
      <c r="J335" s="3"/>
      <c r="K335" s="3"/>
      <c r="L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42"/>
      <c r="C336" s="47"/>
      <c r="D336" s="3"/>
      <c r="E336" s="3"/>
      <c r="F336" s="3"/>
      <c r="G336" s="3"/>
      <c r="H336" s="3"/>
      <c r="I336" s="3"/>
      <c r="J336" s="3"/>
      <c r="K336" s="3"/>
      <c r="L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42"/>
      <c r="C337" s="47"/>
      <c r="D337" s="3"/>
      <c r="E337" s="3"/>
      <c r="F337" s="3"/>
      <c r="G337" s="3"/>
      <c r="H337" s="3"/>
      <c r="I337" s="3"/>
      <c r="J337" s="3"/>
      <c r="K337" s="3"/>
      <c r="L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42"/>
      <c r="C338" s="47"/>
      <c r="D338" s="3"/>
      <c r="E338" s="3"/>
      <c r="F338" s="3"/>
      <c r="G338" s="3"/>
      <c r="H338" s="3"/>
      <c r="I338" s="3"/>
      <c r="J338" s="3"/>
      <c r="K338" s="3"/>
      <c r="L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42"/>
      <c r="C339" s="47"/>
      <c r="D339" s="3"/>
      <c r="E339" s="3"/>
      <c r="F339" s="3"/>
      <c r="G339" s="3"/>
      <c r="H339" s="3"/>
      <c r="I339" s="3"/>
      <c r="J339" s="3"/>
      <c r="K339" s="3"/>
      <c r="L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42"/>
      <c r="C340" s="47"/>
      <c r="D340" s="3"/>
      <c r="E340" s="3"/>
      <c r="F340" s="3"/>
      <c r="G340" s="3"/>
      <c r="H340" s="3"/>
      <c r="I340" s="3"/>
      <c r="J340" s="3"/>
      <c r="K340" s="3"/>
      <c r="L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42"/>
      <c r="C341" s="47"/>
      <c r="D341" s="3"/>
      <c r="E341" s="3"/>
      <c r="F341" s="3"/>
      <c r="G341" s="3"/>
      <c r="H341" s="3"/>
      <c r="I341" s="3"/>
      <c r="J341" s="3"/>
      <c r="K341" s="3"/>
      <c r="L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42"/>
      <c r="C342" s="47"/>
      <c r="D342" s="3"/>
      <c r="E342" s="3"/>
      <c r="F342" s="3"/>
      <c r="G342" s="3"/>
      <c r="H342" s="3"/>
      <c r="I342" s="3"/>
      <c r="J342" s="3"/>
      <c r="K342" s="3"/>
      <c r="L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42"/>
      <c r="C343" s="47"/>
      <c r="D343" s="3"/>
      <c r="E343" s="3"/>
      <c r="F343" s="3"/>
      <c r="G343" s="3"/>
      <c r="H343" s="3"/>
      <c r="I343" s="3"/>
      <c r="J343" s="3"/>
      <c r="K343" s="3"/>
      <c r="L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42"/>
      <c r="C344" s="47"/>
      <c r="D344" s="3"/>
      <c r="E344" s="3"/>
      <c r="F344" s="3"/>
      <c r="G344" s="3"/>
      <c r="H344" s="3"/>
      <c r="I344" s="3"/>
      <c r="J344" s="3"/>
      <c r="K344" s="3"/>
      <c r="L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42"/>
      <c r="C345" s="47"/>
      <c r="D345" s="3"/>
      <c r="E345" s="3"/>
      <c r="F345" s="3"/>
      <c r="G345" s="3"/>
      <c r="H345" s="3"/>
      <c r="I345" s="3"/>
      <c r="J345" s="3"/>
      <c r="K345" s="3"/>
      <c r="L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42"/>
      <c r="C346" s="47"/>
      <c r="D346" s="3"/>
      <c r="E346" s="3"/>
      <c r="F346" s="3"/>
      <c r="G346" s="3"/>
      <c r="H346" s="3"/>
      <c r="I346" s="3"/>
      <c r="J346" s="3"/>
      <c r="K346" s="3"/>
      <c r="L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42"/>
      <c r="C347" s="47"/>
      <c r="D347" s="3"/>
      <c r="E347" s="3"/>
      <c r="F347" s="3"/>
      <c r="G347" s="3"/>
      <c r="H347" s="3"/>
      <c r="I347" s="3"/>
      <c r="J347" s="3"/>
      <c r="K347" s="3"/>
      <c r="L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42"/>
      <c r="C348" s="47"/>
      <c r="D348" s="3"/>
      <c r="E348" s="3"/>
      <c r="F348" s="3"/>
      <c r="G348" s="3"/>
      <c r="H348" s="3"/>
      <c r="I348" s="3"/>
      <c r="J348" s="3"/>
      <c r="K348" s="3"/>
      <c r="L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42"/>
      <c r="C349" s="47"/>
      <c r="D349" s="3"/>
      <c r="E349" s="3"/>
      <c r="F349" s="3"/>
      <c r="G349" s="3"/>
      <c r="H349" s="3"/>
      <c r="I349" s="3"/>
      <c r="J349" s="3"/>
      <c r="K349" s="3"/>
      <c r="L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42"/>
      <c r="C350" s="47"/>
      <c r="D350" s="3"/>
      <c r="E350" s="3"/>
      <c r="F350" s="3"/>
      <c r="G350" s="3"/>
      <c r="H350" s="3"/>
      <c r="I350" s="3"/>
      <c r="J350" s="3"/>
      <c r="K350" s="3"/>
      <c r="L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42"/>
      <c r="C351" s="47"/>
      <c r="D351" s="3"/>
      <c r="E351" s="3"/>
      <c r="F351" s="3"/>
      <c r="G351" s="3"/>
      <c r="H351" s="3"/>
      <c r="I351" s="3"/>
      <c r="J351" s="3"/>
      <c r="K351" s="3"/>
      <c r="L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42"/>
      <c r="C352" s="47"/>
      <c r="D352" s="3"/>
      <c r="E352" s="3"/>
      <c r="F352" s="3"/>
      <c r="G352" s="3"/>
      <c r="H352" s="3"/>
      <c r="I352" s="3"/>
      <c r="J352" s="3"/>
      <c r="K352" s="3"/>
      <c r="L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42"/>
      <c r="C353" s="47"/>
      <c r="D353" s="3"/>
      <c r="E353" s="3"/>
      <c r="F353" s="3"/>
      <c r="G353" s="3"/>
      <c r="H353" s="3"/>
      <c r="I353" s="3"/>
      <c r="J353" s="3"/>
      <c r="K353" s="3"/>
      <c r="L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42"/>
      <c r="C354" s="47"/>
      <c r="D354" s="3"/>
      <c r="E354" s="3"/>
      <c r="F354" s="3"/>
      <c r="G354" s="3"/>
      <c r="H354" s="3"/>
      <c r="I354" s="3"/>
      <c r="J354" s="3"/>
      <c r="K354" s="3"/>
      <c r="L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42"/>
      <c r="C355" s="47"/>
      <c r="D355" s="3"/>
      <c r="E355" s="3"/>
      <c r="F355" s="3"/>
      <c r="G355" s="3"/>
      <c r="H355" s="3"/>
      <c r="I355" s="3"/>
      <c r="J355" s="3"/>
      <c r="K355" s="3"/>
      <c r="L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42"/>
      <c r="C356" s="47"/>
      <c r="D356" s="3"/>
      <c r="E356" s="3"/>
      <c r="F356" s="3"/>
      <c r="G356" s="3"/>
      <c r="H356" s="3"/>
      <c r="I356" s="3"/>
      <c r="J356" s="3"/>
      <c r="K356" s="3"/>
      <c r="L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42"/>
      <c r="C357" s="47"/>
      <c r="D357" s="3"/>
      <c r="E357" s="3"/>
      <c r="F357" s="3"/>
      <c r="G357" s="3"/>
      <c r="H357" s="3"/>
      <c r="I357" s="3"/>
      <c r="J357" s="3"/>
      <c r="K357" s="3"/>
      <c r="L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42"/>
      <c r="C358" s="47"/>
      <c r="D358" s="3"/>
      <c r="E358" s="3"/>
      <c r="F358" s="3"/>
      <c r="G358" s="3"/>
      <c r="H358" s="3"/>
      <c r="I358" s="3"/>
      <c r="J358" s="3"/>
      <c r="K358" s="3"/>
      <c r="L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42"/>
      <c r="C359" s="47"/>
      <c r="D359" s="3"/>
      <c r="E359" s="3"/>
      <c r="F359" s="3"/>
      <c r="G359" s="3"/>
      <c r="H359" s="3"/>
      <c r="I359" s="3"/>
      <c r="J359" s="3"/>
      <c r="K359" s="3"/>
      <c r="L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42"/>
      <c r="C360" s="47"/>
      <c r="D360" s="3"/>
      <c r="E360" s="3"/>
      <c r="F360" s="3"/>
      <c r="G360" s="3"/>
      <c r="H360" s="3"/>
      <c r="I360" s="3"/>
      <c r="J360" s="3"/>
      <c r="K360" s="3"/>
      <c r="L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42"/>
      <c r="C361" s="47"/>
      <c r="D361" s="3"/>
      <c r="E361" s="3"/>
      <c r="F361" s="3"/>
      <c r="G361" s="3"/>
      <c r="H361" s="3"/>
      <c r="I361" s="3"/>
      <c r="J361" s="3"/>
      <c r="K361" s="3"/>
      <c r="L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42"/>
      <c r="C362" s="47"/>
      <c r="D362" s="3"/>
      <c r="E362" s="3"/>
      <c r="F362" s="3"/>
      <c r="G362" s="3"/>
      <c r="H362" s="3"/>
      <c r="I362" s="3"/>
      <c r="J362" s="3"/>
      <c r="K362" s="3"/>
      <c r="L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42"/>
      <c r="C363" s="47"/>
      <c r="D363" s="3"/>
      <c r="E363" s="3"/>
      <c r="F363" s="3"/>
      <c r="G363" s="3"/>
      <c r="H363" s="3"/>
      <c r="I363" s="3"/>
      <c r="J363" s="3"/>
      <c r="K363" s="3"/>
      <c r="L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42"/>
      <c r="C364" s="47"/>
      <c r="D364" s="3"/>
      <c r="E364" s="3"/>
      <c r="F364" s="3"/>
      <c r="G364" s="3"/>
      <c r="H364" s="3"/>
      <c r="I364" s="3"/>
      <c r="J364" s="3"/>
      <c r="K364" s="3"/>
      <c r="L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42"/>
      <c r="C365" s="47"/>
      <c r="D365" s="3"/>
      <c r="E365" s="3"/>
      <c r="F365" s="3"/>
      <c r="G365" s="3"/>
      <c r="H365" s="3"/>
      <c r="I365" s="3"/>
      <c r="J365" s="3"/>
      <c r="K365" s="3"/>
      <c r="L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42"/>
      <c r="C366" s="47"/>
      <c r="D366" s="3"/>
      <c r="E366" s="3"/>
      <c r="F366" s="3"/>
      <c r="G366" s="3"/>
      <c r="H366" s="3"/>
      <c r="I366" s="3"/>
      <c r="J366" s="3"/>
      <c r="K366" s="3"/>
      <c r="L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42"/>
      <c r="C367" s="47"/>
      <c r="D367" s="3"/>
      <c r="E367" s="3"/>
      <c r="F367" s="3"/>
      <c r="G367" s="3"/>
      <c r="H367" s="3"/>
      <c r="I367" s="3"/>
      <c r="J367" s="3"/>
      <c r="K367" s="3"/>
      <c r="L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42"/>
      <c r="C368" s="47"/>
      <c r="D368" s="3"/>
      <c r="E368" s="3"/>
      <c r="F368" s="3"/>
      <c r="G368" s="3"/>
      <c r="H368" s="3"/>
      <c r="I368" s="3"/>
      <c r="J368" s="3"/>
      <c r="K368" s="3"/>
      <c r="L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42"/>
      <c r="C369" s="47"/>
      <c r="D369" s="3"/>
      <c r="E369" s="3"/>
      <c r="F369" s="3"/>
      <c r="G369" s="3"/>
      <c r="H369" s="3"/>
      <c r="I369" s="3"/>
      <c r="J369" s="3"/>
      <c r="K369" s="3"/>
      <c r="L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42"/>
      <c r="C370" s="47"/>
      <c r="D370" s="3"/>
      <c r="E370" s="3"/>
      <c r="F370" s="3"/>
      <c r="G370" s="3"/>
      <c r="H370" s="3"/>
      <c r="I370" s="3"/>
      <c r="J370" s="3"/>
      <c r="K370" s="3"/>
      <c r="L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42"/>
      <c r="C371" s="47"/>
      <c r="D371" s="3"/>
      <c r="E371" s="3"/>
      <c r="F371" s="3"/>
      <c r="G371" s="3"/>
      <c r="H371" s="3"/>
      <c r="I371" s="3"/>
      <c r="J371" s="3"/>
      <c r="K371" s="3"/>
      <c r="L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42"/>
      <c r="C372" s="47"/>
      <c r="D372" s="3"/>
      <c r="E372" s="3"/>
      <c r="F372" s="3"/>
      <c r="G372" s="3"/>
      <c r="H372" s="3"/>
      <c r="I372" s="3"/>
      <c r="J372" s="3"/>
      <c r="K372" s="3"/>
      <c r="L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42"/>
      <c r="C373" s="47"/>
      <c r="D373" s="3"/>
      <c r="E373" s="3"/>
      <c r="F373" s="3"/>
      <c r="G373" s="3"/>
      <c r="H373" s="3"/>
      <c r="I373" s="3"/>
      <c r="J373" s="3"/>
      <c r="K373" s="3"/>
      <c r="L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42"/>
      <c r="C374" s="47"/>
      <c r="D374" s="3"/>
      <c r="E374" s="3"/>
      <c r="F374" s="3"/>
      <c r="G374" s="3"/>
      <c r="H374" s="3"/>
      <c r="I374" s="3"/>
      <c r="J374" s="3"/>
      <c r="K374" s="3"/>
      <c r="L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42"/>
      <c r="C375" s="47"/>
      <c r="D375" s="3"/>
      <c r="E375" s="3"/>
      <c r="F375" s="3"/>
      <c r="G375" s="3"/>
      <c r="H375" s="3"/>
      <c r="I375" s="3"/>
      <c r="J375" s="3"/>
      <c r="K375" s="3"/>
      <c r="L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42"/>
      <c r="C376" s="47"/>
      <c r="D376" s="3"/>
      <c r="E376" s="3"/>
      <c r="F376" s="3"/>
      <c r="G376" s="3"/>
      <c r="H376" s="3"/>
      <c r="I376" s="3"/>
      <c r="J376" s="3"/>
      <c r="K376" s="3"/>
      <c r="L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42"/>
      <c r="C377" s="47"/>
      <c r="D377" s="3"/>
      <c r="E377" s="3"/>
      <c r="F377" s="3"/>
      <c r="G377" s="3"/>
      <c r="H377" s="3"/>
      <c r="I377" s="3"/>
      <c r="J377" s="3"/>
      <c r="K377" s="3"/>
      <c r="L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42"/>
      <c r="C378" s="47"/>
      <c r="D378" s="3"/>
      <c r="E378" s="3"/>
      <c r="F378" s="3"/>
      <c r="G378" s="3"/>
      <c r="H378" s="3"/>
      <c r="I378" s="3"/>
      <c r="J378" s="3"/>
      <c r="K378" s="3"/>
      <c r="L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42"/>
      <c r="C379" s="47"/>
      <c r="D379" s="3"/>
      <c r="E379" s="3"/>
      <c r="F379" s="3"/>
      <c r="G379" s="3"/>
      <c r="H379" s="3"/>
      <c r="I379" s="3"/>
      <c r="J379" s="3"/>
      <c r="K379" s="3"/>
      <c r="L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42"/>
      <c r="C380" s="47"/>
      <c r="D380" s="3"/>
      <c r="E380" s="3"/>
      <c r="F380" s="3"/>
      <c r="G380" s="3"/>
      <c r="H380" s="3"/>
      <c r="I380" s="3"/>
      <c r="J380" s="3"/>
      <c r="K380" s="3"/>
      <c r="L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42"/>
      <c r="C381" s="47"/>
      <c r="D381" s="3"/>
      <c r="E381" s="3"/>
      <c r="F381" s="3"/>
      <c r="G381" s="3"/>
      <c r="H381" s="3"/>
      <c r="I381" s="3"/>
      <c r="J381" s="3"/>
      <c r="K381" s="3"/>
      <c r="L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42"/>
      <c r="C382" s="47"/>
      <c r="D382" s="3"/>
      <c r="E382" s="3"/>
      <c r="F382" s="3"/>
      <c r="G382" s="3"/>
      <c r="H382" s="3"/>
      <c r="I382" s="3"/>
      <c r="J382" s="3"/>
      <c r="K382" s="3"/>
      <c r="L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42"/>
      <c r="C383" s="47"/>
      <c r="D383" s="3"/>
      <c r="E383" s="3"/>
      <c r="F383" s="3"/>
      <c r="G383" s="3"/>
      <c r="H383" s="3"/>
      <c r="I383" s="3"/>
      <c r="J383" s="3"/>
      <c r="K383" s="3"/>
      <c r="L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42"/>
      <c r="C384" s="47"/>
      <c r="D384" s="3"/>
      <c r="E384" s="3"/>
      <c r="F384" s="3"/>
      <c r="G384" s="3"/>
      <c r="H384" s="3"/>
      <c r="I384" s="3"/>
      <c r="J384" s="3"/>
      <c r="K384" s="3"/>
      <c r="L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42"/>
      <c r="C385" s="47"/>
      <c r="D385" s="3"/>
      <c r="E385" s="3"/>
      <c r="F385" s="3"/>
      <c r="G385" s="3"/>
      <c r="H385" s="3"/>
      <c r="I385" s="3"/>
      <c r="J385" s="3"/>
      <c r="K385" s="3"/>
      <c r="L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42"/>
      <c r="C386" s="47"/>
      <c r="D386" s="3"/>
      <c r="E386" s="3"/>
      <c r="F386" s="3"/>
      <c r="G386" s="3"/>
      <c r="H386" s="3"/>
      <c r="I386" s="3"/>
      <c r="J386" s="3"/>
      <c r="K386" s="3"/>
      <c r="L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42"/>
      <c r="C387" s="47"/>
      <c r="D387" s="3"/>
      <c r="E387" s="3"/>
      <c r="F387" s="3"/>
      <c r="G387" s="3"/>
      <c r="H387" s="3"/>
      <c r="I387" s="3"/>
      <c r="J387" s="3"/>
      <c r="K387" s="3"/>
      <c r="L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42"/>
      <c r="C388" s="47"/>
      <c r="D388" s="3"/>
      <c r="E388" s="3"/>
      <c r="F388" s="3"/>
      <c r="G388" s="3"/>
      <c r="H388" s="3"/>
      <c r="I388" s="3"/>
      <c r="J388" s="3"/>
      <c r="K388" s="3"/>
      <c r="L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42"/>
      <c r="C389" s="47"/>
      <c r="D389" s="3"/>
      <c r="E389" s="3"/>
      <c r="F389" s="3"/>
      <c r="G389" s="3"/>
      <c r="H389" s="3"/>
      <c r="I389" s="3"/>
      <c r="J389" s="3"/>
      <c r="K389" s="3"/>
      <c r="L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42"/>
      <c r="C390" s="47"/>
      <c r="D390" s="3"/>
      <c r="E390" s="3"/>
      <c r="F390" s="3"/>
      <c r="G390" s="3"/>
      <c r="H390" s="3"/>
      <c r="I390" s="3"/>
      <c r="J390" s="3"/>
      <c r="K390" s="3"/>
      <c r="L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42"/>
      <c r="C391" s="47"/>
      <c r="D391" s="3"/>
      <c r="E391" s="3"/>
      <c r="F391" s="3"/>
      <c r="G391" s="3"/>
      <c r="H391" s="3"/>
      <c r="I391" s="3"/>
      <c r="J391" s="3"/>
      <c r="K391" s="3"/>
      <c r="L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42"/>
      <c r="C392" s="47"/>
      <c r="D392" s="3"/>
      <c r="E392" s="3"/>
      <c r="F392" s="3"/>
      <c r="G392" s="3"/>
      <c r="H392" s="3"/>
      <c r="I392" s="3"/>
      <c r="J392" s="3"/>
      <c r="K392" s="3"/>
      <c r="L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42"/>
      <c r="C393" s="47"/>
      <c r="D393" s="3"/>
      <c r="E393" s="3"/>
      <c r="F393" s="3"/>
      <c r="G393" s="3"/>
      <c r="H393" s="3"/>
      <c r="I393" s="3"/>
      <c r="J393" s="3"/>
      <c r="K393" s="3"/>
      <c r="L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42"/>
      <c r="C394" s="47"/>
      <c r="D394" s="3"/>
      <c r="E394" s="3"/>
      <c r="F394" s="3"/>
      <c r="G394" s="3"/>
      <c r="H394" s="3"/>
      <c r="I394" s="3"/>
      <c r="J394" s="3"/>
      <c r="K394" s="3"/>
      <c r="L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42"/>
      <c r="C395" s="47"/>
      <c r="D395" s="3"/>
      <c r="E395" s="3"/>
      <c r="F395" s="3"/>
      <c r="G395" s="3"/>
      <c r="H395" s="3"/>
      <c r="I395" s="3"/>
      <c r="J395" s="3"/>
      <c r="K395" s="3"/>
      <c r="L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42"/>
      <c r="C396" s="47"/>
      <c r="D396" s="3"/>
      <c r="E396" s="3"/>
      <c r="F396" s="3"/>
      <c r="G396" s="3"/>
      <c r="H396" s="3"/>
      <c r="I396" s="3"/>
      <c r="J396" s="3"/>
      <c r="K396" s="3"/>
      <c r="L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42"/>
      <c r="C397" s="47"/>
      <c r="D397" s="3"/>
      <c r="E397" s="3"/>
      <c r="F397" s="3"/>
      <c r="G397" s="3"/>
      <c r="H397" s="3"/>
      <c r="I397" s="3"/>
      <c r="J397" s="3"/>
      <c r="K397" s="3"/>
      <c r="L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42"/>
      <c r="C398" s="47"/>
      <c r="D398" s="3"/>
      <c r="E398" s="3"/>
      <c r="F398" s="3"/>
      <c r="G398" s="3"/>
      <c r="H398" s="3"/>
      <c r="I398" s="3"/>
      <c r="J398" s="3"/>
      <c r="K398" s="3"/>
      <c r="L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42"/>
      <c r="C399" s="47"/>
      <c r="D399" s="3"/>
      <c r="E399" s="3"/>
      <c r="F399" s="3"/>
      <c r="G399" s="3"/>
      <c r="H399" s="3"/>
      <c r="I399" s="3"/>
      <c r="J399" s="3"/>
      <c r="K399" s="3"/>
      <c r="L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42"/>
      <c r="C400" s="47"/>
      <c r="D400" s="3"/>
      <c r="E400" s="3"/>
      <c r="F400" s="3"/>
      <c r="G400" s="3"/>
      <c r="H400" s="3"/>
      <c r="I400" s="3"/>
      <c r="J400" s="3"/>
      <c r="K400" s="3"/>
      <c r="L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42"/>
      <c r="C401" s="47"/>
      <c r="D401" s="3"/>
      <c r="E401" s="3"/>
      <c r="F401" s="3"/>
      <c r="G401" s="3"/>
      <c r="H401" s="3"/>
      <c r="I401" s="3"/>
      <c r="J401" s="3"/>
      <c r="K401" s="3"/>
      <c r="L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42"/>
      <c r="C402" s="47"/>
      <c r="D402" s="3"/>
      <c r="E402" s="3"/>
      <c r="F402" s="3"/>
      <c r="G402" s="3"/>
      <c r="H402" s="3"/>
      <c r="I402" s="3"/>
      <c r="J402" s="3"/>
      <c r="K402" s="3"/>
      <c r="L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42"/>
      <c r="C403" s="47"/>
      <c r="D403" s="3"/>
      <c r="E403" s="3"/>
      <c r="F403" s="3"/>
      <c r="G403" s="3"/>
      <c r="H403" s="3"/>
      <c r="I403" s="3"/>
      <c r="J403" s="3"/>
      <c r="K403" s="3"/>
      <c r="L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42"/>
      <c r="C404" s="47"/>
      <c r="D404" s="3"/>
      <c r="E404" s="3"/>
      <c r="F404" s="3"/>
      <c r="G404" s="3"/>
      <c r="H404" s="3"/>
      <c r="I404" s="3"/>
      <c r="J404" s="3"/>
      <c r="K404" s="3"/>
      <c r="L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42"/>
      <c r="C405" s="47"/>
      <c r="D405" s="3"/>
      <c r="E405" s="3"/>
      <c r="F405" s="3"/>
      <c r="G405" s="3"/>
      <c r="H405" s="3"/>
      <c r="I405" s="3"/>
      <c r="J405" s="3"/>
      <c r="K405" s="3"/>
      <c r="L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42"/>
      <c r="C406" s="47"/>
      <c r="D406" s="3"/>
      <c r="E406" s="3"/>
      <c r="F406" s="3"/>
      <c r="G406" s="3"/>
      <c r="H406" s="3"/>
      <c r="I406" s="3"/>
      <c r="J406" s="3"/>
      <c r="K406" s="3"/>
      <c r="L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42"/>
      <c r="C407" s="47"/>
      <c r="D407" s="3"/>
      <c r="E407" s="3"/>
      <c r="F407" s="3"/>
      <c r="G407" s="3"/>
      <c r="H407" s="3"/>
      <c r="I407" s="3"/>
      <c r="J407" s="3"/>
      <c r="K407" s="3"/>
      <c r="L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42"/>
      <c r="C408" s="47"/>
      <c r="D408" s="3"/>
      <c r="E408" s="3"/>
      <c r="F408" s="3"/>
      <c r="G408" s="3"/>
      <c r="H408" s="3"/>
      <c r="I408" s="3"/>
      <c r="J408" s="3"/>
      <c r="K408" s="3"/>
      <c r="L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42"/>
      <c r="C409" s="47"/>
      <c r="D409" s="3"/>
      <c r="E409" s="3"/>
      <c r="F409" s="3"/>
      <c r="G409" s="3"/>
      <c r="H409" s="3"/>
      <c r="I409" s="3"/>
      <c r="J409" s="3"/>
      <c r="K409" s="3"/>
      <c r="L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42"/>
      <c r="C410" s="47"/>
      <c r="D410" s="3"/>
      <c r="E410" s="3"/>
      <c r="F410" s="3"/>
      <c r="G410" s="3"/>
      <c r="H410" s="3"/>
      <c r="I410" s="3"/>
      <c r="J410" s="3"/>
      <c r="K410" s="3"/>
      <c r="L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42"/>
      <c r="C411" s="47"/>
      <c r="D411" s="3"/>
      <c r="E411" s="3"/>
      <c r="F411" s="3"/>
      <c r="G411" s="3"/>
      <c r="H411" s="3"/>
      <c r="I411" s="3"/>
      <c r="J411" s="3"/>
      <c r="K411" s="3"/>
      <c r="L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42"/>
      <c r="C412" s="47"/>
      <c r="D412" s="3"/>
      <c r="E412" s="3"/>
      <c r="F412" s="3"/>
      <c r="G412" s="3"/>
      <c r="H412" s="3"/>
      <c r="I412" s="3"/>
      <c r="J412" s="3"/>
      <c r="K412" s="3"/>
      <c r="L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42"/>
      <c r="C413" s="47"/>
      <c r="D413" s="3"/>
      <c r="E413" s="3"/>
      <c r="F413" s="3"/>
      <c r="G413" s="3"/>
      <c r="H413" s="3"/>
      <c r="I413" s="3"/>
      <c r="J413" s="3"/>
      <c r="K413" s="3"/>
      <c r="L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42"/>
      <c r="C414" s="47"/>
      <c r="D414" s="3"/>
      <c r="E414" s="3"/>
      <c r="F414" s="3"/>
      <c r="G414" s="3"/>
      <c r="H414" s="3"/>
      <c r="I414" s="3"/>
      <c r="J414" s="3"/>
      <c r="K414" s="3"/>
      <c r="L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42"/>
      <c r="C415" s="47"/>
      <c r="D415" s="3"/>
      <c r="E415" s="3"/>
      <c r="F415" s="3"/>
      <c r="G415" s="3"/>
      <c r="H415" s="3"/>
      <c r="I415" s="3"/>
      <c r="J415" s="3"/>
      <c r="K415" s="3"/>
      <c r="L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42"/>
      <c r="C416" s="47"/>
      <c r="D416" s="3"/>
      <c r="E416" s="3"/>
      <c r="F416" s="3"/>
      <c r="G416" s="3"/>
      <c r="H416" s="3"/>
      <c r="I416" s="3"/>
      <c r="J416" s="3"/>
      <c r="K416" s="3"/>
      <c r="L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42"/>
      <c r="C417" s="47"/>
      <c r="D417" s="3"/>
      <c r="E417" s="3"/>
      <c r="F417" s="3"/>
      <c r="G417" s="3"/>
      <c r="H417" s="3"/>
      <c r="I417" s="3"/>
      <c r="J417" s="3"/>
      <c r="K417" s="3"/>
      <c r="L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42"/>
      <c r="C418" s="47"/>
      <c r="D418" s="3"/>
      <c r="E418" s="3"/>
      <c r="F418" s="3"/>
      <c r="G418" s="3"/>
      <c r="H418" s="3"/>
      <c r="I418" s="3"/>
      <c r="J418" s="3"/>
      <c r="K418" s="3"/>
      <c r="L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42"/>
      <c r="C419" s="47"/>
      <c r="D419" s="3"/>
      <c r="E419" s="3"/>
      <c r="F419" s="3"/>
      <c r="G419" s="3"/>
      <c r="H419" s="3"/>
      <c r="I419" s="3"/>
      <c r="J419" s="3"/>
      <c r="K419" s="3"/>
      <c r="L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42"/>
      <c r="C420" s="47"/>
      <c r="D420" s="3"/>
      <c r="E420" s="3"/>
      <c r="F420" s="3"/>
      <c r="G420" s="3"/>
      <c r="H420" s="3"/>
      <c r="I420" s="3"/>
      <c r="J420" s="3"/>
      <c r="K420" s="3"/>
      <c r="L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42"/>
      <c r="C421" s="47"/>
      <c r="D421" s="3"/>
      <c r="E421" s="3"/>
      <c r="F421" s="3"/>
      <c r="G421" s="3"/>
      <c r="H421" s="3"/>
      <c r="I421" s="3"/>
      <c r="J421" s="3"/>
      <c r="K421" s="3"/>
      <c r="L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42"/>
      <c r="C422" s="47"/>
      <c r="D422" s="3"/>
      <c r="E422" s="3"/>
      <c r="F422" s="3"/>
      <c r="G422" s="3"/>
      <c r="H422" s="3"/>
      <c r="I422" s="3"/>
      <c r="J422" s="3"/>
      <c r="K422" s="3"/>
      <c r="L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42"/>
      <c r="C423" s="47"/>
      <c r="D423" s="3"/>
      <c r="E423" s="3"/>
      <c r="F423" s="3"/>
      <c r="G423" s="3"/>
      <c r="H423" s="3"/>
      <c r="I423" s="3"/>
      <c r="J423" s="3"/>
      <c r="K423" s="3"/>
      <c r="L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42"/>
      <c r="C424" s="47"/>
      <c r="D424" s="3"/>
      <c r="E424" s="3"/>
      <c r="F424" s="3"/>
      <c r="G424" s="3"/>
      <c r="H424" s="3"/>
      <c r="I424" s="3"/>
      <c r="J424" s="3"/>
      <c r="K424" s="3"/>
      <c r="L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42"/>
      <c r="C425" s="47"/>
      <c r="D425" s="3"/>
      <c r="E425" s="3"/>
      <c r="F425" s="3"/>
      <c r="G425" s="3"/>
      <c r="H425" s="3"/>
      <c r="I425" s="3"/>
      <c r="J425" s="3"/>
      <c r="K425" s="3"/>
      <c r="L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42"/>
      <c r="C426" s="47"/>
      <c r="D426" s="3"/>
      <c r="E426" s="3"/>
      <c r="F426" s="3"/>
      <c r="G426" s="3"/>
      <c r="H426" s="3"/>
      <c r="I426" s="3"/>
      <c r="J426" s="3"/>
      <c r="K426" s="3"/>
      <c r="L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42"/>
      <c r="C427" s="47"/>
      <c r="D427" s="3"/>
      <c r="E427" s="3"/>
      <c r="F427" s="3"/>
      <c r="G427" s="3"/>
      <c r="H427" s="3"/>
      <c r="I427" s="3"/>
      <c r="J427" s="3"/>
      <c r="K427" s="3"/>
      <c r="L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42"/>
      <c r="C428" s="47"/>
      <c r="D428" s="3"/>
      <c r="E428" s="3"/>
      <c r="F428" s="3"/>
      <c r="G428" s="3"/>
      <c r="H428" s="3"/>
      <c r="I428" s="3"/>
      <c r="J428" s="3"/>
      <c r="K428" s="3"/>
      <c r="L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42"/>
      <c r="C429" s="47"/>
      <c r="D429" s="3"/>
      <c r="E429" s="3"/>
      <c r="F429" s="3"/>
      <c r="G429" s="3"/>
      <c r="H429" s="3"/>
      <c r="I429" s="3"/>
      <c r="J429" s="3"/>
      <c r="K429" s="3"/>
      <c r="L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42"/>
      <c r="C430" s="47"/>
      <c r="D430" s="3"/>
      <c r="E430" s="3"/>
      <c r="F430" s="3"/>
      <c r="G430" s="3"/>
      <c r="H430" s="3"/>
      <c r="I430" s="3"/>
      <c r="J430" s="3"/>
      <c r="K430" s="3"/>
      <c r="L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42"/>
      <c r="C431" s="47"/>
      <c r="D431" s="3"/>
      <c r="E431" s="3"/>
      <c r="F431" s="3"/>
      <c r="G431" s="3"/>
      <c r="H431" s="3"/>
      <c r="I431" s="3"/>
      <c r="J431" s="3"/>
      <c r="K431" s="3"/>
      <c r="L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42"/>
      <c r="C432" s="47"/>
      <c r="D432" s="3"/>
      <c r="E432" s="3"/>
      <c r="F432" s="3"/>
      <c r="G432" s="3"/>
      <c r="H432" s="3"/>
      <c r="I432" s="3"/>
      <c r="J432" s="3"/>
      <c r="K432" s="3"/>
      <c r="L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42"/>
      <c r="C433" s="47"/>
      <c r="D433" s="3"/>
      <c r="E433" s="3"/>
      <c r="F433" s="3"/>
      <c r="G433" s="3"/>
      <c r="H433" s="3"/>
      <c r="I433" s="3"/>
      <c r="J433" s="3"/>
      <c r="K433" s="3"/>
      <c r="L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42"/>
      <c r="C434" s="47"/>
      <c r="D434" s="3"/>
      <c r="E434" s="3"/>
      <c r="F434" s="3"/>
      <c r="G434" s="3"/>
      <c r="H434" s="3"/>
      <c r="I434" s="3"/>
      <c r="J434" s="3"/>
      <c r="K434" s="3"/>
      <c r="L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42"/>
      <c r="C435" s="47"/>
      <c r="D435" s="3"/>
      <c r="E435" s="3"/>
      <c r="F435" s="3"/>
      <c r="G435" s="3"/>
      <c r="H435" s="3"/>
      <c r="I435" s="3"/>
      <c r="J435" s="3"/>
      <c r="K435" s="3"/>
      <c r="L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42"/>
      <c r="C436" s="47"/>
      <c r="D436" s="3"/>
      <c r="E436" s="3"/>
      <c r="F436" s="3"/>
      <c r="G436" s="3"/>
      <c r="H436" s="3"/>
      <c r="I436" s="3"/>
      <c r="J436" s="3"/>
      <c r="K436" s="3"/>
      <c r="L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42"/>
      <c r="C437" s="47"/>
      <c r="D437" s="3"/>
      <c r="E437" s="3"/>
      <c r="F437" s="3"/>
      <c r="G437" s="3"/>
      <c r="H437" s="3"/>
      <c r="I437" s="3"/>
      <c r="J437" s="3"/>
      <c r="K437" s="3"/>
      <c r="L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42"/>
      <c r="C438" s="47"/>
      <c r="D438" s="3"/>
      <c r="E438" s="3"/>
      <c r="F438" s="3"/>
      <c r="G438" s="3"/>
      <c r="H438" s="3"/>
      <c r="I438" s="3"/>
      <c r="J438" s="3"/>
      <c r="K438" s="3"/>
      <c r="L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42"/>
      <c r="C439" s="47"/>
      <c r="D439" s="3"/>
      <c r="E439" s="3"/>
      <c r="F439" s="3"/>
      <c r="G439" s="3"/>
      <c r="H439" s="3"/>
      <c r="I439" s="3"/>
      <c r="J439" s="3"/>
      <c r="K439" s="3"/>
      <c r="L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42"/>
      <c r="C440" s="47"/>
      <c r="D440" s="3"/>
      <c r="E440" s="3"/>
      <c r="F440" s="3"/>
      <c r="G440" s="3"/>
      <c r="H440" s="3"/>
      <c r="I440" s="3"/>
      <c r="J440" s="3"/>
      <c r="K440" s="3"/>
      <c r="L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42"/>
      <c r="C441" s="47"/>
      <c r="D441" s="3"/>
      <c r="E441" s="3"/>
      <c r="F441" s="3"/>
      <c r="G441" s="3"/>
      <c r="H441" s="3"/>
      <c r="I441" s="3"/>
      <c r="J441" s="3"/>
      <c r="K441" s="3"/>
      <c r="L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42"/>
      <c r="C442" s="47"/>
      <c r="D442" s="3"/>
      <c r="E442" s="3"/>
      <c r="F442" s="3"/>
      <c r="G442" s="3"/>
      <c r="H442" s="3"/>
      <c r="I442" s="3"/>
      <c r="J442" s="3"/>
      <c r="K442" s="3"/>
      <c r="L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42"/>
      <c r="C443" s="47"/>
      <c r="D443" s="3"/>
      <c r="E443" s="3"/>
      <c r="F443" s="3"/>
      <c r="G443" s="3"/>
      <c r="H443" s="3"/>
      <c r="I443" s="3"/>
      <c r="J443" s="3"/>
      <c r="K443" s="3"/>
      <c r="L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42"/>
      <c r="C444" s="47"/>
      <c r="D444" s="3"/>
      <c r="E444" s="3"/>
      <c r="F444" s="3"/>
      <c r="G444" s="3"/>
      <c r="H444" s="3"/>
      <c r="I444" s="3"/>
      <c r="J444" s="3"/>
      <c r="K444" s="3"/>
      <c r="L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42"/>
      <c r="C445" s="47"/>
      <c r="D445" s="3"/>
      <c r="E445" s="3"/>
      <c r="F445" s="3"/>
      <c r="G445" s="3"/>
      <c r="H445" s="3"/>
      <c r="I445" s="3"/>
      <c r="J445" s="3"/>
      <c r="K445" s="3"/>
      <c r="L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42"/>
      <c r="C446" s="47"/>
      <c r="D446" s="3"/>
      <c r="E446" s="3"/>
      <c r="F446" s="3"/>
      <c r="G446" s="3"/>
      <c r="H446" s="3"/>
      <c r="I446" s="3"/>
      <c r="J446" s="3"/>
      <c r="K446" s="3"/>
      <c r="L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42"/>
      <c r="C447" s="47"/>
      <c r="D447" s="3"/>
      <c r="E447" s="3"/>
      <c r="F447" s="3"/>
      <c r="G447" s="3"/>
      <c r="H447" s="3"/>
      <c r="I447" s="3"/>
      <c r="J447" s="3"/>
      <c r="K447" s="3"/>
      <c r="L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42"/>
      <c r="C448" s="47"/>
      <c r="D448" s="3"/>
      <c r="E448" s="3"/>
      <c r="F448" s="3"/>
      <c r="G448" s="3"/>
      <c r="H448" s="3"/>
      <c r="I448" s="3"/>
      <c r="J448" s="3"/>
      <c r="K448" s="3"/>
      <c r="L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42"/>
      <c r="C449" s="47"/>
      <c r="D449" s="3"/>
      <c r="E449" s="3"/>
      <c r="F449" s="3"/>
      <c r="G449" s="3"/>
      <c r="H449" s="3"/>
      <c r="I449" s="3"/>
      <c r="J449" s="3"/>
      <c r="K449" s="3"/>
      <c r="L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42"/>
      <c r="C450" s="47"/>
      <c r="D450" s="3"/>
      <c r="E450" s="3"/>
      <c r="F450" s="3"/>
      <c r="G450" s="3"/>
      <c r="H450" s="3"/>
      <c r="I450" s="3"/>
      <c r="J450" s="3"/>
      <c r="K450" s="3"/>
      <c r="L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42"/>
      <c r="C451" s="47"/>
      <c r="D451" s="3"/>
      <c r="E451" s="3"/>
      <c r="F451" s="3"/>
      <c r="G451" s="3"/>
      <c r="H451" s="3"/>
      <c r="I451" s="3"/>
      <c r="J451" s="3"/>
      <c r="K451" s="3"/>
      <c r="L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42"/>
      <c r="C452" s="47"/>
      <c r="D452" s="3"/>
      <c r="E452" s="3"/>
      <c r="F452" s="3"/>
      <c r="G452" s="3"/>
      <c r="H452" s="3"/>
      <c r="I452" s="3"/>
      <c r="J452" s="3"/>
      <c r="K452" s="3"/>
      <c r="L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42"/>
      <c r="C453" s="47"/>
      <c r="D453" s="3"/>
      <c r="E453" s="3"/>
      <c r="F453" s="3"/>
      <c r="G453" s="3"/>
      <c r="H453" s="3"/>
      <c r="I453" s="3"/>
      <c r="J453" s="3"/>
      <c r="K453" s="3"/>
      <c r="L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42"/>
      <c r="C454" s="47"/>
      <c r="D454" s="3"/>
      <c r="E454" s="3"/>
      <c r="F454" s="3"/>
      <c r="G454" s="3"/>
      <c r="H454" s="3"/>
      <c r="I454" s="3"/>
      <c r="J454" s="3"/>
      <c r="K454" s="3"/>
      <c r="L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42"/>
      <c r="C455" s="47"/>
      <c r="D455" s="3"/>
      <c r="E455" s="3"/>
      <c r="F455" s="3"/>
      <c r="G455" s="3"/>
      <c r="H455" s="3"/>
      <c r="I455" s="3"/>
      <c r="J455" s="3"/>
      <c r="K455" s="3"/>
      <c r="L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42"/>
      <c r="C456" s="47"/>
      <c r="D456" s="3"/>
      <c r="E456" s="3"/>
      <c r="F456" s="3"/>
      <c r="G456" s="3"/>
      <c r="H456" s="3"/>
      <c r="I456" s="3"/>
      <c r="J456" s="3"/>
      <c r="K456" s="3"/>
      <c r="L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42"/>
      <c r="C457" s="47"/>
      <c r="D457" s="3"/>
      <c r="E457" s="3"/>
      <c r="F457" s="3"/>
      <c r="G457" s="3"/>
      <c r="H457" s="3"/>
      <c r="I457" s="3"/>
      <c r="J457" s="3"/>
      <c r="K457" s="3"/>
      <c r="L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42"/>
      <c r="C458" s="47"/>
      <c r="D458" s="3"/>
      <c r="E458" s="3"/>
      <c r="F458" s="3"/>
      <c r="G458" s="3"/>
      <c r="H458" s="3"/>
      <c r="I458" s="3"/>
      <c r="J458" s="3"/>
      <c r="K458" s="3"/>
      <c r="L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42"/>
      <c r="C459" s="47"/>
      <c r="D459" s="3"/>
      <c r="E459" s="3"/>
      <c r="F459" s="3"/>
      <c r="G459" s="3"/>
      <c r="H459" s="3"/>
      <c r="I459" s="3"/>
      <c r="J459" s="3"/>
      <c r="K459" s="3"/>
      <c r="L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42"/>
      <c r="C460" s="47"/>
      <c r="D460" s="3"/>
      <c r="E460" s="3"/>
      <c r="F460" s="3"/>
      <c r="G460" s="3"/>
      <c r="H460" s="3"/>
      <c r="I460" s="3"/>
      <c r="J460" s="3"/>
      <c r="K460" s="3"/>
      <c r="L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42"/>
      <c r="C461" s="47"/>
      <c r="D461" s="3"/>
      <c r="E461" s="3"/>
      <c r="F461" s="3"/>
      <c r="G461" s="3"/>
      <c r="H461" s="3"/>
      <c r="I461" s="3"/>
      <c r="J461" s="3"/>
      <c r="K461" s="3"/>
      <c r="L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42"/>
      <c r="C462" s="47"/>
      <c r="D462" s="3"/>
      <c r="E462" s="3"/>
      <c r="F462" s="3"/>
      <c r="G462" s="3"/>
      <c r="H462" s="3"/>
      <c r="I462" s="3"/>
      <c r="J462" s="3"/>
      <c r="K462" s="3"/>
      <c r="L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42"/>
      <c r="C463" s="47"/>
      <c r="D463" s="3"/>
      <c r="E463" s="3"/>
      <c r="F463" s="3"/>
      <c r="G463" s="3"/>
      <c r="H463" s="3"/>
      <c r="I463" s="3"/>
      <c r="J463" s="3"/>
      <c r="K463" s="3"/>
      <c r="L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42"/>
      <c r="C464" s="47"/>
      <c r="D464" s="3"/>
      <c r="E464" s="3"/>
      <c r="F464" s="3"/>
      <c r="G464" s="3"/>
      <c r="H464" s="3"/>
      <c r="I464" s="3"/>
      <c r="J464" s="3"/>
      <c r="K464" s="3"/>
      <c r="L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42"/>
      <c r="C465" s="47"/>
      <c r="D465" s="3"/>
      <c r="E465" s="3"/>
      <c r="F465" s="3"/>
      <c r="G465" s="3"/>
      <c r="H465" s="3"/>
      <c r="I465" s="3"/>
      <c r="J465" s="3"/>
      <c r="K465" s="3"/>
      <c r="L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42"/>
      <c r="C466" s="47"/>
      <c r="D466" s="3"/>
      <c r="E466" s="3"/>
      <c r="F466" s="3"/>
      <c r="G466" s="3"/>
      <c r="H466" s="3"/>
      <c r="I466" s="3"/>
      <c r="J466" s="3"/>
      <c r="K466" s="3"/>
      <c r="L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42"/>
      <c r="C467" s="47"/>
      <c r="D467" s="3"/>
      <c r="E467" s="3"/>
      <c r="F467" s="3"/>
      <c r="G467" s="3"/>
      <c r="H467" s="3"/>
      <c r="I467" s="3"/>
      <c r="J467" s="3"/>
      <c r="K467" s="3"/>
      <c r="L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42"/>
      <c r="C468" s="47"/>
      <c r="D468" s="3"/>
      <c r="E468" s="3"/>
      <c r="F468" s="3"/>
      <c r="G468" s="3"/>
      <c r="H468" s="3"/>
      <c r="I468" s="3"/>
      <c r="J468" s="3"/>
      <c r="K468" s="3"/>
      <c r="L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42"/>
      <c r="C469" s="47"/>
      <c r="D469" s="3"/>
      <c r="E469" s="3"/>
      <c r="F469" s="3"/>
      <c r="G469" s="3"/>
      <c r="H469" s="3"/>
      <c r="I469" s="3"/>
      <c r="J469" s="3"/>
      <c r="K469" s="3"/>
      <c r="L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42"/>
      <c r="C470" s="47"/>
      <c r="D470" s="3"/>
      <c r="E470" s="3"/>
      <c r="F470" s="3"/>
      <c r="G470" s="3"/>
      <c r="H470" s="3"/>
      <c r="I470" s="3"/>
      <c r="J470" s="3"/>
      <c r="K470" s="3"/>
      <c r="L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42"/>
      <c r="C471" s="47"/>
      <c r="D471" s="3"/>
      <c r="E471" s="3"/>
      <c r="F471" s="3"/>
      <c r="G471" s="3"/>
      <c r="H471" s="3"/>
      <c r="I471" s="3"/>
      <c r="J471" s="3"/>
      <c r="K471" s="3"/>
      <c r="L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42"/>
      <c r="C472" s="47"/>
      <c r="D472" s="3"/>
      <c r="E472" s="3"/>
      <c r="F472" s="3"/>
      <c r="G472" s="3"/>
      <c r="H472" s="3"/>
      <c r="I472" s="3"/>
      <c r="J472" s="3"/>
      <c r="K472" s="3"/>
      <c r="L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42"/>
      <c r="C473" s="47"/>
      <c r="D473" s="3"/>
      <c r="E473" s="3"/>
      <c r="F473" s="3"/>
      <c r="G473" s="3"/>
      <c r="H473" s="3"/>
      <c r="I473" s="3"/>
      <c r="J473" s="3"/>
      <c r="K473" s="3"/>
      <c r="L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42"/>
      <c r="C474" s="47"/>
      <c r="D474" s="3"/>
      <c r="E474" s="3"/>
      <c r="F474" s="3"/>
      <c r="G474" s="3"/>
      <c r="H474" s="3"/>
      <c r="I474" s="3"/>
      <c r="J474" s="3"/>
      <c r="K474" s="3"/>
      <c r="L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42"/>
      <c r="C475" s="47"/>
      <c r="D475" s="3"/>
      <c r="E475" s="3"/>
      <c r="F475" s="3"/>
      <c r="G475" s="3"/>
      <c r="H475" s="3"/>
      <c r="I475" s="3"/>
      <c r="J475" s="3"/>
      <c r="K475" s="3"/>
      <c r="L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42"/>
      <c r="C476" s="47"/>
      <c r="D476" s="3"/>
      <c r="E476" s="3"/>
      <c r="F476" s="3"/>
      <c r="G476" s="3"/>
      <c r="H476" s="3"/>
      <c r="I476" s="3"/>
      <c r="J476" s="3"/>
      <c r="K476" s="3"/>
      <c r="L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42"/>
      <c r="C477" s="47"/>
      <c r="D477" s="3"/>
      <c r="E477" s="3"/>
      <c r="F477" s="3"/>
      <c r="G477" s="3"/>
      <c r="H477" s="3"/>
      <c r="I477" s="3"/>
      <c r="J477" s="3"/>
      <c r="K477" s="3"/>
      <c r="L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42"/>
      <c r="C478" s="47"/>
      <c r="D478" s="3"/>
      <c r="E478" s="3"/>
      <c r="F478" s="3"/>
      <c r="G478" s="3"/>
      <c r="H478" s="3"/>
      <c r="I478" s="3"/>
      <c r="J478" s="3"/>
      <c r="K478" s="3"/>
      <c r="L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42"/>
      <c r="C479" s="47"/>
      <c r="D479" s="3"/>
      <c r="E479" s="3"/>
      <c r="F479" s="3"/>
      <c r="G479" s="3"/>
      <c r="H479" s="3"/>
      <c r="I479" s="3"/>
      <c r="J479" s="3"/>
      <c r="K479" s="3"/>
      <c r="L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42"/>
      <c r="C480" s="47"/>
      <c r="D480" s="3"/>
      <c r="E480" s="3"/>
      <c r="F480" s="3"/>
      <c r="G480" s="3"/>
      <c r="H480" s="3"/>
      <c r="I480" s="3"/>
      <c r="J480" s="3"/>
      <c r="K480" s="3"/>
      <c r="L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42"/>
      <c r="C481" s="47"/>
      <c r="D481" s="3"/>
      <c r="E481" s="3"/>
      <c r="F481" s="3"/>
      <c r="G481" s="3"/>
      <c r="H481" s="3"/>
      <c r="I481" s="3"/>
      <c r="J481" s="3"/>
      <c r="K481" s="3"/>
      <c r="L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42"/>
      <c r="C482" s="47"/>
      <c r="D482" s="3"/>
      <c r="E482" s="3"/>
      <c r="F482" s="3"/>
      <c r="G482" s="3"/>
      <c r="H482" s="3"/>
      <c r="I482" s="3"/>
      <c r="J482" s="3"/>
      <c r="K482" s="3"/>
      <c r="L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42"/>
      <c r="C483" s="47"/>
      <c r="D483" s="3"/>
      <c r="E483" s="3"/>
      <c r="F483" s="3"/>
      <c r="G483" s="3"/>
      <c r="H483" s="3"/>
      <c r="I483" s="3"/>
      <c r="J483" s="3"/>
      <c r="K483" s="3"/>
      <c r="L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42"/>
      <c r="C484" s="47"/>
      <c r="D484" s="3"/>
      <c r="E484" s="3"/>
      <c r="F484" s="3"/>
      <c r="G484" s="3"/>
      <c r="H484" s="3"/>
      <c r="I484" s="3"/>
      <c r="J484" s="3"/>
      <c r="K484" s="3"/>
      <c r="L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42"/>
      <c r="C485" s="47"/>
      <c r="D485" s="3"/>
      <c r="E485" s="3"/>
      <c r="F485" s="3"/>
      <c r="G485" s="3"/>
      <c r="H485" s="3"/>
      <c r="I485" s="3"/>
      <c r="J485" s="3"/>
      <c r="K485" s="3"/>
      <c r="L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42"/>
      <c r="C486" s="47"/>
      <c r="D486" s="3"/>
      <c r="E486" s="3"/>
      <c r="F486" s="3"/>
      <c r="G486" s="3"/>
      <c r="H486" s="3"/>
      <c r="I486" s="3"/>
      <c r="J486" s="3"/>
      <c r="K486" s="3"/>
      <c r="L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42"/>
      <c r="C487" s="47"/>
      <c r="D487" s="3"/>
      <c r="E487" s="3"/>
      <c r="F487" s="3"/>
      <c r="G487" s="3"/>
      <c r="H487" s="3"/>
      <c r="I487" s="3"/>
      <c r="J487" s="3"/>
      <c r="K487" s="3"/>
      <c r="L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42"/>
      <c r="C488" s="47"/>
      <c r="D488" s="3"/>
      <c r="E488" s="3"/>
      <c r="F488" s="3"/>
      <c r="G488" s="3"/>
      <c r="H488" s="3"/>
      <c r="I488" s="3"/>
      <c r="J488" s="3"/>
      <c r="K488" s="3"/>
      <c r="L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42"/>
      <c r="C489" s="47"/>
      <c r="D489" s="3"/>
      <c r="E489" s="3"/>
      <c r="F489" s="3"/>
      <c r="G489" s="3"/>
      <c r="H489" s="3"/>
      <c r="I489" s="3"/>
      <c r="J489" s="3"/>
      <c r="K489" s="3"/>
      <c r="L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42"/>
      <c r="C490" s="47"/>
      <c r="D490" s="3"/>
      <c r="E490" s="3"/>
      <c r="F490" s="3"/>
      <c r="G490" s="3"/>
      <c r="H490" s="3"/>
      <c r="I490" s="3"/>
      <c r="J490" s="3"/>
      <c r="K490" s="3"/>
      <c r="L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42"/>
      <c r="C491" s="47"/>
      <c r="D491" s="3"/>
      <c r="E491" s="3"/>
      <c r="F491" s="3"/>
      <c r="G491" s="3"/>
      <c r="H491" s="3"/>
      <c r="I491" s="3"/>
      <c r="J491" s="3"/>
      <c r="K491" s="3"/>
      <c r="L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42"/>
      <c r="C492" s="47"/>
      <c r="D492" s="3"/>
      <c r="E492" s="3"/>
      <c r="F492" s="3"/>
      <c r="G492" s="3"/>
      <c r="H492" s="3"/>
      <c r="I492" s="3"/>
      <c r="J492" s="3"/>
      <c r="K492" s="3"/>
      <c r="L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42"/>
      <c r="C493" s="47"/>
      <c r="D493" s="3"/>
      <c r="E493" s="3"/>
      <c r="F493" s="3"/>
      <c r="G493" s="3"/>
      <c r="H493" s="3"/>
      <c r="I493" s="3"/>
      <c r="J493" s="3"/>
      <c r="K493" s="3"/>
      <c r="L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42"/>
      <c r="C494" s="47"/>
      <c r="D494" s="3"/>
      <c r="E494" s="3"/>
      <c r="F494" s="3"/>
      <c r="G494" s="3"/>
      <c r="H494" s="3"/>
      <c r="I494" s="3"/>
      <c r="J494" s="3"/>
      <c r="K494" s="3"/>
      <c r="L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42"/>
      <c r="C495" s="47"/>
      <c r="D495" s="3"/>
      <c r="E495" s="3"/>
      <c r="F495" s="3"/>
      <c r="G495" s="3"/>
      <c r="H495" s="3"/>
      <c r="I495" s="3"/>
      <c r="J495" s="3"/>
      <c r="K495" s="3"/>
      <c r="L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42"/>
      <c r="C496" s="47"/>
      <c r="D496" s="3"/>
      <c r="E496" s="3"/>
      <c r="F496" s="3"/>
      <c r="G496" s="3"/>
      <c r="H496" s="3"/>
      <c r="I496" s="3"/>
      <c r="J496" s="3"/>
      <c r="K496" s="3"/>
      <c r="L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42"/>
      <c r="C497" s="47"/>
      <c r="D497" s="3"/>
      <c r="E497" s="3"/>
      <c r="F497" s="3"/>
      <c r="G497" s="3"/>
      <c r="H497" s="3"/>
      <c r="I497" s="3"/>
      <c r="J497" s="3"/>
      <c r="K497" s="3"/>
      <c r="L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42"/>
      <c r="C498" s="47"/>
      <c r="D498" s="3"/>
      <c r="E498" s="3"/>
      <c r="F498" s="3"/>
      <c r="G498" s="3"/>
      <c r="H498" s="3"/>
      <c r="I498" s="3"/>
      <c r="J498" s="3"/>
      <c r="K498" s="3"/>
      <c r="L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42"/>
      <c r="C499" s="47"/>
      <c r="D499" s="3"/>
      <c r="E499" s="3"/>
      <c r="F499" s="3"/>
      <c r="G499" s="3"/>
      <c r="H499" s="3"/>
      <c r="I499" s="3"/>
      <c r="J499" s="3"/>
      <c r="K499" s="3"/>
      <c r="L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42"/>
      <c r="C500" s="47"/>
      <c r="D500" s="3"/>
      <c r="E500" s="3"/>
      <c r="F500" s="3"/>
      <c r="G500" s="3"/>
      <c r="H500" s="3"/>
      <c r="I500" s="3"/>
      <c r="J500" s="3"/>
      <c r="K500" s="3"/>
      <c r="L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42"/>
      <c r="C501" s="47"/>
      <c r="D501" s="3"/>
      <c r="E501" s="3"/>
      <c r="F501" s="3"/>
      <c r="G501" s="3"/>
      <c r="H501" s="3"/>
      <c r="I501" s="3"/>
      <c r="J501" s="3"/>
      <c r="K501" s="3"/>
      <c r="L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42"/>
      <c r="C502" s="47"/>
      <c r="D502" s="3"/>
      <c r="E502" s="3"/>
      <c r="F502" s="3"/>
      <c r="G502" s="3"/>
      <c r="H502" s="3"/>
      <c r="I502" s="3"/>
      <c r="J502" s="3"/>
      <c r="K502" s="3"/>
      <c r="L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42"/>
      <c r="C503" s="47"/>
      <c r="D503" s="3"/>
      <c r="E503" s="3"/>
      <c r="F503" s="3"/>
      <c r="G503" s="3"/>
      <c r="H503" s="3"/>
      <c r="I503" s="3"/>
      <c r="J503" s="3"/>
      <c r="K503" s="3"/>
      <c r="L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42"/>
      <c r="C504" s="47"/>
      <c r="D504" s="3"/>
      <c r="E504" s="3"/>
      <c r="F504" s="3"/>
      <c r="G504" s="3"/>
      <c r="H504" s="3"/>
      <c r="I504" s="3"/>
      <c r="J504" s="3"/>
      <c r="K504" s="3"/>
      <c r="L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42"/>
      <c r="C505" s="47"/>
      <c r="D505" s="3"/>
      <c r="E505" s="3"/>
      <c r="F505" s="3"/>
      <c r="G505" s="3"/>
      <c r="H505" s="3"/>
      <c r="I505" s="3"/>
      <c r="J505" s="3"/>
      <c r="K505" s="3"/>
      <c r="L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42"/>
      <c r="C506" s="47"/>
      <c r="D506" s="3"/>
      <c r="E506" s="3"/>
      <c r="F506" s="3"/>
      <c r="G506" s="3"/>
      <c r="H506" s="3"/>
      <c r="I506" s="3"/>
      <c r="J506" s="3"/>
      <c r="K506" s="3"/>
      <c r="L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42"/>
      <c r="C507" s="47"/>
      <c r="D507" s="3"/>
      <c r="E507" s="3"/>
      <c r="F507" s="3"/>
      <c r="G507" s="3"/>
      <c r="H507" s="3"/>
      <c r="I507" s="3"/>
      <c r="J507" s="3"/>
      <c r="K507" s="3"/>
      <c r="L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42"/>
      <c r="C508" s="47"/>
      <c r="D508" s="3"/>
      <c r="E508" s="3"/>
      <c r="F508" s="3"/>
      <c r="G508" s="3"/>
      <c r="H508" s="3"/>
      <c r="I508" s="3"/>
      <c r="J508" s="3"/>
      <c r="K508" s="3"/>
      <c r="L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42"/>
      <c r="C509" s="47"/>
      <c r="D509" s="3"/>
      <c r="E509" s="3"/>
      <c r="F509" s="3"/>
      <c r="G509" s="3"/>
      <c r="H509" s="3"/>
      <c r="I509" s="3"/>
      <c r="J509" s="3"/>
      <c r="K509" s="3"/>
      <c r="L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42"/>
      <c r="C510" s="47"/>
      <c r="D510" s="3"/>
      <c r="E510" s="3"/>
      <c r="F510" s="3"/>
      <c r="G510" s="3"/>
      <c r="H510" s="3"/>
      <c r="I510" s="3"/>
      <c r="J510" s="3"/>
      <c r="K510" s="3"/>
      <c r="L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42"/>
      <c r="C511" s="47"/>
      <c r="D511" s="3"/>
      <c r="E511" s="3"/>
      <c r="F511" s="3"/>
      <c r="G511" s="3"/>
      <c r="H511" s="3"/>
      <c r="I511" s="3"/>
      <c r="J511" s="3"/>
      <c r="K511" s="3"/>
      <c r="L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42"/>
      <c r="C512" s="47"/>
      <c r="D512" s="3"/>
      <c r="E512" s="3"/>
      <c r="F512" s="3"/>
      <c r="G512" s="3"/>
      <c r="H512" s="3"/>
      <c r="I512" s="3"/>
      <c r="J512" s="3"/>
      <c r="K512" s="3"/>
      <c r="L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42"/>
      <c r="C513" s="47"/>
      <c r="D513" s="3"/>
      <c r="E513" s="3"/>
      <c r="F513" s="3"/>
      <c r="G513" s="3"/>
      <c r="H513" s="3"/>
      <c r="I513" s="3"/>
      <c r="J513" s="3"/>
      <c r="K513" s="3"/>
      <c r="L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42"/>
      <c r="C514" s="47"/>
      <c r="D514" s="3"/>
      <c r="E514" s="3"/>
      <c r="F514" s="3"/>
      <c r="G514" s="3"/>
      <c r="H514" s="3"/>
      <c r="I514" s="3"/>
      <c r="J514" s="3"/>
      <c r="K514" s="3"/>
      <c r="L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42"/>
      <c r="C515" s="47"/>
      <c r="D515" s="3"/>
      <c r="E515" s="3"/>
      <c r="F515" s="3"/>
      <c r="G515" s="3"/>
      <c r="H515" s="3"/>
      <c r="I515" s="3"/>
      <c r="J515" s="3"/>
      <c r="K515" s="3"/>
      <c r="L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42"/>
      <c r="C516" s="47"/>
      <c r="D516" s="3"/>
      <c r="E516" s="3"/>
      <c r="F516" s="3"/>
      <c r="G516" s="3"/>
      <c r="H516" s="3"/>
      <c r="I516" s="3"/>
      <c r="J516" s="3"/>
      <c r="K516" s="3"/>
      <c r="L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42"/>
      <c r="C517" s="47"/>
      <c r="D517" s="3"/>
      <c r="E517" s="3"/>
      <c r="F517" s="3"/>
      <c r="G517" s="3"/>
      <c r="H517" s="3"/>
      <c r="I517" s="3"/>
      <c r="J517" s="3"/>
      <c r="K517" s="3"/>
      <c r="L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42"/>
      <c r="C518" s="47"/>
      <c r="D518" s="3"/>
      <c r="E518" s="3"/>
      <c r="F518" s="3"/>
      <c r="G518" s="3"/>
      <c r="H518" s="3"/>
      <c r="I518" s="3"/>
      <c r="J518" s="3"/>
      <c r="K518" s="3"/>
      <c r="L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42"/>
      <c r="C519" s="47"/>
      <c r="D519" s="3"/>
      <c r="E519" s="3"/>
      <c r="F519" s="3"/>
      <c r="G519" s="3"/>
      <c r="H519" s="3"/>
      <c r="I519" s="3"/>
      <c r="J519" s="3"/>
      <c r="K519" s="3"/>
      <c r="L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42"/>
      <c r="C520" s="47"/>
      <c r="D520" s="3"/>
      <c r="E520" s="3"/>
      <c r="F520" s="3"/>
      <c r="G520" s="3"/>
      <c r="H520" s="3"/>
      <c r="I520" s="3"/>
      <c r="J520" s="3"/>
      <c r="K520" s="3"/>
      <c r="L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42"/>
      <c r="C521" s="47"/>
      <c r="D521" s="3"/>
      <c r="E521" s="3"/>
      <c r="F521" s="3"/>
      <c r="G521" s="3"/>
      <c r="H521" s="3"/>
      <c r="I521" s="3"/>
      <c r="J521" s="3"/>
      <c r="K521" s="3"/>
      <c r="L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42"/>
      <c r="C522" s="47"/>
      <c r="D522" s="3"/>
      <c r="E522" s="3"/>
      <c r="F522" s="3"/>
      <c r="G522" s="3"/>
      <c r="H522" s="3"/>
      <c r="I522" s="3"/>
      <c r="J522" s="3"/>
      <c r="K522" s="3"/>
      <c r="L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42"/>
      <c r="C523" s="47"/>
      <c r="D523" s="3"/>
      <c r="E523" s="3"/>
      <c r="F523" s="3"/>
      <c r="G523" s="3"/>
      <c r="H523" s="3"/>
      <c r="I523" s="3"/>
      <c r="J523" s="3"/>
      <c r="K523" s="3"/>
      <c r="L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42"/>
      <c r="C524" s="47"/>
      <c r="D524" s="3"/>
      <c r="E524" s="3"/>
      <c r="F524" s="3"/>
      <c r="G524" s="3"/>
      <c r="H524" s="3"/>
      <c r="I524" s="3"/>
      <c r="J524" s="3"/>
      <c r="K524" s="3"/>
      <c r="L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42"/>
      <c r="C525" s="47"/>
      <c r="D525" s="3"/>
      <c r="E525" s="3"/>
      <c r="F525" s="3"/>
      <c r="G525" s="3"/>
      <c r="H525" s="3"/>
      <c r="I525" s="3"/>
      <c r="J525" s="3"/>
      <c r="K525" s="3"/>
      <c r="L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42"/>
      <c r="C526" s="47"/>
      <c r="D526" s="3"/>
      <c r="E526" s="3"/>
      <c r="F526" s="3"/>
      <c r="G526" s="3"/>
      <c r="H526" s="3"/>
      <c r="I526" s="3"/>
      <c r="J526" s="3"/>
      <c r="K526" s="3"/>
      <c r="L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42"/>
      <c r="C527" s="47"/>
      <c r="D527" s="3"/>
      <c r="E527" s="3"/>
      <c r="F527" s="3"/>
      <c r="G527" s="3"/>
      <c r="H527" s="3"/>
      <c r="I527" s="3"/>
      <c r="J527" s="3"/>
      <c r="K527" s="3"/>
      <c r="L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42"/>
      <c r="C528" s="47"/>
      <c r="D528" s="3"/>
      <c r="E528" s="3"/>
      <c r="F528" s="3"/>
      <c r="G528" s="3"/>
      <c r="H528" s="3"/>
      <c r="I528" s="3"/>
      <c r="J528" s="3"/>
      <c r="K528" s="3"/>
      <c r="L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42"/>
      <c r="C529" s="47"/>
      <c r="D529" s="3"/>
      <c r="E529" s="3"/>
      <c r="F529" s="3"/>
      <c r="G529" s="3"/>
      <c r="H529" s="3"/>
      <c r="I529" s="3"/>
      <c r="J529" s="3"/>
      <c r="K529" s="3"/>
      <c r="L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42"/>
      <c r="C530" s="47"/>
      <c r="D530" s="3"/>
      <c r="E530" s="3"/>
      <c r="F530" s="3"/>
      <c r="G530" s="3"/>
      <c r="H530" s="3"/>
      <c r="I530" s="3"/>
      <c r="J530" s="3"/>
      <c r="K530" s="3"/>
      <c r="L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42"/>
      <c r="C531" s="47"/>
      <c r="D531" s="3"/>
      <c r="E531" s="3"/>
      <c r="F531" s="3"/>
      <c r="G531" s="3"/>
      <c r="H531" s="3"/>
      <c r="I531" s="3"/>
      <c r="J531" s="3"/>
      <c r="K531" s="3"/>
      <c r="L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42"/>
      <c r="C532" s="47"/>
      <c r="D532" s="3"/>
      <c r="E532" s="3"/>
      <c r="F532" s="3"/>
      <c r="G532" s="3"/>
      <c r="H532" s="3"/>
      <c r="I532" s="3"/>
      <c r="J532" s="3"/>
      <c r="K532" s="3"/>
      <c r="L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42"/>
      <c r="C533" s="47"/>
      <c r="D533" s="3"/>
      <c r="E533" s="3"/>
      <c r="F533" s="3"/>
      <c r="G533" s="3"/>
      <c r="H533" s="3"/>
      <c r="I533" s="3"/>
      <c r="J533" s="3"/>
      <c r="K533" s="3"/>
      <c r="L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42"/>
      <c r="C534" s="47"/>
      <c r="D534" s="3"/>
      <c r="E534" s="3"/>
      <c r="F534" s="3"/>
      <c r="G534" s="3"/>
      <c r="H534" s="3"/>
      <c r="I534" s="3"/>
      <c r="J534" s="3"/>
      <c r="K534" s="3"/>
      <c r="L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42"/>
      <c r="C535" s="47"/>
      <c r="D535" s="3"/>
      <c r="E535" s="3"/>
      <c r="F535" s="3"/>
      <c r="G535" s="3"/>
      <c r="H535" s="3"/>
      <c r="I535" s="3"/>
      <c r="J535" s="3"/>
      <c r="K535" s="3"/>
      <c r="L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42"/>
      <c r="C536" s="47"/>
      <c r="D536" s="3"/>
      <c r="E536" s="3"/>
      <c r="F536" s="3"/>
      <c r="G536" s="3"/>
      <c r="H536" s="3"/>
      <c r="I536" s="3"/>
      <c r="J536" s="3"/>
      <c r="K536" s="3"/>
      <c r="L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42"/>
      <c r="C537" s="47"/>
      <c r="D537" s="3"/>
      <c r="E537" s="3"/>
      <c r="F537" s="3"/>
      <c r="G537" s="3"/>
      <c r="H537" s="3"/>
      <c r="I537" s="3"/>
      <c r="J537" s="3"/>
      <c r="K537" s="3"/>
      <c r="L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42"/>
      <c r="C538" s="47"/>
      <c r="D538" s="3"/>
      <c r="E538" s="3"/>
      <c r="F538" s="3"/>
      <c r="G538" s="3"/>
      <c r="H538" s="3"/>
      <c r="I538" s="3"/>
      <c r="J538" s="3"/>
      <c r="K538" s="3"/>
      <c r="L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42"/>
      <c r="C539" s="47"/>
      <c r="D539" s="3"/>
      <c r="E539" s="3"/>
      <c r="F539" s="3"/>
      <c r="G539" s="3"/>
      <c r="H539" s="3"/>
      <c r="I539" s="3"/>
      <c r="J539" s="3"/>
      <c r="K539" s="3"/>
      <c r="L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42"/>
      <c r="C540" s="47"/>
      <c r="D540" s="3"/>
      <c r="E540" s="3"/>
      <c r="F540" s="3"/>
      <c r="G540" s="3"/>
      <c r="H540" s="3"/>
      <c r="I540" s="3"/>
      <c r="J540" s="3"/>
      <c r="K540" s="3"/>
      <c r="L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42"/>
      <c r="C541" s="47"/>
      <c r="D541" s="3"/>
      <c r="E541" s="3"/>
      <c r="F541" s="3"/>
      <c r="G541" s="3"/>
      <c r="H541" s="3"/>
      <c r="I541" s="3"/>
      <c r="J541" s="3"/>
      <c r="K541" s="3"/>
      <c r="L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42"/>
      <c r="C542" s="47"/>
      <c r="D542" s="3"/>
      <c r="E542" s="3"/>
      <c r="F542" s="3"/>
      <c r="G542" s="3"/>
      <c r="H542" s="3"/>
      <c r="I542" s="3"/>
      <c r="J542" s="3"/>
      <c r="K542" s="3"/>
      <c r="L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42"/>
      <c r="C543" s="47"/>
      <c r="D543" s="3"/>
      <c r="E543" s="3"/>
      <c r="F543" s="3"/>
      <c r="G543" s="3"/>
      <c r="H543" s="3"/>
      <c r="I543" s="3"/>
      <c r="J543" s="3"/>
      <c r="K543" s="3"/>
      <c r="L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42"/>
      <c r="C544" s="47"/>
      <c r="D544" s="3"/>
      <c r="E544" s="3"/>
      <c r="F544" s="3"/>
      <c r="G544" s="3"/>
      <c r="H544" s="3"/>
      <c r="I544" s="3"/>
      <c r="J544" s="3"/>
      <c r="K544" s="3"/>
      <c r="L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42"/>
      <c r="C545" s="47"/>
      <c r="D545" s="3"/>
      <c r="E545" s="3"/>
      <c r="F545" s="3"/>
      <c r="G545" s="3"/>
      <c r="H545" s="3"/>
      <c r="I545" s="3"/>
      <c r="J545" s="3"/>
      <c r="K545" s="3"/>
      <c r="L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42"/>
      <c r="C546" s="47"/>
      <c r="D546" s="3"/>
      <c r="E546" s="3"/>
      <c r="F546" s="3"/>
      <c r="G546" s="3"/>
      <c r="H546" s="3"/>
      <c r="I546" s="3"/>
      <c r="J546" s="3"/>
      <c r="K546" s="3"/>
      <c r="L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42"/>
      <c r="C547" s="47"/>
      <c r="D547" s="3"/>
      <c r="E547" s="3"/>
      <c r="F547" s="3"/>
      <c r="G547" s="3"/>
      <c r="H547" s="3"/>
      <c r="I547" s="3"/>
      <c r="J547" s="3"/>
      <c r="K547" s="3"/>
      <c r="L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42"/>
      <c r="C548" s="47"/>
      <c r="D548" s="3"/>
      <c r="E548" s="3"/>
      <c r="F548" s="3"/>
      <c r="G548" s="3"/>
      <c r="H548" s="3"/>
      <c r="I548" s="3"/>
      <c r="J548" s="3"/>
      <c r="K548" s="3"/>
      <c r="L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42"/>
      <c r="C549" s="47"/>
      <c r="D549" s="3"/>
      <c r="E549" s="3"/>
      <c r="F549" s="3"/>
      <c r="G549" s="3"/>
      <c r="H549" s="3"/>
      <c r="I549" s="3"/>
      <c r="J549" s="3"/>
      <c r="K549" s="3"/>
      <c r="L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42"/>
      <c r="C550" s="47"/>
      <c r="D550" s="3"/>
      <c r="E550" s="3"/>
      <c r="F550" s="3"/>
      <c r="G550" s="3"/>
      <c r="H550" s="3"/>
      <c r="I550" s="3"/>
      <c r="J550" s="3"/>
      <c r="K550" s="3"/>
      <c r="L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42"/>
      <c r="C551" s="47"/>
      <c r="D551" s="3"/>
      <c r="E551" s="3"/>
      <c r="F551" s="3"/>
      <c r="G551" s="3"/>
      <c r="H551" s="3"/>
      <c r="I551" s="3"/>
      <c r="J551" s="3"/>
      <c r="K551" s="3"/>
      <c r="L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42"/>
      <c r="C552" s="47"/>
      <c r="D552" s="3"/>
      <c r="E552" s="3"/>
      <c r="F552" s="3"/>
      <c r="G552" s="3"/>
      <c r="H552" s="3"/>
      <c r="I552" s="3"/>
      <c r="J552" s="3"/>
      <c r="K552" s="3"/>
      <c r="L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42"/>
      <c r="C553" s="47"/>
      <c r="D553" s="3"/>
      <c r="E553" s="3"/>
      <c r="F553" s="3"/>
      <c r="G553" s="3"/>
      <c r="H553" s="3"/>
      <c r="I553" s="3"/>
      <c r="J553" s="3"/>
      <c r="K553" s="3"/>
      <c r="L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42"/>
      <c r="C554" s="47"/>
      <c r="D554" s="3"/>
      <c r="E554" s="3"/>
      <c r="F554" s="3"/>
      <c r="G554" s="3"/>
      <c r="H554" s="3"/>
      <c r="I554" s="3"/>
      <c r="J554" s="3"/>
      <c r="K554" s="3"/>
      <c r="L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42"/>
      <c r="C555" s="47"/>
      <c r="D555" s="3"/>
      <c r="E555" s="3"/>
      <c r="F555" s="3"/>
      <c r="G555" s="3"/>
      <c r="H555" s="3"/>
      <c r="I555" s="3"/>
      <c r="J555" s="3"/>
      <c r="K555" s="3"/>
      <c r="L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42"/>
      <c r="C556" s="47"/>
      <c r="D556" s="3"/>
      <c r="E556" s="3"/>
      <c r="F556" s="3"/>
      <c r="G556" s="3"/>
      <c r="H556" s="3"/>
      <c r="I556" s="3"/>
      <c r="J556" s="3"/>
      <c r="K556" s="3"/>
      <c r="L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42"/>
      <c r="C557" s="47"/>
      <c r="D557" s="3"/>
      <c r="E557" s="3"/>
      <c r="F557" s="3"/>
      <c r="G557" s="3"/>
      <c r="H557" s="3"/>
      <c r="I557" s="3"/>
      <c r="J557" s="3"/>
      <c r="K557" s="3"/>
      <c r="L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42"/>
      <c r="C558" s="47"/>
      <c r="D558" s="3"/>
      <c r="E558" s="3"/>
      <c r="F558" s="3"/>
      <c r="G558" s="3"/>
      <c r="H558" s="3"/>
      <c r="I558" s="3"/>
      <c r="J558" s="3"/>
      <c r="K558" s="3"/>
      <c r="L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42"/>
      <c r="C559" s="47"/>
      <c r="D559" s="3"/>
      <c r="E559" s="3"/>
      <c r="F559" s="3"/>
      <c r="G559" s="3"/>
      <c r="H559" s="3"/>
      <c r="I559" s="3"/>
      <c r="J559" s="3"/>
      <c r="K559" s="3"/>
      <c r="L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42"/>
      <c r="C560" s="47"/>
      <c r="D560" s="3"/>
      <c r="E560" s="3"/>
      <c r="F560" s="3"/>
      <c r="G560" s="3"/>
      <c r="H560" s="3"/>
      <c r="I560" s="3"/>
      <c r="J560" s="3"/>
      <c r="K560" s="3"/>
      <c r="L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42"/>
      <c r="C561" s="47"/>
      <c r="D561" s="3"/>
      <c r="E561" s="3"/>
      <c r="F561" s="3"/>
      <c r="G561" s="3"/>
      <c r="H561" s="3"/>
      <c r="I561" s="3"/>
      <c r="J561" s="3"/>
      <c r="K561" s="3"/>
      <c r="L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42"/>
      <c r="C562" s="47"/>
      <c r="D562" s="3"/>
      <c r="E562" s="3"/>
      <c r="F562" s="3"/>
      <c r="G562" s="3"/>
      <c r="H562" s="3"/>
      <c r="I562" s="3"/>
      <c r="J562" s="3"/>
      <c r="K562" s="3"/>
      <c r="L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42"/>
      <c r="C563" s="47"/>
      <c r="D563" s="3"/>
      <c r="E563" s="3"/>
      <c r="F563" s="3"/>
      <c r="G563" s="3"/>
      <c r="H563" s="3"/>
      <c r="I563" s="3"/>
      <c r="J563" s="3"/>
      <c r="K563" s="3"/>
      <c r="L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42"/>
      <c r="C564" s="47"/>
      <c r="D564" s="3"/>
      <c r="E564" s="3"/>
      <c r="F564" s="3"/>
      <c r="G564" s="3"/>
      <c r="H564" s="3"/>
      <c r="I564" s="3"/>
      <c r="J564" s="3"/>
      <c r="K564" s="3"/>
      <c r="L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42"/>
      <c r="C565" s="47"/>
      <c r="D565" s="3"/>
      <c r="E565" s="3"/>
      <c r="F565" s="3"/>
      <c r="G565" s="3"/>
      <c r="H565" s="3"/>
      <c r="I565" s="3"/>
      <c r="J565" s="3"/>
      <c r="K565" s="3"/>
      <c r="L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42"/>
      <c r="C566" s="47"/>
      <c r="D566" s="3"/>
      <c r="E566" s="3"/>
      <c r="F566" s="3"/>
      <c r="G566" s="3"/>
      <c r="H566" s="3"/>
      <c r="I566" s="3"/>
      <c r="J566" s="3"/>
      <c r="K566" s="3"/>
      <c r="L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42"/>
      <c r="C567" s="47"/>
      <c r="D567" s="3"/>
      <c r="E567" s="3"/>
      <c r="F567" s="3"/>
      <c r="G567" s="3"/>
      <c r="H567" s="3"/>
      <c r="I567" s="3"/>
      <c r="J567" s="3"/>
      <c r="K567" s="3"/>
      <c r="L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42"/>
      <c r="C568" s="47"/>
      <c r="D568" s="3"/>
      <c r="E568" s="3"/>
      <c r="F568" s="3"/>
      <c r="G568" s="3"/>
      <c r="H568" s="3"/>
      <c r="I568" s="3"/>
      <c r="J568" s="3"/>
      <c r="K568" s="3"/>
      <c r="L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42"/>
      <c r="C569" s="47"/>
      <c r="D569" s="3"/>
      <c r="E569" s="3"/>
      <c r="F569" s="3"/>
      <c r="G569" s="3"/>
      <c r="H569" s="3"/>
      <c r="I569" s="3"/>
      <c r="J569" s="3"/>
      <c r="K569" s="3"/>
      <c r="L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42"/>
      <c r="C570" s="47"/>
      <c r="D570" s="3"/>
      <c r="E570" s="3"/>
      <c r="F570" s="3"/>
      <c r="G570" s="3"/>
      <c r="H570" s="3"/>
      <c r="I570" s="3"/>
      <c r="J570" s="3"/>
      <c r="K570" s="3"/>
      <c r="L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42"/>
      <c r="C571" s="47"/>
      <c r="D571" s="3"/>
      <c r="E571" s="3"/>
      <c r="F571" s="3"/>
      <c r="G571" s="3"/>
      <c r="H571" s="3"/>
      <c r="I571" s="3"/>
      <c r="J571" s="3"/>
      <c r="K571" s="3"/>
      <c r="L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42"/>
      <c r="C572" s="47"/>
      <c r="D572" s="3"/>
      <c r="E572" s="3"/>
      <c r="F572" s="3"/>
      <c r="G572" s="3"/>
      <c r="H572" s="3"/>
      <c r="I572" s="3"/>
      <c r="J572" s="3"/>
      <c r="K572" s="3"/>
      <c r="L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42"/>
      <c r="C573" s="47"/>
      <c r="D573" s="3"/>
      <c r="E573" s="3"/>
      <c r="F573" s="3"/>
      <c r="G573" s="3"/>
      <c r="H573" s="3"/>
      <c r="I573" s="3"/>
      <c r="J573" s="3"/>
      <c r="K573" s="3"/>
      <c r="L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42"/>
      <c r="C574" s="47"/>
      <c r="D574" s="3"/>
      <c r="E574" s="3"/>
      <c r="F574" s="3"/>
      <c r="G574" s="3"/>
      <c r="H574" s="3"/>
      <c r="I574" s="3"/>
      <c r="J574" s="3"/>
      <c r="K574" s="3"/>
      <c r="L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42"/>
      <c r="C575" s="47"/>
      <c r="D575" s="3"/>
      <c r="E575" s="3"/>
      <c r="F575" s="3"/>
      <c r="G575" s="3"/>
      <c r="H575" s="3"/>
      <c r="I575" s="3"/>
      <c r="J575" s="3"/>
      <c r="K575" s="3"/>
      <c r="L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42"/>
      <c r="C576" s="47"/>
      <c r="D576" s="3"/>
      <c r="E576" s="3"/>
      <c r="F576" s="3"/>
      <c r="G576" s="3"/>
      <c r="H576" s="3"/>
      <c r="I576" s="3"/>
      <c r="J576" s="3"/>
      <c r="K576" s="3"/>
      <c r="L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42"/>
      <c r="C577" s="47"/>
      <c r="D577" s="3"/>
      <c r="E577" s="3"/>
      <c r="F577" s="3"/>
      <c r="G577" s="3"/>
      <c r="H577" s="3"/>
      <c r="I577" s="3"/>
      <c r="J577" s="3"/>
      <c r="K577" s="3"/>
      <c r="L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42"/>
      <c r="C578" s="47"/>
      <c r="D578" s="3"/>
      <c r="E578" s="3"/>
      <c r="F578" s="3"/>
      <c r="G578" s="3"/>
      <c r="H578" s="3"/>
      <c r="I578" s="3"/>
      <c r="J578" s="3"/>
      <c r="K578" s="3"/>
      <c r="L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42"/>
      <c r="C579" s="47"/>
      <c r="D579" s="3"/>
      <c r="E579" s="3"/>
      <c r="F579" s="3"/>
      <c r="G579" s="3"/>
      <c r="H579" s="3"/>
      <c r="I579" s="3"/>
      <c r="J579" s="3"/>
      <c r="K579" s="3"/>
      <c r="L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42"/>
      <c r="C580" s="47"/>
      <c r="D580" s="3"/>
      <c r="E580" s="3"/>
      <c r="F580" s="3"/>
      <c r="G580" s="3"/>
      <c r="H580" s="3"/>
      <c r="I580" s="3"/>
      <c r="J580" s="3"/>
      <c r="K580" s="3"/>
      <c r="L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42"/>
      <c r="C581" s="47"/>
      <c r="D581" s="3"/>
      <c r="E581" s="3"/>
      <c r="F581" s="3"/>
      <c r="G581" s="3"/>
      <c r="H581" s="3"/>
      <c r="I581" s="3"/>
      <c r="J581" s="3"/>
      <c r="K581" s="3"/>
      <c r="L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42"/>
      <c r="C582" s="47"/>
      <c r="D582" s="3"/>
      <c r="E582" s="3"/>
      <c r="F582" s="3"/>
      <c r="G582" s="3"/>
      <c r="H582" s="3"/>
      <c r="I582" s="3"/>
      <c r="J582" s="3"/>
      <c r="K582" s="3"/>
      <c r="L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42"/>
      <c r="C583" s="47"/>
      <c r="D583" s="3"/>
      <c r="E583" s="3"/>
      <c r="F583" s="3"/>
      <c r="G583" s="3"/>
      <c r="H583" s="3"/>
      <c r="I583" s="3"/>
      <c r="J583" s="3"/>
      <c r="K583" s="3"/>
      <c r="L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42"/>
      <c r="C584" s="47"/>
      <c r="D584" s="3"/>
      <c r="E584" s="3"/>
      <c r="F584" s="3"/>
      <c r="G584" s="3"/>
      <c r="H584" s="3"/>
      <c r="I584" s="3"/>
      <c r="J584" s="3"/>
      <c r="K584" s="3"/>
      <c r="L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42"/>
      <c r="C585" s="47"/>
      <c r="D585" s="3"/>
      <c r="E585" s="3"/>
      <c r="F585" s="3"/>
      <c r="G585" s="3"/>
      <c r="H585" s="3"/>
      <c r="I585" s="3"/>
      <c r="J585" s="3"/>
      <c r="K585" s="3"/>
      <c r="L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42"/>
      <c r="C586" s="47"/>
      <c r="D586" s="3"/>
      <c r="E586" s="3"/>
      <c r="F586" s="3"/>
      <c r="G586" s="3"/>
      <c r="H586" s="3"/>
      <c r="I586" s="3"/>
      <c r="J586" s="3"/>
      <c r="K586" s="3"/>
      <c r="L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42"/>
      <c r="C587" s="47"/>
      <c r="D587" s="3"/>
      <c r="E587" s="3"/>
      <c r="F587" s="3"/>
      <c r="G587" s="3"/>
      <c r="H587" s="3"/>
      <c r="I587" s="3"/>
      <c r="J587" s="3"/>
      <c r="K587" s="3"/>
      <c r="L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42"/>
      <c r="C588" s="47"/>
      <c r="D588" s="3"/>
      <c r="E588" s="3"/>
      <c r="F588" s="3"/>
      <c r="G588" s="3"/>
      <c r="H588" s="3"/>
      <c r="I588" s="3"/>
      <c r="J588" s="3"/>
      <c r="K588" s="3"/>
      <c r="L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42"/>
      <c r="C589" s="47"/>
      <c r="D589" s="3"/>
      <c r="E589" s="3"/>
      <c r="F589" s="3"/>
      <c r="G589" s="3"/>
      <c r="H589" s="3"/>
      <c r="I589" s="3"/>
      <c r="J589" s="3"/>
      <c r="K589" s="3"/>
      <c r="L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42"/>
      <c r="C590" s="47"/>
      <c r="D590" s="3"/>
      <c r="E590" s="3"/>
      <c r="F590" s="3"/>
      <c r="G590" s="3"/>
      <c r="H590" s="3"/>
      <c r="I590" s="3"/>
      <c r="J590" s="3"/>
      <c r="K590" s="3"/>
      <c r="L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42"/>
      <c r="C591" s="47"/>
      <c r="D591" s="3"/>
      <c r="E591" s="3"/>
      <c r="F591" s="3"/>
      <c r="G591" s="3"/>
      <c r="H591" s="3"/>
      <c r="I591" s="3"/>
      <c r="J591" s="3"/>
      <c r="K591" s="3"/>
      <c r="L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42"/>
      <c r="C592" s="47"/>
      <c r="D592" s="3"/>
      <c r="E592" s="3"/>
      <c r="F592" s="3"/>
      <c r="G592" s="3"/>
      <c r="H592" s="3"/>
      <c r="I592" s="3"/>
      <c r="J592" s="3"/>
      <c r="K592" s="3"/>
      <c r="L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42"/>
      <c r="C593" s="47"/>
      <c r="D593" s="3"/>
      <c r="E593" s="3"/>
      <c r="F593" s="3"/>
      <c r="G593" s="3"/>
      <c r="H593" s="3"/>
      <c r="I593" s="3"/>
      <c r="J593" s="3"/>
      <c r="K593" s="3"/>
      <c r="L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42"/>
      <c r="C594" s="47"/>
      <c r="D594" s="3"/>
      <c r="E594" s="3"/>
      <c r="F594" s="3"/>
      <c r="G594" s="3"/>
      <c r="H594" s="3"/>
      <c r="I594" s="3"/>
      <c r="J594" s="3"/>
      <c r="K594" s="3"/>
      <c r="L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42"/>
      <c r="C595" s="47"/>
      <c r="D595" s="3"/>
      <c r="E595" s="3"/>
      <c r="F595" s="3"/>
      <c r="G595" s="3"/>
      <c r="H595" s="3"/>
      <c r="I595" s="3"/>
      <c r="J595" s="3"/>
      <c r="K595" s="3"/>
      <c r="L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42"/>
      <c r="C596" s="47"/>
      <c r="D596" s="3"/>
      <c r="E596" s="3"/>
      <c r="F596" s="3"/>
      <c r="G596" s="3"/>
      <c r="H596" s="3"/>
      <c r="I596" s="3"/>
      <c r="J596" s="3"/>
      <c r="K596" s="3"/>
      <c r="L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42"/>
      <c r="C597" s="47"/>
      <c r="D597" s="3"/>
      <c r="E597" s="3"/>
      <c r="F597" s="3"/>
      <c r="G597" s="3"/>
      <c r="H597" s="3"/>
      <c r="I597" s="3"/>
      <c r="J597" s="3"/>
      <c r="K597" s="3"/>
      <c r="L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42"/>
      <c r="C598" s="47"/>
      <c r="D598" s="3"/>
      <c r="E598" s="3"/>
      <c r="F598" s="3"/>
      <c r="G598" s="3"/>
      <c r="H598" s="3"/>
      <c r="I598" s="3"/>
      <c r="J598" s="3"/>
      <c r="K598" s="3"/>
      <c r="L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42"/>
      <c r="C599" s="47"/>
      <c r="D599" s="3"/>
      <c r="E599" s="3"/>
      <c r="F599" s="3"/>
      <c r="G599" s="3"/>
      <c r="H599" s="3"/>
      <c r="I599" s="3"/>
      <c r="J599" s="3"/>
      <c r="K599" s="3"/>
      <c r="L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42"/>
      <c r="C600" s="47"/>
      <c r="D600" s="3"/>
      <c r="E600" s="3"/>
      <c r="F600" s="3"/>
      <c r="G600" s="3"/>
      <c r="H600" s="3"/>
      <c r="I600" s="3"/>
      <c r="J600" s="3"/>
      <c r="K600" s="3"/>
      <c r="L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42"/>
      <c r="C601" s="47"/>
      <c r="D601" s="3"/>
      <c r="E601" s="3"/>
      <c r="F601" s="3"/>
      <c r="G601" s="3"/>
      <c r="H601" s="3"/>
      <c r="I601" s="3"/>
      <c r="J601" s="3"/>
      <c r="K601" s="3"/>
      <c r="L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42"/>
      <c r="C602" s="47"/>
      <c r="D602" s="3"/>
      <c r="E602" s="3"/>
      <c r="F602" s="3"/>
      <c r="G602" s="3"/>
      <c r="H602" s="3"/>
      <c r="I602" s="3"/>
      <c r="J602" s="3"/>
      <c r="K602" s="3"/>
      <c r="L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42"/>
      <c r="C603" s="47"/>
      <c r="D603" s="3"/>
      <c r="E603" s="3"/>
      <c r="F603" s="3"/>
      <c r="G603" s="3"/>
      <c r="H603" s="3"/>
      <c r="I603" s="3"/>
      <c r="J603" s="3"/>
      <c r="K603" s="3"/>
      <c r="L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42"/>
      <c r="C604" s="47"/>
      <c r="D604" s="3"/>
      <c r="E604" s="3"/>
      <c r="F604" s="3"/>
      <c r="G604" s="3"/>
      <c r="H604" s="3"/>
      <c r="I604" s="3"/>
      <c r="J604" s="3"/>
      <c r="K604" s="3"/>
      <c r="L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42"/>
      <c r="C605" s="47"/>
      <c r="D605" s="3"/>
      <c r="E605" s="3"/>
      <c r="F605" s="3"/>
      <c r="G605" s="3"/>
      <c r="H605" s="3"/>
      <c r="I605" s="3"/>
      <c r="J605" s="3"/>
      <c r="K605" s="3"/>
      <c r="L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42"/>
      <c r="C606" s="47"/>
      <c r="D606" s="3"/>
      <c r="E606" s="3"/>
      <c r="F606" s="3"/>
      <c r="G606" s="3"/>
      <c r="H606" s="3"/>
      <c r="I606" s="3"/>
      <c r="J606" s="3"/>
      <c r="K606" s="3"/>
      <c r="L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42"/>
      <c r="C607" s="47"/>
      <c r="D607" s="3"/>
      <c r="E607" s="3"/>
      <c r="F607" s="3"/>
      <c r="G607" s="3"/>
      <c r="H607" s="3"/>
      <c r="I607" s="3"/>
      <c r="J607" s="3"/>
      <c r="K607" s="3"/>
      <c r="L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42"/>
      <c r="C608" s="47"/>
      <c r="D608" s="3"/>
      <c r="E608" s="3"/>
      <c r="F608" s="3"/>
      <c r="G608" s="3"/>
      <c r="H608" s="3"/>
      <c r="I608" s="3"/>
      <c r="J608" s="3"/>
      <c r="K608" s="3"/>
      <c r="L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42"/>
      <c r="C609" s="47"/>
      <c r="D609" s="3"/>
      <c r="E609" s="3"/>
      <c r="F609" s="3"/>
      <c r="G609" s="3"/>
      <c r="H609" s="3"/>
      <c r="I609" s="3"/>
      <c r="J609" s="3"/>
      <c r="K609" s="3"/>
      <c r="L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42"/>
      <c r="C610" s="47"/>
      <c r="D610" s="3"/>
      <c r="E610" s="3"/>
      <c r="F610" s="3"/>
      <c r="G610" s="3"/>
      <c r="H610" s="3"/>
      <c r="I610" s="3"/>
      <c r="J610" s="3"/>
      <c r="K610" s="3"/>
      <c r="L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42"/>
      <c r="C611" s="47"/>
      <c r="D611" s="3"/>
      <c r="E611" s="3"/>
      <c r="F611" s="3"/>
      <c r="G611" s="3"/>
      <c r="H611" s="3"/>
      <c r="I611" s="3"/>
      <c r="J611" s="3"/>
      <c r="K611" s="3"/>
      <c r="L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42"/>
      <c r="C612" s="47"/>
      <c r="D612" s="3"/>
      <c r="E612" s="3"/>
      <c r="F612" s="3"/>
      <c r="G612" s="3"/>
      <c r="H612" s="3"/>
      <c r="I612" s="3"/>
      <c r="J612" s="3"/>
      <c r="K612" s="3"/>
      <c r="L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42"/>
      <c r="C613" s="47"/>
      <c r="D613" s="3"/>
      <c r="E613" s="3"/>
      <c r="F613" s="3"/>
      <c r="G613" s="3"/>
      <c r="H613" s="3"/>
      <c r="I613" s="3"/>
      <c r="J613" s="3"/>
      <c r="K613" s="3"/>
      <c r="L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42"/>
      <c r="C614" s="47"/>
      <c r="D614" s="3"/>
      <c r="E614" s="3"/>
      <c r="F614" s="3"/>
      <c r="G614" s="3"/>
      <c r="H614" s="3"/>
      <c r="I614" s="3"/>
      <c r="J614" s="3"/>
      <c r="K614" s="3"/>
      <c r="L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42"/>
      <c r="C615" s="47"/>
      <c r="D615" s="3"/>
      <c r="E615" s="3"/>
      <c r="F615" s="3"/>
      <c r="G615" s="3"/>
      <c r="H615" s="3"/>
      <c r="I615" s="3"/>
      <c r="J615" s="3"/>
      <c r="K615" s="3"/>
      <c r="L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42"/>
      <c r="C616" s="47"/>
      <c r="D616" s="3"/>
      <c r="E616" s="3"/>
      <c r="F616" s="3"/>
      <c r="G616" s="3"/>
      <c r="H616" s="3"/>
      <c r="I616" s="3"/>
      <c r="J616" s="3"/>
      <c r="K616" s="3"/>
      <c r="L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42"/>
      <c r="C617" s="47"/>
      <c r="D617" s="3"/>
      <c r="E617" s="3"/>
      <c r="F617" s="3"/>
      <c r="G617" s="3"/>
      <c r="H617" s="3"/>
      <c r="I617" s="3"/>
      <c r="J617" s="3"/>
      <c r="K617" s="3"/>
      <c r="L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42"/>
      <c r="C618" s="47"/>
      <c r="D618" s="3"/>
      <c r="E618" s="3"/>
      <c r="F618" s="3"/>
      <c r="G618" s="3"/>
      <c r="H618" s="3"/>
      <c r="I618" s="3"/>
      <c r="J618" s="3"/>
      <c r="K618" s="3"/>
      <c r="L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42"/>
      <c r="C619" s="47"/>
      <c r="D619" s="3"/>
      <c r="E619" s="3"/>
      <c r="F619" s="3"/>
      <c r="G619" s="3"/>
      <c r="H619" s="3"/>
      <c r="I619" s="3"/>
      <c r="J619" s="3"/>
      <c r="K619" s="3"/>
      <c r="L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42"/>
      <c r="C620" s="47"/>
      <c r="D620" s="3"/>
      <c r="E620" s="3"/>
      <c r="F620" s="3"/>
      <c r="G620" s="3"/>
      <c r="H620" s="3"/>
      <c r="I620" s="3"/>
      <c r="J620" s="3"/>
      <c r="K620" s="3"/>
      <c r="L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42"/>
      <c r="C621" s="47"/>
      <c r="D621" s="3"/>
      <c r="E621" s="3"/>
      <c r="F621" s="3"/>
      <c r="G621" s="3"/>
      <c r="H621" s="3"/>
      <c r="I621" s="3"/>
      <c r="J621" s="3"/>
      <c r="K621" s="3"/>
      <c r="L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42"/>
      <c r="C622" s="47"/>
      <c r="D622" s="3"/>
      <c r="E622" s="3"/>
      <c r="F622" s="3"/>
      <c r="G622" s="3"/>
      <c r="H622" s="3"/>
      <c r="I622" s="3"/>
      <c r="J622" s="3"/>
      <c r="K622" s="3"/>
      <c r="L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42"/>
      <c r="C623" s="47"/>
      <c r="D623" s="3"/>
      <c r="E623" s="3"/>
      <c r="F623" s="3"/>
      <c r="G623" s="3"/>
      <c r="H623" s="3"/>
      <c r="I623" s="3"/>
      <c r="J623" s="3"/>
      <c r="K623" s="3"/>
      <c r="L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42"/>
      <c r="C624" s="47"/>
      <c r="D624" s="3"/>
      <c r="E624" s="3"/>
      <c r="F624" s="3"/>
      <c r="G624" s="3"/>
      <c r="H624" s="3"/>
      <c r="I624" s="3"/>
      <c r="J624" s="3"/>
      <c r="K624" s="3"/>
      <c r="L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42"/>
      <c r="C625" s="47"/>
      <c r="D625" s="3"/>
      <c r="E625" s="3"/>
      <c r="F625" s="3"/>
      <c r="G625" s="3"/>
      <c r="H625" s="3"/>
      <c r="I625" s="3"/>
      <c r="J625" s="3"/>
      <c r="K625" s="3"/>
      <c r="L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42"/>
      <c r="C626" s="47"/>
      <c r="D626" s="3"/>
      <c r="E626" s="3"/>
      <c r="F626" s="3"/>
      <c r="G626" s="3"/>
      <c r="H626" s="3"/>
      <c r="I626" s="3"/>
      <c r="J626" s="3"/>
      <c r="K626" s="3"/>
      <c r="L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42"/>
      <c r="C627" s="47"/>
      <c r="D627" s="3"/>
      <c r="E627" s="3"/>
      <c r="F627" s="3"/>
      <c r="G627" s="3"/>
      <c r="H627" s="3"/>
      <c r="I627" s="3"/>
      <c r="J627" s="3"/>
      <c r="K627" s="3"/>
      <c r="L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42"/>
      <c r="C628" s="47"/>
      <c r="D628" s="3"/>
      <c r="E628" s="3"/>
      <c r="F628" s="3"/>
      <c r="G628" s="3"/>
      <c r="H628" s="3"/>
      <c r="I628" s="3"/>
      <c r="J628" s="3"/>
      <c r="K628" s="3"/>
      <c r="L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42"/>
      <c r="C629" s="47"/>
      <c r="D629" s="3"/>
      <c r="E629" s="3"/>
      <c r="F629" s="3"/>
      <c r="G629" s="3"/>
      <c r="H629" s="3"/>
      <c r="I629" s="3"/>
      <c r="J629" s="3"/>
      <c r="K629" s="3"/>
      <c r="L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42"/>
      <c r="C630" s="47"/>
      <c r="D630" s="3"/>
      <c r="E630" s="3"/>
      <c r="F630" s="3"/>
      <c r="G630" s="3"/>
      <c r="H630" s="3"/>
      <c r="I630" s="3"/>
      <c r="J630" s="3"/>
      <c r="K630" s="3"/>
      <c r="L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42"/>
      <c r="C631" s="47"/>
      <c r="D631" s="3"/>
      <c r="E631" s="3"/>
      <c r="F631" s="3"/>
      <c r="G631" s="3"/>
      <c r="H631" s="3"/>
      <c r="I631" s="3"/>
      <c r="J631" s="3"/>
      <c r="K631" s="3"/>
      <c r="L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42"/>
      <c r="C632" s="47"/>
      <c r="D632" s="3"/>
      <c r="E632" s="3"/>
      <c r="F632" s="3"/>
      <c r="G632" s="3"/>
      <c r="H632" s="3"/>
      <c r="I632" s="3"/>
      <c r="J632" s="3"/>
      <c r="K632" s="3"/>
      <c r="L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42"/>
      <c r="C633" s="47"/>
      <c r="D633" s="3"/>
      <c r="E633" s="3"/>
      <c r="F633" s="3"/>
      <c r="G633" s="3"/>
      <c r="H633" s="3"/>
      <c r="I633" s="3"/>
      <c r="J633" s="3"/>
      <c r="K633" s="3"/>
      <c r="L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42"/>
      <c r="C634" s="47"/>
      <c r="D634" s="3"/>
      <c r="E634" s="3"/>
      <c r="F634" s="3"/>
      <c r="G634" s="3"/>
      <c r="H634" s="3"/>
      <c r="I634" s="3"/>
      <c r="J634" s="3"/>
      <c r="K634" s="3"/>
      <c r="L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42"/>
      <c r="C635" s="47"/>
      <c r="D635" s="3"/>
      <c r="E635" s="3"/>
      <c r="F635" s="3"/>
      <c r="G635" s="3"/>
      <c r="H635" s="3"/>
      <c r="I635" s="3"/>
      <c r="J635" s="3"/>
      <c r="K635" s="3"/>
      <c r="L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42"/>
      <c r="C636" s="47"/>
      <c r="D636" s="3"/>
      <c r="E636" s="3"/>
      <c r="F636" s="3"/>
      <c r="G636" s="3"/>
      <c r="H636" s="3"/>
      <c r="I636" s="3"/>
      <c r="J636" s="3"/>
      <c r="K636" s="3"/>
      <c r="L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42"/>
      <c r="C637" s="47"/>
      <c r="D637" s="3"/>
      <c r="E637" s="3"/>
      <c r="F637" s="3"/>
      <c r="G637" s="3"/>
      <c r="H637" s="3"/>
      <c r="I637" s="3"/>
      <c r="J637" s="3"/>
      <c r="K637" s="3"/>
      <c r="L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42"/>
      <c r="C638" s="47"/>
      <c r="D638" s="3"/>
      <c r="E638" s="3"/>
      <c r="F638" s="3"/>
      <c r="G638" s="3"/>
      <c r="H638" s="3"/>
      <c r="I638" s="3"/>
      <c r="J638" s="3"/>
      <c r="K638" s="3"/>
      <c r="L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42"/>
      <c r="C639" s="47"/>
      <c r="D639" s="3"/>
      <c r="E639" s="3"/>
      <c r="F639" s="3"/>
      <c r="G639" s="3"/>
      <c r="H639" s="3"/>
      <c r="I639" s="3"/>
      <c r="J639" s="3"/>
      <c r="K639" s="3"/>
      <c r="L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42"/>
      <c r="C640" s="47"/>
      <c r="D640" s="3"/>
      <c r="E640" s="3"/>
      <c r="F640" s="3"/>
      <c r="G640" s="3"/>
      <c r="H640" s="3"/>
      <c r="I640" s="3"/>
      <c r="J640" s="3"/>
      <c r="K640" s="3"/>
      <c r="L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42"/>
      <c r="C641" s="47"/>
      <c r="D641" s="3"/>
      <c r="E641" s="3"/>
      <c r="F641" s="3"/>
      <c r="G641" s="3"/>
      <c r="H641" s="3"/>
      <c r="I641" s="3"/>
      <c r="J641" s="3"/>
      <c r="K641" s="3"/>
      <c r="L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42"/>
      <c r="C642" s="47"/>
      <c r="D642" s="3"/>
      <c r="E642" s="3"/>
      <c r="F642" s="3"/>
      <c r="G642" s="3"/>
      <c r="H642" s="3"/>
      <c r="I642" s="3"/>
      <c r="J642" s="3"/>
      <c r="K642" s="3"/>
      <c r="L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42"/>
      <c r="C643" s="47"/>
      <c r="D643" s="3"/>
      <c r="E643" s="3"/>
      <c r="F643" s="3"/>
      <c r="G643" s="3"/>
      <c r="H643" s="3"/>
      <c r="I643" s="3"/>
      <c r="J643" s="3"/>
      <c r="K643" s="3"/>
      <c r="L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42"/>
      <c r="C644" s="47"/>
      <c r="D644" s="3"/>
      <c r="E644" s="3"/>
      <c r="F644" s="3"/>
      <c r="G644" s="3"/>
      <c r="H644" s="3"/>
      <c r="I644" s="3"/>
      <c r="J644" s="3"/>
      <c r="K644" s="3"/>
      <c r="L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42"/>
      <c r="C645" s="47"/>
      <c r="D645" s="3"/>
      <c r="E645" s="3"/>
      <c r="F645" s="3"/>
      <c r="G645" s="3"/>
      <c r="H645" s="3"/>
      <c r="I645" s="3"/>
      <c r="J645" s="3"/>
      <c r="K645" s="3"/>
      <c r="L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42"/>
      <c r="C646" s="47"/>
      <c r="D646" s="3"/>
      <c r="E646" s="3"/>
      <c r="F646" s="3"/>
      <c r="G646" s="3"/>
      <c r="H646" s="3"/>
      <c r="I646" s="3"/>
      <c r="J646" s="3"/>
      <c r="K646" s="3"/>
      <c r="L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42"/>
      <c r="C647" s="47"/>
      <c r="D647" s="3"/>
      <c r="E647" s="3"/>
      <c r="F647" s="3"/>
      <c r="G647" s="3"/>
      <c r="H647" s="3"/>
      <c r="I647" s="3"/>
      <c r="J647" s="3"/>
      <c r="K647" s="3"/>
      <c r="L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42"/>
      <c r="C648" s="47"/>
      <c r="D648" s="3"/>
      <c r="E648" s="3"/>
      <c r="F648" s="3"/>
      <c r="G648" s="3"/>
      <c r="H648" s="3"/>
      <c r="I648" s="3"/>
      <c r="J648" s="3"/>
      <c r="K648" s="3"/>
      <c r="L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42"/>
      <c r="C649" s="47"/>
      <c r="D649" s="3"/>
      <c r="E649" s="3"/>
      <c r="F649" s="3"/>
      <c r="G649" s="3"/>
      <c r="H649" s="3"/>
      <c r="I649" s="3"/>
      <c r="J649" s="3"/>
      <c r="K649" s="3"/>
      <c r="L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42"/>
      <c r="C650" s="47"/>
      <c r="D650" s="3"/>
      <c r="E650" s="3"/>
      <c r="F650" s="3"/>
      <c r="G650" s="3"/>
      <c r="H650" s="3"/>
      <c r="I650" s="3"/>
      <c r="J650" s="3"/>
      <c r="K650" s="3"/>
      <c r="L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42"/>
      <c r="C651" s="47"/>
      <c r="D651" s="3"/>
      <c r="E651" s="3"/>
      <c r="F651" s="3"/>
      <c r="G651" s="3"/>
      <c r="H651" s="3"/>
      <c r="I651" s="3"/>
      <c r="J651" s="3"/>
      <c r="K651" s="3"/>
      <c r="L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42"/>
      <c r="C652" s="47"/>
      <c r="D652" s="3"/>
      <c r="E652" s="3"/>
      <c r="F652" s="3"/>
      <c r="G652" s="3"/>
      <c r="H652" s="3"/>
      <c r="I652" s="3"/>
      <c r="J652" s="3"/>
      <c r="K652" s="3"/>
      <c r="L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42"/>
      <c r="C653" s="47"/>
      <c r="D653" s="3"/>
      <c r="E653" s="3"/>
      <c r="F653" s="3"/>
      <c r="G653" s="3"/>
      <c r="H653" s="3"/>
      <c r="I653" s="3"/>
      <c r="J653" s="3"/>
      <c r="K653" s="3"/>
      <c r="L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42"/>
      <c r="C654" s="47"/>
      <c r="D654" s="3"/>
      <c r="E654" s="3"/>
      <c r="F654" s="3"/>
      <c r="G654" s="3"/>
      <c r="H654" s="3"/>
      <c r="I654" s="3"/>
      <c r="J654" s="3"/>
      <c r="K654" s="3"/>
      <c r="L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42"/>
      <c r="C655" s="47"/>
      <c r="D655" s="3"/>
      <c r="E655" s="3"/>
      <c r="F655" s="3"/>
      <c r="G655" s="3"/>
      <c r="H655" s="3"/>
      <c r="I655" s="3"/>
      <c r="J655" s="3"/>
      <c r="K655" s="3"/>
      <c r="L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42"/>
      <c r="C656" s="47"/>
      <c r="D656" s="3"/>
      <c r="E656" s="3"/>
      <c r="F656" s="3"/>
      <c r="G656" s="3"/>
      <c r="H656" s="3"/>
      <c r="I656" s="3"/>
      <c r="J656" s="3"/>
      <c r="K656" s="3"/>
      <c r="L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42"/>
      <c r="C657" s="47"/>
      <c r="D657" s="3"/>
      <c r="E657" s="3"/>
      <c r="F657" s="3"/>
      <c r="G657" s="3"/>
      <c r="H657" s="3"/>
      <c r="I657" s="3"/>
      <c r="J657" s="3"/>
      <c r="K657" s="3"/>
      <c r="L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42"/>
      <c r="C658" s="47"/>
      <c r="D658" s="3"/>
      <c r="E658" s="3"/>
      <c r="F658" s="3"/>
      <c r="G658" s="3"/>
      <c r="H658" s="3"/>
      <c r="I658" s="3"/>
      <c r="J658" s="3"/>
      <c r="K658" s="3"/>
      <c r="L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42"/>
      <c r="C659" s="47"/>
      <c r="D659" s="3"/>
      <c r="E659" s="3"/>
      <c r="F659" s="3"/>
      <c r="G659" s="3"/>
      <c r="H659" s="3"/>
      <c r="I659" s="3"/>
      <c r="J659" s="3"/>
      <c r="K659" s="3"/>
      <c r="L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42"/>
      <c r="C660" s="47"/>
      <c r="D660" s="3"/>
      <c r="E660" s="3"/>
      <c r="F660" s="3"/>
      <c r="G660" s="3"/>
      <c r="H660" s="3"/>
      <c r="I660" s="3"/>
      <c r="J660" s="3"/>
      <c r="K660" s="3"/>
      <c r="L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42"/>
      <c r="C661" s="47"/>
      <c r="D661" s="3"/>
      <c r="E661" s="3"/>
      <c r="F661" s="3"/>
      <c r="G661" s="3"/>
      <c r="H661" s="3"/>
      <c r="I661" s="3"/>
      <c r="J661" s="3"/>
      <c r="K661" s="3"/>
      <c r="L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42"/>
      <c r="C662" s="47"/>
      <c r="D662" s="3"/>
      <c r="E662" s="3"/>
      <c r="F662" s="3"/>
      <c r="G662" s="3"/>
      <c r="H662" s="3"/>
      <c r="I662" s="3"/>
      <c r="J662" s="3"/>
      <c r="K662" s="3"/>
      <c r="L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42"/>
      <c r="C663" s="47"/>
      <c r="D663" s="3"/>
      <c r="E663" s="3"/>
      <c r="F663" s="3"/>
      <c r="G663" s="3"/>
      <c r="H663" s="3"/>
      <c r="I663" s="3"/>
      <c r="J663" s="3"/>
      <c r="K663" s="3"/>
      <c r="L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42"/>
      <c r="C664" s="47"/>
      <c r="D664" s="3"/>
      <c r="E664" s="3"/>
      <c r="F664" s="3"/>
      <c r="G664" s="3"/>
      <c r="H664" s="3"/>
      <c r="I664" s="3"/>
      <c r="J664" s="3"/>
      <c r="K664" s="3"/>
      <c r="L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42"/>
      <c r="C665" s="47"/>
      <c r="D665" s="3"/>
      <c r="E665" s="3"/>
      <c r="F665" s="3"/>
      <c r="G665" s="3"/>
      <c r="H665" s="3"/>
      <c r="I665" s="3"/>
      <c r="J665" s="3"/>
      <c r="K665" s="3"/>
      <c r="L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42"/>
      <c r="C666" s="47"/>
      <c r="D666" s="3"/>
      <c r="E666" s="3"/>
      <c r="F666" s="3"/>
      <c r="G666" s="3"/>
      <c r="H666" s="3"/>
      <c r="I666" s="3"/>
      <c r="J666" s="3"/>
      <c r="K666" s="3"/>
      <c r="L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42"/>
      <c r="C667" s="47"/>
      <c r="D667" s="3"/>
      <c r="E667" s="3"/>
      <c r="F667" s="3"/>
      <c r="G667" s="3"/>
      <c r="H667" s="3"/>
      <c r="I667" s="3"/>
      <c r="J667" s="3"/>
      <c r="K667" s="3"/>
      <c r="L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42"/>
      <c r="C668" s="47"/>
      <c r="D668" s="3"/>
      <c r="E668" s="3"/>
      <c r="F668" s="3"/>
      <c r="G668" s="3"/>
      <c r="H668" s="3"/>
      <c r="I668" s="3"/>
      <c r="J668" s="3"/>
      <c r="K668" s="3"/>
      <c r="L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42"/>
      <c r="C669" s="47"/>
      <c r="D669" s="3"/>
      <c r="E669" s="3"/>
      <c r="F669" s="3"/>
      <c r="G669" s="3"/>
      <c r="H669" s="3"/>
      <c r="I669" s="3"/>
      <c r="J669" s="3"/>
      <c r="K669" s="3"/>
      <c r="L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42"/>
      <c r="C670" s="47"/>
      <c r="D670" s="3"/>
      <c r="E670" s="3"/>
      <c r="F670" s="3"/>
      <c r="G670" s="3"/>
      <c r="H670" s="3"/>
      <c r="I670" s="3"/>
      <c r="J670" s="3"/>
      <c r="K670" s="3"/>
      <c r="L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42"/>
      <c r="C671" s="47"/>
      <c r="D671" s="3"/>
      <c r="E671" s="3"/>
      <c r="F671" s="3"/>
      <c r="G671" s="3"/>
      <c r="H671" s="3"/>
      <c r="I671" s="3"/>
      <c r="J671" s="3"/>
      <c r="K671" s="3"/>
      <c r="L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42"/>
      <c r="C672" s="47"/>
      <c r="D672" s="3"/>
      <c r="E672" s="3"/>
      <c r="F672" s="3"/>
      <c r="G672" s="3"/>
      <c r="H672" s="3"/>
      <c r="I672" s="3"/>
      <c r="J672" s="3"/>
      <c r="K672" s="3"/>
      <c r="L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42"/>
      <c r="C673" s="47"/>
      <c r="D673" s="3"/>
      <c r="E673" s="3"/>
      <c r="F673" s="3"/>
      <c r="G673" s="3"/>
      <c r="H673" s="3"/>
      <c r="I673" s="3"/>
      <c r="J673" s="3"/>
      <c r="K673" s="3"/>
      <c r="L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42"/>
      <c r="C674" s="47"/>
      <c r="D674" s="3"/>
      <c r="E674" s="3"/>
      <c r="F674" s="3"/>
      <c r="G674" s="3"/>
      <c r="H674" s="3"/>
      <c r="I674" s="3"/>
      <c r="J674" s="3"/>
      <c r="K674" s="3"/>
      <c r="L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42"/>
      <c r="C675" s="47"/>
      <c r="D675" s="3"/>
      <c r="E675" s="3"/>
      <c r="F675" s="3"/>
      <c r="G675" s="3"/>
      <c r="H675" s="3"/>
      <c r="I675" s="3"/>
      <c r="J675" s="3"/>
      <c r="K675" s="3"/>
      <c r="L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42"/>
      <c r="C676" s="47"/>
      <c r="D676" s="3"/>
      <c r="E676" s="3"/>
      <c r="F676" s="3"/>
      <c r="G676" s="3"/>
      <c r="H676" s="3"/>
      <c r="I676" s="3"/>
      <c r="J676" s="3"/>
      <c r="K676" s="3"/>
      <c r="L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42"/>
      <c r="C677" s="47"/>
      <c r="D677" s="3"/>
      <c r="E677" s="3"/>
      <c r="F677" s="3"/>
      <c r="G677" s="3"/>
      <c r="H677" s="3"/>
      <c r="I677" s="3"/>
      <c r="J677" s="3"/>
      <c r="K677" s="3"/>
      <c r="L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42"/>
      <c r="C678" s="47"/>
      <c r="D678" s="3"/>
      <c r="E678" s="3"/>
      <c r="F678" s="3"/>
      <c r="G678" s="3"/>
      <c r="H678" s="3"/>
      <c r="I678" s="3"/>
      <c r="J678" s="3"/>
      <c r="K678" s="3"/>
      <c r="L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42"/>
      <c r="C679" s="47"/>
      <c r="D679" s="3"/>
      <c r="E679" s="3"/>
      <c r="F679" s="3"/>
      <c r="G679" s="3"/>
      <c r="H679" s="3"/>
      <c r="I679" s="3"/>
      <c r="J679" s="3"/>
      <c r="K679" s="3"/>
      <c r="L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42"/>
      <c r="C680" s="47"/>
      <c r="D680" s="3"/>
      <c r="E680" s="3"/>
      <c r="F680" s="3"/>
      <c r="G680" s="3"/>
      <c r="H680" s="3"/>
      <c r="I680" s="3"/>
      <c r="J680" s="3"/>
      <c r="K680" s="3"/>
      <c r="L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42"/>
      <c r="C681" s="47"/>
      <c r="D681" s="3"/>
      <c r="E681" s="3"/>
      <c r="F681" s="3"/>
      <c r="G681" s="3"/>
      <c r="H681" s="3"/>
      <c r="I681" s="3"/>
      <c r="J681" s="3"/>
      <c r="K681" s="3"/>
      <c r="L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42"/>
      <c r="C682" s="47"/>
      <c r="D682" s="3"/>
      <c r="E682" s="3"/>
      <c r="F682" s="3"/>
      <c r="G682" s="3"/>
      <c r="H682" s="3"/>
      <c r="I682" s="3"/>
      <c r="J682" s="3"/>
      <c r="K682" s="3"/>
      <c r="L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42"/>
      <c r="C683" s="47"/>
      <c r="D683" s="3"/>
      <c r="E683" s="3"/>
      <c r="F683" s="3"/>
      <c r="G683" s="3"/>
      <c r="H683" s="3"/>
      <c r="I683" s="3"/>
      <c r="J683" s="3"/>
      <c r="K683" s="3"/>
      <c r="L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42"/>
      <c r="C684" s="47"/>
      <c r="D684" s="3"/>
      <c r="E684" s="3"/>
      <c r="F684" s="3"/>
      <c r="G684" s="3"/>
      <c r="H684" s="3"/>
      <c r="I684" s="3"/>
      <c r="J684" s="3"/>
      <c r="K684" s="3"/>
      <c r="L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42"/>
      <c r="C685" s="47"/>
      <c r="D685" s="3"/>
      <c r="E685" s="3"/>
      <c r="F685" s="3"/>
      <c r="G685" s="3"/>
      <c r="H685" s="3"/>
      <c r="I685" s="3"/>
      <c r="J685" s="3"/>
      <c r="K685" s="3"/>
      <c r="L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42"/>
      <c r="C686" s="47"/>
      <c r="D686" s="3"/>
      <c r="E686" s="3"/>
      <c r="F686" s="3"/>
      <c r="G686" s="3"/>
      <c r="H686" s="3"/>
      <c r="I686" s="3"/>
      <c r="J686" s="3"/>
      <c r="K686" s="3"/>
      <c r="L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42"/>
      <c r="C687" s="47"/>
      <c r="D687" s="3"/>
      <c r="E687" s="3"/>
      <c r="F687" s="3"/>
      <c r="G687" s="3"/>
      <c r="H687" s="3"/>
      <c r="I687" s="3"/>
      <c r="J687" s="3"/>
      <c r="K687" s="3"/>
      <c r="L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42"/>
      <c r="C688" s="47"/>
      <c r="D688" s="3"/>
      <c r="E688" s="3"/>
      <c r="F688" s="3"/>
      <c r="G688" s="3"/>
      <c r="H688" s="3"/>
      <c r="I688" s="3"/>
      <c r="J688" s="3"/>
      <c r="K688" s="3"/>
      <c r="L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42"/>
      <c r="C689" s="47"/>
      <c r="D689" s="3"/>
      <c r="E689" s="3"/>
      <c r="F689" s="3"/>
      <c r="G689" s="3"/>
      <c r="H689" s="3"/>
      <c r="I689" s="3"/>
      <c r="J689" s="3"/>
      <c r="K689" s="3"/>
      <c r="L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42"/>
      <c r="C690" s="47"/>
      <c r="D690" s="3"/>
      <c r="E690" s="3"/>
      <c r="F690" s="3"/>
      <c r="G690" s="3"/>
      <c r="H690" s="3"/>
      <c r="I690" s="3"/>
      <c r="J690" s="3"/>
      <c r="K690" s="3"/>
      <c r="L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42"/>
      <c r="C691" s="47"/>
      <c r="D691" s="3"/>
      <c r="E691" s="3"/>
      <c r="F691" s="3"/>
      <c r="G691" s="3"/>
      <c r="H691" s="3"/>
      <c r="I691" s="3"/>
      <c r="J691" s="3"/>
      <c r="K691" s="3"/>
      <c r="L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42"/>
      <c r="C692" s="47"/>
      <c r="D692" s="3"/>
      <c r="E692" s="3"/>
      <c r="F692" s="3"/>
      <c r="G692" s="3"/>
      <c r="H692" s="3"/>
      <c r="I692" s="3"/>
      <c r="J692" s="3"/>
      <c r="K692" s="3"/>
      <c r="L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42"/>
      <c r="C693" s="47"/>
      <c r="D693" s="3"/>
      <c r="E693" s="3"/>
      <c r="F693" s="3"/>
      <c r="G693" s="3"/>
      <c r="H693" s="3"/>
      <c r="I693" s="3"/>
      <c r="J693" s="3"/>
      <c r="K693" s="3"/>
      <c r="L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42"/>
      <c r="C694" s="47"/>
      <c r="D694" s="3"/>
      <c r="E694" s="3"/>
      <c r="F694" s="3"/>
      <c r="G694" s="3"/>
      <c r="H694" s="3"/>
      <c r="I694" s="3"/>
      <c r="J694" s="3"/>
      <c r="K694" s="3"/>
      <c r="L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42"/>
      <c r="C695" s="47"/>
      <c r="D695" s="3"/>
      <c r="E695" s="3"/>
      <c r="F695" s="3"/>
      <c r="G695" s="3"/>
      <c r="H695" s="3"/>
      <c r="I695" s="3"/>
      <c r="J695" s="3"/>
      <c r="K695" s="3"/>
      <c r="L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42"/>
      <c r="C696" s="47"/>
      <c r="D696" s="3"/>
      <c r="E696" s="3"/>
      <c r="F696" s="3"/>
      <c r="G696" s="3"/>
      <c r="H696" s="3"/>
      <c r="I696" s="3"/>
      <c r="J696" s="3"/>
      <c r="K696" s="3"/>
      <c r="L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42"/>
      <c r="C697" s="47"/>
      <c r="D697" s="3"/>
      <c r="E697" s="3"/>
      <c r="F697" s="3"/>
      <c r="G697" s="3"/>
      <c r="H697" s="3"/>
      <c r="I697" s="3"/>
      <c r="J697" s="3"/>
      <c r="K697" s="3"/>
      <c r="L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42"/>
      <c r="C698" s="47"/>
      <c r="D698" s="3"/>
      <c r="E698" s="3"/>
      <c r="F698" s="3"/>
      <c r="G698" s="3"/>
      <c r="H698" s="3"/>
      <c r="I698" s="3"/>
      <c r="J698" s="3"/>
      <c r="K698" s="3"/>
      <c r="L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42"/>
      <c r="C699" s="47"/>
      <c r="D699" s="3"/>
      <c r="E699" s="3"/>
      <c r="F699" s="3"/>
      <c r="G699" s="3"/>
      <c r="H699" s="3"/>
      <c r="I699" s="3"/>
      <c r="J699" s="3"/>
      <c r="K699" s="3"/>
      <c r="L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42"/>
      <c r="C700" s="47"/>
      <c r="D700" s="3"/>
      <c r="E700" s="3"/>
      <c r="F700" s="3"/>
      <c r="G700" s="3"/>
      <c r="H700" s="3"/>
      <c r="I700" s="3"/>
      <c r="J700" s="3"/>
      <c r="K700" s="3"/>
      <c r="L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42"/>
      <c r="C701" s="47"/>
      <c r="D701" s="3"/>
      <c r="E701" s="3"/>
      <c r="F701" s="3"/>
      <c r="G701" s="3"/>
      <c r="H701" s="3"/>
      <c r="I701" s="3"/>
      <c r="J701" s="3"/>
      <c r="K701" s="3"/>
      <c r="L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42"/>
      <c r="C702" s="47"/>
      <c r="D702" s="3"/>
      <c r="E702" s="3"/>
      <c r="F702" s="3"/>
      <c r="G702" s="3"/>
      <c r="H702" s="3"/>
      <c r="I702" s="3"/>
      <c r="J702" s="3"/>
      <c r="K702" s="3"/>
      <c r="L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42"/>
      <c r="C703" s="47"/>
      <c r="D703" s="3"/>
      <c r="E703" s="3"/>
      <c r="F703" s="3"/>
      <c r="G703" s="3"/>
      <c r="H703" s="3"/>
      <c r="I703" s="3"/>
      <c r="J703" s="3"/>
      <c r="K703" s="3"/>
      <c r="L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42"/>
      <c r="C704" s="47"/>
      <c r="D704" s="3"/>
      <c r="E704" s="3"/>
      <c r="F704" s="3"/>
      <c r="G704" s="3"/>
      <c r="H704" s="3"/>
      <c r="I704" s="3"/>
      <c r="J704" s="3"/>
      <c r="K704" s="3"/>
      <c r="L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42"/>
      <c r="C705" s="47"/>
      <c r="D705" s="3"/>
      <c r="E705" s="3"/>
      <c r="F705" s="3"/>
      <c r="G705" s="3"/>
      <c r="H705" s="3"/>
      <c r="I705" s="3"/>
      <c r="J705" s="3"/>
      <c r="K705" s="3"/>
      <c r="L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42"/>
      <c r="C706" s="47"/>
      <c r="D706" s="3"/>
      <c r="E706" s="3"/>
      <c r="F706" s="3"/>
      <c r="G706" s="3"/>
      <c r="H706" s="3"/>
      <c r="I706" s="3"/>
      <c r="J706" s="3"/>
      <c r="K706" s="3"/>
      <c r="L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42"/>
      <c r="C707" s="47"/>
      <c r="D707" s="3"/>
      <c r="E707" s="3"/>
      <c r="F707" s="3"/>
      <c r="G707" s="3"/>
      <c r="H707" s="3"/>
      <c r="I707" s="3"/>
      <c r="J707" s="3"/>
      <c r="K707" s="3"/>
      <c r="L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42"/>
      <c r="C708" s="47"/>
      <c r="D708" s="3"/>
      <c r="E708" s="3"/>
      <c r="F708" s="3"/>
      <c r="G708" s="3"/>
      <c r="H708" s="3"/>
      <c r="I708" s="3"/>
      <c r="J708" s="3"/>
      <c r="K708" s="3"/>
      <c r="L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42"/>
      <c r="C709" s="47"/>
      <c r="D709" s="3"/>
      <c r="E709" s="3"/>
      <c r="F709" s="3"/>
      <c r="G709" s="3"/>
      <c r="H709" s="3"/>
      <c r="I709" s="3"/>
      <c r="J709" s="3"/>
      <c r="K709" s="3"/>
      <c r="L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42"/>
      <c r="C710" s="47"/>
      <c r="D710" s="3"/>
      <c r="E710" s="3"/>
      <c r="F710" s="3"/>
      <c r="G710" s="3"/>
      <c r="H710" s="3"/>
      <c r="I710" s="3"/>
      <c r="J710" s="3"/>
      <c r="K710" s="3"/>
      <c r="L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42"/>
      <c r="C711" s="47"/>
      <c r="D711" s="3"/>
      <c r="E711" s="3"/>
      <c r="F711" s="3"/>
      <c r="G711" s="3"/>
      <c r="H711" s="3"/>
      <c r="I711" s="3"/>
      <c r="J711" s="3"/>
      <c r="K711" s="3"/>
      <c r="L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42"/>
      <c r="C712" s="47"/>
      <c r="D712" s="3"/>
      <c r="E712" s="3"/>
      <c r="F712" s="3"/>
      <c r="G712" s="3"/>
      <c r="H712" s="3"/>
      <c r="I712" s="3"/>
      <c r="J712" s="3"/>
      <c r="K712" s="3"/>
      <c r="L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42"/>
      <c r="C713" s="47"/>
      <c r="D713" s="3"/>
      <c r="E713" s="3"/>
      <c r="F713" s="3"/>
      <c r="G713" s="3"/>
      <c r="H713" s="3"/>
      <c r="I713" s="3"/>
      <c r="J713" s="3"/>
      <c r="K713" s="3"/>
      <c r="L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42"/>
      <c r="C714" s="47"/>
      <c r="D714" s="3"/>
      <c r="E714" s="3"/>
      <c r="F714" s="3"/>
      <c r="G714" s="3"/>
      <c r="H714" s="3"/>
      <c r="I714" s="3"/>
      <c r="J714" s="3"/>
      <c r="K714" s="3"/>
      <c r="L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42"/>
      <c r="C715" s="47"/>
      <c r="D715" s="3"/>
      <c r="E715" s="3"/>
      <c r="F715" s="3"/>
      <c r="G715" s="3"/>
      <c r="H715" s="3"/>
      <c r="I715" s="3"/>
      <c r="J715" s="3"/>
      <c r="K715" s="3"/>
      <c r="L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42"/>
      <c r="C716" s="47"/>
      <c r="D716" s="3"/>
      <c r="E716" s="3"/>
      <c r="F716" s="3"/>
      <c r="G716" s="3"/>
      <c r="H716" s="3"/>
      <c r="I716" s="3"/>
      <c r="J716" s="3"/>
      <c r="K716" s="3"/>
      <c r="L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42"/>
      <c r="C717" s="47"/>
      <c r="D717" s="3"/>
      <c r="E717" s="3"/>
      <c r="F717" s="3"/>
      <c r="G717" s="3"/>
      <c r="H717" s="3"/>
      <c r="I717" s="3"/>
      <c r="J717" s="3"/>
      <c r="K717" s="3"/>
      <c r="L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42"/>
      <c r="C718" s="47"/>
      <c r="D718" s="3"/>
      <c r="E718" s="3"/>
      <c r="F718" s="3"/>
      <c r="G718" s="3"/>
      <c r="H718" s="3"/>
      <c r="I718" s="3"/>
      <c r="J718" s="3"/>
      <c r="K718" s="3"/>
      <c r="L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42"/>
      <c r="C719" s="47"/>
      <c r="D719" s="3"/>
      <c r="E719" s="3"/>
      <c r="F719" s="3"/>
      <c r="G719" s="3"/>
      <c r="H719" s="3"/>
      <c r="I719" s="3"/>
      <c r="J719" s="3"/>
      <c r="K719" s="3"/>
      <c r="L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42"/>
      <c r="C720" s="47"/>
      <c r="D720" s="3"/>
      <c r="E720" s="3"/>
      <c r="F720" s="3"/>
      <c r="G720" s="3"/>
      <c r="H720" s="3"/>
      <c r="I720" s="3"/>
      <c r="J720" s="3"/>
      <c r="K720" s="3"/>
      <c r="L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42"/>
      <c r="C721" s="47"/>
      <c r="D721" s="3"/>
      <c r="E721" s="3"/>
      <c r="F721" s="3"/>
      <c r="G721" s="3"/>
      <c r="H721" s="3"/>
      <c r="I721" s="3"/>
      <c r="J721" s="3"/>
      <c r="K721" s="3"/>
      <c r="L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42"/>
      <c r="C722" s="47"/>
      <c r="D722" s="3"/>
      <c r="E722" s="3"/>
      <c r="F722" s="3"/>
      <c r="G722" s="3"/>
      <c r="H722" s="3"/>
      <c r="I722" s="3"/>
      <c r="J722" s="3"/>
      <c r="K722" s="3"/>
      <c r="L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42"/>
      <c r="C723" s="47"/>
      <c r="D723" s="3"/>
      <c r="E723" s="3"/>
      <c r="F723" s="3"/>
      <c r="G723" s="3"/>
      <c r="H723" s="3"/>
      <c r="I723" s="3"/>
      <c r="J723" s="3"/>
      <c r="K723" s="3"/>
      <c r="L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42"/>
      <c r="C724" s="47"/>
      <c r="D724" s="3"/>
      <c r="E724" s="3"/>
      <c r="F724" s="3"/>
      <c r="G724" s="3"/>
      <c r="H724" s="3"/>
      <c r="I724" s="3"/>
      <c r="J724" s="3"/>
      <c r="K724" s="3"/>
      <c r="L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42"/>
      <c r="C725" s="47"/>
      <c r="D725" s="3"/>
      <c r="E725" s="3"/>
      <c r="F725" s="3"/>
      <c r="G725" s="3"/>
      <c r="H725" s="3"/>
      <c r="I725" s="3"/>
      <c r="J725" s="3"/>
      <c r="K725" s="3"/>
      <c r="L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42"/>
      <c r="C726" s="47"/>
      <c r="D726" s="3"/>
      <c r="E726" s="3"/>
      <c r="F726" s="3"/>
      <c r="G726" s="3"/>
      <c r="H726" s="3"/>
      <c r="I726" s="3"/>
      <c r="J726" s="3"/>
      <c r="K726" s="3"/>
      <c r="L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42"/>
      <c r="C727" s="47"/>
      <c r="D727" s="3"/>
      <c r="E727" s="3"/>
      <c r="F727" s="3"/>
      <c r="G727" s="3"/>
      <c r="H727" s="3"/>
      <c r="I727" s="3"/>
      <c r="J727" s="3"/>
      <c r="K727" s="3"/>
      <c r="L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42"/>
      <c r="C728" s="47"/>
      <c r="D728" s="3"/>
      <c r="E728" s="3"/>
      <c r="F728" s="3"/>
      <c r="G728" s="3"/>
      <c r="H728" s="3"/>
      <c r="I728" s="3"/>
      <c r="J728" s="3"/>
      <c r="K728" s="3"/>
      <c r="L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42"/>
      <c r="C729" s="47"/>
      <c r="D729" s="3"/>
      <c r="E729" s="3"/>
      <c r="F729" s="3"/>
      <c r="G729" s="3"/>
      <c r="H729" s="3"/>
      <c r="I729" s="3"/>
      <c r="J729" s="3"/>
      <c r="K729" s="3"/>
      <c r="L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42"/>
      <c r="C730" s="47"/>
      <c r="D730" s="3"/>
      <c r="E730" s="3"/>
      <c r="F730" s="3"/>
      <c r="G730" s="3"/>
      <c r="H730" s="3"/>
      <c r="I730" s="3"/>
      <c r="J730" s="3"/>
      <c r="K730" s="3"/>
      <c r="L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42"/>
      <c r="C731" s="47"/>
      <c r="D731" s="3"/>
      <c r="E731" s="3"/>
      <c r="F731" s="3"/>
      <c r="G731" s="3"/>
      <c r="H731" s="3"/>
      <c r="I731" s="3"/>
      <c r="J731" s="3"/>
      <c r="K731" s="3"/>
      <c r="L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42"/>
      <c r="C732" s="47"/>
      <c r="D732" s="3"/>
      <c r="E732" s="3"/>
      <c r="F732" s="3"/>
      <c r="G732" s="3"/>
      <c r="H732" s="3"/>
      <c r="I732" s="3"/>
      <c r="J732" s="3"/>
      <c r="K732" s="3"/>
      <c r="L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42"/>
      <c r="C733" s="47"/>
      <c r="D733" s="3"/>
      <c r="E733" s="3"/>
      <c r="F733" s="3"/>
      <c r="G733" s="3"/>
      <c r="H733" s="3"/>
      <c r="I733" s="3"/>
      <c r="J733" s="3"/>
      <c r="K733" s="3"/>
      <c r="L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42"/>
      <c r="C734" s="47"/>
      <c r="D734" s="3"/>
      <c r="E734" s="3"/>
      <c r="F734" s="3"/>
      <c r="G734" s="3"/>
      <c r="H734" s="3"/>
      <c r="I734" s="3"/>
      <c r="J734" s="3"/>
      <c r="K734" s="3"/>
      <c r="L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42"/>
      <c r="C735" s="47"/>
      <c r="D735" s="3"/>
      <c r="E735" s="3"/>
      <c r="F735" s="3"/>
      <c r="G735" s="3"/>
      <c r="H735" s="3"/>
      <c r="I735" s="3"/>
      <c r="J735" s="3"/>
      <c r="K735" s="3"/>
      <c r="L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42"/>
      <c r="C736" s="47"/>
      <c r="D736" s="3"/>
      <c r="E736" s="3"/>
      <c r="F736" s="3"/>
      <c r="G736" s="3"/>
      <c r="H736" s="3"/>
      <c r="I736" s="3"/>
      <c r="J736" s="3"/>
      <c r="K736" s="3"/>
      <c r="L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42"/>
      <c r="C737" s="47"/>
      <c r="D737" s="3"/>
      <c r="E737" s="3"/>
      <c r="F737" s="3"/>
      <c r="G737" s="3"/>
      <c r="H737" s="3"/>
      <c r="I737" s="3"/>
      <c r="J737" s="3"/>
      <c r="K737" s="3"/>
      <c r="L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42"/>
      <c r="C738" s="47"/>
      <c r="D738" s="3"/>
      <c r="E738" s="3"/>
      <c r="F738" s="3"/>
      <c r="G738" s="3"/>
      <c r="H738" s="3"/>
      <c r="I738" s="3"/>
      <c r="J738" s="3"/>
      <c r="K738" s="3"/>
      <c r="L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42"/>
      <c r="C739" s="47"/>
      <c r="D739" s="3"/>
      <c r="E739" s="3"/>
      <c r="F739" s="3"/>
      <c r="G739" s="3"/>
      <c r="H739" s="3"/>
      <c r="I739" s="3"/>
      <c r="J739" s="3"/>
      <c r="K739" s="3"/>
      <c r="L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42"/>
      <c r="C740" s="47"/>
      <c r="D740" s="3"/>
      <c r="E740" s="3"/>
      <c r="F740" s="3"/>
      <c r="G740" s="3"/>
      <c r="H740" s="3"/>
      <c r="I740" s="3"/>
      <c r="J740" s="3"/>
      <c r="K740" s="3"/>
      <c r="L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42"/>
      <c r="C741" s="47"/>
      <c r="D741" s="3"/>
      <c r="E741" s="3"/>
      <c r="F741" s="3"/>
      <c r="G741" s="3"/>
      <c r="H741" s="3"/>
      <c r="I741" s="3"/>
      <c r="J741" s="3"/>
      <c r="K741" s="3"/>
      <c r="L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42"/>
      <c r="C742" s="47"/>
      <c r="D742" s="3"/>
      <c r="E742" s="3"/>
      <c r="F742" s="3"/>
      <c r="G742" s="3"/>
      <c r="H742" s="3"/>
      <c r="I742" s="3"/>
      <c r="J742" s="3"/>
      <c r="K742" s="3"/>
      <c r="L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42"/>
      <c r="C743" s="47"/>
      <c r="D743" s="3"/>
      <c r="E743" s="3"/>
      <c r="F743" s="3"/>
      <c r="G743" s="3"/>
      <c r="H743" s="3"/>
      <c r="I743" s="3"/>
      <c r="J743" s="3"/>
      <c r="K743" s="3"/>
      <c r="L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42"/>
      <c r="C744" s="47"/>
      <c r="D744" s="3"/>
      <c r="E744" s="3"/>
      <c r="F744" s="3"/>
      <c r="G744" s="3"/>
      <c r="H744" s="3"/>
      <c r="I744" s="3"/>
      <c r="J744" s="3"/>
      <c r="K744" s="3"/>
      <c r="L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42"/>
      <c r="C745" s="47"/>
      <c r="D745" s="3"/>
      <c r="E745" s="3"/>
      <c r="F745" s="3"/>
      <c r="G745" s="3"/>
      <c r="H745" s="3"/>
      <c r="I745" s="3"/>
      <c r="J745" s="3"/>
      <c r="K745" s="3"/>
      <c r="L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42"/>
      <c r="C746" s="47"/>
      <c r="D746" s="3"/>
      <c r="E746" s="3"/>
      <c r="F746" s="3"/>
      <c r="G746" s="3"/>
      <c r="H746" s="3"/>
      <c r="I746" s="3"/>
      <c r="J746" s="3"/>
      <c r="K746" s="3"/>
      <c r="L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42"/>
      <c r="C747" s="47"/>
      <c r="D747" s="3"/>
      <c r="E747" s="3"/>
      <c r="F747" s="3"/>
      <c r="G747" s="3"/>
      <c r="H747" s="3"/>
      <c r="I747" s="3"/>
      <c r="J747" s="3"/>
      <c r="K747" s="3"/>
      <c r="L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42"/>
      <c r="C748" s="47"/>
      <c r="D748" s="3"/>
      <c r="E748" s="3"/>
      <c r="F748" s="3"/>
      <c r="G748" s="3"/>
      <c r="H748" s="3"/>
      <c r="I748" s="3"/>
      <c r="J748" s="3"/>
      <c r="K748" s="3"/>
      <c r="L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42"/>
      <c r="C749" s="47"/>
      <c r="D749" s="3"/>
      <c r="E749" s="3"/>
      <c r="F749" s="3"/>
      <c r="G749" s="3"/>
      <c r="H749" s="3"/>
      <c r="I749" s="3"/>
      <c r="J749" s="3"/>
      <c r="K749" s="3"/>
      <c r="L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42"/>
      <c r="C750" s="47"/>
      <c r="D750" s="3"/>
      <c r="E750" s="3"/>
      <c r="F750" s="3"/>
      <c r="G750" s="3"/>
      <c r="H750" s="3"/>
      <c r="I750" s="3"/>
      <c r="J750" s="3"/>
      <c r="K750" s="3"/>
      <c r="L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42"/>
      <c r="C751" s="47"/>
      <c r="D751" s="3"/>
      <c r="E751" s="3"/>
      <c r="F751" s="3"/>
      <c r="G751" s="3"/>
      <c r="H751" s="3"/>
      <c r="I751" s="3"/>
      <c r="J751" s="3"/>
      <c r="K751" s="3"/>
      <c r="L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42"/>
      <c r="C752" s="47"/>
      <c r="D752" s="3"/>
      <c r="E752" s="3"/>
      <c r="F752" s="3"/>
      <c r="G752" s="3"/>
      <c r="H752" s="3"/>
      <c r="I752" s="3"/>
      <c r="J752" s="3"/>
      <c r="K752" s="3"/>
      <c r="L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42"/>
      <c r="C753" s="47"/>
      <c r="D753" s="3"/>
      <c r="E753" s="3"/>
      <c r="F753" s="3"/>
      <c r="G753" s="3"/>
      <c r="H753" s="3"/>
      <c r="I753" s="3"/>
      <c r="J753" s="3"/>
      <c r="K753" s="3"/>
      <c r="L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42"/>
      <c r="C754" s="47"/>
      <c r="D754" s="3"/>
      <c r="E754" s="3"/>
      <c r="F754" s="3"/>
      <c r="G754" s="3"/>
      <c r="H754" s="3"/>
      <c r="I754" s="3"/>
      <c r="J754" s="3"/>
      <c r="K754" s="3"/>
      <c r="L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42"/>
      <c r="C755" s="47"/>
      <c r="D755" s="3"/>
      <c r="E755" s="3"/>
      <c r="F755" s="3"/>
      <c r="G755" s="3"/>
      <c r="H755" s="3"/>
      <c r="I755" s="3"/>
      <c r="J755" s="3"/>
      <c r="K755" s="3"/>
      <c r="L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42"/>
      <c r="C756" s="47"/>
      <c r="D756" s="3"/>
      <c r="E756" s="3"/>
      <c r="F756" s="3"/>
      <c r="G756" s="3"/>
      <c r="H756" s="3"/>
      <c r="I756" s="3"/>
      <c r="J756" s="3"/>
      <c r="K756" s="3"/>
      <c r="L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42"/>
      <c r="C757" s="47"/>
      <c r="D757" s="3"/>
      <c r="E757" s="3"/>
      <c r="F757" s="3"/>
      <c r="G757" s="3"/>
      <c r="H757" s="3"/>
      <c r="I757" s="3"/>
      <c r="J757" s="3"/>
      <c r="K757" s="3"/>
      <c r="L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42"/>
      <c r="C758" s="47"/>
      <c r="D758" s="3"/>
      <c r="E758" s="3"/>
      <c r="F758" s="3"/>
      <c r="G758" s="3"/>
      <c r="H758" s="3"/>
      <c r="I758" s="3"/>
      <c r="J758" s="3"/>
      <c r="K758" s="3"/>
      <c r="L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42"/>
      <c r="C759" s="47"/>
      <c r="D759" s="3"/>
      <c r="E759" s="3"/>
      <c r="F759" s="3"/>
      <c r="G759" s="3"/>
      <c r="H759" s="3"/>
      <c r="I759" s="3"/>
      <c r="J759" s="3"/>
      <c r="K759" s="3"/>
      <c r="L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42"/>
      <c r="C760" s="47"/>
      <c r="D760" s="3"/>
      <c r="E760" s="3"/>
      <c r="F760" s="3"/>
      <c r="G760" s="3"/>
      <c r="H760" s="3"/>
      <c r="I760" s="3"/>
      <c r="J760" s="3"/>
      <c r="K760" s="3"/>
      <c r="L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42"/>
      <c r="C761" s="47"/>
      <c r="D761" s="3"/>
      <c r="E761" s="3"/>
      <c r="F761" s="3"/>
      <c r="G761" s="3"/>
      <c r="H761" s="3"/>
      <c r="I761" s="3"/>
      <c r="J761" s="3"/>
      <c r="K761" s="3"/>
      <c r="L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42"/>
      <c r="C762" s="47"/>
      <c r="D762" s="3"/>
      <c r="E762" s="3"/>
      <c r="F762" s="3"/>
      <c r="G762" s="3"/>
      <c r="H762" s="3"/>
      <c r="I762" s="3"/>
      <c r="J762" s="3"/>
      <c r="K762" s="3"/>
      <c r="L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42"/>
      <c r="C763" s="47"/>
      <c r="D763" s="3"/>
      <c r="E763" s="3"/>
      <c r="F763" s="3"/>
      <c r="G763" s="3"/>
      <c r="H763" s="3"/>
      <c r="I763" s="3"/>
      <c r="J763" s="3"/>
      <c r="K763" s="3"/>
      <c r="L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42"/>
      <c r="C764" s="47"/>
      <c r="D764" s="3"/>
      <c r="E764" s="3"/>
      <c r="F764" s="3"/>
      <c r="G764" s="3"/>
      <c r="H764" s="3"/>
      <c r="I764" s="3"/>
      <c r="J764" s="3"/>
      <c r="K764" s="3"/>
      <c r="L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42"/>
      <c r="C765" s="47"/>
      <c r="D765" s="3"/>
      <c r="E765" s="3"/>
      <c r="F765" s="3"/>
      <c r="G765" s="3"/>
      <c r="H765" s="3"/>
      <c r="I765" s="3"/>
      <c r="J765" s="3"/>
      <c r="K765" s="3"/>
      <c r="L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42"/>
      <c r="C766" s="47"/>
      <c r="D766" s="3"/>
      <c r="E766" s="3"/>
      <c r="F766" s="3"/>
      <c r="G766" s="3"/>
      <c r="H766" s="3"/>
      <c r="I766" s="3"/>
      <c r="J766" s="3"/>
      <c r="K766" s="3"/>
      <c r="L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42"/>
      <c r="C767" s="47"/>
      <c r="D767" s="3"/>
      <c r="E767" s="3"/>
      <c r="F767" s="3"/>
      <c r="G767" s="3"/>
      <c r="H767" s="3"/>
      <c r="I767" s="3"/>
      <c r="J767" s="3"/>
      <c r="K767" s="3"/>
      <c r="L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42"/>
      <c r="C768" s="47"/>
      <c r="D768" s="3"/>
      <c r="E768" s="3"/>
      <c r="F768" s="3"/>
      <c r="G768" s="3"/>
      <c r="H768" s="3"/>
      <c r="I768" s="3"/>
      <c r="J768" s="3"/>
      <c r="K768" s="3"/>
      <c r="L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42"/>
      <c r="C769" s="47"/>
      <c r="D769" s="3"/>
      <c r="E769" s="3"/>
      <c r="F769" s="3"/>
      <c r="G769" s="3"/>
      <c r="H769" s="3"/>
      <c r="I769" s="3"/>
      <c r="J769" s="3"/>
      <c r="K769" s="3"/>
      <c r="L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42"/>
      <c r="C770" s="47"/>
      <c r="D770" s="3"/>
      <c r="E770" s="3"/>
      <c r="F770" s="3"/>
      <c r="G770" s="3"/>
      <c r="H770" s="3"/>
      <c r="I770" s="3"/>
      <c r="J770" s="3"/>
      <c r="K770" s="3"/>
      <c r="L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42"/>
      <c r="C771" s="47"/>
      <c r="D771" s="3"/>
      <c r="E771" s="3"/>
      <c r="F771" s="3"/>
      <c r="G771" s="3"/>
      <c r="H771" s="3"/>
      <c r="I771" s="3"/>
      <c r="J771" s="3"/>
      <c r="K771" s="3"/>
      <c r="L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42"/>
      <c r="C772" s="47"/>
      <c r="D772" s="3"/>
      <c r="E772" s="3"/>
      <c r="F772" s="3"/>
      <c r="G772" s="3"/>
      <c r="H772" s="3"/>
      <c r="I772" s="3"/>
      <c r="J772" s="3"/>
      <c r="K772" s="3"/>
      <c r="L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42"/>
      <c r="C773" s="47"/>
      <c r="D773" s="3"/>
      <c r="E773" s="3"/>
      <c r="F773" s="3"/>
      <c r="G773" s="3"/>
      <c r="H773" s="3"/>
      <c r="I773" s="3"/>
      <c r="J773" s="3"/>
      <c r="K773" s="3"/>
      <c r="L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42"/>
      <c r="C774" s="47"/>
      <c r="D774" s="3"/>
      <c r="E774" s="3"/>
      <c r="F774" s="3"/>
      <c r="G774" s="3"/>
      <c r="H774" s="3"/>
      <c r="I774" s="3"/>
      <c r="J774" s="3"/>
      <c r="K774" s="3"/>
      <c r="L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42"/>
      <c r="C775" s="47"/>
      <c r="D775" s="3"/>
      <c r="E775" s="3"/>
      <c r="F775" s="3"/>
      <c r="G775" s="3"/>
      <c r="H775" s="3"/>
      <c r="I775" s="3"/>
      <c r="J775" s="3"/>
      <c r="K775" s="3"/>
      <c r="L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42"/>
      <c r="C776" s="47"/>
      <c r="D776" s="3"/>
      <c r="E776" s="3"/>
      <c r="F776" s="3"/>
      <c r="G776" s="3"/>
      <c r="H776" s="3"/>
      <c r="I776" s="3"/>
      <c r="J776" s="3"/>
      <c r="K776" s="3"/>
      <c r="L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42"/>
      <c r="C777" s="47"/>
      <c r="D777" s="3"/>
      <c r="E777" s="3"/>
      <c r="F777" s="3"/>
      <c r="G777" s="3"/>
      <c r="H777" s="3"/>
      <c r="I777" s="3"/>
      <c r="J777" s="3"/>
      <c r="K777" s="3"/>
      <c r="L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42"/>
      <c r="C778" s="47"/>
      <c r="D778" s="3"/>
      <c r="E778" s="3"/>
      <c r="F778" s="3"/>
      <c r="G778" s="3"/>
      <c r="H778" s="3"/>
      <c r="I778" s="3"/>
      <c r="J778" s="3"/>
      <c r="K778" s="3"/>
      <c r="L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42"/>
      <c r="C779" s="47"/>
      <c r="D779" s="3"/>
      <c r="E779" s="3"/>
      <c r="F779" s="3"/>
      <c r="G779" s="3"/>
      <c r="H779" s="3"/>
      <c r="I779" s="3"/>
      <c r="J779" s="3"/>
      <c r="K779" s="3"/>
      <c r="L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42"/>
      <c r="C780" s="47"/>
      <c r="D780" s="3"/>
      <c r="E780" s="3"/>
      <c r="F780" s="3"/>
      <c r="G780" s="3"/>
      <c r="H780" s="3"/>
      <c r="I780" s="3"/>
      <c r="J780" s="3"/>
      <c r="K780" s="3"/>
      <c r="L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42"/>
      <c r="C781" s="47"/>
      <c r="D781" s="3"/>
      <c r="E781" s="3"/>
      <c r="F781" s="3"/>
      <c r="G781" s="3"/>
      <c r="H781" s="3"/>
      <c r="I781" s="3"/>
      <c r="J781" s="3"/>
      <c r="K781" s="3"/>
      <c r="L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42"/>
      <c r="C782" s="47"/>
      <c r="D782" s="3"/>
      <c r="E782" s="3"/>
      <c r="F782" s="3"/>
      <c r="G782" s="3"/>
      <c r="H782" s="3"/>
      <c r="I782" s="3"/>
      <c r="J782" s="3"/>
      <c r="K782" s="3"/>
      <c r="L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42"/>
      <c r="C783" s="47"/>
      <c r="D783" s="3"/>
      <c r="E783" s="3"/>
      <c r="F783" s="3"/>
      <c r="G783" s="3"/>
      <c r="H783" s="3"/>
      <c r="I783" s="3"/>
      <c r="J783" s="3"/>
      <c r="K783" s="3"/>
      <c r="L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42"/>
      <c r="C784" s="47"/>
      <c r="D784" s="3"/>
      <c r="E784" s="3"/>
      <c r="F784" s="3"/>
      <c r="G784" s="3"/>
      <c r="H784" s="3"/>
      <c r="I784" s="3"/>
      <c r="J784" s="3"/>
      <c r="K784" s="3"/>
      <c r="L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42"/>
      <c r="C785" s="47"/>
      <c r="D785" s="3"/>
      <c r="E785" s="3"/>
      <c r="F785" s="3"/>
      <c r="G785" s="3"/>
      <c r="H785" s="3"/>
      <c r="I785" s="3"/>
      <c r="J785" s="3"/>
      <c r="K785" s="3"/>
      <c r="L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42"/>
      <c r="C786" s="47"/>
      <c r="D786" s="3"/>
      <c r="E786" s="3"/>
      <c r="F786" s="3"/>
      <c r="G786" s="3"/>
      <c r="H786" s="3"/>
      <c r="I786" s="3"/>
      <c r="J786" s="3"/>
      <c r="K786" s="3"/>
      <c r="L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42"/>
      <c r="C787" s="47"/>
      <c r="D787" s="3"/>
      <c r="E787" s="3"/>
      <c r="F787" s="3"/>
      <c r="G787" s="3"/>
      <c r="H787" s="3"/>
      <c r="I787" s="3"/>
      <c r="J787" s="3"/>
      <c r="K787" s="3"/>
      <c r="L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42"/>
      <c r="C788" s="47"/>
      <c r="D788" s="3"/>
      <c r="E788" s="3"/>
      <c r="F788" s="3"/>
      <c r="G788" s="3"/>
      <c r="H788" s="3"/>
      <c r="I788" s="3"/>
      <c r="J788" s="3"/>
      <c r="K788" s="3"/>
      <c r="L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42"/>
      <c r="C789" s="47"/>
      <c r="D789" s="3"/>
      <c r="E789" s="3"/>
      <c r="F789" s="3"/>
      <c r="G789" s="3"/>
      <c r="H789" s="3"/>
      <c r="I789" s="3"/>
      <c r="J789" s="3"/>
      <c r="K789" s="3"/>
      <c r="L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42"/>
      <c r="C790" s="47"/>
      <c r="D790" s="3"/>
      <c r="E790" s="3"/>
      <c r="F790" s="3"/>
      <c r="G790" s="3"/>
      <c r="H790" s="3"/>
      <c r="I790" s="3"/>
      <c r="J790" s="3"/>
      <c r="K790" s="3"/>
      <c r="L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42"/>
      <c r="C791" s="47"/>
      <c r="D791" s="3"/>
      <c r="E791" s="3"/>
      <c r="F791" s="3"/>
      <c r="G791" s="3"/>
      <c r="H791" s="3"/>
      <c r="I791" s="3"/>
      <c r="J791" s="3"/>
      <c r="K791" s="3"/>
      <c r="L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42"/>
      <c r="C792" s="47"/>
      <c r="D792" s="3"/>
      <c r="E792" s="3"/>
      <c r="F792" s="3"/>
      <c r="G792" s="3"/>
      <c r="H792" s="3"/>
      <c r="I792" s="3"/>
      <c r="J792" s="3"/>
      <c r="K792" s="3"/>
      <c r="L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42"/>
      <c r="C793" s="47"/>
      <c r="D793" s="3"/>
      <c r="E793" s="3"/>
      <c r="F793" s="3"/>
      <c r="G793" s="3"/>
      <c r="H793" s="3"/>
      <c r="I793" s="3"/>
      <c r="J793" s="3"/>
      <c r="K793" s="3"/>
      <c r="L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42"/>
      <c r="C794" s="47"/>
      <c r="D794" s="3"/>
      <c r="E794" s="3"/>
      <c r="F794" s="3"/>
      <c r="G794" s="3"/>
      <c r="H794" s="3"/>
      <c r="I794" s="3"/>
      <c r="J794" s="3"/>
      <c r="K794" s="3"/>
      <c r="L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42"/>
      <c r="C795" s="47"/>
      <c r="D795" s="3"/>
      <c r="E795" s="3"/>
      <c r="F795" s="3"/>
      <c r="G795" s="3"/>
      <c r="H795" s="3"/>
      <c r="I795" s="3"/>
      <c r="J795" s="3"/>
      <c r="K795" s="3"/>
      <c r="L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42"/>
      <c r="C796" s="47"/>
      <c r="D796" s="3"/>
      <c r="E796" s="3"/>
      <c r="F796" s="3"/>
      <c r="G796" s="3"/>
      <c r="H796" s="3"/>
      <c r="I796" s="3"/>
      <c r="J796" s="3"/>
      <c r="K796" s="3"/>
      <c r="L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42"/>
      <c r="C797" s="47"/>
      <c r="D797" s="3"/>
      <c r="E797" s="3"/>
      <c r="F797" s="3"/>
      <c r="G797" s="3"/>
      <c r="H797" s="3"/>
      <c r="I797" s="3"/>
      <c r="J797" s="3"/>
      <c r="K797" s="3"/>
      <c r="L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42"/>
      <c r="C798" s="47"/>
      <c r="D798" s="3"/>
      <c r="E798" s="3"/>
      <c r="F798" s="3"/>
      <c r="G798" s="3"/>
      <c r="H798" s="3"/>
      <c r="I798" s="3"/>
      <c r="J798" s="3"/>
      <c r="K798" s="3"/>
      <c r="L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42"/>
      <c r="C799" s="47"/>
      <c r="D799" s="3"/>
      <c r="E799" s="3"/>
      <c r="F799" s="3"/>
      <c r="G799" s="3"/>
      <c r="H799" s="3"/>
      <c r="I799" s="3"/>
      <c r="J799" s="3"/>
      <c r="K799" s="3"/>
      <c r="L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42"/>
      <c r="C800" s="47"/>
      <c r="D800" s="3"/>
      <c r="E800" s="3"/>
      <c r="F800" s="3"/>
      <c r="G800" s="3"/>
      <c r="H800" s="3"/>
      <c r="I800" s="3"/>
      <c r="J800" s="3"/>
      <c r="K800" s="3"/>
      <c r="L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42"/>
      <c r="C801" s="47"/>
      <c r="D801" s="3"/>
      <c r="E801" s="3"/>
      <c r="F801" s="3"/>
      <c r="G801" s="3"/>
      <c r="H801" s="3"/>
      <c r="I801" s="3"/>
      <c r="J801" s="3"/>
      <c r="K801" s="3"/>
      <c r="L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42"/>
      <c r="C802" s="47"/>
      <c r="D802" s="3"/>
      <c r="E802" s="3"/>
      <c r="F802" s="3"/>
      <c r="G802" s="3"/>
      <c r="H802" s="3"/>
      <c r="I802" s="3"/>
      <c r="J802" s="3"/>
      <c r="K802" s="3"/>
      <c r="L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42"/>
      <c r="C803" s="47"/>
      <c r="D803" s="3"/>
      <c r="E803" s="3"/>
      <c r="F803" s="3"/>
      <c r="G803" s="3"/>
      <c r="H803" s="3"/>
      <c r="I803" s="3"/>
      <c r="J803" s="3"/>
      <c r="K803" s="3"/>
      <c r="L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42"/>
      <c r="C804" s="47"/>
      <c r="D804" s="3"/>
      <c r="E804" s="3"/>
      <c r="F804" s="3"/>
      <c r="G804" s="3"/>
      <c r="H804" s="3"/>
      <c r="I804" s="3"/>
      <c r="J804" s="3"/>
      <c r="K804" s="3"/>
      <c r="L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42"/>
      <c r="C805" s="47"/>
      <c r="D805" s="3"/>
      <c r="E805" s="3"/>
      <c r="F805" s="3"/>
      <c r="G805" s="3"/>
      <c r="H805" s="3"/>
      <c r="I805" s="3"/>
      <c r="J805" s="3"/>
      <c r="K805" s="3"/>
      <c r="L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42"/>
      <c r="C806" s="47"/>
      <c r="D806" s="3"/>
      <c r="E806" s="3"/>
      <c r="F806" s="3"/>
      <c r="G806" s="3"/>
      <c r="H806" s="3"/>
      <c r="I806" s="3"/>
      <c r="J806" s="3"/>
      <c r="K806" s="3"/>
      <c r="L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42"/>
      <c r="C807" s="47"/>
      <c r="D807" s="3"/>
      <c r="E807" s="3"/>
      <c r="F807" s="3"/>
      <c r="G807" s="3"/>
      <c r="H807" s="3"/>
      <c r="I807" s="3"/>
      <c r="J807" s="3"/>
      <c r="K807" s="3"/>
      <c r="L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42"/>
      <c r="C808" s="47"/>
      <c r="D808" s="3"/>
      <c r="E808" s="3"/>
      <c r="F808" s="3"/>
      <c r="G808" s="3"/>
      <c r="H808" s="3"/>
      <c r="I808" s="3"/>
      <c r="J808" s="3"/>
      <c r="K808" s="3"/>
      <c r="L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42"/>
      <c r="C809" s="47"/>
      <c r="D809" s="3"/>
      <c r="E809" s="3"/>
      <c r="F809" s="3"/>
      <c r="G809" s="3"/>
      <c r="H809" s="3"/>
      <c r="I809" s="3"/>
      <c r="J809" s="3"/>
      <c r="K809" s="3"/>
      <c r="L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42"/>
      <c r="C810" s="47"/>
      <c r="D810" s="3"/>
      <c r="E810" s="3"/>
      <c r="F810" s="3"/>
      <c r="G810" s="3"/>
      <c r="H810" s="3"/>
      <c r="I810" s="3"/>
      <c r="J810" s="3"/>
      <c r="K810" s="3"/>
      <c r="L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42"/>
      <c r="C811" s="47"/>
      <c r="D811" s="3"/>
      <c r="E811" s="3"/>
      <c r="F811" s="3"/>
      <c r="G811" s="3"/>
      <c r="H811" s="3"/>
      <c r="I811" s="3"/>
      <c r="J811" s="3"/>
      <c r="K811" s="3"/>
      <c r="L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42"/>
      <c r="C812" s="47"/>
      <c r="D812" s="3"/>
      <c r="E812" s="3"/>
      <c r="F812" s="3"/>
      <c r="G812" s="3"/>
      <c r="H812" s="3"/>
      <c r="I812" s="3"/>
      <c r="J812" s="3"/>
      <c r="K812" s="3"/>
      <c r="L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42"/>
      <c r="C813" s="47"/>
      <c r="D813" s="3"/>
      <c r="E813" s="3"/>
      <c r="F813" s="3"/>
      <c r="G813" s="3"/>
      <c r="H813" s="3"/>
      <c r="I813" s="3"/>
      <c r="J813" s="3"/>
      <c r="K813" s="3"/>
      <c r="L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42"/>
      <c r="C814" s="47"/>
      <c r="D814" s="3"/>
      <c r="E814" s="3"/>
      <c r="F814" s="3"/>
      <c r="G814" s="3"/>
      <c r="H814" s="3"/>
      <c r="I814" s="3"/>
      <c r="J814" s="3"/>
      <c r="K814" s="3"/>
      <c r="L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42"/>
      <c r="C815" s="47"/>
      <c r="D815" s="3"/>
      <c r="E815" s="3"/>
      <c r="F815" s="3"/>
      <c r="G815" s="3"/>
      <c r="H815" s="3"/>
      <c r="I815" s="3"/>
      <c r="J815" s="3"/>
      <c r="K815" s="3"/>
      <c r="L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42"/>
      <c r="C816" s="47"/>
      <c r="D816" s="3"/>
      <c r="E816" s="3"/>
      <c r="F816" s="3"/>
      <c r="G816" s="3"/>
      <c r="H816" s="3"/>
      <c r="I816" s="3"/>
      <c r="J816" s="3"/>
      <c r="K816" s="3"/>
      <c r="L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42"/>
      <c r="C817" s="47"/>
      <c r="D817" s="3"/>
      <c r="E817" s="3"/>
      <c r="F817" s="3"/>
      <c r="G817" s="3"/>
      <c r="H817" s="3"/>
      <c r="I817" s="3"/>
      <c r="J817" s="3"/>
      <c r="K817" s="3"/>
      <c r="L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42"/>
      <c r="C818" s="47"/>
      <c r="D818" s="3"/>
      <c r="E818" s="3"/>
      <c r="F818" s="3"/>
      <c r="G818" s="3"/>
      <c r="H818" s="3"/>
      <c r="I818" s="3"/>
      <c r="J818" s="3"/>
      <c r="K818" s="3"/>
      <c r="L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42"/>
      <c r="C819" s="47"/>
      <c r="D819" s="3"/>
      <c r="E819" s="3"/>
      <c r="F819" s="3"/>
      <c r="G819" s="3"/>
      <c r="H819" s="3"/>
      <c r="I819" s="3"/>
      <c r="J819" s="3"/>
      <c r="K819" s="3"/>
      <c r="L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42"/>
      <c r="C820" s="47"/>
      <c r="D820" s="3"/>
      <c r="E820" s="3"/>
      <c r="F820" s="3"/>
      <c r="G820" s="3"/>
      <c r="H820" s="3"/>
      <c r="I820" s="3"/>
      <c r="J820" s="3"/>
      <c r="K820" s="3"/>
      <c r="L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42"/>
      <c r="C821" s="47"/>
      <c r="D821" s="3"/>
      <c r="E821" s="3"/>
      <c r="F821" s="3"/>
      <c r="G821" s="3"/>
      <c r="H821" s="3"/>
      <c r="I821" s="3"/>
      <c r="J821" s="3"/>
      <c r="K821" s="3"/>
      <c r="L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42"/>
      <c r="C822" s="47"/>
      <c r="D822" s="3"/>
      <c r="E822" s="3"/>
      <c r="F822" s="3"/>
      <c r="G822" s="3"/>
      <c r="H822" s="3"/>
      <c r="I822" s="3"/>
      <c r="J822" s="3"/>
      <c r="K822" s="3"/>
      <c r="L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42"/>
      <c r="C823" s="47"/>
      <c r="D823" s="3"/>
      <c r="E823" s="3"/>
      <c r="F823" s="3"/>
      <c r="G823" s="3"/>
      <c r="H823" s="3"/>
      <c r="I823" s="3"/>
      <c r="J823" s="3"/>
      <c r="K823" s="3"/>
      <c r="L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42"/>
      <c r="C824" s="47"/>
      <c r="D824" s="3"/>
      <c r="E824" s="3"/>
      <c r="F824" s="3"/>
      <c r="G824" s="3"/>
      <c r="H824" s="3"/>
      <c r="I824" s="3"/>
      <c r="J824" s="3"/>
      <c r="K824" s="3"/>
      <c r="L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42"/>
      <c r="C825" s="47"/>
      <c r="D825" s="3"/>
      <c r="E825" s="3"/>
      <c r="F825" s="3"/>
      <c r="G825" s="3"/>
      <c r="H825" s="3"/>
      <c r="I825" s="3"/>
      <c r="J825" s="3"/>
      <c r="K825" s="3"/>
      <c r="L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42"/>
      <c r="C826" s="47"/>
      <c r="D826" s="3"/>
      <c r="E826" s="3"/>
      <c r="F826" s="3"/>
      <c r="G826" s="3"/>
      <c r="H826" s="3"/>
      <c r="I826" s="3"/>
      <c r="J826" s="3"/>
      <c r="K826" s="3"/>
      <c r="L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42"/>
      <c r="C827" s="47"/>
      <c r="D827" s="3"/>
      <c r="E827" s="3"/>
      <c r="F827" s="3"/>
      <c r="G827" s="3"/>
      <c r="H827" s="3"/>
      <c r="I827" s="3"/>
      <c r="J827" s="3"/>
      <c r="K827" s="3"/>
      <c r="L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42"/>
      <c r="C828" s="47"/>
      <c r="D828" s="3"/>
      <c r="E828" s="3"/>
      <c r="F828" s="3"/>
      <c r="G828" s="3"/>
      <c r="H828" s="3"/>
      <c r="I828" s="3"/>
      <c r="J828" s="3"/>
      <c r="K828" s="3"/>
      <c r="L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42"/>
      <c r="C829" s="47"/>
      <c r="D829" s="3"/>
      <c r="E829" s="3"/>
      <c r="F829" s="3"/>
      <c r="G829" s="3"/>
      <c r="H829" s="3"/>
      <c r="I829" s="3"/>
      <c r="J829" s="3"/>
      <c r="K829" s="3"/>
      <c r="L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42"/>
      <c r="C830" s="47"/>
      <c r="D830" s="3"/>
      <c r="E830" s="3"/>
      <c r="F830" s="3"/>
      <c r="G830" s="3"/>
      <c r="H830" s="3"/>
      <c r="I830" s="3"/>
      <c r="J830" s="3"/>
      <c r="K830" s="3"/>
      <c r="L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42"/>
      <c r="C831" s="47"/>
      <c r="D831" s="3"/>
      <c r="E831" s="3"/>
      <c r="F831" s="3"/>
      <c r="G831" s="3"/>
      <c r="H831" s="3"/>
      <c r="I831" s="3"/>
      <c r="J831" s="3"/>
      <c r="K831" s="3"/>
      <c r="L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42"/>
      <c r="C832" s="47"/>
      <c r="D832" s="3"/>
      <c r="E832" s="3"/>
      <c r="F832" s="3"/>
      <c r="G832" s="3"/>
      <c r="H832" s="3"/>
      <c r="I832" s="3"/>
      <c r="J832" s="3"/>
      <c r="K832" s="3"/>
      <c r="L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42"/>
      <c r="C833" s="47"/>
      <c r="D833" s="3"/>
      <c r="E833" s="3"/>
      <c r="F833" s="3"/>
      <c r="G833" s="3"/>
      <c r="H833" s="3"/>
      <c r="I833" s="3"/>
      <c r="J833" s="3"/>
      <c r="K833" s="3"/>
      <c r="L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42"/>
      <c r="C834" s="47"/>
      <c r="D834" s="3"/>
      <c r="E834" s="3"/>
      <c r="F834" s="3"/>
      <c r="G834" s="3"/>
      <c r="H834" s="3"/>
      <c r="I834" s="3"/>
      <c r="J834" s="3"/>
      <c r="K834" s="3"/>
      <c r="L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42"/>
      <c r="C835" s="47"/>
      <c r="D835" s="3"/>
      <c r="E835" s="3"/>
      <c r="F835" s="3"/>
      <c r="G835" s="3"/>
      <c r="H835" s="3"/>
      <c r="I835" s="3"/>
      <c r="J835" s="3"/>
      <c r="K835" s="3"/>
      <c r="L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42"/>
      <c r="C836" s="47"/>
      <c r="D836" s="3"/>
      <c r="E836" s="3"/>
      <c r="F836" s="3"/>
      <c r="G836" s="3"/>
      <c r="H836" s="3"/>
      <c r="I836" s="3"/>
      <c r="J836" s="3"/>
      <c r="K836" s="3"/>
      <c r="L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42"/>
      <c r="C837" s="47"/>
      <c r="D837" s="3"/>
      <c r="E837" s="3"/>
      <c r="F837" s="3"/>
      <c r="G837" s="3"/>
      <c r="H837" s="3"/>
      <c r="I837" s="3"/>
      <c r="J837" s="3"/>
      <c r="K837" s="3"/>
      <c r="L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42"/>
      <c r="C838" s="47"/>
      <c r="D838" s="3"/>
      <c r="E838" s="3"/>
      <c r="F838" s="3"/>
      <c r="G838" s="3"/>
      <c r="H838" s="3"/>
      <c r="I838" s="3"/>
      <c r="J838" s="3"/>
      <c r="K838" s="3"/>
      <c r="L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42"/>
      <c r="C839" s="47"/>
      <c r="D839" s="3"/>
      <c r="E839" s="3"/>
      <c r="F839" s="3"/>
      <c r="G839" s="3"/>
      <c r="H839" s="3"/>
      <c r="I839" s="3"/>
      <c r="J839" s="3"/>
      <c r="K839" s="3"/>
      <c r="L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42"/>
      <c r="C840" s="47"/>
      <c r="D840" s="3"/>
      <c r="E840" s="3"/>
      <c r="F840" s="3"/>
      <c r="G840" s="3"/>
      <c r="H840" s="3"/>
      <c r="I840" s="3"/>
      <c r="J840" s="3"/>
      <c r="K840" s="3"/>
      <c r="L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42"/>
      <c r="C841" s="47"/>
      <c r="D841" s="3"/>
      <c r="E841" s="3"/>
      <c r="F841" s="3"/>
      <c r="G841" s="3"/>
      <c r="H841" s="3"/>
      <c r="I841" s="3"/>
      <c r="J841" s="3"/>
      <c r="K841" s="3"/>
      <c r="L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42"/>
      <c r="C842" s="47"/>
      <c r="D842" s="3"/>
      <c r="E842" s="3"/>
      <c r="F842" s="3"/>
      <c r="G842" s="3"/>
      <c r="H842" s="3"/>
      <c r="I842" s="3"/>
      <c r="J842" s="3"/>
      <c r="K842" s="3"/>
      <c r="L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42"/>
      <c r="C843" s="47"/>
      <c r="D843" s="3"/>
      <c r="E843" s="3"/>
      <c r="F843" s="3"/>
      <c r="G843" s="3"/>
      <c r="H843" s="3"/>
      <c r="I843" s="3"/>
      <c r="J843" s="3"/>
      <c r="K843" s="3"/>
      <c r="L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42"/>
      <c r="C844" s="47"/>
      <c r="D844" s="3"/>
      <c r="E844" s="3"/>
      <c r="F844" s="3"/>
      <c r="G844" s="3"/>
      <c r="H844" s="3"/>
      <c r="I844" s="3"/>
      <c r="J844" s="3"/>
      <c r="K844" s="3"/>
      <c r="L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42"/>
      <c r="C845" s="47"/>
      <c r="D845" s="3"/>
      <c r="E845" s="3"/>
      <c r="F845" s="3"/>
      <c r="G845" s="3"/>
      <c r="H845" s="3"/>
      <c r="I845" s="3"/>
      <c r="J845" s="3"/>
      <c r="K845" s="3"/>
      <c r="L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42"/>
      <c r="C846" s="47"/>
      <c r="D846" s="3"/>
      <c r="E846" s="3"/>
      <c r="F846" s="3"/>
      <c r="G846" s="3"/>
      <c r="H846" s="3"/>
      <c r="I846" s="3"/>
      <c r="J846" s="3"/>
      <c r="K846" s="3"/>
      <c r="L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42"/>
      <c r="C847" s="47"/>
      <c r="D847" s="3"/>
      <c r="E847" s="3"/>
      <c r="F847" s="3"/>
      <c r="G847" s="3"/>
      <c r="H847" s="3"/>
      <c r="I847" s="3"/>
      <c r="J847" s="3"/>
      <c r="K847" s="3"/>
      <c r="L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42"/>
      <c r="C848" s="47"/>
      <c r="D848" s="3"/>
      <c r="E848" s="3"/>
      <c r="F848" s="3"/>
      <c r="G848" s="3"/>
      <c r="H848" s="3"/>
      <c r="I848" s="3"/>
      <c r="J848" s="3"/>
      <c r="K848" s="3"/>
      <c r="L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42"/>
      <c r="C849" s="47"/>
      <c r="D849" s="3"/>
      <c r="E849" s="3"/>
      <c r="F849" s="3"/>
      <c r="G849" s="3"/>
      <c r="H849" s="3"/>
      <c r="I849" s="3"/>
      <c r="J849" s="3"/>
      <c r="K849" s="3"/>
      <c r="L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42"/>
      <c r="C850" s="47"/>
      <c r="D850" s="3"/>
      <c r="E850" s="3"/>
      <c r="F850" s="3"/>
      <c r="G850" s="3"/>
      <c r="H850" s="3"/>
      <c r="I850" s="3"/>
      <c r="J850" s="3"/>
      <c r="K850" s="3"/>
      <c r="L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42"/>
      <c r="C851" s="47"/>
      <c r="D851" s="3"/>
      <c r="E851" s="3"/>
      <c r="F851" s="3"/>
      <c r="G851" s="3"/>
      <c r="H851" s="3"/>
      <c r="I851" s="3"/>
      <c r="J851" s="3"/>
      <c r="K851" s="3"/>
      <c r="L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42"/>
      <c r="C852" s="47"/>
      <c r="D852" s="3"/>
      <c r="E852" s="3"/>
      <c r="F852" s="3"/>
      <c r="G852" s="3"/>
      <c r="H852" s="3"/>
      <c r="I852" s="3"/>
      <c r="J852" s="3"/>
      <c r="K852" s="3"/>
      <c r="L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42"/>
      <c r="C853" s="47"/>
      <c r="D853" s="3"/>
      <c r="E853" s="3"/>
      <c r="F853" s="3"/>
      <c r="G853" s="3"/>
      <c r="H853" s="3"/>
      <c r="I853" s="3"/>
      <c r="J853" s="3"/>
      <c r="K853" s="3"/>
      <c r="L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42"/>
      <c r="C854" s="47"/>
      <c r="D854" s="3"/>
      <c r="E854" s="3"/>
      <c r="F854" s="3"/>
      <c r="G854" s="3"/>
      <c r="H854" s="3"/>
      <c r="I854" s="3"/>
      <c r="J854" s="3"/>
      <c r="K854" s="3"/>
      <c r="L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42"/>
      <c r="C855" s="47"/>
      <c r="D855" s="3"/>
      <c r="E855" s="3"/>
      <c r="F855" s="3"/>
      <c r="G855" s="3"/>
      <c r="H855" s="3"/>
      <c r="I855" s="3"/>
      <c r="J855" s="3"/>
      <c r="K855" s="3"/>
      <c r="L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42"/>
      <c r="C856" s="47"/>
      <c r="D856" s="3"/>
      <c r="E856" s="3"/>
      <c r="F856" s="3"/>
      <c r="G856" s="3"/>
      <c r="H856" s="3"/>
      <c r="I856" s="3"/>
      <c r="J856" s="3"/>
      <c r="K856" s="3"/>
      <c r="L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42"/>
      <c r="C857" s="47"/>
      <c r="D857" s="3"/>
      <c r="E857" s="3"/>
      <c r="F857" s="3"/>
      <c r="G857" s="3"/>
      <c r="H857" s="3"/>
      <c r="I857" s="3"/>
      <c r="J857" s="3"/>
      <c r="K857" s="3"/>
      <c r="L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42"/>
      <c r="C858" s="47"/>
      <c r="D858" s="3"/>
      <c r="E858" s="3"/>
      <c r="F858" s="3"/>
      <c r="G858" s="3"/>
      <c r="H858" s="3"/>
      <c r="I858" s="3"/>
      <c r="J858" s="3"/>
      <c r="K858" s="3"/>
      <c r="L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42"/>
      <c r="C859" s="47"/>
      <c r="D859" s="3"/>
      <c r="E859" s="3"/>
      <c r="F859" s="3"/>
      <c r="G859" s="3"/>
      <c r="H859" s="3"/>
      <c r="I859" s="3"/>
      <c r="J859" s="3"/>
      <c r="K859" s="3"/>
      <c r="L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42"/>
      <c r="C860" s="47"/>
      <c r="D860" s="3"/>
      <c r="E860" s="3"/>
      <c r="F860" s="3"/>
      <c r="G860" s="3"/>
      <c r="H860" s="3"/>
      <c r="I860" s="3"/>
      <c r="J860" s="3"/>
      <c r="K860" s="3"/>
      <c r="L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42"/>
      <c r="C861" s="47"/>
      <c r="D861" s="3"/>
      <c r="E861" s="3"/>
      <c r="F861" s="3"/>
      <c r="G861" s="3"/>
      <c r="H861" s="3"/>
      <c r="I861" s="3"/>
      <c r="J861" s="3"/>
      <c r="K861" s="3"/>
      <c r="L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42"/>
      <c r="C862" s="47"/>
      <c r="D862" s="3"/>
      <c r="E862" s="3"/>
      <c r="F862" s="3"/>
      <c r="G862" s="3"/>
      <c r="H862" s="3"/>
      <c r="I862" s="3"/>
      <c r="J862" s="3"/>
      <c r="K862" s="3"/>
      <c r="L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42"/>
      <c r="C863" s="47"/>
      <c r="D863" s="3"/>
      <c r="E863" s="3"/>
      <c r="F863" s="3"/>
      <c r="G863" s="3"/>
      <c r="H863" s="3"/>
      <c r="I863" s="3"/>
      <c r="J863" s="3"/>
      <c r="K863" s="3"/>
      <c r="L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42"/>
      <c r="C864" s="47"/>
      <c r="D864" s="3"/>
      <c r="E864" s="3"/>
      <c r="F864" s="3"/>
      <c r="G864" s="3"/>
      <c r="H864" s="3"/>
      <c r="I864" s="3"/>
      <c r="J864" s="3"/>
      <c r="K864" s="3"/>
      <c r="L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42"/>
      <c r="C865" s="47"/>
      <c r="D865" s="3"/>
      <c r="E865" s="3"/>
      <c r="F865" s="3"/>
      <c r="G865" s="3"/>
      <c r="H865" s="3"/>
      <c r="I865" s="3"/>
      <c r="J865" s="3"/>
      <c r="K865" s="3"/>
      <c r="L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42"/>
      <c r="C866" s="47"/>
      <c r="D866" s="3"/>
      <c r="E866" s="3"/>
      <c r="F866" s="3"/>
      <c r="G866" s="3"/>
      <c r="H866" s="3"/>
      <c r="I866" s="3"/>
      <c r="J866" s="3"/>
      <c r="K866" s="3"/>
      <c r="L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42"/>
      <c r="C867" s="47"/>
      <c r="D867" s="3"/>
      <c r="E867" s="3"/>
      <c r="F867" s="3"/>
      <c r="G867" s="3"/>
      <c r="H867" s="3"/>
      <c r="I867" s="3"/>
      <c r="J867" s="3"/>
      <c r="K867" s="3"/>
      <c r="L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42"/>
      <c r="C868" s="47"/>
      <c r="D868" s="3"/>
      <c r="E868" s="3"/>
      <c r="F868" s="3"/>
      <c r="G868" s="3"/>
      <c r="H868" s="3"/>
      <c r="I868" s="3"/>
      <c r="J868" s="3"/>
      <c r="K868" s="3"/>
      <c r="L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42"/>
      <c r="C869" s="47"/>
      <c r="D869" s="3"/>
      <c r="E869" s="3"/>
      <c r="F869" s="3"/>
      <c r="G869" s="3"/>
      <c r="H869" s="3"/>
      <c r="I869" s="3"/>
      <c r="J869" s="3"/>
      <c r="K869" s="3"/>
      <c r="L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42"/>
      <c r="C870" s="47"/>
      <c r="D870" s="3"/>
      <c r="E870" s="3"/>
      <c r="F870" s="3"/>
      <c r="G870" s="3"/>
      <c r="H870" s="3"/>
      <c r="I870" s="3"/>
      <c r="J870" s="3"/>
      <c r="K870" s="3"/>
      <c r="L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42"/>
      <c r="C871" s="47"/>
      <c r="D871" s="3"/>
      <c r="E871" s="3"/>
      <c r="F871" s="3"/>
      <c r="G871" s="3"/>
      <c r="H871" s="3"/>
      <c r="I871" s="3"/>
      <c r="J871" s="3"/>
      <c r="K871" s="3"/>
      <c r="L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42"/>
      <c r="C872" s="47"/>
      <c r="D872" s="3"/>
      <c r="E872" s="3"/>
      <c r="F872" s="3"/>
      <c r="G872" s="3"/>
      <c r="H872" s="3"/>
      <c r="I872" s="3"/>
      <c r="J872" s="3"/>
      <c r="K872" s="3"/>
      <c r="L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42"/>
      <c r="C873" s="47"/>
      <c r="D873" s="3"/>
      <c r="E873" s="3"/>
      <c r="F873" s="3"/>
      <c r="G873" s="3"/>
      <c r="H873" s="3"/>
      <c r="I873" s="3"/>
      <c r="J873" s="3"/>
      <c r="K873" s="3"/>
      <c r="L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42"/>
      <c r="C874" s="47"/>
      <c r="D874" s="3"/>
      <c r="E874" s="3"/>
      <c r="F874" s="3"/>
      <c r="G874" s="3"/>
      <c r="H874" s="3"/>
      <c r="I874" s="3"/>
      <c r="J874" s="3"/>
      <c r="K874" s="3"/>
      <c r="L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42"/>
      <c r="C875" s="47"/>
      <c r="D875" s="3"/>
      <c r="E875" s="3"/>
      <c r="F875" s="3"/>
      <c r="G875" s="3"/>
      <c r="H875" s="3"/>
      <c r="I875" s="3"/>
      <c r="J875" s="3"/>
      <c r="K875" s="3"/>
      <c r="L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42"/>
      <c r="C876" s="47"/>
      <c r="D876" s="3"/>
      <c r="E876" s="3"/>
      <c r="F876" s="3"/>
      <c r="G876" s="3"/>
      <c r="H876" s="3"/>
      <c r="I876" s="3"/>
      <c r="J876" s="3"/>
      <c r="K876" s="3"/>
      <c r="L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42"/>
      <c r="C877" s="47"/>
      <c r="D877" s="3"/>
      <c r="E877" s="3"/>
      <c r="F877" s="3"/>
      <c r="G877" s="3"/>
      <c r="H877" s="3"/>
      <c r="I877" s="3"/>
      <c r="J877" s="3"/>
      <c r="K877" s="3"/>
      <c r="L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42"/>
      <c r="C878" s="47"/>
      <c r="D878" s="3"/>
      <c r="E878" s="3"/>
      <c r="F878" s="3"/>
      <c r="G878" s="3"/>
      <c r="H878" s="3"/>
      <c r="I878" s="3"/>
      <c r="J878" s="3"/>
      <c r="K878" s="3"/>
      <c r="L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42"/>
      <c r="C879" s="47"/>
      <c r="D879" s="3"/>
      <c r="E879" s="3"/>
      <c r="F879" s="3"/>
      <c r="G879" s="3"/>
      <c r="H879" s="3"/>
      <c r="I879" s="3"/>
      <c r="J879" s="3"/>
      <c r="K879" s="3"/>
      <c r="L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42"/>
      <c r="C880" s="47"/>
      <c r="D880" s="3"/>
      <c r="E880" s="3"/>
      <c r="F880" s="3"/>
      <c r="G880" s="3"/>
      <c r="H880" s="3"/>
      <c r="I880" s="3"/>
      <c r="J880" s="3"/>
      <c r="K880" s="3"/>
      <c r="L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42"/>
      <c r="C881" s="47"/>
      <c r="D881" s="3"/>
      <c r="E881" s="3"/>
      <c r="F881" s="3"/>
      <c r="G881" s="3"/>
      <c r="H881" s="3"/>
      <c r="I881" s="3"/>
      <c r="J881" s="3"/>
      <c r="K881" s="3"/>
      <c r="L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42"/>
      <c r="C882" s="47"/>
      <c r="D882" s="3"/>
      <c r="E882" s="3"/>
      <c r="F882" s="3"/>
      <c r="G882" s="3"/>
      <c r="H882" s="3"/>
      <c r="I882" s="3"/>
      <c r="J882" s="3"/>
      <c r="K882" s="3"/>
      <c r="L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42"/>
      <c r="C883" s="47"/>
      <c r="D883" s="3"/>
      <c r="E883" s="3"/>
      <c r="F883" s="3"/>
      <c r="G883" s="3"/>
      <c r="H883" s="3"/>
      <c r="I883" s="3"/>
      <c r="J883" s="3"/>
      <c r="K883" s="3"/>
      <c r="L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42"/>
      <c r="C884" s="47"/>
      <c r="D884" s="3"/>
      <c r="E884" s="3"/>
      <c r="F884" s="3"/>
      <c r="G884" s="3"/>
      <c r="H884" s="3"/>
      <c r="I884" s="3"/>
      <c r="J884" s="3"/>
      <c r="K884" s="3"/>
      <c r="L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42"/>
      <c r="C885" s="47"/>
      <c r="D885" s="3"/>
      <c r="E885" s="3"/>
      <c r="F885" s="3"/>
      <c r="G885" s="3"/>
      <c r="H885" s="3"/>
      <c r="I885" s="3"/>
      <c r="J885" s="3"/>
      <c r="K885" s="3"/>
      <c r="L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42"/>
      <c r="C886" s="47"/>
      <c r="D886" s="3"/>
      <c r="E886" s="3"/>
      <c r="F886" s="3"/>
      <c r="G886" s="3"/>
      <c r="H886" s="3"/>
      <c r="I886" s="3"/>
      <c r="J886" s="3"/>
      <c r="K886" s="3"/>
      <c r="L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42"/>
      <c r="C887" s="47"/>
      <c r="D887" s="3"/>
      <c r="E887" s="3"/>
      <c r="F887" s="3"/>
      <c r="G887" s="3"/>
      <c r="H887" s="3"/>
      <c r="I887" s="3"/>
      <c r="J887" s="3"/>
      <c r="K887" s="3"/>
      <c r="L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42"/>
      <c r="C888" s="47"/>
      <c r="D888" s="3"/>
      <c r="E888" s="3"/>
      <c r="F888" s="3"/>
      <c r="G888" s="3"/>
      <c r="H888" s="3"/>
      <c r="I888" s="3"/>
      <c r="J888" s="3"/>
      <c r="K888" s="3"/>
      <c r="L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42"/>
      <c r="C889" s="47"/>
      <c r="D889" s="3"/>
      <c r="E889" s="3"/>
      <c r="F889" s="3"/>
      <c r="G889" s="3"/>
      <c r="H889" s="3"/>
      <c r="I889" s="3"/>
      <c r="J889" s="3"/>
      <c r="K889" s="3"/>
      <c r="L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42"/>
      <c r="C890" s="47"/>
      <c r="D890" s="3"/>
      <c r="E890" s="3"/>
      <c r="F890" s="3"/>
      <c r="G890" s="3"/>
      <c r="H890" s="3"/>
      <c r="I890" s="3"/>
      <c r="J890" s="3"/>
      <c r="K890" s="3"/>
      <c r="L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42"/>
      <c r="C891" s="47"/>
      <c r="D891" s="3"/>
      <c r="E891" s="3"/>
      <c r="F891" s="3"/>
      <c r="G891" s="3"/>
      <c r="H891" s="3"/>
      <c r="I891" s="3"/>
      <c r="J891" s="3"/>
      <c r="K891" s="3"/>
      <c r="L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42"/>
      <c r="C892" s="47"/>
      <c r="D892" s="3"/>
      <c r="E892" s="3"/>
      <c r="F892" s="3"/>
      <c r="G892" s="3"/>
      <c r="H892" s="3"/>
      <c r="I892" s="3"/>
      <c r="J892" s="3"/>
      <c r="K892" s="3"/>
      <c r="L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42"/>
      <c r="C893" s="47"/>
      <c r="D893" s="3"/>
      <c r="E893" s="3"/>
      <c r="F893" s="3"/>
      <c r="G893" s="3"/>
      <c r="H893" s="3"/>
      <c r="I893" s="3"/>
      <c r="J893" s="3"/>
      <c r="K893" s="3"/>
      <c r="L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42"/>
      <c r="C894" s="47"/>
      <c r="D894" s="3"/>
      <c r="E894" s="3"/>
      <c r="F894" s="3"/>
      <c r="G894" s="3"/>
      <c r="H894" s="3"/>
      <c r="I894" s="3"/>
      <c r="J894" s="3"/>
      <c r="K894" s="3"/>
      <c r="L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42"/>
      <c r="C895" s="47"/>
      <c r="D895" s="3"/>
      <c r="E895" s="3"/>
      <c r="F895" s="3"/>
      <c r="G895" s="3"/>
      <c r="H895" s="3"/>
      <c r="I895" s="3"/>
      <c r="J895" s="3"/>
      <c r="K895" s="3"/>
      <c r="L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42"/>
      <c r="C896" s="47"/>
      <c r="D896" s="3"/>
      <c r="E896" s="3"/>
      <c r="F896" s="3"/>
      <c r="G896" s="3"/>
      <c r="H896" s="3"/>
      <c r="I896" s="3"/>
      <c r="J896" s="3"/>
      <c r="K896" s="3"/>
      <c r="L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42"/>
      <c r="C897" s="47"/>
      <c r="D897" s="3"/>
      <c r="E897" s="3"/>
      <c r="F897" s="3"/>
      <c r="G897" s="3"/>
      <c r="H897" s="3"/>
      <c r="I897" s="3"/>
      <c r="J897" s="3"/>
      <c r="K897" s="3"/>
      <c r="L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42"/>
      <c r="C898" s="47"/>
      <c r="D898" s="3"/>
      <c r="E898" s="3"/>
      <c r="F898" s="3"/>
      <c r="G898" s="3"/>
      <c r="H898" s="3"/>
      <c r="I898" s="3"/>
      <c r="J898" s="3"/>
      <c r="K898" s="3"/>
      <c r="L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42"/>
      <c r="C899" s="47"/>
      <c r="D899" s="3"/>
      <c r="E899" s="3"/>
      <c r="F899" s="3"/>
      <c r="G899" s="3"/>
      <c r="H899" s="3"/>
      <c r="I899" s="3"/>
      <c r="J899" s="3"/>
      <c r="K899" s="3"/>
      <c r="L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42"/>
      <c r="C900" s="47"/>
      <c r="D900" s="3"/>
      <c r="E900" s="3"/>
      <c r="F900" s="3"/>
      <c r="G900" s="3"/>
      <c r="H900" s="3"/>
      <c r="I900" s="3"/>
      <c r="J900" s="3"/>
      <c r="K900" s="3"/>
      <c r="L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42"/>
      <c r="C901" s="47"/>
      <c r="D901" s="3"/>
      <c r="E901" s="3"/>
      <c r="F901" s="3"/>
      <c r="G901" s="3"/>
      <c r="H901" s="3"/>
      <c r="I901" s="3"/>
      <c r="J901" s="3"/>
      <c r="K901" s="3"/>
      <c r="L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42"/>
      <c r="C902" s="47"/>
      <c r="D902" s="3"/>
      <c r="E902" s="3"/>
      <c r="F902" s="3"/>
      <c r="G902" s="3"/>
      <c r="H902" s="3"/>
      <c r="I902" s="3"/>
      <c r="J902" s="3"/>
      <c r="K902" s="3"/>
      <c r="L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42"/>
      <c r="C903" s="47"/>
      <c r="D903" s="3"/>
      <c r="E903" s="3"/>
      <c r="F903" s="3"/>
      <c r="G903" s="3"/>
      <c r="H903" s="3"/>
      <c r="I903" s="3"/>
      <c r="J903" s="3"/>
      <c r="K903" s="3"/>
      <c r="L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42"/>
      <c r="C904" s="47"/>
      <c r="D904" s="3"/>
      <c r="E904" s="3"/>
      <c r="F904" s="3"/>
      <c r="G904" s="3"/>
      <c r="H904" s="3"/>
      <c r="I904" s="3"/>
      <c r="J904" s="3"/>
      <c r="K904" s="3"/>
      <c r="L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42"/>
      <c r="C905" s="47"/>
      <c r="D905" s="3"/>
      <c r="E905" s="3"/>
      <c r="F905" s="3"/>
      <c r="G905" s="3"/>
      <c r="H905" s="3"/>
      <c r="I905" s="3"/>
      <c r="J905" s="3"/>
      <c r="K905" s="3"/>
      <c r="L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42"/>
      <c r="C906" s="47"/>
      <c r="D906" s="3"/>
      <c r="E906" s="3"/>
      <c r="F906" s="3"/>
      <c r="G906" s="3"/>
      <c r="H906" s="3"/>
      <c r="I906" s="3"/>
      <c r="J906" s="3"/>
      <c r="K906" s="3"/>
      <c r="L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42"/>
      <c r="C907" s="47"/>
      <c r="D907" s="3"/>
      <c r="E907" s="3"/>
      <c r="F907" s="3"/>
      <c r="G907" s="3"/>
      <c r="H907" s="3"/>
      <c r="I907" s="3"/>
      <c r="J907" s="3"/>
      <c r="K907" s="3"/>
      <c r="L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42"/>
      <c r="C908" s="47"/>
      <c r="D908" s="3"/>
      <c r="E908" s="3"/>
      <c r="F908" s="3"/>
      <c r="G908" s="3"/>
      <c r="H908" s="3"/>
      <c r="I908" s="3"/>
      <c r="J908" s="3"/>
      <c r="K908" s="3"/>
      <c r="L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42"/>
      <c r="C909" s="47"/>
      <c r="D909" s="3"/>
      <c r="E909" s="3"/>
      <c r="F909" s="3"/>
      <c r="G909" s="3"/>
      <c r="H909" s="3"/>
      <c r="I909" s="3"/>
      <c r="J909" s="3"/>
      <c r="K909" s="3"/>
      <c r="L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42"/>
      <c r="C910" s="47"/>
      <c r="D910" s="3"/>
      <c r="E910" s="3"/>
      <c r="F910" s="3"/>
      <c r="G910" s="3"/>
      <c r="H910" s="3"/>
      <c r="I910" s="3"/>
      <c r="J910" s="3"/>
      <c r="K910" s="3"/>
      <c r="L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42"/>
      <c r="C911" s="47"/>
      <c r="D911" s="3"/>
      <c r="E911" s="3"/>
      <c r="F911" s="3"/>
      <c r="G911" s="3"/>
      <c r="H911" s="3"/>
      <c r="I911" s="3"/>
      <c r="J911" s="3"/>
      <c r="K911" s="3"/>
      <c r="L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42"/>
      <c r="C912" s="47"/>
      <c r="D912" s="3"/>
      <c r="E912" s="3"/>
      <c r="F912" s="3"/>
      <c r="G912" s="3"/>
      <c r="H912" s="3"/>
      <c r="I912" s="3"/>
      <c r="J912" s="3"/>
      <c r="K912" s="3"/>
      <c r="L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42"/>
      <c r="C913" s="47"/>
      <c r="D913" s="3"/>
      <c r="E913" s="3"/>
      <c r="F913" s="3"/>
      <c r="G913" s="3"/>
      <c r="H913" s="3"/>
      <c r="I913" s="3"/>
      <c r="J913" s="3"/>
      <c r="K913" s="3"/>
      <c r="L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42"/>
      <c r="C914" s="47"/>
      <c r="D914" s="3"/>
      <c r="E914" s="3"/>
      <c r="F914" s="3"/>
      <c r="G914" s="3"/>
      <c r="H914" s="3"/>
      <c r="I914" s="3"/>
      <c r="J914" s="3"/>
      <c r="K914" s="3"/>
      <c r="L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42"/>
      <c r="C915" s="47"/>
      <c r="D915" s="3"/>
      <c r="E915" s="3"/>
      <c r="F915" s="3"/>
      <c r="G915" s="3"/>
      <c r="H915" s="3"/>
      <c r="I915" s="3"/>
      <c r="J915" s="3"/>
      <c r="K915" s="3"/>
      <c r="L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42"/>
      <c r="C916" s="47"/>
      <c r="D916" s="3"/>
      <c r="E916" s="3"/>
      <c r="F916" s="3"/>
      <c r="G916" s="3"/>
      <c r="H916" s="3"/>
      <c r="I916" s="3"/>
      <c r="J916" s="3"/>
      <c r="K916" s="3"/>
      <c r="L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42"/>
      <c r="C917" s="47"/>
      <c r="D917" s="3"/>
      <c r="E917" s="3"/>
      <c r="F917" s="3"/>
      <c r="G917" s="3"/>
      <c r="H917" s="3"/>
      <c r="I917" s="3"/>
      <c r="J917" s="3"/>
      <c r="K917" s="3"/>
      <c r="L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42"/>
      <c r="C918" s="47"/>
      <c r="D918" s="3"/>
      <c r="E918" s="3"/>
      <c r="F918" s="3"/>
      <c r="G918" s="3"/>
      <c r="H918" s="3"/>
      <c r="I918" s="3"/>
      <c r="J918" s="3"/>
      <c r="K918" s="3"/>
      <c r="L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42"/>
      <c r="C919" s="47"/>
      <c r="D919" s="3"/>
      <c r="E919" s="3"/>
      <c r="F919" s="3"/>
      <c r="G919" s="3"/>
      <c r="H919" s="3"/>
      <c r="I919" s="3"/>
      <c r="J919" s="3"/>
      <c r="K919" s="3"/>
      <c r="L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42"/>
      <c r="C920" s="47"/>
      <c r="D920" s="3"/>
      <c r="E920" s="3"/>
      <c r="F920" s="3"/>
      <c r="G920" s="3"/>
      <c r="H920" s="3"/>
      <c r="I920" s="3"/>
      <c r="J920" s="3"/>
      <c r="K920" s="3"/>
      <c r="L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42"/>
      <c r="C921" s="47"/>
      <c r="D921" s="3"/>
      <c r="E921" s="3"/>
      <c r="F921" s="3"/>
      <c r="G921" s="3"/>
      <c r="H921" s="3"/>
      <c r="I921" s="3"/>
      <c r="J921" s="3"/>
      <c r="K921" s="3"/>
      <c r="L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42"/>
      <c r="C922" s="47"/>
      <c r="D922" s="3"/>
      <c r="E922" s="3"/>
      <c r="F922" s="3"/>
      <c r="G922" s="3"/>
      <c r="H922" s="3"/>
      <c r="I922" s="3"/>
      <c r="J922" s="3"/>
      <c r="K922" s="3"/>
      <c r="L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42"/>
      <c r="C923" s="47"/>
      <c r="D923" s="3"/>
      <c r="E923" s="3"/>
      <c r="F923" s="3"/>
      <c r="G923" s="3"/>
      <c r="H923" s="3"/>
      <c r="I923" s="3"/>
      <c r="J923" s="3"/>
      <c r="K923" s="3"/>
      <c r="L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42"/>
      <c r="C924" s="47"/>
      <c r="D924" s="3"/>
      <c r="E924" s="3"/>
      <c r="F924" s="3"/>
      <c r="G924" s="3"/>
      <c r="H924" s="3"/>
      <c r="I924" s="3"/>
      <c r="J924" s="3"/>
      <c r="K924" s="3"/>
      <c r="L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42"/>
      <c r="C925" s="47"/>
      <c r="D925" s="3"/>
      <c r="E925" s="3"/>
      <c r="F925" s="3"/>
      <c r="G925" s="3"/>
      <c r="H925" s="3"/>
      <c r="I925" s="3"/>
      <c r="J925" s="3"/>
      <c r="K925" s="3"/>
      <c r="L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42"/>
      <c r="C926" s="47"/>
      <c r="D926" s="3"/>
      <c r="E926" s="3"/>
      <c r="F926" s="3"/>
      <c r="G926" s="3"/>
      <c r="H926" s="3"/>
      <c r="I926" s="3"/>
      <c r="J926" s="3"/>
      <c r="K926" s="3"/>
      <c r="L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42"/>
      <c r="C927" s="47"/>
      <c r="D927" s="3"/>
      <c r="E927" s="3"/>
      <c r="F927" s="3"/>
      <c r="G927" s="3"/>
      <c r="H927" s="3"/>
      <c r="I927" s="3"/>
      <c r="J927" s="3"/>
      <c r="K927" s="3"/>
      <c r="L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42"/>
      <c r="C928" s="47"/>
      <c r="D928" s="3"/>
      <c r="E928" s="3"/>
      <c r="F928" s="3"/>
      <c r="G928" s="3"/>
      <c r="H928" s="3"/>
      <c r="I928" s="3"/>
      <c r="J928" s="3"/>
      <c r="K928" s="3"/>
      <c r="L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42"/>
      <c r="C929" s="47"/>
      <c r="D929" s="3"/>
      <c r="E929" s="3"/>
      <c r="F929" s="3"/>
      <c r="G929" s="3"/>
      <c r="H929" s="3"/>
      <c r="I929" s="3"/>
      <c r="J929" s="3"/>
      <c r="K929" s="3"/>
      <c r="L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42"/>
      <c r="C930" s="47"/>
      <c r="D930" s="3"/>
      <c r="E930" s="3"/>
      <c r="F930" s="3"/>
      <c r="G930" s="3"/>
      <c r="H930" s="3"/>
      <c r="I930" s="3"/>
      <c r="J930" s="3"/>
      <c r="K930" s="3"/>
      <c r="L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42"/>
      <c r="C931" s="47"/>
      <c r="D931" s="3"/>
      <c r="E931" s="3"/>
      <c r="F931" s="3"/>
      <c r="G931" s="3"/>
      <c r="H931" s="3"/>
      <c r="I931" s="3"/>
      <c r="J931" s="3"/>
      <c r="K931" s="3"/>
      <c r="L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42"/>
      <c r="C932" s="47"/>
      <c r="D932" s="3"/>
      <c r="E932" s="3"/>
      <c r="F932" s="3"/>
      <c r="G932" s="3"/>
      <c r="H932" s="3"/>
      <c r="I932" s="3"/>
      <c r="J932" s="3"/>
      <c r="K932" s="3"/>
      <c r="L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42"/>
      <c r="C933" s="47"/>
      <c r="D933" s="3"/>
      <c r="E933" s="3"/>
      <c r="F933" s="3"/>
      <c r="G933" s="3"/>
      <c r="H933" s="3"/>
      <c r="I933" s="3"/>
      <c r="J933" s="3"/>
      <c r="K933" s="3"/>
      <c r="L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42"/>
      <c r="C934" s="47"/>
      <c r="D934" s="3"/>
      <c r="E934" s="3"/>
      <c r="F934" s="3"/>
      <c r="G934" s="3"/>
      <c r="H934" s="3"/>
      <c r="I934" s="3"/>
      <c r="J934" s="3"/>
      <c r="K934" s="3"/>
      <c r="L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42"/>
      <c r="C935" s="47"/>
      <c r="D935" s="3"/>
      <c r="E935" s="3"/>
      <c r="F935" s="3"/>
      <c r="G935" s="3"/>
      <c r="H935" s="3"/>
      <c r="I935" s="3"/>
      <c r="J935" s="3"/>
      <c r="K935" s="3"/>
      <c r="L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42"/>
      <c r="C936" s="47"/>
      <c r="D936" s="3"/>
      <c r="E936" s="3"/>
      <c r="F936" s="3"/>
      <c r="G936" s="3"/>
      <c r="H936" s="3"/>
      <c r="I936" s="3"/>
      <c r="J936" s="3"/>
      <c r="K936" s="3"/>
      <c r="L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42"/>
      <c r="C937" s="47"/>
      <c r="D937" s="3"/>
      <c r="E937" s="3"/>
      <c r="F937" s="3"/>
      <c r="G937" s="3"/>
      <c r="H937" s="3"/>
      <c r="I937" s="3"/>
      <c r="J937" s="3"/>
      <c r="K937" s="3"/>
      <c r="L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42"/>
      <c r="C938" s="47"/>
      <c r="D938" s="3"/>
      <c r="E938" s="3"/>
      <c r="F938" s="3"/>
      <c r="G938" s="3"/>
      <c r="H938" s="3"/>
      <c r="I938" s="3"/>
      <c r="J938" s="3"/>
      <c r="K938" s="3"/>
      <c r="L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42"/>
      <c r="C939" s="47"/>
      <c r="D939" s="3"/>
      <c r="E939" s="3"/>
      <c r="F939" s="3"/>
      <c r="G939" s="3"/>
      <c r="H939" s="3"/>
      <c r="I939" s="3"/>
      <c r="J939" s="3"/>
      <c r="K939" s="3"/>
      <c r="L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42"/>
      <c r="C940" s="47"/>
      <c r="D940" s="3"/>
      <c r="E940" s="3"/>
      <c r="F940" s="3"/>
      <c r="G940" s="3"/>
      <c r="H940" s="3"/>
      <c r="I940" s="3"/>
      <c r="J940" s="3"/>
      <c r="K940" s="3"/>
      <c r="L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42"/>
      <c r="C941" s="47"/>
      <c r="D941" s="3"/>
      <c r="E941" s="3"/>
      <c r="F941" s="3"/>
      <c r="G941" s="3"/>
      <c r="H941" s="3"/>
      <c r="I941" s="3"/>
      <c r="J941" s="3"/>
      <c r="K941" s="3"/>
      <c r="L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42"/>
      <c r="C942" s="47"/>
      <c r="D942" s="3"/>
      <c r="E942" s="3"/>
      <c r="F942" s="3"/>
      <c r="G942" s="3"/>
      <c r="H942" s="3"/>
      <c r="I942" s="3"/>
      <c r="J942" s="3"/>
      <c r="K942" s="3"/>
      <c r="L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42"/>
      <c r="C943" s="47"/>
      <c r="D943" s="3"/>
      <c r="E943" s="3"/>
      <c r="F943" s="3"/>
      <c r="G943" s="3"/>
      <c r="H943" s="3"/>
      <c r="I943" s="3"/>
      <c r="J943" s="3"/>
      <c r="K943" s="3"/>
      <c r="L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42"/>
      <c r="C944" s="47"/>
      <c r="D944" s="3"/>
      <c r="E944" s="3"/>
      <c r="F944" s="3"/>
      <c r="G944" s="3"/>
      <c r="H944" s="3"/>
      <c r="I944" s="3"/>
      <c r="J944" s="3"/>
      <c r="K944" s="3"/>
      <c r="L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42"/>
      <c r="C945" s="47"/>
      <c r="D945" s="3"/>
      <c r="E945" s="3"/>
      <c r="F945" s="3"/>
      <c r="G945" s="3"/>
      <c r="H945" s="3"/>
      <c r="I945" s="3"/>
      <c r="J945" s="3"/>
      <c r="K945" s="3"/>
      <c r="L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42"/>
      <c r="C946" s="47"/>
      <c r="D946" s="3"/>
      <c r="E946" s="3"/>
      <c r="F946" s="3"/>
      <c r="G946" s="3"/>
      <c r="H946" s="3"/>
      <c r="I946" s="3"/>
      <c r="J946" s="3"/>
      <c r="K946" s="3"/>
      <c r="L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42"/>
      <c r="C947" s="47"/>
      <c r="D947" s="3"/>
      <c r="E947" s="3"/>
      <c r="F947" s="3"/>
      <c r="G947" s="3"/>
      <c r="H947" s="3"/>
      <c r="I947" s="3"/>
      <c r="J947" s="3"/>
      <c r="K947" s="3"/>
      <c r="L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42"/>
      <c r="C948" s="47"/>
      <c r="D948" s="3"/>
      <c r="E948" s="3"/>
      <c r="F948" s="3"/>
      <c r="G948" s="3"/>
      <c r="H948" s="3"/>
      <c r="I948" s="3"/>
      <c r="J948" s="3"/>
      <c r="K948" s="3"/>
      <c r="L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42"/>
      <c r="C949" s="47"/>
      <c r="D949" s="3"/>
      <c r="E949" s="3"/>
      <c r="F949" s="3"/>
      <c r="G949" s="3"/>
      <c r="H949" s="3"/>
      <c r="I949" s="3"/>
      <c r="J949" s="3"/>
      <c r="K949" s="3"/>
      <c r="L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42"/>
      <c r="C950" s="47"/>
      <c r="D950" s="3"/>
      <c r="E950" s="3"/>
      <c r="F950" s="3"/>
      <c r="G950" s="3"/>
      <c r="H950" s="3"/>
      <c r="I950" s="3"/>
      <c r="J950" s="3"/>
      <c r="K950" s="3"/>
      <c r="L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42"/>
      <c r="C951" s="47"/>
      <c r="D951" s="3"/>
      <c r="E951" s="3"/>
      <c r="F951" s="3"/>
      <c r="G951" s="3"/>
      <c r="H951" s="3"/>
      <c r="I951" s="3"/>
      <c r="J951" s="3"/>
      <c r="K951" s="3"/>
      <c r="L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42"/>
      <c r="C952" s="47"/>
      <c r="D952" s="3"/>
      <c r="E952" s="3"/>
      <c r="F952" s="3"/>
      <c r="G952" s="3"/>
      <c r="H952" s="3"/>
      <c r="I952" s="3"/>
      <c r="J952" s="3"/>
      <c r="K952" s="3"/>
      <c r="L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42"/>
      <c r="C953" s="47"/>
      <c r="D953" s="3"/>
      <c r="E953" s="3"/>
      <c r="F953" s="3"/>
      <c r="G953" s="3"/>
      <c r="H953" s="3"/>
      <c r="I953" s="3"/>
      <c r="J953" s="3"/>
      <c r="K953" s="3"/>
      <c r="L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42"/>
      <c r="C954" s="47"/>
      <c r="D954" s="3"/>
      <c r="E954" s="3"/>
      <c r="F954" s="3"/>
      <c r="G954" s="3"/>
      <c r="H954" s="3"/>
      <c r="I954" s="3"/>
      <c r="J954" s="3"/>
      <c r="K954" s="3"/>
      <c r="L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42"/>
      <c r="C955" s="47"/>
      <c r="D955" s="3"/>
      <c r="E955" s="3"/>
      <c r="F955" s="3"/>
      <c r="G955" s="3"/>
      <c r="H955" s="3"/>
      <c r="I955" s="3"/>
      <c r="J955" s="3"/>
      <c r="K955" s="3"/>
      <c r="L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42"/>
      <c r="C956" s="47"/>
      <c r="D956" s="3"/>
      <c r="E956" s="3"/>
      <c r="F956" s="3"/>
      <c r="G956" s="3"/>
      <c r="H956" s="3"/>
      <c r="I956" s="3"/>
      <c r="J956" s="3"/>
      <c r="K956" s="3"/>
      <c r="L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42"/>
      <c r="C957" s="47"/>
      <c r="D957" s="3"/>
      <c r="E957" s="3"/>
      <c r="F957" s="3"/>
      <c r="G957" s="3"/>
      <c r="H957" s="3"/>
      <c r="I957" s="3"/>
      <c r="J957" s="3"/>
      <c r="K957" s="3"/>
      <c r="L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42"/>
      <c r="C958" s="47"/>
      <c r="D958" s="3"/>
      <c r="E958" s="3"/>
      <c r="F958" s="3"/>
      <c r="G958" s="3"/>
      <c r="H958" s="3"/>
      <c r="I958" s="3"/>
      <c r="J958" s="3"/>
      <c r="K958" s="3"/>
      <c r="L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42"/>
      <c r="C959" s="47"/>
      <c r="D959" s="3"/>
      <c r="E959" s="3"/>
      <c r="F959" s="3"/>
      <c r="G959" s="3"/>
      <c r="H959" s="3"/>
      <c r="I959" s="3"/>
      <c r="J959" s="3"/>
      <c r="K959" s="3"/>
      <c r="L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42"/>
      <c r="C960" s="47"/>
      <c r="D960" s="3"/>
      <c r="E960" s="3"/>
      <c r="F960" s="3"/>
      <c r="G960" s="3"/>
      <c r="H960" s="3"/>
      <c r="I960" s="3"/>
      <c r="J960" s="3"/>
      <c r="K960" s="3"/>
      <c r="L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42"/>
      <c r="C961" s="47"/>
      <c r="D961" s="3"/>
      <c r="E961" s="3"/>
      <c r="F961" s="3"/>
      <c r="G961" s="3"/>
      <c r="H961" s="3"/>
      <c r="I961" s="3"/>
      <c r="J961" s="3"/>
      <c r="K961" s="3"/>
      <c r="L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42"/>
      <c r="C962" s="47"/>
      <c r="D962" s="3"/>
      <c r="E962" s="3"/>
      <c r="F962" s="3"/>
      <c r="G962" s="3"/>
      <c r="H962" s="3"/>
      <c r="I962" s="3"/>
      <c r="J962" s="3"/>
      <c r="K962" s="3"/>
      <c r="L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42"/>
      <c r="C963" s="47"/>
      <c r="D963" s="3"/>
      <c r="E963" s="3"/>
      <c r="F963" s="3"/>
      <c r="G963" s="3"/>
      <c r="H963" s="3"/>
      <c r="I963" s="3"/>
      <c r="J963" s="3"/>
      <c r="K963" s="3"/>
      <c r="L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42"/>
      <c r="C964" s="47"/>
      <c r="D964" s="3"/>
      <c r="E964" s="3"/>
      <c r="F964" s="3"/>
      <c r="G964" s="3"/>
      <c r="H964" s="3"/>
      <c r="I964" s="3"/>
      <c r="J964" s="3"/>
      <c r="K964" s="3"/>
      <c r="L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42"/>
      <c r="C965" s="47"/>
      <c r="D965" s="3"/>
      <c r="E965" s="3"/>
      <c r="F965" s="3"/>
      <c r="G965" s="3"/>
      <c r="H965" s="3"/>
      <c r="I965" s="3"/>
      <c r="J965" s="3"/>
      <c r="K965" s="3"/>
      <c r="L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42"/>
      <c r="C966" s="47"/>
      <c r="D966" s="3"/>
      <c r="E966" s="3"/>
      <c r="F966" s="3"/>
      <c r="G966" s="3"/>
      <c r="H966" s="3"/>
      <c r="I966" s="3"/>
      <c r="J966" s="3"/>
      <c r="K966" s="3"/>
      <c r="L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42"/>
      <c r="C967" s="47"/>
      <c r="D967" s="3"/>
      <c r="E967" s="3"/>
      <c r="F967" s="3"/>
      <c r="G967" s="3"/>
      <c r="H967" s="3"/>
      <c r="I967" s="3"/>
      <c r="J967" s="3"/>
      <c r="K967" s="3"/>
      <c r="L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42"/>
      <c r="C968" s="47"/>
      <c r="D968" s="3"/>
      <c r="E968" s="3"/>
      <c r="F968" s="3"/>
      <c r="G968" s="3"/>
      <c r="H968" s="3"/>
      <c r="I968" s="3"/>
      <c r="J968" s="3"/>
      <c r="K968" s="3"/>
      <c r="L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42"/>
      <c r="C969" s="47"/>
      <c r="D969" s="3"/>
      <c r="E969" s="3"/>
      <c r="F969" s="3"/>
      <c r="G969" s="3"/>
      <c r="H969" s="3"/>
      <c r="I969" s="3"/>
      <c r="J969" s="3"/>
      <c r="K969" s="3"/>
      <c r="L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42"/>
      <c r="C970" s="47"/>
      <c r="D970" s="3"/>
      <c r="E970" s="3"/>
      <c r="F970" s="3"/>
      <c r="G970" s="3"/>
      <c r="H970" s="3"/>
      <c r="I970" s="3"/>
      <c r="J970" s="3"/>
      <c r="K970" s="3"/>
      <c r="L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42"/>
      <c r="C971" s="47"/>
      <c r="D971" s="3"/>
      <c r="E971" s="3"/>
      <c r="F971" s="3"/>
      <c r="G971" s="3"/>
      <c r="H971" s="3"/>
      <c r="I971" s="3"/>
      <c r="J971" s="3"/>
      <c r="K971" s="3"/>
      <c r="L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42"/>
      <c r="C972" s="47"/>
      <c r="D972" s="3"/>
      <c r="E972" s="3"/>
      <c r="F972" s="3"/>
      <c r="G972" s="3"/>
      <c r="H972" s="3"/>
      <c r="I972" s="3"/>
      <c r="J972" s="3"/>
      <c r="K972" s="3"/>
      <c r="L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42"/>
      <c r="C973" s="47"/>
      <c r="D973" s="3"/>
      <c r="E973" s="3"/>
      <c r="F973" s="3"/>
      <c r="G973" s="3"/>
      <c r="H973" s="3"/>
      <c r="I973" s="3"/>
      <c r="J973" s="3"/>
      <c r="K973" s="3"/>
      <c r="L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42"/>
      <c r="C974" s="47"/>
      <c r="D974" s="3"/>
      <c r="E974" s="3"/>
      <c r="F974" s="3"/>
      <c r="G974" s="3"/>
      <c r="H974" s="3"/>
      <c r="I974" s="3"/>
      <c r="J974" s="3"/>
      <c r="K974" s="3"/>
      <c r="L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42"/>
      <c r="C975" s="47"/>
      <c r="D975" s="3"/>
      <c r="E975" s="3"/>
      <c r="F975" s="3"/>
      <c r="G975" s="3"/>
      <c r="H975" s="3"/>
      <c r="I975" s="3"/>
      <c r="J975" s="3"/>
      <c r="K975" s="3"/>
      <c r="L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42"/>
      <c r="C976" s="47"/>
      <c r="D976" s="3"/>
      <c r="E976" s="3"/>
      <c r="F976" s="3"/>
      <c r="G976" s="3"/>
      <c r="H976" s="3"/>
      <c r="I976" s="3"/>
      <c r="J976" s="3"/>
      <c r="K976" s="3"/>
      <c r="L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42"/>
      <c r="C977" s="47"/>
      <c r="D977" s="3"/>
      <c r="E977" s="3"/>
      <c r="F977" s="3"/>
      <c r="G977" s="3"/>
      <c r="H977" s="3"/>
      <c r="I977" s="3"/>
      <c r="J977" s="3"/>
      <c r="K977" s="3"/>
      <c r="L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42"/>
      <c r="C978" s="47"/>
      <c r="D978" s="3"/>
      <c r="E978" s="3"/>
      <c r="F978" s="3"/>
      <c r="G978" s="3"/>
      <c r="H978" s="3"/>
      <c r="I978" s="3"/>
      <c r="J978" s="3"/>
      <c r="K978" s="3"/>
      <c r="L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42"/>
      <c r="C979" s="47"/>
      <c r="D979" s="3"/>
      <c r="E979" s="3"/>
      <c r="F979" s="3"/>
      <c r="G979" s="3"/>
      <c r="H979" s="3"/>
      <c r="I979" s="3"/>
      <c r="J979" s="3"/>
      <c r="K979" s="3"/>
      <c r="L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42"/>
      <c r="C980" s="47"/>
      <c r="D980" s="3"/>
      <c r="E980" s="3"/>
      <c r="F980" s="3"/>
      <c r="G980" s="3"/>
      <c r="H980" s="3"/>
      <c r="I980" s="3"/>
      <c r="J980" s="3"/>
      <c r="K980" s="3"/>
      <c r="L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42"/>
      <c r="C981" s="47"/>
      <c r="D981" s="3"/>
      <c r="E981" s="3"/>
      <c r="F981" s="3"/>
      <c r="G981" s="3"/>
      <c r="H981" s="3"/>
      <c r="I981" s="3"/>
      <c r="J981" s="3"/>
      <c r="K981" s="3"/>
      <c r="L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42"/>
      <c r="C982" s="47"/>
      <c r="D982" s="3"/>
      <c r="E982" s="3"/>
      <c r="F982" s="3"/>
      <c r="G982" s="3"/>
      <c r="H982" s="3"/>
      <c r="I982" s="3"/>
      <c r="J982" s="3"/>
      <c r="K982" s="3"/>
      <c r="L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42"/>
      <c r="C983" s="47"/>
      <c r="D983" s="3"/>
      <c r="E983" s="3"/>
      <c r="F983" s="3"/>
      <c r="G983" s="3"/>
      <c r="H983" s="3"/>
      <c r="I983" s="3"/>
      <c r="J983" s="3"/>
      <c r="K983" s="3"/>
      <c r="L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42"/>
      <c r="C984" s="47"/>
      <c r="D984" s="3"/>
      <c r="E984" s="3"/>
      <c r="F984" s="3"/>
      <c r="G984" s="3"/>
      <c r="H984" s="3"/>
      <c r="I984" s="3"/>
      <c r="J984" s="3"/>
      <c r="K984" s="3"/>
      <c r="L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42"/>
      <c r="C985" s="47"/>
      <c r="D985" s="3"/>
      <c r="E985" s="3"/>
      <c r="F985" s="3"/>
      <c r="G985" s="3"/>
      <c r="H985" s="3"/>
      <c r="I985" s="3"/>
      <c r="J985" s="3"/>
      <c r="K985" s="3"/>
      <c r="L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42"/>
      <c r="C986" s="47"/>
      <c r="D986" s="3"/>
      <c r="E986" s="3"/>
      <c r="F986" s="3"/>
      <c r="G986" s="3"/>
      <c r="H986" s="3"/>
      <c r="I986" s="3"/>
      <c r="J986" s="3"/>
      <c r="K986" s="3"/>
      <c r="L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42"/>
      <c r="C987" s="47"/>
      <c r="D987" s="3"/>
      <c r="E987" s="3"/>
      <c r="F987" s="3"/>
      <c r="G987" s="3"/>
      <c r="H987" s="3"/>
      <c r="I987" s="3"/>
      <c r="J987" s="3"/>
      <c r="K987" s="3"/>
      <c r="L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42"/>
      <c r="C988" s="47"/>
      <c r="D988" s="3"/>
      <c r="E988" s="3"/>
      <c r="F988" s="3"/>
      <c r="G988" s="3"/>
      <c r="H988" s="3"/>
      <c r="I988" s="3"/>
      <c r="J988" s="3"/>
      <c r="K988" s="3"/>
      <c r="L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42"/>
      <c r="C989" s="47"/>
      <c r="D989" s="3"/>
      <c r="E989" s="3"/>
      <c r="F989" s="3"/>
      <c r="G989" s="3"/>
      <c r="H989" s="3"/>
      <c r="I989" s="3"/>
      <c r="J989" s="3"/>
      <c r="K989" s="3"/>
      <c r="L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42"/>
      <c r="C990" s="47"/>
      <c r="D990" s="3"/>
      <c r="E990" s="3"/>
      <c r="F990" s="3"/>
      <c r="G990" s="3"/>
      <c r="H990" s="3"/>
      <c r="I990" s="3"/>
      <c r="J990" s="3"/>
      <c r="K990" s="3"/>
      <c r="L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42"/>
      <c r="C991" s="47"/>
      <c r="D991" s="3"/>
      <c r="E991" s="3"/>
      <c r="F991" s="3"/>
      <c r="G991" s="3"/>
      <c r="H991" s="3"/>
      <c r="I991" s="3"/>
      <c r="J991" s="3"/>
      <c r="K991" s="3"/>
      <c r="L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42"/>
      <c r="C992" s="47"/>
      <c r="D992" s="3"/>
      <c r="E992" s="3"/>
      <c r="F992" s="3"/>
      <c r="G992" s="3"/>
      <c r="H992" s="3"/>
      <c r="I992" s="3"/>
      <c r="J992" s="3"/>
      <c r="K992" s="3"/>
      <c r="L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42"/>
      <c r="C993" s="47"/>
      <c r="D993" s="3"/>
      <c r="E993" s="3"/>
      <c r="F993" s="3"/>
      <c r="G993" s="3"/>
      <c r="H993" s="3"/>
      <c r="I993" s="3"/>
      <c r="J993" s="3"/>
      <c r="K993" s="3"/>
      <c r="L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42"/>
      <c r="C994" s="47"/>
      <c r="D994" s="3"/>
      <c r="E994" s="3"/>
      <c r="F994" s="3"/>
      <c r="G994" s="3"/>
      <c r="H994" s="3"/>
      <c r="I994" s="3"/>
      <c r="J994" s="3"/>
      <c r="K994" s="3"/>
      <c r="L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opLeftCell="M1" workbookViewId="0">
      <selection activeCell="E20" sqref="E20"/>
    </sheetView>
  </sheetViews>
  <sheetFormatPr defaultColWidth="15.140625" defaultRowHeight="15" customHeight="1" x14ac:dyDescent="0.25"/>
  <cols>
    <col min="1" max="2" width="9.7109375" customWidth="1"/>
    <col min="3" max="3" width="2.85546875" customWidth="1"/>
    <col min="7" max="7" width="2.85546875" customWidth="1"/>
    <col min="11" max="11" width="2.85546875" customWidth="1"/>
    <col min="15" max="15" width="2.85546875" customWidth="1"/>
    <col min="19" max="19" width="2.85546875" customWidth="1"/>
    <col min="23" max="23" width="2.85546875" customWidth="1"/>
    <col min="27" max="27" width="2.85546875" customWidth="1"/>
    <col min="29" max="29" width="2.85546875" customWidth="1"/>
    <col min="33" max="33" width="2.85546875" customWidth="1"/>
  </cols>
  <sheetData>
    <row r="1" spans="1:34" ht="15" customHeight="1" x14ac:dyDescent="0.25">
      <c r="A1" s="229" t="s">
        <v>100</v>
      </c>
      <c r="B1" s="223"/>
      <c r="C1" s="78"/>
      <c r="D1" s="227" t="s">
        <v>20</v>
      </c>
      <c r="E1" s="222"/>
      <c r="F1" s="223"/>
      <c r="G1" s="78"/>
      <c r="H1" s="227" t="s">
        <v>19</v>
      </c>
      <c r="I1" s="222"/>
      <c r="J1" s="223"/>
      <c r="K1" s="78"/>
      <c r="L1" s="227" t="s">
        <v>18</v>
      </c>
      <c r="M1" s="222"/>
      <c r="N1" s="223"/>
      <c r="O1" s="78"/>
      <c r="P1" s="227" t="s">
        <v>3</v>
      </c>
      <c r="Q1" s="222"/>
      <c r="R1" s="223"/>
      <c r="S1" s="78"/>
      <c r="T1" s="227" t="s">
        <v>2</v>
      </c>
      <c r="U1" s="222"/>
      <c r="V1" s="223"/>
      <c r="W1" s="78"/>
      <c r="X1" s="227" t="s">
        <v>101</v>
      </c>
      <c r="Y1" s="222"/>
      <c r="Z1" s="223"/>
      <c r="AA1" s="78"/>
      <c r="AB1" s="79" t="s">
        <v>81</v>
      </c>
      <c r="AC1" s="78"/>
      <c r="AD1" s="227" t="s">
        <v>102</v>
      </c>
      <c r="AE1" s="222"/>
      <c r="AF1" s="223"/>
      <c r="AG1" s="78"/>
      <c r="AH1" s="79" t="s">
        <v>103</v>
      </c>
    </row>
    <row r="2" spans="1:34" ht="15" customHeight="1" x14ac:dyDescent="0.25">
      <c r="A2" s="228" t="s">
        <v>15</v>
      </c>
      <c r="B2" s="223"/>
      <c r="C2" s="78"/>
      <c r="D2" s="80">
        <v>2016</v>
      </c>
      <c r="E2" s="80">
        <v>2017</v>
      </c>
      <c r="F2" s="80">
        <v>2018</v>
      </c>
      <c r="G2" s="78"/>
      <c r="H2" s="80">
        <v>2016</v>
      </c>
      <c r="I2" s="80">
        <v>2017</v>
      </c>
      <c r="J2" s="80">
        <v>2018</v>
      </c>
      <c r="K2" s="78"/>
      <c r="L2" s="80">
        <v>2016</v>
      </c>
      <c r="M2" s="80">
        <v>2017</v>
      </c>
      <c r="N2" s="80">
        <v>2018</v>
      </c>
      <c r="O2" s="78"/>
      <c r="P2" s="80">
        <v>2016</v>
      </c>
      <c r="Q2" s="80">
        <v>2017</v>
      </c>
      <c r="R2" s="80">
        <v>2018</v>
      </c>
      <c r="S2" s="78"/>
      <c r="T2" s="80">
        <v>2016</v>
      </c>
      <c r="U2" s="80">
        <v>2017</v>
      </c>
      <c r="V2" s="80">
        <v>2018</v>
      </c>
      <c r="W2" s="78"/>
      <c r="X2" s="80">
        <v>2016</v>
      </c>
      <c r="Y2" s="80">
        <v>2017</v>
      </c>
      <c r="Z2" s="80">
        <v>2018</v>
      </c>
      <c r="AA2" s="78"/>
      <c r="AB2" s="80">
        <v>2016</v>
      </c>
      <c r="AC2" s="78"/>
      <c r="AD2" s="80">
        <v>2016</v>
      </c>
      <c r="AE2" s="80">
        <v>2017</v>
      </c>
      <c r="AF2" s="80">
        <v>2018</v>
      </c>
      <c r="AG2" s="78"/>
      <c r="AH2" s="80" t="s">
        <v>104</v>
      </c>
    </row>
    <row r="3" spans="1:34" ht="15" customHeight="1" x14ac:dyDescent="0.25">
      <c r="A3" s="228" t="s">
        <v>105</v>
      </c>
      <c r="B3" s="223"/>
      <c r="C3" s="14"/>
      <c r="D3" s="5">
        <v>4</v>
      </c>
      <c r="E3" s="5"/>
      <c r="F3" s="5"/>
      <c r="G3" s="14"/>
      <c r="H3" s="5">
        <v>20</v>
      </c>
      <c r="I3" s="5"/>
      <c r="J3" s="5"/>
      <c r="K3" s="14"/>
      <c r="L3" s="5">
        <v>5</v>
      </c>
      <c r="M3" s="5"/>
      <c r="N3" s="5"/>
      <c r="O3" s="14"/>
      <c r="P3" s="5">
        <v>40</v>
      </c>
      <c r="Q3" s="5">
        <v>30</v>
      </c>
      <c r="R3" s="5">
        <v>20</v>
      </c>
      <c r="S3" s="14"/>
      <c r="T3" s="5">
        <v>150</v>
      </c>
      <c r="U3" s="5">
        <v>100</v>
      </c>
      <c r="V3" s="5">
        <v>70</v>
      </c>
      <c r="W3" s="14"/>
      <c r="X3" s="5">
        <v>3</v>
      </c>
      <c r="Y3" s="5"/>
      <c r="Z3" s="5"/>
      <c r="AA3" s="14"/>
      <c r="AB3" s="5">
        <v>1</v>
      </c>
      <c r="AC3" s="14"/>
      <c r="AD3" s="5"/>
      <c r="AE3" s="5"/>
      <c r="AF3" s="5"/>
      <c r="AG3" s="14"/>
      <c r="AH3" s="81">
        <f>SUM(C3:Z3)</f>
        <v>442</v>
      </c>
    </row>
    <row r="4" spans="1:34" ht="15" customHeight="1" x14ac:dyDescent="0.25">
      <c r="A4" s="228" t="s">
        <v>106</v>
      </c>
      <c r="B4" s="223"/>
      <c r="C4" s="14"/>
      <c r="D4" s="82">
        <f>Infrastructure!$H22</f>
        <v>556650</v>
      </c>
      <c r="E4" s="5"/>
      <c r="F4" s="5"/>
      <c r="G4" s="14"/>
      <c r="H4" s="82">
        <f>Infrastructure!$H48</f>
        <v>369300</v>
      </c>
      <c r="I4" s="5"/>
      <c r="J4" s="5"/>
      <c r="K4" s="14"/>
      <c r="L4" s="82">
        <f>Infrastructure!$H73</f>
        <v>251400</v>
      </c>
      <c r="M4" s="5"/>
      <c r="N4" s="5"/>
      <c r="O4" s="14"/>
      <c r="P4" s="82">
        <f>Infrastructure!$H98</f>
        <v>121790</v>
      </c>
      <c r="Q4" s="82">
        <f>Infrastructure!$H98</f>
        <v>121790</v>
      </c>
      <c r="R4" s="82">
        <f>Infrastructure!$H98</f>
        <v>121790</v>
      </c>
      <c r="S4" s="14"/>
      <c r="T4" s="82">
        <f>Infrastructure!$H121</f>
        <v>15505</v>
      </c>
      <c r="U4" s="82">
        <f>Infrastructure!$K121</f>
        <v>17372.549019607843</v>
      </c>
      <c r="V4" s="82">
        <f>Infrastructure!$K121</f>
        <v>17372.549019607843</v>
      </c>
      <c r="W4" s="14"/>
      <c r="X4" s="82">
        <f>Infrastructure!$H143</f>
        <v>203950</v>
      </c>
      <c r="Y4" s="5"/>
      <c r="Z4" s="5"/>
      <c r="AA4" s="14"/>
      <c r="AB4" s="82">
        <f>Infrastructure!$H195</f>
        <v>2115150</v>
      </c>
      <c r="AC4" s="14"/>
      <c r="AD4" s="82"/>
      <c r="AE4" s="82"/>
      <c r="AF4" s="82"/>
      <c r="AG4" s="14"/>
      <c r="AH4" s="83"/>
    </row>
    <row r="5" spans="1:34" ht="15" customHeight="1" x14ac:dyDescent="0.25">
      <c r="A5" s="228" t="s">
        <v>107</v>
      </c>
      <c r="B5" s="223"/>
      <c r="C5" s="14"/>
      <c r="D5" s="82">
        <f>Infrastructure!$H26</f>
        <v>0</v>
      </c>
      <c r="E5" s="5"/>
      <c r="F5" s="5"/>
      <c r="G5" s="14"/>
      <c r="H5" s="82">
        <f>Infrastructure!$H52</f>
        <v>0</v>
      </c>
      <c r="I5" s="5"/>
      <c r="J5" s="5"/>
      <c r="K5" s="14"/>
      <c r="L5" s="82">
        <f>Infrastructure!$H77</f>
        <v>0</v>
      </c>
      <c r="M5" s="5"/>
      <c r="N5" s="5"/>
      <c r="O5" s="14"/>
      <c r="P5" s="82">
        <f>Infrastructure!$H102</f>
        <v>0</v>
      </c>
      <c r="Q5" s="82">
        <f>Infrastructure!$H102</f>
        <v>0</v>
      </c>
      <c r="R5" s="82">
        <f>Infrastructure!$H102</f>
        <v>0</v>
      </c>
      <c r="S5" s="14"/>
      <c r="T5" s="82">
        <f>Infrastructure!$H124</f>
        <v>0</v>
      </c>
      <c r="U5" s="82">
        <f>T5</f>
        <v>0</v>
      </c>
      <c r="V5" s="82">
        <f>T5</f>
        <v>0</v>
      </c>
      <c r="W5" s="14"/>
      <c r="X5" s="82">
        <f>Infrastructure!$H147</f>
        <v>0</v>
      </c>
      <c r="Y5" s="5"/>
      <c r="Z5" s="5"/>
      <c r="AA5" s="14"/>
      <c r="AB5" s="82"/>
      <c r="AC5" s="14"/>
      <c r="AD5" s="82"/>
      <c r="AE5" s="82"/>
      <c r="AF5" s="82"/>
      <c r="AG5" s="14"/>
      <c r="AH5" s="83"/>
    </row>
    <row r="6" spans="1:34" ht="14.25" customHeight="1" x14ac:dyDescent="0.25">
      <c r="A6" s="3"/>
      <c r="B6" s="21"/>
      <c r="C6" s="21"/>
      <c r="D6" s="3"/>
      <c r="E6" s="3"/>
      <c r="F6" s="3"/>
      <c r="G6" s="21"/>
      <c r="H6" s="3"/>
      <c r="I6" s="3"/>
      <c r="J6" s="3"/>
      <c r="K6" s="21"/>
      <c r="L6" s="3"/>
      <c r="M6" s="3"/>
      <c r="N6" s="3"/>
      <c r="O6" s="21"/>
      <c r="P6" s="3"/>
      <c r="Q6" s="3"/>
      <c r="R6" s="3"/>
      <c r="S6" s="21"/>
      <c r="T6" s="3"/>
      <c r="U6" s="3"/>
      <c r="V6" s="3"/>
      <c r="W6" s="21"/>
      <c r="X6" s="3"/>
      <c r="Y6" s="3"/>
      <c r="Z6" s="3"/>
      <c r="AA6" s="21"/>
      <c r="AB6" s="3"/>
      <c r="AC6" s="21"/>
      <c r="AD6" s="82"/>
      <c r="AE6" s="3"/>
      <c r="AF6" s="3"/>
      <c r="AG6" s="21"/>
      <c r="AH6" s="84"/>
    </row>
    <row r="7" spans="1:34" ht="15" customHeight="1" x14ac:dyDescent="0.25">
      <c r="A7" s="228" t="s">
        <v>108</v>
      </c>
      <c r="B7" s="223"/>
      <c r="C7" s="14"/>
      <c r="D7" s="83">
        <f t="shared" ref="D7" si="0">D$3*D4</f>
        <v>2226600</v>
      </c>
      <c r="E7" s="5"/>
      <c r="F7" s="5"/>
      <c r="G7" s="14"/>
      <c r="H7" s="83">
        <f t="shared" ref="H7:H8" si="1">H$3*H4</f>
        <v>7386000</v>
      </c>
      <c r="I7" s="5"/>
      <c r="J7" s="5"/>
      <c r="K7" s="14"/>
      <c r="L7" s="83">
        <f t="shared" ref="L7:L8" si="2">L$3*L4</f>
        <v>1257000</v>
      </c>
      <c r="M7" s="5"/>
      <c r="N7" s="5"/>
      <c r="O7" s="14"/>
      <c r="P7" s="83">
        <f t="shared" ref="P7:R7" si="3">P$3*P4</f>
        <v>4871600</v>
      </c>
      <c r="Q7" s="83">
        <f t="shared" si="3"/>
        <v>3653700</v>
      </c>
      <c r="R7" s="83">
        <f t="shared" si="3"/>
        <v>2435800</v>
      </c>
      <c r="S7" s="14"/>
      <c r="T7" s="83">
        <f t="shared" ref="T7:V7" si="4">T$3*T4</f>
        <v>2325750</v>
      </c>
      <c r="U7" s="83">
        <f t="shared" si="4"/>
        <v>1737254.9019607843</v>
      </c>
      <c r="V7" s="83">
        <f t="shared" si="4"/>
        <v>1216078.4313725489</v>
      </c>
      <c r="W7" s="14"/>
      <c r="X7" s="83">
        <f t="shared" ref="X7:X8" si="5">X$3*X4</f>
        <v>611850</v>
      </c>
      <c r="Y7" s="5"/>
      <c r="Z7" s="5"/>
      <c r="AA7" s="14"/>
      <c r="AB7" s="83">
        <f>AB$3*AB4</f>
        <v>2115150</v>
      </c>
      <c r="AC7" s="14"/>
      <c r="AD7" s="82">
        <f t="shared" ref="AD7:AD8" si="6">D7+H7+L7+P7+T7+X7+AB7</f>
        <v>20793950</v>
      </c>
      <c r="AE7" s="82">
        <f t="shared" ref="AE7:AF7" si="7">E7+I7+M7+Q7+U7+Y7</f>
        <v>5390954.9019607846</v>
      </c>
      <c r="AF7" s="82">
        <f t="shared" si="7"/>
        <v>3651878.4313725489</v>
      </c>
      <c r="AG7" s="14"/>
      <c r="AH7" s="83">
        <f t="shared" ref="AH7:AH8" si="8">SUM(C7:AB7)</f>
        <v>29836783.333333332</v>
      </c>
    </row>
    <row r="8" spans="1:34" ht="15" customHeight="1" x14ac:dyDescent="0.25">
      <c r="A8" s="228" t="s">
        <v>109</v>
      </c>
      <c r="B8" s="223"/>
      <c r="C8" s="14"/>
      <c r="D8" s="83">
        <f>D$3*D5</f>
        <v>0</v>
      </c>
      <c r="E8" s="83">
        <f>D8</f>
        <v>0</v>
      </c>
      <c r="F8" s="83">
        <f>D8</f>
        <v>0</v>
      </c>
      <c r="G8" s="14"/>
      <c r="H8" s="83">
        <f t="shared" si="1"/>
        <v>0</v>
      </c>
      <c r="I8" s="83">
        <f>H8</f>
        <v>0</v>
      </c>
      <c r="J8" s="83">
        <f>H8</f>
        <v>0</v>
      </c>
      <c r="K8" s="14"/>
      <c r="L8" s="83">
        <f t="shared" si="2"/>
        <v>0</v>
      </c>
      <c r="M8" s="83">
        <f>L8</f>
        <v>0</v>
      </c>
      <c r="N8" s="83">
        <f>L8</f>
        <v>0</v>
      </c>
      <c r="O8" s="14"/>
      <c r="P8" s="83">
        <f>P$3*P5</f>
        <v>0</v>
      </c>
      <c r="Q8" s="83">
        <f>(P3+Q3)*Q5</f>
        <v>0</v>
      </c>
      <c r="R8" s="83">
        <f>(P3+Q3+R3)*R5</f>
        <v>0</v>
      </c>
      <c r="S8" s="14"/>
      <c r="T8" s="83">
        <f>T$3*T5</f>
        <v>0</v>
      </c>
      <c r="U8" s="83">
        <f>(T3+U3)*U5</f>
        <v>0</v>
      </c>
      <c r="V8" s="83">
        <f>(T3+U3+V3)*V5</f>
        <v>0</v>
      </c>
      <c r="W8" s="14"/>
      <c r="X8" s="83">
        <f t="shared" si="5"/>
        <v>0</v>
      </c>
      <c r="Y8" s="83">
        <f>X8</f>
        <v>0</v>
      </c>
      <c r="Z8" s="83">
        <f>X8</f>
        <v>0</v>
      </c>
      <c r="AA8" s="14"/>
      <c r="AB8" s="83"/>
      <c r="AC8" s="14"/>
      <c r="AD8" s="82">
        <f t="shared" si="6"/>
        <v>0</v>
      </c>
      <c r="AE8" s="82">
        <f t="shared" ref="AE8:AF8" si="9">E8+I8+M8+Q8+U8+Y8</f>
        <v>0</v>
      </c>
      <c r="AF8" s="82">
        <f t="shared" si="9"/>
        <v>0</v>
      </c>
      <c r="AG8" s="14"/>
      <c r="AH8" s="83">
        <f t="shared" si="8"/>
        <v>0</v>
      </c>
    </row>
  </sheetData>
  <mergeCells count="14">
    <mergeCell ref="A8:B8"/>
    <mergeCell ref="A7:B7"/>
    <mergeCell ref="A4:B4"/>
    <mergeCell ref="A5:B5"/>
    <mergeCell ref="D1:F1"/>
    <mergeCell ref="A3:B3"/>
    <mergeCell ref="A2:B2"/>
    <mergeCell ref="A1:B1"/>
    <mergeCell ref="H1:J1"/>
    <mergeCell ref="P1:R1"/>
    <mergeCell ref="T1:V1"/>
    <mergeCell ref="AD1:AF1"/>
    <mergeCell ref="X1:Z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3"/>
  <sheetViews>
    <sheetView topLeftCell="A34" workbookViewId="0">
      <pane xSplit="2" topLeftCell="C1" activePane="topRight" state="frozen"/>
      <selection pane="topRight" activeCell="AK45" sqref="AK45"/>
    </sheetView>
  </sheetViews>
  <sheetFormatPr defaultColWidth="15.140625" defaultRowHeight="15" customHeight="1" x14ac:dyDescent="0.25"/>
  <cols>
    <col min="1" max="1" width="19.85546875" customWidth="1"/>
    <col min="2" max="2" width="28.42578125" customWidth="1"/>
    <col min="3" max="6" width="12.140625" customWidth="1"/>
    <col min="7" max="7" width="2.7109375" customWidth="1"/>
    <col min="8" max="11" width="12.140625" customWidth="1"/>
    <col min="12" max="12" width="2.7109375" customWidth="1"/>
    <col min="13" max="16" width="12.140625" customWidth="1"/>
    <col min="17" max="17" width="2.7109375" customWidth="1"/>
    <col min="18" max="21" width="12.140625" customWidth="1"/>
    <col min="22" max="22" width="2.7109375" customWidth="1"/>
    <col min="23" max="26" width="12.140625" customWidth="1"/>
    <col min="27" max="27" width="2.7109375" customWidth="1"/>
    <col min="28" max="31" width="12.140625" customWidth="1"/>
    <col min="32" max="32" width="5.140625" customWidth="1"/>
    <col min="33" max="35" width="11.5703125" customWidth="1"/>
    <col min="36" max="36" width="4.42578125" customWidth="1"/>
    <col min="37" max="39" width="11.5703125" customWidth="1"/>
  </cols>
  <sheetData>
    <row r="1" spans="1:39" ht="14.25" customHeight="1" x14ac:dyDescent="0.25">
      <c r="A1" s="85"/>
      <c r="B1" s="86"/>
      <c r="C1" s="230" t="s">
        <v>20</v>
      </c>
      <c r="D1" s="222"/>
      <c r="E1" s="222"/>
      <c r="F1" s="223"/>
      <c r="G1" s="3"/>
      <c r="H1" s="230" t="s">
        <v>19</v>
      </c>
      <c r="I1" s="222"/>
      <c r="J1" s="222"/>
      <c r="K1" s="223"/>
      <c r="L1" s="3"/>
      <c r="M1" s="230" t="s">
        <v>18</v>
      </c>
      <c r="N1" s="222"/>
      <c r="O1" s="222"/>
      <c r="P1" s="223"/>
      <c r="Q1" s="3"/>
      <c r="R1" s="230" t="s">
        <v>3</v>
      </c>
      <c r="S1" s="222"/>
      <c r="T1" s="222"/>
      <c r="U1" s="223"/>
      <c r="V1" s="3"/>
      <c r="W1" s="230" t="s">
        <v>2</v>
      </c>
      <c r="X1" s="222"/>
      <c r="Y1" s="222"/>
      <c r="Z1" s="223"/>
      <c r="AA1" s="87"/>
      <c r="AB1" s="230" t="s">
        <v>80</v>
      </c>
      <c r="AC1" s="222"/>
      <c r="AD1" s="222"/>
      <c r="AE1" s="223"/>
      <c r="AF1" s="21"/>
      <c r="AG1" s="21"/>
      <c r="AH1" s="21"/>
      <c r="AI1" s="21"/>
      <c r="AJ1" s="88"/>
      <c r="AK1" s="88"/>
      <c r="AL1" s="88"/>
      <c r="AM1" s="88"/>
    </row>
    <row r="2" spans="1:39" ht="14.25" customHeight="1" x14ac:dyDescent="0.25">
      <c r="A2" s="89">
        <f>200/8</f>
        <v>25</v>
      </c>
      <c r="B2" s="90"/>
      <c r="C2" s="91" t="s">
        <v>110</v>
      </c>
      <c r="D2" s="91">
        <v>2016</v>
      </c>
      <c r="E2" s="91">
        <v>2017</v>
      </c>
      <c r="F2" s="91">
        <v>2018</v>
      </c>
      <c r="G2" s="92"/>
      <c r="H2" s="91" t="s">
        <v>110</v>
      </c>
      <c r="I2" s="91">
        <v>2016</v>
      </c>
      <c r="J2" s="91">
        <v>2017</v>
      </c>
      <c r="K2" s="91">
        <v>2018</v>
      </c>
      <c r="L2" s="92"/>
      <c r="M2" s="91" t="s">
        <v>110</v>
      </c>
      <c r="N2" s="91">
        <v>2016</v>
      </c>
      <c r="O2" s="91">
        <v>2017</v>
      </c>
      <c r="P2" s="91">
        <v>2018</v>
      </c>
      <c r="Q2" s="92"/>
      <c r="R2" s="91" t="s">
        <v>110</v>
      </c>
      <c r="S2" s="91">
        <v>2016</v>
      </c>
      <c r="T2" s="91">
        <v>2017</v>
      </c>
      <c r="U2" s="91">
        <v>2018</v>
      </c>
      <c r="V2" s="92"/>
      <c r="W2" s="91" t="s">
        <v>110</v>
      </c>
      <c r="X2" s="91">
        <v>2016</v>
      </c>
      <c r="Y2" s="91">
        <v>2017</v>
      </c>
      <c r="Z2" s="91">
        <v>2018</v>
      </c>
      <c r="AA2" s="93"/>
      <c r="AB2" s="91" t="s">
        <v>110</v>
      </c>
      <c r="AC2" s="91">
        <v>2016</v>
      </c>
      <c r="AD2" s="91">
        <v>2017</v>
      </c>
      <c r="AE2" s="91">
        <v>2018</v>
      </c>
      <c r="AF2" s="21"/>
      <c r="AG2" s="21"/>
      <c r="AH2" s="21"/>
      <c r="AI2" s="21"/>
      <c r="AJ2" s="88"/>
      <c r="AK2" s="88"/>
      <c r="AL2" s="88"/>
      <c r="AM2" s="88"/>
    </row>
    <row r="3" spans="1:39" ht="14.25" customHeight="1" x14ac:dyDescent="0.25">
      <c r="A3" s="85"/>
      <c r="B3" s="90"/>
      <c r="C3" s="91"/>
      <c r="D3" s="91">
        <v>4</v>
      </c>
      <c r="E3" s="91"/>
      <c r="F3" s="91"/>
      <c r="G3" s="92"/>
      <c r="H3" s="91"/>
      <c r="I3" s="91">
        <v>20</v>
      </c>
      <c r="J3" s="91"/>
      <c r="K3" s="91"/>
      <c r="L3" s="92"/>
      <c r="M3" s="91"/>
      <c r="N3" s="91">
        <v>5</v>
      </c>
      <c r="O3" s="91"/>
      <c r="P3" s="91"/>
      <c r="Q3" s="92"/>
      <c r="R3" s="91"/>
      <c r="S3" s="91">
        <v>40</v>
      </c>
      <c r="T3" s="91">
        <v>30</v>
      </c>
      <c r="U3" s="91">
        <v>20</v>
      </c>
      <c r="V3" s="92"/>
      <c r="W3" s="91"/>
      <c r="X3" s="91">
        <v>150</v>
      </c>
      <c r="Y3" s="91">
        <v>100</v>
      </c>
      <c r="Z3" s="91">
        <v>70</v>
      </c>
      <c r="AA3" s="93"/>
      <c r="AB3" s="91"/>
      <c r="AC3" s="91">
        <v>3</v>
      </c>
      <c r="AD3" s="91"/>
      <c r="AE3" s="91"/>
      <c r="AF3" s="21"/>
      <c r="AG3" s="21"/>
      <c r="AH3" s="21"/>
      <c r="AI3" s="21"/>
      <c r="AJ3" s="88"/>
      <c r="AK3" s="88"/>
      <c r="AL3" s="88"/>
      <c r="AM3" s="88"/>
    </row>
    <row r="4" spans="1:39" ht="14.25" customHeight="1" x14ac:dyDescent="0.25">
      <c r="A4" s="231" t="s">
        <v>111</v>
      </c>
      <c r="B4" s="94" t="s">
        <v>112</v>
      </c>
      <c r="C4" s="72">
        <v>12</v>
      </c>
      <c r="D4" s="95">
        <f t="shared" ref="D4:D13" si="0">$C4*D$3</f>
        <v>48</v>
      </c>
      <c r="E4" s="72"/>
      <c r="F4" s="72"/>
      <c r="G4" s="3"/>
      <c r="H4" s="96">
        <v>6</v>
      </c>
      <c r="I4" s="95">
        <f t="shared" ref="I4:I13" si="1">$H4*I$3</f>
        <v>120</v>
      </c>
      <c r="J4" s="72"/>
      <c r="K4" s="72"/>
      <c r="L4" s="3"/>
      <c r="M4" s="96">
        <v>5</v>
      </c>
      <c r="N4" s="95">
        <f t="shared" ref="N4:N13" si="2">$M4*N$3</f>
        <v>25</v>
      </c>
      <c r="O4" s="72"/>
      <c r="P4" s="72"/>
      <c r="Q4" s="3"/>
      <c r="R4" s="72">
        <v>3</v>
      </c>
      <c r="S4" s="95">
        <f t="shared" ref="S4:U4" si="3">$R4*S$3</f>
        <v>120</v>
      </c>
      <c r="T4" s="95">
        <f t="shared" si="3"/>
        <v>90</v>
      </c>
      <c r="U4" s="95">
        <f t="shared" si="3"/>
        <v>60</v>
      </c>
      <c r="V4" s="3"/>
      <c r="W4" s="72">
        <v>3</v>
      </c>
      <c r="X4" s="95">
        <f t="shared" ref="X4:Z4" si="4">$W4*X$3</f>
        <v>450</v>
      </c>
      <c r="Y4" s="95">
        <f t="shared" si="4"/>
        <v>300</v>
      </c>
      <c r="Z4" s="95">
        <f t="shared" si="4"/>
        <v>210</v>
      </c>
      <c r="AA4" s="87"/>
      <c r="AB4" s="96">
        <v>5</v>
      </c>
      <c r="AC4" s="95">
        <f t="shared" ref="AC4:AC8" si="5">$AB4*AC$3</f>
        <v>15</v>
      </c>
      <c r="AD4" s="72"/>
      <c r="AE4" s="46"/>
      <c r="AF4" s="21"/>
      <c r="AG4" s="21"/>
      <c r="AH4" s="21"/>
      <c r="AI4" s="21"/>
      <c r="AJ4" s="88"/>
      <c r="AK4" s="88"/>
      <c r="AL4" s="88"/>
      <c r="AM4" s="88"/>
    </row>
    <row r="5" spans="1:39" ht="14.25" customHeight="1" x14ac:dyDescent="0.25">
      <c r="A5" s="216"/>
      <c r="B5" s="97" t="s">
        <v>113</v>
      </c>
      <c r="C5" s="72">
        <v>5</v>
      </c>
      <c r="D5" s="95">
        <f t="shared" si="0"/>
        <v>20</v>
      </c>
      <c r="E5" s="72"/>
      <c r="F5" s="72"/>
      <c r="G5" s="3"/>
      <c r="H5" s="72">
        <v>3</v>
      </c>
      <c r="I5" s="95">
        <f t="shared" si="1"/>
        <v>60</v>
      </c>
      <c r="J5" s="72"/>
      <c r="K5" s="72"/>
      <c r="L5" s="3"/>
      <c r="M5" s="72">
        <v>3</v>
      </c>
      <c r="N5" s="95">
        <f t="shared" si="2"/>
        <v>15</v>
      </c>
      <c r="O5" s="72"/>
      <c r="P5" s="72"/>
      <c r="Q5" s="3"/>
      <c r="R5" s="72">
        <v>1</v>
      </c>
      <c r="S5" s="95">
        <f t="shared" ref="S5:U5" si="6">$R5*S$3</f>
        <v>40</v>
      </c>
      <c r="T5" s="95">
        <f t="shared" si="6"/>
        <v>30</v>
      </c>
      <c r="U5" s="95">
        <f t="shared" si="6"/>
        <v>20</v>
      </c>
      <c r="V5" s="3"/>
      <c r="W5" s="72">
        <v>1</v>
      </c>
      <c r="X5" s="95">
        <f t="shared" ref="X5:Z5" si="7">$W5*X$3</f>
        <v>150</v>
      </c>
      <c r="Y5" s="95">
        <f t="shared" si="7"/>
        <v>100</v>
      </c>
      <c r="Z5" s="95">
        <f t="shared" si="7"/>
        <v>70</v>
      </c>
      <c r="AA5" s="87"/>
      <c r="AB5" s="72">
        <v>3</v>
      </c>
      <c r="AC5" s="95">
        <f t="shared" si="5"/>
        <v>9</v>
      </c>
      <c r="AD5" s="46"/>
      <c r="AE5" s="46"/>
      <c r="AF5" s="21"/>
      <c r="AG5" s="21"/>
      <c r="AH5" s="21"/>
      <c r="AI5" s="21"/>
      <c r="AJ5" s="88"/>
      <c r="AK5" s="88"/>
      <c r="AL5" s="88"/>
      <c r="AM5" s="88"/>
    </row>
    <row r="6" spans="1:39" ht="14.25" customHeight="1" x14ac:dyDescent="0.25">
      <c r="A6" s="216"/>
      <c r="B6" s="97" t="s">
        <v>114</v>
      </c>
      <c r="C6" s="96">
        <v>5</v>
      </c>
      <c r="D6" s="95">
        <f t="shared" si="0"/>
        <v>20</v>
      </c>
      <c r="E6" s="72"/>
      <c r="F6" s="72"/>
      <c r="G6" s="3"/>
      <c r="H6" s="72">
        <v>4</v>
      </c>
      <c r="I6" s="95">
        <f t="shared" si="1"/>
        <v>80</v>
      </c>
      <c r="J6" s="72"/>
      <c r="K6" s="72"/>
      <c r="L6" s="3"/>
      <c r="M6" s="72">
        <v>3</v>
      </c>
      <c r="N6" s="95">
        <f t="shared" si="2"/>
        <v>15</v>
      </c>
      <c r="O6" s="72"/>
      <c r="P6" s="72"/>
      <c r="Q6" s="3"/>
      <c r="R6" s="72">
        <v>1</v>
      </c>
      <c r="S6" s="95">
        <f t="shared" ref="S6:U6" si="8">$R6*S$3</f>
        <v>40</v>
      </c>
      <c r="T6" s="95">
        <f t="shared" si="8"/>
        <v>30</v>
      </c>
      <c r="U6" s="95">
        <f t="shared" si="8"/>
        <v>20</v>
      </c>
      <c r="V6" s="3"/>
      <c r="W6" s="72">
        <v>1</v>
      </c>
      <c r="X6" s="95">
        <f t="shared" ref="X6:Z6" si="9">$W6*X$3</f>
        <v>150</v>
      </c>
      <c r="Y6" s="95">
        <f t="shared" si="9"/>
        <v>100</v>
      </c>
      <c r="Z6" s="95">
        <f t="shared" si="9"/>
        <v>70</v>
      </c>
      <c r="AA6" s="87"/>
      <c r="AB6" s="72">
        <v>3</v>
      </c>
      <c r="AC6" s="95">
        <f t="shared" si="5"/>
        <v>9</v>
      </c>
      <c r="AD6" s="46"/>
      <c r="AE6" s="46"/>
      <c r="AF6" s="21"/>
      <c r="AG6" s="21"/>
      <c r="AH6" s="21"/>
      <c r="AI6" s="21"/>
      <c r="AJ6" s="88"/>
      <c r="AK6" s="88"/>
      <c r="AL6" s="88"/>
      <c r="AM6" s="88"/>
    </row>
    <row r="7" spans="1:39" ht="15" customHeight="1" x14ac:dyDescent="0.25">
      <c r="A7" s="216"/>
      <c r="B7" s="97" t="s">
        <v>115</v>
      </c>
      <c r="C7" s="72">
        <v>5</v>
      </c>
      <c r="D7" s="95">
        <f t="shared" si="0"/>
        <v>20</v>
      </c>
      <c r="E7" s="72"/>
      <c r="F7" s="72"/>
      <c r="G7" s="3"/>
      <c r="H7" s="96">
        <v>4</v>
      </c>
      <c r="I7" s="95">
        <f t="shared" si="1"/>
        <v>80</v>
      </c>
      <c r="J7" s="72"/>
      <c r="K7" s="72"/>
      <c r="L7" s="3"/>
      <c r="M7" s="72">
        <v>5</v>
      </c>
      <c r="N7" s="95">
        <f t="shared" si="2"/>
        <v>25</v>
      </c>
      <c r="O7" s="72"/>
      <c r="P7" s="72"/>
      <c r="Q7" s="3"/>
      <c r="R7" s="72">
        <v>2</v>
      </c>
      <c r="S7" s="95">
        <f t="shared" ref="S7:U7" si="10">$R7*S$3</f>
        <v>80</v>
      </c>
      <c r="T7" s="95">
        <f t="shared" si="10"/>
        <v>60</v>
      </c>
      <c r="U7" s="95">
        <f t="shared" si="10"/>
        <v>40</v>
      </c>
      <c r="V7" s="3"/>
      <c r="W7" s="72">
        <v>2</v>
      </c>
      <c r="X7" s="95">
        <f t="shared" ref="X7:Z7" si="11">$W7*X$3</f>
        <v>300</v>
      </c>
      <c r="Y7" s="95">
        <f t="shared" si="11"/>
        <v>200</v>
      </c>
      <c r="Z7" s="95">
        <f t="shared" si="11"/>
        <v>140</v>
      </c>
      <c r="AA7" s="87"/>
      <c r="AB7" s="72">
        <v>5</v>
      </c>
      <c r="AC7" s="95">
        <f t="shared" si="5"/>
        <v>15</v>
      </c>
      <c r="AD7" s="46"/>
      <c r="AE7" s="46"/>
      <c r="AF7" s="21"/>
      <c r="AG7" s="21"/>
      <c r="AH7" s="21"/>
      <c r="AI7" s="21"/>
      <c r="AJ7" s="88"/>
      <c r="AK7" s="88"/>
      <c r="AL7" s="88"/>
      <c r="AM7" s="88"/>
    </row>
    <row r="8" spans="1:39" ht="14.25" customHeight="1" x14ac:dyDescent="0.25">
      <c r="A8" s="217"/>
      <c r="B8" s="98" t="s">
        <v>116</v>
      </c>
      <c r="C8" s="72">
        <v>5</v>
      </c>
      <c r="D8" s="95">
        <f t="shared" si="0"/>
        <v>20</v>
      </c>
      <c r="E8" s="72"/>
      <c r="F8" s="72"/>
      <c r="G8" s="3"/>
      <c r="H8" s="96">
        <v>3</v>
      </c>
      <c r="I8" s="95">
        <f t="shared" si="1"/>
        <v>60</v>
      </c>
      <c r="J8" s="72"/>
      <c r="K8" s="72"/>
      <c r="L8" s="3"/>
      <c r="M8" s="72">
        <v>3</v>
      </c>
      <c r="N8" s="95">
        <f t="shared" si="2"/>
        <v>15</v>
      </c>
      <c r="O8" s="72"/>
      <c r="P8" s="72"/>
      <c r="Q8" s="3"/>
      <c r="R8" s="72">
        <v>1</v>
      </c>
      <c r="S8" s="95">
        <f t="shared" ref="S8:U8" si="12">$R8*S$3</f>
        <v>40</v>
      </c>
      <c r="T8" s="95">
        <f t="shared" si="12"/>
        <v>30</v>
      </c>
      <c r="U8" s="95">
        <f t="shared" si="12"/>
        <v>20</v>
      </c>
      <c r="V8" s="3"/>
      <c r="W8" s="72">
        <v>1</v>
      </c>
      <c r="X8" s="95">
        <f t="shared" ref="X8:Z8" si="13">$W8*X$3</f>
        <v>150</v>
      </c>
      <c r="Y8" s="95">
        <f t="shared" si="13"/>
        <v>100</v>
      </c>
      <c r="Z8" s="95">
        <f t="shared" si="13"/>
        <v>70</v>
      </c>
      <c r="AA8" s="87"/>
      <c r="AB8" s="72">
        <v>3</v>
      </c>
      <c r="AC8" s="95">
        <f t="shared" si="5"/>
        <v>9</v>
      </c>
      <c r="AD8" s="46"/>
      <c r="AE8" s="46"/>
      <c r="AF8" s="21"/>
      <c r="AG8" s="21"/>
      <c r="AH8" s="21"/>
      <c r="AI8" s="21"/>
      <c r="AJ8" s="88"/>
      <c r="AK8" s="88"/>
      <c r="AL8" s="88"/>
      <c r="AM8" s="88"/>
    </row>
    <row r="9" spans="1:39" ht="14.25" customHeight="1" x14ac:dyDescent="0.25">
      <c r="A9" s="99" t="s">
        <v>117</v>
      </c>
      <c r="C9" s="96">
        <v>20</v>
      </c>
      <c r="D9" s="95">
        <f t="shared" si="0"/>
        <v>80</v>
      </c>
      <c r="E9" s="72"/>
      <c r="F9" s="72"/>
      <c r="G9" s="3"/>
      <c r="H9" s="96">
        <v>16</v>
      </c>
      <c r="I9" s="95">
        <f t="shared" si="1"/>
        <v>320</v>
      </c>
      <c r="J9" s="72"/>
      <c r="K9" s="72"/>
      <c r="L9" s="3"/>
      <c r="M9" s="96">
        <v>16</v>
      </c>
      <c r="N9" s="95">
        <f t="shared" si="2"/>
        <v>80</v>
      </c>
      <c r="O9" s="72"/>
      <c r="P9" s="72"/>
      <c r="Q9" s="3"/>
      <c r="R9" s="96">
        <v>10</v>
      </c>
      <c r="S9" s="95">
        <f t="shared" ref="S9:U9" si="14">$R9*S$3</f>
        <v>400</v>
      </c>
      <c r="T9" s="95">
        <f t="shared" si="14"/>
        <v>300</v>
      </c>
      <c r="U9" s="95">
        <f t="shared" si="14"/>
        <v>200</v>
      </c>
      <c r="V9" s="3"/>
      <c r="W9" s="96">
        <v>8</v>
      </c>
      <c r="X9" s="95">
        <f t="shared" ref="X9:Z9" si="15">$W9*X$3</f>
        <v>1200</v>
      </c>
      <c r="Y9" s="95">
        <f t="shared" si="15"/>
        <v>800</v>
      </c>
      <c r="Z9" s="95">
        <f t="shared" si="15"/>
        <v>560</v>
      </c>
      <c r="AA9" s="87"/>
      <c r="AB9" s="96">
        <v>16</v>
      </c>
      <c r="AC9" s="95">
        <f>$M9*AC$3</f>
        <v>48</v>
      </c>
      <c r="AD9" s="46"/>
      <c r="AE9" s="46"/>
      <c r="AF9" s="21"/>
      <c r="AG9" s="21"/>
      <c r="AH9" s="21"/>
      <c r="AI9" s="21"/>
      <c r="AJ9" s="88"/>
      <c r="AK9" s="88"/>
      <c r="AL9" s="88"/>
      <c r="AM9" s="88"/>
    </row>
    <row r="10" spans="1:39" ht="14.25" customHeight="1" x14ac:dyDescent="0.25">
      <c r="A10" s="99" t="s">
        <v>118</v>
      </c>
      <c r="C10" s="72">
        <v>5</v>
      </c>
      <c r="D10" s="95">
        <f t="shared" si="0"/>
        <v>20</v>
      </c>
      <c r="E10" s="72"/>
      <c r="F10" s="72"/>
      <c r="G10" s="3"/>
      <c r="H10" s="72">
        <v>3</v>
      </c>
      <c r="I10" s="95">
        <f t="shared" si="1"/>
        <v>60</v>
      </c>
      <c r="J10" s="72"/>
      <c r="K10" s="72"/>
      <c r="L10" s="3"/>
      <c r="M10" s="72">
        <v>3</v>
      </c>
      <c r="N10" s="95">
        <f t="shared" si="2"/>
        <v>15</v>
      </c>
      <c r="O10" s="72"/>
      <c r="P10" s="72"/>
      <c r="Q10" s="3"/>
      <c r="R10" s="72">
        <v>1</v>
      </c>
      <c r="S10" s="95">
        <f t="shared" ref="S10:U10" si="16">$R10*S$3</f>
        <v>40</v>
      </c>
      <c r="T10" s="95">
        <f t="shared" si="16"/>
        <v>30</v>
      </c>
      <c r="U10" s="95">
        <f t="shared" si="16"/>
        <v>20</v>
      </c>
      <c r="V10" s="3"/>
      <c r="W10" s="72">
        <v>1</v>
      </c>
      <c r="X10" s="95">
        <f t="shared" ref="X10:Z10" si="17">$W10*X$3</f>
        <v>150</v>
      </c>
      <c r="Y10" s="95">
        <f t="shared" si="17"/>
        <v>100</v>
      </c>
      <c r="Z10" s="95">
        <f t="shared" si="17"/>
        <v>70</v>
      </c>
      <c r="AA10" s="87"/>
      <c r="AB10" s="72">
        <v>3</v>
      </c>
      <c r="AC10" s="95">
        <f t="shared" ref="AC10:AC13" si="18">$AB10*AC$3</f>
        <v>9</v>
      </c>
      <c r="AD10" s="46"/>
      <c r="AE10" s="46"/>
      <c r="AF10" s="21"/>
      <c r="AG10" s="21"/>
      <c r="AH10" s="21"/>
      <c r="AI10" s="21"/>
      <c r="AJ10" s="88"/>
      <c r="AK10" s="88"/>
      <c r="AL10" s="88"/>
      <c r="AM10" s="88"/>
    </row>
    <row r="11" spans="1:39" ht="14.25" customHeight="1" x14ac:dyDescent="0.25">
      <c r="A11" s="94" t="s">
        <v>119</v>
      </c>
      <c r="C11" s="72">
        <v>20</v>
      </c>
      <c r="D11" s="95">
        <f t="shared" si="0"/>
        <v>80</v>
      </c>
      <c r="E11" s="72"/>
      <c r="F11" s="72"/>
      <c r="G11" s="3"/>
      <c r="H11" s="72">
        <v>24</v>
      </c>
      <c r="I11" s="95">
        <f t="shared" si="1"/>
        <v>480</v>
      </c>
      <c r="J11" s="72"/>
      <c r="K11" s="72"/>
      <c r="L11" s="3"/>
      <c r="M11" s="72">
        <v>22</v>
      </c>
      <c r="N11" s="95">
        <f t="shared" si="2"/>
        <v>110</v>
      </c>
      <c r="O11" s="72"/>
      <c r="P11" s="72"/>
      <c r="Q11" s="3"/>
      <c r="R11" s="72">
        <v>24</v>
      </c>
      <c r="S11" s="95">
        <f t="shared" ref="S11:U11" si="19">$R11*S$3</f>
        <v>960</v>
      </c>
      <c r="T11" s="95">
        <f t="shared" si="19"/>
        <v>720</v>
      </c>
      <c r="U11" s="95">
        <f t="shared" si="19"/>
        <v>480</v>
      </c>
      <c r="V11" s="3"/>
      <c r="W11" s="72">
        <v>22</v>
      </c>
      <c r="X11" s="95">
        <f t="shared" ref="X11:Z11" si="20">$W11*X$3</f>
        <v>3300</v>
      </c>
      <c r="Y11" s="95">
        <f t="shared" si="20"/>
        <v>2200</v>
      </c>
      <c r="Z11" s="95">
        <f t="shared" si="20"/>
        <v>1540</v>
      </c>
      <c r="AA11" s="87"/>
      <c r="AB11" s="72">
        <v>26</v>
      </c>
      <c r="AC11" s="95">
        <f t="shared" si="18"/>
        <v>78</v>
      </c>
      <c r="AD11" s="46"/>
      <c r="AE11" s="46"/>
      <c r="AF11" s="21"/>
      <c r="AG11" s="21"/>
      <c r="AH11" s="21"/>
      <c r="AI11" s="21"/>
      <c r="AJ11" s="88"/>
      <c r="AK11" s="88"/>
      <c r="AL11" s="88"/>
      <c r="AM11" s="88"/>
    </row>
    <row r="12" spans="1:39" ht="14.25" customHeight="1" x14ac:dyDescent="0.25">
      <c r="A12" s="94" t="s">
        <v>120</v>
      </c>
      <c r="C12" s="72">
        <v>16</v>
      </c>
      <c r="D12" s="95">
        <f t="shared" si="0"/>
        <v>64</v>
      </c>
      <c r="E12" s="72"/>
      <c r="F12" s="72"/>
      <c r="G12" s="3"/>
      <c r="H12" s="72">
        <v>12</v>
      </c>
      <c r="I12" s="95">
        <f t="shared" si="1"/>
        <v>240</v>
      </c>
      <c r="J12" s="72"/>
      <c r="K12" s="72"/>
      <c r="L12" s="3"/>
      <c r="M12" s="72">
        <v>10</v>
      </c>
      <c r="N12" s="95">
        <f t="shared" si="2"/>
        <v>50</v>
      </c>
      <c r="O12" s="72"/>
      <c r="P12" s="72"/>
      <c r="Q12" s="3"/>
      <c r="R12" s="72">
        <v>8</v>
      </c>
      <c r="S12" s="95">
        <f t="shared" ref="S12:U12" si="21">$R12*S$3</f>
        <v>320</v>
      </c>
      <c r="T12" s="95">
        <f t="shared" si="21"/>
        <v>240</v>
      </c>
      <c r="U12" s="95">
        <f t="shared" si="21"/>
        <v>160</v>
      </c>
      <c r="V12" s="3"/>
      <c r="W12" s="72">
        <v>6</v>
      </c>
      <c r="X12" s="95">
        <f t="shared" ref="X12:Z12" si="22">$W12*X$3</f>
        <v>900</v>
      </c>
      <c r="Y12" s="95">
        <f t="shared" si="22"/>
        <v>600</v>
      </c>
      <c r="Z12" s="95">
        <f t="shared" si="22"/>
        <v>420</v>
      </c>
      <c r="AA12" s="87"/>
      <c r="AB12" s="72">
        <v>10</v>
      </c>
      <c r="AC12" s="95">
        <f t="shared" si="18"/>
        <v>30</v>
      </c>
      <c r="AD12" s="46"/>
      <c r="AE12" s="46"/>
      <c r="AF12" s="21"/>
      <c r="AG12" s="21"/>
      <c r="AH12" s="21"/>
      <c r="AI12" s="21"/>
      <c r="AJ12" s="88"/>
      <c r="AK12" s="88"/>
      <c r="AL12" s="88"/>
      <c r="AM12" s="88"/>
    </row>
    <row r="13" spans="1:39" ht="14.25" customHeight="1" x14ac:dyDescent="0.25">
      <c r="A13" s="100" t="s">
        <v>121</v>
      </c>
      <c r="B13" s="94"/>
      <c r="C13" s="96">
        <v>3</v>
      </c>
      <c r="D13" s="95">
        <f t="shared" si="0"/>
        <v>12</v>
      </c>
      <c r="E13" s="72"/>
      <c r="F13" s="72"/>
      <c r="G13" s="3"/>
      <c r="H13" s="96">
        <v>2</v>
      </c>
      <c r="I13" s="95">
        <f t="shared" si="1"/>
        <v>40</v>
      </c>
      <c r="J13" s="72"/>
      <c r="K13" s="72"/>
      <c r="L13" s="3"/>
      <c r="M13" s="96">
        <v>2</v>
      </c>
      <c r="N13" s="95">
        <f t="shared" si="2"/>
        <v>10</v>
      </c>
      <c r="O13" s="72"/>
      <c r="P13" s="72"/>
      <c r="Q13" s="3"/>
      <c r="R13" s="96">
        <v>1</v>
      </c>
      <c r="S13" s="95">
        <f t="shared" ref="S13:U13" si="23">$R13*S$3</f>
        <v>40</v>
      </c>
      <c r="T13" s="95">
        <f t="shared" si="23"/>
        <v>30</v>
      </c>
      <c r="U13" s="95">
        <f t="shared" si="23"/>
        <v>20</v>
      </c>
      <c r="V13" s="3"/>
      <c r="W13" s="96">
        <v>1</v>
      </c>
      <c r="X13" s="95">
        <f t="shared" ref="X13:Z13" si="24">$W13*X$3</f>
        <v>150</v>
      </c>
      <c r="Y13" s="95">
        <f t="shared" si="24"/>
        <v>100</v>
      </c>
      <c r="Z13" s="95">
        <f t="shared" si="24"/>
        <v>70</v>
      </c>
      <c r="AA13" s="87"/>
      <c r="AB13" s="96">
        <v>2</v>
      </c>
      <c r="AC13" s="95">
        <f t="shared" si="18"/>
        <v>6</v>
      </c>
      <c r="AD13" s="46"/>
      <c r="AE13" s="46"/>
      <c r="AF13" s="21"/>
      <c r="AG13" s="21"/>
      <c r="AH13" s="21"/>
      <c r="AI13" s="21"/>
      <c r="AJ13" s="88"/>
      <c r="AK13" s="88"/>
      <c r="AL13" s="88"/>
      <c r="AM13" s="88"/>
    </row>
    <row r="14" spans="1:39" ht="14.25" customHeight="1" x14ac:dyDescent="0.25">
      <c r="A14" s="101" t="s">
        <v>122</v>
      </c>
      <c r="B14" s="94"/>
      <c r="C14" s="96">
        <v>360</v>
      </c>
      <c r="D14" s="95">
        <f>C14*D3</f>
        <v>1440</v>
      </c>
      <c r="E14" s="102">
        <f>D14</f>
        <v>1440</v>
      </c>
      <c r="F14" s="102">
        <f>D14</f>
        <v>1440</v>
      </c>
      <c r="G14" s="3"/>
      <c r="H14" s="96">
        <v>110</v>
      </c>
      <c r="I14" s="95">
        <f>H14*I3</f>
        <v>2200</v>
      </c>
      <c r="J14" s="102">
        <f>I14</f>
        <v>2200</v>
      </c>
      <c r="K14" s="102">
        <f>I14</f>
        <v>2200</v>
      </c>
      <c r="L14" s="3"/>
      <c r="M14" s="96">
        <v>110</v>
      </c>
      <c r="N14" s="95">
        <f>M14*N3</f>
        <v>550</v>
      </c>
      <c r="O14" s="102">
        <f>N14</f>
        <v>550</v>
      </c>
      <c r="P14" s="102">
        <f>N14</f>
        <v>550</v>
      </c>
      <c r="Q14" s="3"/>
      <c r="R14" s="96">
        <v>70</v>
      </c>
      <c r="S14" s="95">
        <f>R14*S3</f>
        <v>2800</v>
      </c>
      <c r="T14" s="95">
        <f>S14+(R14*T3)</f>
        <v>4900</v>
      </c>
      <c r="U14" s="95">
        <f>T14+(R14*U3)</f>
        <v>6300</v>
      </c>
      <c r="V14" s="3"/>
      <c r="W14" s="96">
        <v>35</v>
      </c>
      <c r="X14" s="95">
        <f>W14*X3</f>
        <v>5250</v>
      </c>
      <c r="Y14" s="95">
        <f>X14+(W14*Y3)</f>
        <v>8750</v>
      </c>
      <c r="Z14" s="95">
        <f>Y14+(W14*Z3)</f>
        <v>11200</v>
      </c>
      <c r="AA14" s="87"/>
      <c r="AB14" s="96">
        <v>110</v>
      </c>
      <c r="AC14" s="95">
        <f>AB14*AC3</f>
        <v>330</v>
      </c>
      <c r="AD14" s="102">
        <f>AC14</f>
        <v>330</v>
      </c>
      <c r="AE14" s="102">
        <f>AC14</f>
        <v>330</v>
      </c>
      <c r="AF14" s="21"/>
      <c r="AG14" s="21"/>
      <c r="AH14" s="21"/>
      <c r="AI14" s="21"/>
      <c r="AJ14" s="88"/>
      <c r="AK14" s="88"/>
      <c r="AL14" s="88"/>
      <c r="AM14" s="88"/>
    </row>
    <row r="15" spans="1:39" ht="14.25" customHeight="1" x14ac:dyDescent="0.25">
      <c r="A15" s="103" t="s">
        <v>123</v>
      </c>
      <c r="B15" s="104"/>
      <c r="C15" s="105"/>
      <c r="D15" s="106">
        <f t="shared" ref="D15:F15" si="25">SUM(D4:D14)</f>
        <v>1824</v>
      </c>
      <c r="E15" s="106">
        <f t="shared" si="25"/>
        <v>1440</v>
      </c>
      <c r="F15" s="106">
        <f t="shared" si="25"/>
        <v>1440</v>
      </c>
      <c r="G15" s="3"/>
      <c r="H15" s="105"/>
      <c r="I15" s="106">
        <f t="shared" ref="I15:K15" si="26">SUM(I4:I14)</f>
        <v>3740</v>
      </c>
      <c r="J15" s="106">
        <f t="shared" si="26"/>
        <v>2200</v>
      </c>
      <c r="K15" s="106">
        <f t="shared" si="26"/>
        <v>2200</v>
      </c>
      <c r="L15" s="3"/>
      <c r="M15" s="105"/>
      <c r="N15" s="106">
        <f t="shared" ref="N15:P15" si="27">SUM(N4:N14)</f>
        <v>910</v>
      </c>
      <c r="O15" s="106">
        <f t="shared" si="27"/>
        <v>550</v>
      </c>
      <c r="P15" s="106">
        <f t="shared" si="27"/>
        <v>550</v>
      </c>
      <c r="Q15" s="3"/>
      <c r="R15" s="105"/>
      <c r="S15" s="106">
        <f t="shared" ref="S15:U15" si="28">SUM(S4:S14)</f>
        <v>4880</v>
      </c>
      <c r="T15" s="106">
        <f t="shared" si="28"/>
        <v>6460</v>
      </c>
      <c r="U15" s="106">
        <f t="shared" si="28"/>
        <v>7340</v>
      </c>
      <c r="V15" s="3"/>
      <c r="W15" s="105"/>
      <c r="X15" s="106">
        <f t="shared" ref="X15:Z15" si="29">SUM(X4:X14)</f>
        <v>12150</v>
      </c>
      <c r="Y15" s="106">
        <f t="shared" si="29"/>
        <v>13350</v>
      </c>
      <c r="Z15" s="106">
        <f t="shared" si="29"/>
        <v>14420</v>
      </c>
      <c r="AA15" s="87"/>
      <c r="AB15" s="105"/>
      <c r="AC15" s="106">
        <f t="shared" ref="AC15:AE15" si="30">SUM(AC4:AC14)</f>
        <v>558</v>
      </c>
      <c r="AD15" s="107">
        <f t="shared" si="30"/>
        <v>330</v>
      </c>
      <c r="AE15" s="107">
        <f t="shared" si="30"/>
        <v>330</v>
      </c>
      <c r="AF15" s="21"/>
      <c r="AG15" s="21"/>
      <c r="AH15" s="21"/>
      <c r="AI15" s="21"/>
      <c r="AJ15" s="88"/>
      <c r="AK15" s="88"/>
      <c r="AL15" s="88"/>
      <c r="AM15" s="88"/>
    </row>
    <row r="16" spans="1:39" ht="14.25" customHeight="1" x14ac:dyDescent="0.25">
      <c r="A16" s="21"/>
      <c r="B16" s="21"/>
      <c r="C16" s="21"/>
      <c r="D16" s="21"/>
      <c r="E16" s="21"/>
      <c r="F16" s="108">
        <f>SUM(D15:F15)</f>
        <v>4704</v>
      </c>
      <c r="G16" s="3"/>
      <c r="H16" s="21"/>
      <c r="I16" s="21"/>
      <c r="J16" s="21"/>
      <c r="K16" s="108">
        <f>SUM(I15:K15)</f>
        <v>8140</v>
      </c>
      <c r="L16" s="3"/>
      <c r="M16" s="21"/>
      <c r="N16" s="21"/>
      <c r="O16" s="21"/>
      <c r="P16" s="108">
        <f>SUM(N15:P15)</f>
        <v>2010</v>
      </c>
      <c r="Q16" s="3"/>
      <c r="R16" s="21"/>
      <c r="S16" s="21"/>
      <c r="T16" s="21"/>
      <c r="U16" s="108">
        <f>SUM(S15:U15)</f>
        <v>18680</v>
      </c>
      <c r="V16" s="3"/>
      <c r="W16" s="21"/>
      <c r="X16" s="21"/>
      <c r="Y16" s="21"/>
      <c r="Z16" s="108">
        <f>SUM(X15:Z15)</f>
        <v>39920</v>
      </c>
      <c r="AA16" s="47"/>
      <c r="AB16" s="47"/>
      <c r="AC16" s="47"/>
      <c r="AD16" s="47"/>
      <c r="AE16" s="109">
        <f>SUM(AC15:AE15)</f>
        <v>1218</v>
      </c>
      <c r="AF16" s="21"/>
      <c r="AG16" s="84"/>
      <c r="AH16" s="84"/>
      <c r="AI16" s="84"/>
      <c r="AJ16" s="110"/>
      <c r="AK16" s="110"/>
      <c r="AL16" s="110"/>
      <c r="AM16" s="110"/>
    </row>
    <row r="17" spans="1:39" ht="14.25" customHeight="1" x14ac:dyDescent="0.25">
      <c r="A17" s="111" t="s">
        <v>48</v>
      </c>
      <c r="B17" s="112">
        <v>0.1075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84"/>
      <c r="AH17" s="84"/>
      <c r="AI17" s="84"/>
      <c r="AJ17" s="110"/>
      <c r="AM17" s="110"/>
    </row>
    <row r="18" spans="1:39" ht="14.25" customHeight="1" x14ac:dyDescent="0.25">
      <c r="A18" s="113"/>
      <c r="B18" s="11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84"/>
      <c r="AH18" s="84"/>
      <c r="AI18" s="84"/>
      <c r="AJ18" s="110"/>
      <c r="AM18" s="110"/>
    </row>
    <row r="19" spans="1:39" ht="14.25" customHeight="1" x14ac:dyDescent="0.25">
      <c r="A19" s="21"/>
      <c r="B19" s="232" t="s">
        <v>124</v>
      </c>
      <c r="C19" s="230" t="s">
        <v>20</v>
      </c>
      <c r="D19" s="222"/>
      <c r="E19" s="222"/>
      <c r="F19" s="223"/>
      <c r="G19" s="3"/>
      <c r="H19" s="230" t="s">
        <v>19</v>
      </c>
      <c r="I19" s="222"/>
      <c r="J19" s="222"/>
      <c r="K19" s="223"/>
      <c r="L19" s="3"/>
      <c r="M19" s="230" t="s">
        <v>18</v>
      </c>
      <c r="N19" s="222"/>
      <c r="O19" s="222"/>
      <c r="P19" s="223"/>
      <c r="Q19" s="3"/>
      <c r="R19" s="230" t="s">
        <v>3</v>
      </c>
      <c r="S19" s="222"/>
      <c r="T19" s="222"/>
      <c r="U19" s="223"/>
      <c r="V19" s="21"/>
      <c r="W19" s="230" t="s">
        <v>2</v>
      </c>
      <c r="X19" s="222"/>
      <c r="Y19" s="222"/>
      <c r="Z19" s="223"/>
      <c r="AA19" s="21"/>
      <c r="AB19" s="230" t="s">
        <v>80</v>
      </c>
      <c r="AC19" s="222"/>
      <c r="AD19" s="222"/>
      <c r="AE19" s="223"/>
      <c r="AF19" s="21"/>
      <c r="AG19" s="230" t="s">
        <v>125</v>
      </c>
      <c r="AH19" s="222"/>
      <c r="AI19" s="222"/>
      <c r="AJ19" s="21"/>
      <c r="AK19" s="233"/>
      <c r="AL19" s="220"/>
      <c r="AM19" s="220"/>
    </row>
    <row r="20" spans="1:39" ht="14.25" customHeight="1" x14ac:dyDescent="0.25">
      <c r="A20" s="3"/>
      <c r="B20" s="217"/>
      <c r="C20" s="91" t="s">
        <v>103</v>
      </c>
      <c r="D20" s="91">
        <v>2016</v>
      </c>
      <c r="E20" s="91">
        <v>2017</v>
      </c>
      <c r="F20" s="91">
        <v>2018</v>
      </c>
      <c r="G20" s="3"/>
      <c r="H20" s="91" t="s">
        <v>103</v>
      </c>
      <c r="I20" s="91">
        <v>2016</v>
      </c>
      <c r="J20" s="91">
        <v>2017</v>
      </c>
      <c r="K20" s="91">
        <v>2018</v>
      </c>
      <c r="L20" s="3"/>
      <c r="M20" s="91" t="s">
        <v>103</v>
      </c>
      <c r="N20" s="91">
        <v>2016</v>
      </c>
      <c r="O20" s="91">
        <v>2017</v>
      </c>
      <c r="P20" s="91">
        <v>2018</v>
      </c>
      <c r="Q20" s="3"/>
      <c r="R20" s="91" t="s">
        <v>103</v>
      </c>
      <c r="S20" s="91">
        <v>2016</v>
      </c>
      <c r="T20" s="91">
        <v>2017</v>
      </c>
      <c r="U20" s="91">
        <v>2018</v>
      </c>
      <c r="V20" s="21"/>
      <c r="W20" s="91" t="s">
        <v>103</v>
      </c>
      <c r="X20" s="91">
        <v>2016</v>
      </c>
      <c r="Y20" s="91">
        <v>2017</v>
      </c>
      <c r="Z20" s="91">
        <v>2018</v>
      </c>
      <c r="AA20" s="21"/>
      <c r="AB20" s="91" t="s">
        <v>103</v>
      </c>
      <c r="AC20" s="91">
        <v>2016</v>
      </c>
      <c r="AD20" s="91">
        <v>2017</v>
      </c>
      <c r="AE20" s="91">
        <v>2018</v>
      </c>
      <c r="AF20" s="21"/>
      <c r="AG20" s="91">
        <v>2016</v>
      </c>
      <c r="AH20" s="91">
        <v>2017</v>
      </c>
      <c r="AI20" s="91">
        <v>2018</v>
      </c>
      <c r="AJ20" s="21"/>
      <c r="AK20" s="115"/>
      <c r="AL20" s="115"/>
      <c r="AM20" s="115"/>
    </row>
    <row r="21" spans="1:39" ht="14.25" customHeight="1" x14ac:dyDescent="0.25">
      <c r="A21" s="3"/>
      <c r="B21" s="116" t="s">
        <v>126</v>
      </c>
      <c r="C21" s="84">
        <f t="shared" ref="C21:C27" si="31">SUM(D21:F21)</f>
        <v>3200</v>
      </c>
      <c r="D21" s="84">
        <f>SUM(D4:D8)*$A$2</f>
        <v>3200</v>
      </c>
      <c r="E21" s="84"/>
      <c r="F21" s="84"/>
      <c r="G21" s="3"/>
      <c r="H21" s="84">
        <f t="shared" ref="H21:H27" si="32">SUM(I21:K21)</f>
        <v>10000</v>
      </c>
      <c r="I21" s="84">
        <f>SUM(I4:I8)*$A$2</f>
        <v>10000</v>
      </c>
      <c r="J21" s="84"/>
      <c r="K21" s="84"/>
      <c r="L21" s="3"/>
      <c r="M21" s="84">
        <f t="shared" ref="M21:M27" si="33">SUM(N21:P21)</f>
        <v>2375</v>
      </c>
      <c r="N21" s="84">
        <f>SUM(N4:N8)*$A$2</f>
        <v>2375</v>
      </c>
      <c r="O21" s="84"/>
      <c r="P21" s="84"/>
      <c r="Q21" s="3"/>
      <c r="R21" s="84">
        <f t="shared" ref="R21:R27" si="34">SUM(S21:U21)</f>
        <v>18000</v>
      </c>
      <c r="S21" s="84">
        <f t="shared" ref="S21:U21" si="35">SUM(S4:S8)*$A$2</f>
        <v>8000</v>
      </c>
      <c r="T21" s="84">
        <f t="shared" si="35"/>
        <v>6000</v>
      </c>
      <c r="U21" s="84">
        <f t="shared" si="35"/>
        <v>4000</v>
      </c>
      <c r="V21" s="21"/>
      <c r="W21" s="84">
        <f t="shared" ref="W21:W27" si="36">SUM(X21:Z21)</f>
        <v>64000</v>
      </c>
      <c r="X21" s="84">
        <f t="shared" ref="X21:Z21" si="37">SUM(X4:X8)*$A$2</f>
        <v>30000</v>
      </c>
      <c r="Y21" s="84">
        <f t="shared" si="37"/>
        <v>20000</v>
      </c>
      <c r="Z21" s="84">
        <f t="shared" si="37"/>
        <v>14000</v>
      </c>
      <c r="AA21" s="21"/>
      <c r="AB21" s="84">
        <f t="shared" ref="AB21:AB27" si="38">SUM(AC21:AE21)</f>
        <v>1425</v>
      </c>
      <c r="AC21" s="84">
        <f>SUM(AC4:AC8)*$A$2</f>
        <v>1425</v>
      </c>
      <c r="AD21" s="84"/>
      <c r="AE21" s="84"/>
      <c r="AF21" s="21"/>
      <c r="AG21" s="84">
        <f t="shared" ref="AG21:AI21" si="39">D21+I21+N21+S21+X21+AC21</f>
        <v>55000</v>
      </c>
      <c r="AH21" s="84">
        <f t="shared" si="39"/>
        <v>26000</v>
      </c>
      <c r="AI21" s="84">
        <f t="shared" si="39"/>
        <v>18000</v>
      </c>
      <c r="AJ21" s="110"/>
      <c r="AK21" s="110"/>
      <c r="AL21" s="110"/>
      <c r="AM21" s="110"/>
    </row>
    <row r="22" spans="1:39" ht="14.25" customHeight="1" x14ac:dyDescent="0.25">
      <c r="A22" s="3"/>
      <c r="B22" s="117" t="s">
        <v>127</v>
      </c>
      <c r="C22" s="84">
        <f t="shared" si="31"/>
        <v>2000</v>
      </c>
      <c r="D22" s="84">
        <f>D11*$A$2</f>
        <v>2000</v>
      </c>
      <c r="E22" s="84"/>
      <c r="F22" s="84"/>
      <c r="G22" s="3"/>
      <c r="H22" s="84">
        <f t="shared" si="32"/>
        <v>12000</v>
      </c>
      <c r="I22" s="84">
        <f>I11*$A$2</f>
        <v>12000</v>
      </c>
      <c r="J22" s="84"/>
      <c r="K22" s="84"/>
      <c r="L22" s="3"/>
      <c r="M22" s="84">
        <f t="shared" si="33"/>
        <v>2750</v>
      </c>
      <c r="N22" s="84">
        <f>N11*$A$2</f>
        <v>2750</v>
      </c>
      <c r="O22" s="84"/>
      <c r="P22" s="84"/>
      <c r="Q22" s="3"/>
      <c r="R22" s="84">
        <f t="shared" si="34"/>
        <v>54000</v>
      </c>
      <c r="S22" s="84">
        <f t="shared" ref="S22:U22" si="40">S11*$A$2</f>
        <v>24000</v>
      </c>
      <c r="T22" s="84">
        <f t="shared" si="40"/>
        <v>18000</v>
      </c>
      <c r="U22" s="84">
        <f t="shared" si="40"/>
        <v>12000</v>
      </c>
      <c r="V22" s="21"/>
      <c r="W22" s="84">
        <f t="shared" si="36"/>
        <v>176000</v>
      </c>
      <c r="X22" s="84">
        <f t="shared" ref="X22:Z22" si="41">X11*$A$2</f>
        <v>82500</v>
      </c>
      <c r="Y22" s="84">
        <f t="shared" si="41"/>
        <v>55000</v>
      </c>
      <c r="Z22" s="84">
        <f t="shared" si="41"/>
        <v>38500</v>
      </c>
      <c r="AA22" s="21"/>
      <c r="AB22" s="84">
        <f t="shared" si="38"/>
        <v>1950</v>
      </c>
      <c r="AC22" s="84">
        <f>AC11*$A$2</f>
        <v>1950</v>
      </c>
      <c r="AD22" s="84"/>
      <c r="AE22" s="84"/>
      <c r="AF22" s="21"/>
      <c r="AG22" s="84">
        <f t="shared" ref="AG22:AI22" si="42">D22+I22+N22+S22+X22+AC22</f>
        <v>125200</v>
      </c>
      <c r="AH22" s="84">
        <f t="shared" si="42"/>
        <v>73000</v>
      </c>
      <c r="AI22" s="84">
        <f t="shared" si="42"/>
        <v>50500</v>
      </c>
      <c r="AJ22" s="110"/>
      <c r="AK22" s="110"/>
      <c r="AL22" s="110"/>
      <c r="AM22" s="110"/>
    </row>
    <row r="23" spans="1:39" ht="14.25" customHeight="1" x14ac:dyDescent="0.25">
      <c r="A23" s="3"/>
      <c r="B23" s="118" t="s">
        <v>121</v>
      </c>
      <c r="C23" s="84">
        <f t="shared" si="31"/>
        <v>300</v>
      </c>
      <c r="D23" s="84">
        <f>D13*$A$2</f>
        <v>300</v>
      </c>
      <c r="E23" s="84"/>
      <c r="F23" s="84"/>
      <c r="G23" s="21"/>
      <c r="H23" s="119">
        <f t="shared" si="32"/>
        <v>1000</v>
      </c>
      <c r="I23" s="84">
        <f>I13*$A$2</f>
        <v>1000</v>
      </c>
      <c r="J23" s="84"/>
      <c r="K23" s="84"/>
      <c r="L23" s="21"/>
      <c r="M23" s="84">
        <f t="shared" si="33"/>
        <v>250</v>
      </c>
      <c r="N23" s="84">
        <f>N13*$A$2</f>
        <v>250</v>
      </c>
      <c r="O23" s="84"/>
      <c r="P23" s="84"/>
      <c r="Q23" s="21"/>
      <c r="R23" s="84">
        <f t="shared" si="34"/>
        <v>2250</v>
      </c>
      <c r="S23" s="119">
        <f t="shared" ref="S23:U23" si="43">S13*$A$2</f>
        <v>1000</v>
      </c>
      <c r="T23" s="119">
        <f t="shared" si="43"/>
        <v>750</v>
      </c>
      <c r="U23" s="119">
        <f t="shared" si="43"/>
        <v>500</v>
      </c>
      <c r="V23" s="21"/>
      <c r="W23" s="84">
        <f t="shared" si="36"/>
        <v>8000</v>
      </c>
      <c r="X23" s="84">
        <f t="shared" ref="X23:Z23" si="44">X13*$A$2</f>
        <v>3750</v>
      </c>
      <c r="Y23" s="84">
        <f t="shared" si="44"/>
        <v>2500</v>
      </c>
      <c r="Z23" s="84">
        <f t="shared" si="44"/>
        <v>1750</v>
      </c>
      <c r="AA23" s="21"/>
      <c r="AB23" s="84">
        <f t="shared" si="38"/>
        <v>150</v>
      </c>
      <c r="AC23" s="84">
        <f>AC13*$A$2</f>
        <v>150</v>
      </c>
      <c r="AD23" s="84"/>
      <c r="AE23" s="84"/>
      <c r="AF23" s="21"/>
      <c r="AG23" s="84">
        <f t="shared" ref="AG23:AI23" si="45">D23+I23+N23+S23+X23+AC23</f>
        <v>6450</v>
      </c>
      <c r="AH23" s="84">
        <f t="shared" si="45"/>
        <v>3250</v>
      </c>
      <c r="AI23" s="84">
        <f t="shared" si="45"/>
        <v>2250</v>
      </c>
      <c r="AJ23" s="110"/>
      <c r="AK23" s="110"/>
      <c r="AL23" s="110"/>
      <c r="AM23" s="110"/>
    </row>
    <row r="24" spans="1:39" ht="14.25" customHeight="1" x14ac:dyDescent="0.25">
      <c r="A24" s="3"/>
      <c r="B24" s="120" t="s">
        <v>117</v>
      </c>
      <c r="C24" s="84">
        <f t="shared" si="31"/>
        <v>2000</v>
      </c>
      <c r="D24" s="84">
        <f t="shared" ref="D24:D25" si="46">D9*$A$2</f>
        <v>2000</v>
      </c>
      <c r="E24" s="84"/>
      <c r="F24" s="84"/>
      <c r="G24" s="21"/>
      <c r="H24" s="119">
        <f t="shared" si="32"/>
        <v>8000</v>
      </c>
      <c r="I24" s="84">
        <f t="shared" ref="I24:I25" si="47">I9*$A$2</f>
        <v>8000</v>
      </c>
      <c r="J24" s="84"/>
      <c r="K24" s="84"/>
      <c r="L24" s="21"/>
      <c r="M24" s="84">
        <f t="shared" si="33"/>
        <v>2000</v>
      </c>
      <c r="N24" s="84">
        <f t="shared" ref="N24:N25" si="48">N9*$A$2</f>
        <v>2000</v>
      </c>
      <c r="O24" s="84"/>
      <c r="P24" s="84"/>
      <c r="Q24" s="21"/>
      <c r="R24" s="84">
        <f t="shared" si="34"/>
        <v>22500</v>
      </c>
      <c r="S24" s="84">
        <f t="shared" ref="S24:U24" si="49">S9*$A$2</f>
        <v>10000</v>
      </c>
      <c r="T24" s="84">
        <f t="shared" si="49"/>
        <v>7500</v>
      </c>
      <c r="U24" s="84">
        <f t="shared" si="49"/>
        <v>5000</v>
      </c>
      <c r="V24" s="21"/>
      <c r="W24" s="84">
        <f t="shared" si="36"/>
        <v>64000</v>
      </c>
      <c r="X24" s="84">
        <f t="shared" ref="X24:Z24" si="50">X9*$A$2</f>
        <v>30000</v>
      </c>
      <c r="Y24" s="84">
        <f t="shared" si="50"/>
        <v>20000</v>
      </c>
      <c r="Z24" s="84">
        <f t="shared" si="50"/>
        <v>14000</v>
      </c>
      <c r="AA24" s="21"/>
      <c r="AB24" s="84">
        <f t="shared" si="38"/>
        <v>1200</v>
      </c>
      <c r="AC24" s="84">
        <f t="shared" ref="AC24:AC25" si="51">AC9*$A$2</f>
        <v>1200</v>
      </c>
      <c r="AD24" s="84"/>
      <c r="AE24" s="84"/>
      <c r="AF24" s="21"/>
      <c r="AG24" s="84">
        <f t="shared" ref="AG24:AI24" si="52">D24+I24+N24+S24+X24+AC24</f>
        <v>53200</v>
      </c>
      <c r="AH24" s="84">
        <f t="shared" si="52"/>
        <v>27500</v>
      </c>
      <c r="AI24" s="84">
        <f t="shared" si="52"/>
        <v>19000</v>
      </c>
      <c r="AJ24" s="110"/>
      <c r="AK24" s="110"/>
      <c r="AL24" s="110"/>
      <c r="AM24" s="110"/>
    </row>
    <row r="25" spans="1:39" ht="14.25" customHeight="1" x14ac:dyDescent="0.25">
      <c r="A25" s="3"/>
      <c r="B25" s="120" t="s">
        <v>128</v>
      </c>
      <c r="C25" s="84">
        <f t="shared" si="31"/>
        <v>500</v>
      </c>
      <c r="D25" s="84">
        <f t="shared" si="46"/>
        <v>500</v>
      </c>
      <c r="E25" s="84"/>
      <c r="F25" s="84"/>
      <c r="G25" s="21"/>
      <c r="H25" s="119">
        <f t="shared" si="32"/>
        <v>1500</v>
      </c>
      <c r="I25" s="84">
        <f t="shared" si="47"/>
        <v>1500</v>
      </c>
      <c r="J25" s="84"/>
      <c r="K25" s="84"/>
      <c r="L25" s="21"/>
      <c r="M25" s="84">
        <f t="shared" si="33"/>
        <v>375</v>
      </c>
      <c r="N25" s="84">
        <f t="shared" si="48"/>
        <v>375</v>
      </c>
      <c r="O25" s="84"/>
      <c r="P25" s="84"/>
      <c r="Q25" s="21"/>
      <c r="R25" s="84">
        <f t="shared" si="34"/>
        <v>2250</v>
      </c>
      <c r="S25" s="84">
        <f t="shared" ref="S25:U25" si="53">S10*$A$2</f>
        <v>1000</v>
      </c>
      <c r="T25" s="84">
        <f t="shared" si="53"/>
        <v>750</v>
      </c>
      <c r="U25" s="84">
        <f t="shared" si="53"/>
        <v>500</v>
      </c>
      <c r="V25" s="21"/>
      <c r="W25" s="84">
        <f t="shared" si="36"/>
        <v>8000</v>
      </c>
      <c r="X25" s="84">
        <f t="shared" ref="X25:Z25" si="54">X10*$A$2</f>
        <v>3750</v>
      </c>
      <c r="Y25" s="84">
        <f t="shared" si="54"/>
        <v>2500</v>
      </c>
      <c r="Z25" s="84">
        <f t="shared" si="54"/>
        <v>1750</v>
      </c>
      <c r="AA25" s="21"/>
      <c r="AB25" s="84">
        <f t="shared" si="38"/>
        <v>225</v>
      </c>
      <c r="AC25" s="84">
        <f t="shared" si="51"/>
        <v>225</v>
      </c>
      <c r="AD25" s="84"/>
      <c r="AE25" s="84"/>
      <c r="AF25" s="21"/>
      <c r="AG25" s="84">
        <f t="shared" ref="AG25:AI25" si="55">D25+I25+N25+S25+X25+AC25</f>
        <v>7350</v>
      </c>
      <c r="AH25" s="84">
        <f t="shared" si="55"/>
        <v>3250</v>
      </c>
      <c r="AI25" s="84">
        <f t="shared" si="55"/>
        <v>2250</v>
      </c>
      <c r="AJ25" s="110"/>
      <c r="AK25" s="110"/>
      <c r="AL25" s="110"/>
      <c r="AM25" s="110"/>
    </row>
    <row r="26" spans="1:39" ht="14.25" customHeight="1" x14ac:dyDescent="0.25">
      <c r="A26" s="3"/>
      <c r="B26" s="120" t="s">
        <v>129</v>
      </c>
      <c r="C26" s="84">
        <f t="shared" si="31"/>
        <v>1600</v>
      </c>
      <c r="D26" s="84">
        <f>D12*$A$2</f>
        <v>1600</v>
      </c>
      <c r="E26" s="84"/>
      <c r="F26" s="84"/>
      <c r="G26" s="21"/>
      <c r="H26" s="119">
        <f t="shared" si="32"/>
        <v>6000</v>
      </c>
      <c r="I26" s="84">
        <f>I12*$A$2</f>
        <v>6000</v>
      </c>
      <c r="J26" s="84"/>
      <c r="K26" s="84"/>
      <c r="L26" s="21"/>
      <c r="M26" s="84">
        <f t="shared" si="33"/>
        <v>1250</v>
      </c>
      <c r="N26" s="84">
        <f>N12*$A$2</f>
        <v>1250</v>
      </c>
      <c r="O26" s="84"/>
      <c r="P26" s="84"/>
      <c r="Q26" s="21"/>
      <c r="R26" s="84">
        <f t="shared" si="34"/>
        <v>18000</v>
      </c>
      <c r="S26" s="84">
        <f t="shared" ref="S26:U26" si="56">S12*$A$2</f>
        <v>8000</v>
      </c>
      <c r="T26" s="84">
        <f t="shared" si="56"/>
        <v>6000</v>
      </c>
      <c r="U26" s="84">
        <f t="shared" si="56"/>
        <v>4000</v>
      </c>
      <c r="V26" s="21"/>
      <c r="W26" s="84">
        <f t="shared" si="36"/>
        <v>48000</v>
      </c>
      <c r="X26" s="84">
        <f t="shared" ref="X26:Z26" si="57">X12*$A$2</f>
        <v>22500</v>
      </c>
      <c r="Y26" s="84">
        <f t="shared" si="57"/>
        <v>15000</v>
      </c>
      <c r="Z26" s="84">
        <f t="shared" si="57"/>
        <v>10500</v>
      </c>
      <c r="AA26" s="21"/>
      <c r="AB26" s="84">
        <f t="shared" si="38"/>
        <v>750</v>
      </c>
      <c r="AC26" s="84">
        <f>AC12*$A$2</f>
        <v>750</v>
      </c>
      <c r="AD26" s="84"/>
      <c r="AE26" s="84"/>
      <c r="AF26" s="21"/>
      <c r="AG26" s="84">
        <f t="shared" ref="AG26:AI26" si="58">D26+I26+N26+S26+X26+AC26</f>
        <v>40100</v>
      </c>
      <c r="AH26" s="84">
        <f t="shared" si="58"/>
        <v>21000</v>
      </c>
      <c r="AI26" s="84">
        <f t="shared" si="58"/>
        <v>14500</v>
      </c>
      <c r="AJ26" s="110"/>
      <c r="AK26" s="110"/>
      <c r="AL26" s="110"/>
      <c r="AM26" s="110"/>
    </row>
    <row r="27" spans="1:39" ht="14.25" customHeight="1" x14ac:dyDescent="0.25">
      <c r="A27" s="3"/>
      <c r="B27" s="120" t="s">
        <v>122</v>
      </c>
      <c r="C27" s="84">
        <f t="shared" si="31"/>
        <v>108000</v>
      </c>
      <c r="D27" s="84">
        <f t="shared" ref="D27:F27" si="59">D14*$A$2</f>
        <v>36000</v>
      </c>
      <c r="E27" s="84">
        <f t="shared" si="59"/>
        <v>36000</v>
      </c>
      <c r="F27" s="84">
        <f t="shared" si="59"/>
        <v>36000</v>
      </c>
      <c r="G27" s="21"/>
      <c r="H27" s="84">
        <f t="shared" si="32"/>
        <v>165000</v>
      </c>
      <c r="I27" s="84">
        <f t="shared" ref="I27:K27" si="60">I14*$A$2</f>
        <v>55000</v>
      </c>
      <c r="J27" s="84">
        <f t="shared" si="60"/>
        <v>55000</v>
      </c>
      <c r="K27" s="84">
        <f t="shared" si="60"/>
        <v>55000</v>
      </c>
      <c r="L27" s="21"/>
      <c r="M27" s="84">
        <f t="shared" si="33"/>
        <v>41250</v>
      </c>
      <c r="N27" s="84">
        <f t="shared" ref="N27:P27" si="61">N14*$A$2</f>
        <v>13750</v>
      </c>
      <c r="O27" s="84">
        <f t="shared" si="61"/>
        <v>13750</v>
      </c>
      <c r="P27" s="84">
        <f t="shared" si="61"/>
        <v>13750</v>
      </c>
      <c r="Q27" s="21"/>
      <c r="R27" s="84">
        <f t="shared" si="34"/>
        <v>350000</v>
      </c>
      <c r="S27" s="84">
        <f t="shared" ref="S27:U27" si="62">S14*$A$2</f>
        <v>70000</v>
      </c>
      <c r="T27" s="84">
        <f t="shared" si="62"/>
        <v>122500</v>
      </c>
      <c r="U27" s="84">
        <f t="shared" si="62"/>
        <v>157500</v>
      </c>
      <c r="V27" s="21"/>
      <c r="W27" s="84">
        <f t="shared" si="36"/>
        <v>630000</v>
      </c>
      <c r="X27" s="84">
        <f t="shared" ref="X27:Z27" si="63">X14*$A$2</f>
        <v>131250</v>
      </c>
      <c r="Y27" s="84">
        <f t="shared" si="63"/>
        <v>218750</v>
      </c>
      <c r="Z27" s="84">
        <f t="shared" si="63"/>
        <v>280000</v>
      </c>
      <c r="AA27" s="21"/>
      <c r="AB27" s="84">
        <f t="shared" si="38"/>
        <v>24750</v>
      </c>
      <c r="AC27" s="84">
        <f t="shared" ref="AC27:AE27" si="64">AC14*$A$2</f>
        <v>8250</v>
      </c>
      <c r="AD27" s="84">
        <f t="shared" si="64"/>
        <v>8250</v>
      </c>
      <c r="AE27" s="84">
        <f t="shared" si="64"/>
        <v>8250</v>
      </c>
      <c r="AF27" s="21"/>
      <c r="AG27" s="84">
        <f t="shared" ref="AG27:AI27" si="65">D27+I27+N27+S27+X27+AC27</f>
        <v>314250</v>
      </c>
      <c r="AH27" s="84">
        <f t="shared" si="65"/>
        <v>454250</v>
      </c>
      <c r="AI27" s="84">
        <f t="shared" si="65"/>
        <v>550500</v>
      </c>
      <c r="AJ27" s="110"/>
      <c r="AK27" s="110"/>
      <c r="AL27" s="110"/>
      <c r="AM27" s="110"/>
    </row>
    <row r="28" spans="1:39" ht="14.25" customHeight="1" x14ac:dyDescent="0.25">
      <c r="A28" s="3"/>
      <c r="B28" s="3"/>
      <c r="C28" s="3"/>
      <c r="D28" s="3"/>
      <c r="E28" s="3"/>
      <c r="F28" s="3"/>
      <c r="G28" s="21"/>
      <c r="H28" s="3"/>
      <c r="I28" s="3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88"/>
      <c r="AK28" s="88"/>
      <c r="AL28" s="88"/>
      <c r="AM28" s="88"/>
    </row>
    <row r="29" spans="1:39" ht="14.25" customHeight="1" x14ac:dyDescent="0.25">
      <c r="A29" s="21"/>
      <c r="B29" s="232" t="s">
        <v>130</v>
      </c>
      <c r="C29" s="230" t="s">
        <v>20</v>
      </c>
      <c r="D29" s="222"/>
      <c r="E29" s="222"/>
      <c r="F29" s="223"/>
      <c r="G29" s="3"/>
      <c r="H29" s="230" t="s">
        <v>19</v>
      </c>
      <c r="I29" s="222"/>
      <c r="J29" s="222"/>
      <c r="K29" s="223"/>
      <c r="L29" s="3"/>
      <c r="M29" s="230" t="s">
        <v>18</v>
      </c>
      <c r="N29" s="222"/>
      <c r="O29" s="222"/>
      <c r="P29" s="223"/>
      <c r="Q29" s="3"/>
      <c r="R29" s="230" t="s">
        <v>3</v>
      </c>
      <c r="S29" s="222"/>
      <c r="T29" s="222"/>
      <c r="U29" s="223"/>
      <c r="V29" s="21"/>
      <c r="W29" s="230" t="s">
        <v>2</v>
      </c>
      <c r="X29" s="222"/>
      <c r="Y29" s="222"/>
      <c r="Z29" s="223"/>
      <c r="AA29" s="21"/>
      <c r="AB29" s="230" t="s">
        <v>80</v>
      </c>
      <c r="AC29" s="222"/>
      <c r="AD29" s="222"/>
      <c r="AE29" s="223"/>
      <c r="AF29" s="21"/>
      <c r="AG29" s="230" t="s">
        <v>131</v>
      </c>
      <c r="AH29" s="222"/>
      <c r="AI29" s="222"/>
      <c r="AJ29" s="21"/>
      <c r="AK29" s="233"/>
      <c r="AL29" s="220"/>
      <c r="AM29" s="220"/>
    </row>
    <row r="30" spans="1:39" ht="14.25" customHeight="1" x14ac:dyDescent="0.25">
      <c r="A30" s="3"/>
      <c r="B30" s="217"/>
      <c r="C30" s="91" t="s">
        <v>103</v>
      </c>
      <c r="D30" s="91">
        <v>2016</v>
      </c>
      <c r="E30" s="91">
        <v>2017</v>
      </c>
      <c r="F30" s="91">
        <v>2018</v>
      </c>
      <c r="G30" s="3"/>
      <c r="H30" s="91" t="s">
        <v>103</v>
      </c>
      <c r="I30" s="91">
        <v>2016</v>
      </c>
      <c r="J30" s="91">
        <v>2017</v>
      </c>
      <c r="K30" s="91">
        <v>2018</v>
      </c>
      <c r="L30" s="3"/>
      <c r="M30" s="91" t="s">
        <v>103</v>
      </c>
      <c r="N30" s="91">
        <v>2016</v>
      </c>
      <c r="O30" s="91">
        <v>2017</v>
      </c>
      <c r="P30" s="91">
        <v>2018</v>
      </c>
      <c r="Q30" s="3"/>
      <c r="R30" s="91" t="s">
        <v>103</v>
      </c>
      <c r="S30" s="91">
        <v>2016</v>
      </c>
      <c r="T30" s="91">
        <v>2017</v>
      </c>
      <c r="U30" s="91">
        <v>2018</v>
      </c>
      <c r="V30" s="21"/>
      <c r="W30" s="91" t="s">
        <v>103</v>
      </c>
      <c r="X30" s="91">
        <v>2016</v>
      </c>
      <c r="Y30" s="91">
        <v>2017</v>
      </c>
      <c r="Z30" s="91">
        <v>2018</v>
      </c>
      <c r="AA30" s="21"/>
      <c r="AB30" s="91" t="s">
        <v>103</v>
      </c>
      <c r="AC30" s="91">
        <v>2016</v>
      </c>
      <c r="AD30" s="91">
        <v>2017</v>
      </c>
      <c r="AE30" s="91">
        <v>2018</v>
      </c>
      <c r="AF30" s="21"/>
      <c r="AG30" s="91">
        <v>2016</v>
      </c>
      <c r="AH30" s="91">
        <v>2017</v>
      </c>
      <c r="AI30" s="91">
        <v>2018</v>
      </c>
      <c r="AJ30" s="21"/>
      <c r="AK30" s="115"/>
      <c r="AL30" s="115"/>
      <c r="AM30" s="115"/>
    </row>
    <row r="31" spans="1:39" ht="14.25" customHeight="1" x14ac:dyDescent="0.25">
      <c r="A31" s="3"/>
      <c r="B31" s="116" t="s">
        <v>126</v>
      </c>
      <c r="C31" s="84">
        <f t="shared" ref="C31:C37" si="66">SUM(D31:F31)</f>
        <v>3585.4341736694678</v>
      </c>
      <c r="D31" s="84">
        <f t="shared" ref="D31:D37" si="67">D21/(1-$B$17)</f>
        <v>3585.4341736694678</v>
      </c>
      <c r="E31" s="84"/>
      <c r="F31" s="84"/>
      <c r="G31" s="3"/>
      <c r="H31" s="84">
        <f t="shared" ref="H31:H37" si="68">SUM(I31:K31)</f>
        <v>11204.481792717088</v>
      </c>
      <c r="I31" s="84">
        <f t="shared" ref="I31:I37" si="69">I21/(1-$B$17)</f>
        <v>11204.481792717088</v>
      </c>
      <c r="J31" s="84"/>
      <c r="K31" s="84"/>
      <c r="L31" s="3"/>
      <c r="M31" s="84">
        <f t="shared" ref="M31:M37" si="70">SUM(N31:P31)</f>
        <v>2661.0644257703084</v>
      </c>
      <c r="N31" s="84">
        <f t="shared" ref="N31:N37" si="71">N21/(1-$B$17)</f>
        <v>2661.0644257703084</v>
      </c>
      <c r="O31" s="84"/>
      <c r="P31" s="84"/>
      <c r="Q31" s="3"/>
      <c r="R31" s="84">
        <f t="shared" ref="R31:R37" si="72">SUM(S31:U31)</f>
        <v>20168.067226890758</v>
      </c>
      <c r="S31" s="84">
        <f t="shared" ref="S31:U31" si="73">S21/(1-$B$17)</f>
        <v>8963.5854341736704</v>
      </c>
      <c r="T31" s="84">
        <f t="shared" si="73"/>
        <v>6722.6890756302528</v>
      </c>
      <c r="U31" s="84">
        <f t="shared" si="73"/>
        <v>4481.7927170868352</v>
      </c>
      <c r="V31" s="21"/>
      <c r="W31" s="84">
        <f t="shared" ref="W31:W37" si="74">SUM(X31:Z31)</f>
        <v>71708.683473389363</v>
      </c>
      <c r="X31" s="84">
        <f t="shared" ref="X31:Z31" si="75">X21/(1-$B$17)</f>
        <v>33613.445378151264</v>
      </c>
      <c r="Y31" s="84">
        <f t="shared" si="75"/>
        <v>22408.963585434176</v>
      </c>
      <c r="Z31" s="84">
        <f t="shared" si="75"/>
        <v>15686.274509803923</v>
      </c>
      <c r="AA31" s="21"/>
      <c r="AB31" s="84">
        <f t="shared" ref="AB31:AB37" si="76">SUM(AC31:AE31)</f>
        <v>1596.6386554621849</v>
      </c>
      <c r="AC31" s="84">
        <f t="shared" ref="AC31:AC37" si="77">AC21/(1-$B$17)</f>
        <v>1596.6386554621849</v>
      </c>
      <c r="AD31" s="84"/>
      <c r="AE31" s="84"/>
      <c r="AF31" s="21"/>
      <c r="AG31" s="84">
        <f t="shared" ref="AG31:AI31" si="78">D31+I31+N31+S31+X31+AC31</f>
        <v>61624.64985994398</v>
      </c>
      <c r="AH31" s="84">
        <f t="shared" si="78"/>
        <v>29131.652661064429</v>
      </c>
      <c r="AI31" s="84">
        <f t="shared" si="78"/>
        <v>20168.067226890758</v>
      </c>
      <c r="AJ31" s="110"/>
      <c r="AK31" s="110"/>
      <c r="AL31" s="110"/>
      <c r="AM31" s="110"/>
    </row>
    <row r="32" spans="1:39" ht="14.25" customHeight="1" x14ac:dyDescent="0.25">
      <c r="A32" s="3"/>
      <c r="B32" s="117" t="s">
        <v>127</v>
      </c>
      <c r="C32" s="84">
        <f t="shared" si="66"/>
        <v>2240.8963585434176</v>
      </c>
      <c r="D32" s="84">
        <f t="shared" si="67"/>
        <v>2240.8963585434176</v>
      </c>
      <c r="E32" s="84"/>
      <c r="F32" s="84"/>
      <c r="G32" s="3"/>
      <c r="H32" s="84">
        <f t="shared" si="68"/>
        <v>13445.378151260506</v>
      </c>
      <c r="I32" s="84">
        <f t="shared" si="69"/>
        <v>13445.378151260506</v>
      </c>
      <c r="J32" s="84"/>
      <c r="K32" s="84"/>
      <c r="L32" s="3"/>
      <c r="M32" s="84">
        <f t="shared" si="70"/>
        <v>3081.2324929971992</v>
      </c>
      <c r="N32" s="84">
        <f t="shared" si="71"/>
        <v>3081.2324929971992</v>
      </c>
      <c r="O32" s="84"/>
      <c r="P32" s="84"/>
      <c r="Q32" s="3"/>
      <c r="R32" s="84">
        <f t="shared" si="72"/>
        <v>60504.201680672275</v>
      </c>
      <c r="S32" s="84">
        <f t="shared" ref="S32:U32" si="79">S22/(1-$B$17)</f>
        <v>26890.756302521011</v>
      </c>
      <c r="T32" s="84">
        <f t="shared" si="79"/>
        <v>20168.067226890758</v>
      </c>
      <c r="U32" s="84">
        <f t="shared" si="79"/>
        <v>13445.378151260506</v>
      </c>
      <c r="V32" s="21"/>
      <c r="W32" s="84">
        <f t="shared" si="74"/>
        <v>197198.87955182075</v>
      </c>
      <c r="X32" s="84">
        <f t="shared" ref="X32:Z32" si="80">X22/(1-$B$17)</f>
        <v>92436.97478991597</v>
      </c>
      <c r="Y32" s="84">
        <f t="shared" si="80"/>
        <v>61624.64985994398</v>
      </c>
      <c r="Z32" s="84">
        <f t="shared" si="80"/>
        <v>43137.254901960783</v>
      </c>
      <c r="AA32" s="21"/>
      <c r="AB32" s="84">
        <f t="shared" si="76"/>
        <v>2184.8739495798322</v>
      </c>
      <c r="AC32" s="84">
        <f t="shared" si="77"/>
        <v>2184.8739495798322</v>
      </c>
      <c r="AD32" s="84"/>
      <c r="AE32" s="84"/>
      <c r="AF32" s="21"/>
      <c r="AG32" s="84">
        <f t="shared" ref="AG32:AI32" si="81">D32+I32+N32+S32+X32+AC32</f>
        <v>140280.11204481794</v>
      </c>
      <c r="AH32" s="84">
        <f t="shared" si="81"/>
        <v>81792.717086834746</v>
      </c>
      <c r="AI32" s="84">
        <f t="shared" si="81"/>
        <v>56582.633053221289</v>
      </c>
      <c r="AJ32" s="110"/>
      <c r="AK32" s="110"/>
      <c r="AL32" s="110"/>
      <c r="AM32" s="110"/>
    </row>
    <row r="33" spans="1:39" ht="14.25" customHeight="1" x14ac:dyDescent="0.25">
      <c r="A33" s="3"/>
      <c r="B33" s="118" t="s">
        <v>121</v>
      </c>
      <c r="C33" s="84">
        <f t="shared" si="66"/>
        <v>336.1344537815126</v>
      </c>
      <c r="D33" s="84">
        <f t="shared" si="67"/>
        <v>336.1344537815126</v>
      </c>
      <c r="E33" s="84"/>
      <c r="F33" s="84"/>
      <c r="G33" s="21"/>
      <c r="H33" s="119">
        <f t="shared" si="68"/>
        <v>1120.4481792717088</v>
      </c>
      <c r="I33" s="84">
        <f t="shared" si="69"/>
        <v>1120.4481792717088</v>
      </c>
      <c r="J33" s="84"/>
      <c r="K33" s="84"/>
      <c r="L33" s="21"/>
      <c r="M33" s="84">
        <f t="shared" si="70"/>
        <v>280.1120448179272</v>
      </c>
      <c r="N33" s="84">
        <f t="shared" si="71"/>
        <v>280.1120448179272</v>
      </c>
      <c r="O33" s="84"/>
      <c r="P33" s="84"/>
      <c r="Q33" s="21"/>
      <c r="R33" s="84">
        <f t="shared" si="72"/>
        <v>2521.0084033613448</v>
      </c>
      <c r="S33" s="84">
        <f t="shared" ref="S33:U33" si="82">S23/(1-$B$17)</f>
        <v>1120.4481792717088</v>
      </c>
      <c r="T33" s="84">
        <f t="shared" si="82"/>
        <v>840.3361344537816</v>
      </c>
      <c r="U33" s="84">
        <f t="shared" si="82"/>
        <v>560.2240896358544</v>
      </c>
      <c r="V33" s="21"/>
      <c r="W33" s="84">
        <f t="shared" si="74"/>
        <v>8963.5854341736704</v>
      </c>
      <c r="X33" s="84">
        <f t="shared" ref="X33:Z33" si="83">X23/(1-$B$17)</f>
        <v>4201.680672268908</v>
      </c>
      <c r="Y33" s="84">
        <f t="shared" si="83"/>
        <v>2801.120448179272</v>
      </c>
      <c r="Z33" s="84">
        <f t="shared" si="83"/>
        <v>1960.7843137254904</v>
      </c>
      <c r="AA33" s="21"/>
      <c r="AB33" s="84">
        <f t="shared" si="76"/>
        <v>168.0672268907563</v>
      </c>
      <c r="AC33" s="84">
        <f t="shared" si="77"/>
        <v>168.0672268907563</v>
      </c>
      <c r="AD33" s="84"/>
      <c r="AE33" s="84"/>
      <c r="AF33" s="21"/>
      <c r="AG33" s="84">
        <f t="shared" ref="AG33:AI33" si="84">D33+I33+N33+S33+X33+AC33</f>
        <v>7226.8907563025223</v>
      </c>
      <c r="AH33" s="84">
        <f t="shared" si="84"/>
        <v>3641.4565826330536</v>
      </c>
      <c r="AI33" s="84">
        <f t="shared" si="84"/>
        <v>2521.0084033613448</v>
      </c>
      <c r="AJ33" s="110"/>
      <c r="AK33" s="110"/>
      <c r="AL33" s="110"/>
      <c r="AM33" s="110"/>
    </row>
    <row r="34" spans="1:39" ht="14.25" customHeight="1" x14ac:dyDescent="0.25">
      <c r="A34" s="3"/>
      <c r="B34" s="120" t="s">
        <v>117</v>
      </c>
      <c r="C34" s="84">
        <f t="shared" si="66"/>
        <v>2240.8963585434176</v>
      </c>
      <c r="D34" s="84">
        <f t="shared" si="67"/>
        <v>2240.8963585434176</v>
      </c>
      <c r="E34" s="84"/>
      <c r="F34" s="84"/>
      <c r="G34" s="21"/>
      <c r="H34" s="119">
        <f t="shared" si="68"/>
        <v>8963.5854341736704</v>
      </c>
      <c r="I34" s="84">
        <f t="shared" si="69"/>
        <v>8963.5854341736704</v>
      </c>
      <c r="J34" s="84"/>
      <c r="K34" s="84"/>
      <c r="L34" s="21"/>
      <c r="M34" s="84">
        <f t="shared" si="70"/>
        <v>2240.8963585434176</v>
      </c>
      <c r="N34" s="84">
        <f t="shared" si="71"/>
        <v>2240.8963585434176</v>
      </c>
      <c r="O34" s="84"/>
      <c r="P34" s="84"/>
      <c r="Q34" s="21"/>
      <c r="R34" s="84">
        <f t="shared" si="72"/>
        <v>25210.084033613446</v>
      </c>
      <c r="S34" s="84">
        <f t="shared" ref="S34:U34" si="85">S24/(1-$B$17)</f>
        <v>11204.481792717088</v>
      </c>
      <c r="T34" s="84">
        <f t="shared" si="85"/>
        <v>8403.361344537816</v>
      </c>
      <c r="U34" s="84">
        <f t="shared" si="85"/>
        <v>5602.240896358544</v>
      </c>
      <c r="V34" s="21"/>
      <c r="W34" s="84">
        <f t="shared" si="74"/>
        <v>71708.683473389363</v>
      </c>
      <c r="X34" s="84">
        <f t="shared" ref="X34:Z34" si="86">X24/(1-$B$17)</f>
        <v>33613.445378151264</v>
      </c>
      <c r="Y34" s="84">
        <f t="shared" si="86"/>
        <v>22408.963585434176</v>
      </c>
      <c r="Z34" s="84">
        <f t="shared" si="86"/>
        <v>15686.274509803923</v>
      </c>
      <c r="AA34" s="21"/>
      <c r="AB34" s="84">
        <f t="shared" si="76"/>
        <v>1344.5378151260504</v>
      </c>
      <c r="AC34" s="84">
        <f t="shared" si="77"/>
        <v>1344.5378151260504</v>
      </c>
      <c r="AD34" s="84"/>
      <c r="AE34" s="84"/>
      <c r="AF34" s="21"/>
      <c r="AG34" s="84">
        <f t="shared" ref="AG34:AI34" si="87">D34+I34+N34+S34+X34+AC34</f>
        <v>59607.843137254909</v>
      </c>
      <c r="AH34" s="84">
        <f t="shared" si="87"/>
        <v>30812.32492997199</v>
      </c>
      <c r="AI34" s="84">
        <f t="shared" si="87"/>
        <v>21288.515406162467</v>
      </c>
      <c r="AJ34" s="110"/>
      <c r="AK34" s="110"/>
      <c r="AL34" s="110"/>
      <c r="AM34" s="110"/>
    </row>
    <row r="35" spans="1:39" ht="14.25" customHeight="1" x14ac:dyDescent="0.25">
      <c r="A35" s="3"/>
      <c r="B35" s="120" t="s">
        <v>128</v>
      </c>
      <c r="C35" s="84">
        <f t="shared" si="66"/>
        <v>560.2240896358544</v>
      </c>
      <c r="D35" s="84">
        <f t="shared" si="67"/>
        <v>560.2240896358544</v>
      </c>
      <c r="E35" s="84"/>
      <c r="F35" s="84"/>
      <c r="G35" s="21"/>
      <c r="H35" s="119">
        <f t="shared" si="68"/>
        <v>1680.6722689075632</v>
      </c>
      <c r="I35" s="84">
        <f t="shared" si="69"/>
        <v>1680.6722689075632</v>
      </c>
      <c r="J35" s="84"/>
      <c r="K35" s="84"/>
      <c r="L35" s="21"/>
      <c r="M35" s="84">
        <f t="shared" si="70"/>
        <v>420.1680672268908</v>
      </c>
      <c r="N35" s="84">
        <f t="shared" si="71"/>
        <v>420.1680672268908</v>
      </c>
      <c r="O35" s="84"/>
      <c r="P35" s="84"/>
      <c r="Q35" s="21"/>
      <c r="R35" s="84">
        <f t="shared" si="72"/>
        <v>2521.0084033613448</v>
      </c>
      <c r="S35" s="84">
        <f t="shared" ref="S35:U35" si="88">S25/(1-$B$17)</f>
        <v>1120.4481792717088</v>
      </c>
      <c r="T35" s="84">
        <f t="shared" si="88"/>
        <v>840.3361344537816</v>
      </c>
      <c r="U35" s="84">
        <f t="shared" si="88"/>
        <v>560.2240896358544</v>
      </c>
      <c r="V35" s="21"/>
      <c r="W35" s="84">
        <f t="shared" si="74"/>
        <v>8963.5854341736704</v>
      </c>
      <c r="X35" s="84">
        <f t="shared" ref="X35:Z35" si="89">X25/(1-$B$17)</f>
        <v>4201.680672268908</v>
      </c>
      <c r="Y35" s="84">
        <f t="shared" si="89"/>
        <v>2801.120448179272</v>
      </c>
      <c r="Z35" s="84">
        <f t="shared" si="89"/>
        <v>1960.7843137254904</v>
      </c>
      <c r="AA35" s="21"/>
      <c r="AB35" s="84">
        <f t="shared" si="76"/>
        <v>252.10084033613447</v>
      </c>
      <c r="AC35" s="84">
        <f t="shared" si="77"/>
        <v>252.10084033613447</v>
      </c>
      <c r="AD35" s="84"/>
      <c r="AE35" s="84"/>
      <c r="AF35" s="21"/>
      <c r="AG35" s="84">
        <f t="shared" ref="AG35:AI35" si="90">D35+I35+N35+S35+X35+AC35</f>
        <v>8235.2941176470595</v>
      </c>
      <c r="AH35" s="84">
        <f t="shared" si="90"/>
        <v>3641.4565826330536</v>
      </c>
      <c r="AI35" s="84">
        <f t="shared" si="90"/>
        <v>2521.0084033613448</v>
      </c>
      <c r="AJ35" s="110"/>
      <c r="AK35" s="110"/>
      <c r="AL35" s="110"/>
      <c r="AM35" s="110"/>
    </row>
    <row r="36" spans="1:39" ht="14.25" customHeight="1" x14ac:dyDescent="0.25">
      <c r="A36" s="3"/>
      <c r="B36" s="120" t="s">
        <v>129</v>
      </c>
      <c r="C36" s="84">
        <f t="shared" si="66"/>
        <v>1792.7170868347339</v>
      </c>
      <c r="D36" s="84">
        <f t="shared" si="67"/>
        <v>1792.7170868347339</v>
      </c>
      <c r="E36" s="84"/>
      <c r="F36" s="84"/>
      <c r="G36" s="21"/>
      <c r="H36" s="119">
        <f t="shared" si="68"/>
        <v>6722.6890756302528</v>
      </c>
      <c r="I36" s="84">
        <f t="shared" si="69"/>
        <v>6722.6890756302528</v>
      </c>
      <c r="J36" s="84"/>
      <c r="K36" s="84"/>
      <c r="L36" s="21"/>
      <c r="M36" s="84">
        <f t="shared" si="70"/>
        <v>1400.560224089636</v>
      </c>
      <c r="N36" s="84">
        <f t="shared" si="71"/>
        <v>1400.560224089636</v>
      </c>
      <c r="O36" s="84"/>
      <c r="P36" s="84"/>
      <c r="Q36" s="21"/>
      <c r="R36" s="84">
        <f t="shared" si="72"/>
        <v>20168.067226890758</v>
      </c>
      <c r="S36" s="84">
        <f t="shared" ref="S36:U36" si="91">S26/(1-$B$17)</f>
        <v>8963.5854341736704</v>
      </c>
      <c r="T36" s="84">
        <f t="shared" si="91"/>
        <v>6722.6890756302528</v>
      </c>
      <c r="U36" s="84">
        <f t="shared" si="91"/>
        <v>4481.7927170868352</v>
      </c>
      <c r="V36" s="21"/>
      <c r="W36" s="84">
        <f t="shared" si="74"/>
        <v>53781.512605042022</v>
      </c>
      <c r="X36" s="84">
        <f t="shared" ref="X36:Z36" si="92">X26/(1-$B$17)</f>
        <v>25210.084033613446</v>
      </c>
      <c r="Y36" s="84">
        <f t="shared" si="92"/>
        <v>16806.722689075632</v>
      </c>
      <c r="Z36" s="84">
        <f t="shared" si="92"/>
        <v>11764.705882352942</v>
      </c>
      <c r="AA36" s="21"/>
      <c r="AB36" s="84">
        <f t="shared" si="76"/>
        <v>840.3361344537816</v>
      </c>
      <c r="AC36" s="84">
        <f t="shared" si="77"/>
        <v>840.3361344537816</v>
      </c>
      <c r="AD36" s="84"/>
      <c r="AE36" s="84"/>
      <c r="AF36" s="21"/>
      <c r="AG36" s="84">
        <f t="shared" ref="AG36:AI36" si="93">D36+I36+N36+S36+X36+AC36</f>
        <v>44929.971988795529</v>
      </c>
      <c r="AH36" s="84">
        <f t="shared" si="93"/>
        <v>23529.411764705885</v>
      </c>
      <c r="AI36" s="84">
        <f t="shared" si="93"/>
        <v>16246.498599439778</v>
      </c>
      <c r="AJ36" s="110"/>
      <c r="AK36" s="121"/>
      <c r="AL36" s="110"/>
      <c r="AM36" s="110"/>
    </row>
    <row r="37" spans="1:39" ht="14.25" customHeight="1" x14ac:dyDescent="0.25">
      <c r="A37" s="3"/>
      <c r="B37" s="120" t="s">
        <v>122</v>
      </c>
      <c r="C37" s="84">
        <f t="shared" si="66"/>
        <v>121008.40336134455</v>
      </c>
      <c r="D37" s="84">
        <f t="shared" si="67"/>
        <v>40336.134453781517</v>
      </c>
      <c r="E37" s="84">
        <f t="shared" ref="E37:F37" si="94">E27/(1-$B$17)</f>
        <v>40336.134453781517</v>
      </c>
      <c r="F37" s="84">
        <f t="shared" si="94"/>
        <v>40336.134453781517</v>
      </c>
      <c r="G37" s="21"/>
      <c r="H37" s="84">
        <f t="shared" si="68"/>
        <v>184873.94957983194</v>
      </c>
      <c r="I37" s="84">
        <f t="shared" si="69"/>
        <v>61624.64985994398</v>
      </c>
      <c r="J37" s="84">
        <f t="shared" ref="J37:K37" si="95">J27/(1-$B$17)</f>
        <v>61624.64985994398</v>
      </c>
      <c r="K37" s="84">
        <f t="shared" si="95"/>
        <v>61624.64985994398</v>
      </c>
      <c r="L37" s="21"/>
      <c r="M37" s="84">
        <f t="shared" si="70"/>
        <v>46218.487394957985</v>
      </c>
      <c r="N37" s="84">
        <f t="shared" si="71"/>
        <v>15406.162464985995</v>
      </c>
      <c r="O37" s="84">
        <f t="shared" ref="O37:P37" si="96">O27/(1-$B$17)</f>
        <v>15406.162464985995</v>
      </c>
      <c r="P37" s="84">
        <f t="shared" si="96"/>
        <v>15406.162464985995</v>
      </c>
      <c r="Q37" s="21"/>
      <c r="R37" s="84">
        <f t="shared" si="72"/>
        <v>392156.86274509807</v>
      </c>
      <c r="S37" s="84">
        <f t="shared" ref="S37:U37" si="97">S27/(1-$B$17)</f>
        <v>78431.372549019608</v>
      </c>
      <c r="T37" s="84">
        <f t="shared" si="97"/>
        <v>137254.90196078431</v>
      </c>
      <c r="U37" s="84">
        <f t="shared" si="97"/>
        <v>176470.58823529413</v>
      </c>
      <c r="V37" s="21"/>
      <c r="W37" s="84">
        <f t="shared" si="74"/>
        <v>705882.3529411765</v>
      </c>
      <c r="X37" s="84">
        <f t="shared" ref="X37:Z37" si="98">X27/(1-$B$17)</f>
        <v>147058.82352941178</v>
      </c>
      <c r="Y37" s="84">
        <f t="shared" si="98"/>
        <v>245098.03921568629</v>
      </c>
      <c r="Z37" s="84">
        <f t="shared" si="98"/>
        <v>313725.49019607843</v>
      </c>
      <c r="AA37" s="21"/>
      <c r="AB37" s="84">
        <f t="shared" si="76"/>
        <v>27731.092436974788</v>
      </c>
      <c r="AC37" s="84">
        <f t="shared" si="77"/>
        <v>9243.6974789915967</v>
      </c>
      <c r="AD37" s="84">
        <f t="shared" ref="AD37:AE37" si="99">AD27/(1-$B$17)</f>
        <v>9243.6974789915967</v>
      </c>
      <c r="AE37" s="84">
        <f t="shared" si="99"/>
        <v>9243.6974789915967</v>
      </c>
      <c r="AF37" s="21"/>
      <c r="AG37" s="84">
        <f t="shared" ref="AG37:AI37" si="100">D37+I37+N37+S37+X37+AC37</f>
        <v>352100.84033613442</v>
      </c>
      <c r="AH37" s="84">
        <f t="shared" si="100"/>
        <v>508963.5854341737</v>
      </c>
      <c r="AI37" s="84">
        <f t="shared" si="100"/>
        <v>616806.72268907563</v>
      </c>
      <c r="AJ37" s="110"/>
      <c r="AK37" s="110"/>
      <c r="AL37" s="110"/>
      <c r="AM37" s="110"/>
    </row>
    <row r="38" spans="1:39" ht="14.25" customHeight="1" x14ac:dyDescent="0.25">
      <c r="A38" s="3"/>
      <c r="B38" s="3"/>
      <c r="C38" s="3"/>
      <c r="D38" s="3"/>
      <c r="E38" s="3"/>
      <c r="F38" s="3"/>
      <c r="G38" s="21"/>
      <c r="H38" s="3"/>
      <c r="I38" s="3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88"/>
      <c r="AK38" s="88"/>
      <c r="AL38" s="88"/>
      <c r="AM38" s="88"/>
    </row>
    <row r="39" spans="1:39" ht="14.25" customHeight="1" x14ac:dyDescent="0.25">
      <c r="A39" s="3"/>
      <c r="B39" s="3"/>
      <c r="C39" s="3"/>
      <c r="D39" s="3"/>
      <c r="E39" s="3"/>
      <c r="F39" s="3"/>
      <c r="G39" s="21"/>
      <c r="H39" s="3"/>
      <c r="I39" s="3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88"/>
      <c r="AK39" s="88"/>
      <c r="AL39" s="88"/>
      <c r="AM39" s="88"/>
    </row>
    <row r="40" spans="1:39" ht="14.25" customHeight="1" x14ac:dyDescent="0.25">
      <c r="A40" s="3"/>
      <c r="B40" s="151"/>
      <c r="C40" s="150" t="s">
        <v>132</v>
      </c>
      <c r="D40" s="150" t="s">
        <v>133</v>
      </c>
      <c r="E40" s="150" t="s">
        <v>134</v>
      </c>
      <c r="F40" s="3"/>
      <c r="G40" s="21"/>
      <c r="H40" s="3"/>
      <c r="I40" s="3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88"/>
      <c r="AK40" s="88"/>
      <c r="AL40" s="88"/>
      <c r="AM40" s="88"/>
    </row>
    <row r="41" spans="1:39" ht="14.25" customHeight="1" x14ac:dyDescent="0.25">
      <c r="A41" s="3"/>
      <c r="B41" s="150" t="s">
        <v>135</v>
      </c>
      <c r="C41" s="52">
        <v>200</v>
      </c>
      <c r="D41" s="122">
        <f>C41*$A$2</f>
        <v>5000</v>
      </c>
      <c r="E41" s="122">
        <f>D41/(1-B17)</f>
        <v>5602.240896358544</v>
      </c>
      <c r="F41" s="3"/>
      <c r="G41" s="21"/>
      <c r="H41" s="3"/>
      <c r="I41" s="3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88"/>
      <c r="AK41" s="88"/>
      <c r="AL41" s="88"/>
      <c r="AM41" s="88"/>
    </row>
    <row r="42" spans="1:39" ht="14.25" customHeight="1" x14ac:dyDescent="0.25">
      <c r="A42" s="3"/>
      <c r="B42" s="3"/>
      <c r="C42" s="3"/>
      <c r="D42" s="3"/>
      <c r="E42" s="3"/>
      <c r="F42" s="3"/>
      <c r="G42" s="21"/>
      <c r="H42" s="3"/>
      <c r="I42" s="3"/>
      <c r="J42" s="21"/>
      <c r="K42" s="21"/>
      <c r="L42" s="21"/>
      <c r="M42" s="21"/>
      <c r="N42" s="21"/>
      <c r="O42" s="21"/>
      <c r="P42" s="21"/>
      <c r="Q42" s="21"/>
      <c r="R42" s="113"/>
      <c r="S42" s="114"/>
      <c r="T42" s="110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88"/>
      <c r="AK42" s="88"/>
      <c r="AL42" s="88"/>
      <c r="AM42" s="88"/>
    </row>
    <row r="43" spans="1:39" ht="14.25" customHeight="1" x14ac:dyDescent="0.25">
      <c r="A43" s="3"/>
      <c r="B43" s="3"/>
      <c r="C43" s="3"/>
      <c r="D43" s="3"/>
      <c r="E43" s="3"/>
      <c r="F43" s="3"/>
      <c r="G43" s="21"/>
      <c r="H43" s="230" t="s">
        <v>136</v>
      </c>
      <c r="I43" s="222"/>
      <c r="J43" s="222"/>
      <c r="K43" s="21"/>
      <c r="L43" s="21"/>
      <c r="M43" s="230" t="s">
        <v>125</v>
      </c>
      <c r="N43" s="222"/>
      <c r="O43" s="222"/>
      <c r="P43" s="21"/>
      <c r="Q43" s="21"/>
      <c r="R43" s="230" t="s">
        <v>131</v>
      </c>
      <c r="S43" s="222"/>
      <c r="T43" s="222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88"/>
      <c r="AK43" s="88"/>
      <c r="AL43" s="88"/>
      <c r="AM43" s="88"/>
    </row>
    <row r="44" spans="1:39" ht="14.25" customHeight="1" x14ac:dyDescent="0.25">
      <c r="A44" s="3"/>
      <c r="B44" s="149" t="s">
        <v>137</v>
      </c>
      <c r="C44" s="150" t="s">
        <v>132</v>
      </c>
      <c r="D44" s="150" t="s">
        <v>133</v>
      </c>
      <c r="E44" s="123"/>
      <c r="F44" s="123"/>
      <c r="G44" s="21"/>
      <c r="H44" s="91">
        <v>2016</v>
      </c>
      <c r="I44" s="91">
        <v>2017</v>
      </c>
      <c r="J44" s="91">
        <v>2018</v>
      </c>
      <c r="K44" s="123"/>
      <c r="L44" s="21"/>
      <c r="M44" s="91">
        <v>2016</v>
      </c>
      <c r="N44" s="91">
        <v>2017</v>
      </c>
      <c r="O44" s="91">
        <v>2018</v>
      </c>
      <c r="P44" s="21"/>
      <c r="Q44" s="21"/>
      <c r="R44" s="91">
        <v>2016</v>
      </c>
      <c r="S44" s="91">
        <v>2017</v>
      </c>
      <c r="T44" s="91">
        <v>2018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88"/>
      <c r="AK44" s="88"/>
      <c r="AL44" s="88"/>
      <c r="AM44" s="88"/>
    </row>
    <row r="45" spans="1:39" ht="14.25" customHeight="1" x14ac:dyDescent="0.25">
      <c r="A45" s="3"/>
      <c r="B45" s="124" t="s">
        <v>138</v>
      </c>
      <c r="C45" s="52">
        <v>25</v>
      </c>
      <c r="D45" s="122">
        <f t="shared" ref="D45:D47" si="101">C45*$A$2</f>
        <v>625</v>
      </c>
      <c r="F45" s="3"/>
      <c r="G45" s="21"/>
      <c r="H45" s="52">
        <v>1</v>
      </c>
      <c r="I45" s="52">
        <v>2</v>
      </c>
      <c r="J45" s="125">
        <v>3</v>
      </c>
      <c r="K45" s="21"/>
      <c r="L45" s="21"/>
      <c r="M45" s="126">
        <f t="shared" ref="M45:O45" si="102">$D45*H45</f>
        <v>625</v>
      </c>
      <c r="N45" s="126">
        <f t="shared" si="102"/>
        <v>1250</v>
      </c>
      <c r="O45" s="126">
        <f t="shared" si="102"/>
        <v>1875</v>
      </c>
      <c r="P45" s="21"/>
      <c r="Q45" s="21"/>
      <c r="R45" s="126">
        <f t="shared" ref="R45:T45" si="103">M45/(1-$B$17)</f>
        <v>700.280112044818</v>
      </c>
      <c r="S45" s="126">
        <f t="shared" si="103"/>
        <v>1400.560224089636</v>
      </c>
      <c r="T45" s="126">
        <f t="shared" si="103"/>
        <v>2100.840336134454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88"/>
      <c r="AK45" s="88"/>
      <c r="AL45" s="88"/>
      <c r="AM45" s="88"/>
    </row>
    <row r="46" spans="1:39" ht="14.25" customHeight="1" x14ac:dyDescent="0.25">
      <c r="A46" s="3"/>
      <c r="B46" s="124" t="s">
        <v>139</v>
      </c>
      <c r="C46" s="52">
        <v>50</v>
      </c>
      <c r="D46" s="122">
        <f t="shared" si="101"/>
        <v>1250</v>
      </c>
      <c r="F46" s="3"/>
      <c r="G46" s="21"/>
      <c r="H46" s="52">
        <v>2</v>
      </c>
      <c r="I46" s="52">
        <v>3</v>
      </c>
      <c r="J46" s="125">
        <v>4</v>
      </c>
      <c r="K46" s="21"/>
      <c r="L46" s="21"/>
      <c r="M46" s="126">
        <f t="shared" ref="M46:O46" si="104">$D46*H46</f>
        <v>2500</v>
      </c>
      <c r="N46" s="126">
        <f t="shared" si="104"/>
        <v>3750</v>
      </c>
      <c r="O46" s="126">
        <f t="shared" si="104"/>
        <v>5000</v>
      </c>
      <c r="P46" s="21"/>
      <c r="Q46" s="21"/>
      <c r="R46" s="126">
        <f t="shared" ref="R46:T46" si="105">M46/(1-$B$17)</f>
        <v>2801.120448179272</v>
      </c>
      <c r="S46" s="126">
        <f t="shared" si="105"/>
        <v>4201.680672268908</v>
      </c>
      <c r="T46" s="126">
        <f t="shared" si="105"/>
        <v>5602.240896358544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88"/>
      <c r="AK46" s="88"/>
      <c r="AL46" s="88"/>
      <c r="AM46" s="88"/>
    </row>
    <row r="47" spans="1:39" ht="14.25" customHeight="1" x14ac:dyDescent="0.25">
      <c r="A47" s="3"/>
      <c r="B47" s="124" t="s">
        <v>140</v>
      </c>
      <c r="C47" s="52">
        <v>170</v>
      </c>
      <c r="D47" s="122">
        <f t="shared" si="101"/>
        <v>4250</v>
      </c>
      <c r="F47" s="3"/>
      <c r="G47" s="21"/>
      <c r="H47" s="52">
        <v>1</v>
      </c>
      <c r="I47" s="52">
        <v>2</v>
      </c>
      <c r="J47" s="125">
        <v>2</v>
      </c>
      <c r="K47" s="21"/>
      <c r="L47" s="21"/>
      <c r="M47" s="126">
        <f t="shared" ref="M47:O47" si="106">$D47*H47</f>
        <v>4250</v>
      </c>
      <c r="N47" s="126">
        <f t="shared" si="106"/>
        <v>8500</v>
      </c>
      <c r="O47" s="126">
        <f t="shared" si="106"/>
        <v>8500</v>
      </c>
      <c r="P47" s="21"/>
      <c r="Q47" s="21"/>
      <c r="R47" s="126">
        <f t="shared" ref="R47:T47" si="107">M47/(1-$B$17)</f>
        <v>4761.9047619047624</v>
      </c>
      <c r="S47" s="126">
        <f t="shared" si="107"/>
        <v>9523.8095238095248</v>
      </c>
      <c r="T47" s="126">
        <f t="shared" si="107"/>
        <v>9523.8095238095248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88"/>
      <c r="AK47" s="88"/>
      <c r="AL47" s="88"/>
      <c r="AM47" s="88"/>
    </row>
    <row r="48" spans="1:39" ht="14.25" customHeight="1" x14ac:dyDescent="0.25">
      <c r="A48" s="3"/>
      <c r="B48" s="124" t="s">
        <v>141</v>
      </c>
      <c r="C48" s="3"/>
      <c r="D48" s="3"/>
      <c r="E48" s="3"/>
      <c r="F48" s="3"/>
      <c r="G48" s="21"/>
      <c r="H48" s="3"/>
      <c r="I48" s="3"/>
      <c r="J48" s="21"/>
      <c r="K48" s="21"/>
      <c r="L48" s="21"/>
      <c r="M48" s="126">
        <f t="shared" ref="M48:O48" si="108">SUM(M45:M47)</f>
        <v>7375</v>
      </c>
      <c r="N48" s="126">
        <f t="shared" si="108"/>
        <v>13500</v>
      </c>
      <c r="O48" s="126">
        <f t="shared" si="108"/>
        <v>15375</v>
      </c>
      <c r="P48" s="21"/>
      <c r="Q48" s="21"/>
      <c r="R48" s="126">
        <f t="shared" ref="R48:T48" si="109">SUM(R45:R47)</f>
        <v>8263.3053221288519</v>
      </c>
      <c r="S48" s="126">
        <f t="shared" si="109"/>
        <v>15126.050420168069</v>
      </c>
      <c r="T48" s="126">
        <f t="shared" si="109"/>
        <v>17226.89075630252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88"/>
      <c r="AK48" s="88"/>
      <c r="AL48" s="88"/>
      <c r="AM48" s="88"/>
    </row>
    <row r="49" spans="1:39" ht="14.2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88"/>
      <c r="AK49" s="88"/>
      <c r="AL49" s="88"/>
      <c r="AM49" s="88"/>
    </row>
    <row r="50" spans="1:39" ht="14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88"/>
      <c r="AK50" s="88"/>
      <c r="AL50" s="88"/>
      <c r="AM50" s="88"/>
    </row>
    <row r="51" spans="1:39" ht="14.2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88"/>
      <c r="AK51" s="88"/>
      <c r="AL51" s="88"/>
      <c r="AM51" s="88"/>
    </row>
    <row r="52" spans="1:39" ht="14.25" customHeight="1" x14ac:dyDescent="0.25">
      <c r="A52" s="12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125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88"/>
      <c r="AK52" s="88"/>
      <c r="AL52" s="88"/>
      <c r="AM52" s="88"/>
    </row>
    <row r="53" spans="1:39" ht="14.25" customHeight="1" x14ac:dyDescent="0.25">
      <c r="A53" s="12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88"/>
      <c r="AK53" s="88"/>
      <c r="AL53" s="88"/>
      <c r="AM53" s="88"/>
    </row>
    <row r="54" spans="1:39" ht="14.25" customHeight="1" x14ac:dyDescent="0.25">
      <c r="A54" s="12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88"/>
      <c r="AK54" s="88"/>
      <c r="AL54" s="88"/>
      <c r="AM54" s="88"/>
    </row>
    <row r="55" spans="1:39" ht="14.25" customHeight="1" x14ac:dyDescent="0.25">
      <c r="A55" s="12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88"/>
      <c r="AK55" s="88"/>
      <c r="AL55" s="88"/>
      <c r="AM55" s="88"/>
    </row>
    <row r="56" spans="1:39" ht="14.25" customHeight="1" x14ac:dyDescent="0.25">
      <c r="A56" s="12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88"/>
      <c r="AK56" s="88"/>
      <c r="AL56" s="88"/>
      <c r="AM56" s="88"/>
    </row>
    <row r="57" spans="1:39" ht="14.25" customHeight="1" x14ac:dyDescent="0.25">
      <c r="A57" s="12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88"/>
      <c r="AK57" s="88"/>
      <c r="AL57" s="88"/>
      <c r="AM57" s="88"/>
    </row>
    <row r="58" spans="1:39" ht="14.2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88"/>
      <c r="AK58" s="88"/>
      <c r="AL58" s="88"/>
      <c r="AM58" s="88"/>
    </row>
    <row r="59" spans="1:39" ht="14.2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88"/>
      <c r="AK59" s="88"/>
      <c r="AL59" s="88"/>
      <c r="AM59" s="88"/>
    </row>
    <row r="60" spans="1:39" ht="14.2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88"/>
      <c r="AK60" s="88"/>
      <c r="AL60" s="88"/>
      <c r="AM60" s="88"/>
    </row>
    <row r="61" spans="1:39" ht="14.2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88"/>
      <c r="AK61" s="88"/>
      <c r="AL61" s="88"/>
      <c r="AM61" s="88"/>
    </row>
    <row r="62" spans="1:39" ht="14.2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88"/>
      <c r="AK62" s="88"/>
      <c r="AL62" s="88"/>
      <c r="AM62" s="88"/>
    </row>
    <row r="63" spans="1:39" ht="14.2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88"/>
      <c r="AK63" s="88"/>
      <c r="AL63" s="88"/>
      <c r="AM63" s="88"/>
    </row>
    <row r="64" spans="1:39" ht="14.2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88"/>
      <c r="AK64" s="88"/>
      <c r="AL64" s="88"/>
      <c r="AM64" s="88"/>
    </row>
    <row r="65" spans="1:39" ht="14.2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88"/>
      <c r="AK65" s="88"/>
      <c r="AL65" s="88"/>
      <c r="AM65" s="88"/>
    </row>
    <row r="66" spans="1:39" ht="14.2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88"/>
      <c r="AK66" s="88"/>
      <c r="AL66" s="88"/>
      <c r="AM66" s="88"/>
    </row>
    <row r="67" spans="1:39" ht="14.2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88"/>
      <c r="AK67" s="88"/>
      <c r="AL67" s="88"/>
      <c r="AM67" s="88"/>
    </row>
    <row r="68" spans="1:39" ht="14.2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88"/>
      <c r="AK68" s="88"/>
      <c r="AL68" s="88"/>
      <c r="AM68" s="88"/>
    </row>
    <row r="69" spans="1:39" ht="14.2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88"/>
      <c r="AK69" s="88"/>
      <c r="AL69" s="88"/>
      <c r="AM69" s="88"/>
    </row>
    <row r="70" spans="1:3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88"/>
      <c r="AK70" s="88"/>
      <c r="AL70" s="88"/>
      <c r="AM70" s="88"/>
    </row>
    <row r="71" spans="1:3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88"/>
      <c r="AK71" s="88"/>
      <c r="AL71" s="88"/>
      <c r="AM71" s="88"/>
    </row>
    <row r="72" spans="1:3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88"/>
      <c r="AK72" s="88"/>
      <c r="AL72" s="88"/>
      <c r="AM72" s="88"/>
    </row>
    <row r="73" spans="1:3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88"/>
      <c r="AK73" s="88"/>
      <c r="AL73" s="88"/>
      <c r="AM73" s="88"/>
    </row>
    <row r="74" spans="1:3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88"/>
      <c r="AK74" s="88"/>
      <c r="AL74" s="88"/>
      <c r="AM74" s="88"/>
    </row>
    <row r="75" spans="1:3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88"/>
      <c r="AK75" s="88"/>
      <c r="AL75" s="88"/>
      <c r="AM75" s="88"/>
    </row>
    <row r="76" spans="1:3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88"/>
      <c r="AK76" s="88"/>
      <c r="AL76" s="88"/>
      <c r="AM76" s="88"/>
    </row>
    <row r="77" spans="1:3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88"/>
      <c r="AK77" s="88"/>
      <c r="AL77" s="88"/>
      <c r="AM77" s="88"/>
    </row>
    <row r="78" spans="1:3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88"/>
      <c r="AK78" s="88"/>
      <c r="AL78" s="88"/>
      <c r="AM78" s="88"/>
    </row>
    <row r="79" spans="1:3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88"/>
      <c r="AK79" s="88"/>
      <c r="AL79" s="88"/>
      <c r="AM79" s="88"/>
    </row>
    <row r="80" spans="1:3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88"/>
      <c r="AK80" s="88"/>
      <c r="AL80" s="88"/>
      <c r="AM80" s="88"/>
    </row>
    <row r="81" spans="1:3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88"/>
      <c r="AK81" s="88"/>
      <c r="AL81" s="88"/>
      <c r="AM81" s="88"/>
    </row>
    <row r="82" spans="1:3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88"/>
      <c r="AK82" s="88"/>
      <c r="AL82" s="88"/>
      <c r="AM82" s="88"/>
    </row>
    <row r="83" spans="1:3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88"/>
      <c r="AK83" s="88"/>
      <c r="AL83" s="88"/>
      <c r="AM83" s="88"/>
    </row>
    <row r="84" spans="1:3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88"/>
      <c r="AK84" s="88"/>
      <c r="AL84" s="88"/>
      <c r="AM84" s="88"/>
    </row>
    <row r="85" spans="1:3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88"/>
      <c r="AK85" s="88"/>
      <c r="AL85" s="88"/>
      <c r="AM85" s="88"/>
    </row>
    <row r="86" spans="1:3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88"/>
      <c r="AK86" s="88"/>
      <c r="AL86" s="88"/>
      <c r="AM86" s="88"/>
    </row>
    <row r="87" spans="1:3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88"/>
      <c r="AK87" s="88"/>
      <c r="AL87" s="88"/>
      <c r="AM87" s="88"/>
    </row>
    <row r="88" spans="1:3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88"/>
      <c r="AK88" s="88"/>
      <c r="AL88" s="88"/>
      <c r="AM88" s="88"/>
    </row>
    <row r="89" spans="1:3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88"/>
      <c r="AK89" s="88"/>
      <c r="AL89" s="88"/>
      <c r="AM89" s="88"/>
    </row>
    <row r="90" spans="1:3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88"/>
      <c r="AK90" s="88"/>
      <c r="AL90" s="88"/>
      <c r="AM90" s="88"/>
    </row>
    <row r="91" spans="1:3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88"/>
      <c r="AK91" s="88"/>
      <c r="AL91" s="88"/>
      <c r="AM91" s="88"/>
    </row>
    <row r="92" spans="1:3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88"/>
      <c r="AK92" s="88"/>
      <c r="AL92" s="88"/>
      <c r="AM92" s="88"/>
    </row>
    <row r="93" spans="1:3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88"/>
      <c r="AK93" s="88"/>
      <c r="AL93" s="88"/>
      <c r="AM93" s="88"/>
    </row>
    <row r="94" spans="1:3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88"/>
      <c r="AK94" s="88"/>
      <c r="AL94" s="88"/>
      <c r="AM94" s="88"/>
    </row>
    <row r="95" spans="1:3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88"/>
      <c r="AK95" s="88"/>
      <c r="AL95" s="88"/>
      <c r="AM95" s="88"/>
    </row>
    <row r="96" spans="1:3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88"/>
      <c r="AK96" s="88"/>
      <c r="AL96" s="88"/>
      <c r="AM96" s="88"/>
    </row>
    <row r="97" spans="1:3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88"/>
      <c r="AK97" s="88"/>
      <c r="AL97" s="88"/>
      <c r="AM97" s="88"/>
    </row>
    <row r="98" spans="1:3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88"/>
      <c r="AK98" s="88"/>
      <c r="AL98" s="88"/>
      <c r="AM98" s="88"/>
    </row>
    <row r="99" spans="1:3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88"/>
      <c r="AK99" s="88"/>
      <c r="AL99" s="88"/>
      <c r="AM99" s="88"/>
    </row>
    <row r="100" spans="1:3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88"/>
      <c r="AK100" s="88"/>
      <c r="AL100" s="88"/>
      <c r="AM100" s="88"/>
    </row>
    <row r="101" spans="1:3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88"/>
      <c r="AK101" s="88"/>
      <c r="AL101" s="88"/>
      <c r="AM101" s="88"/>
    </row>
    <row r="102" spans="1:3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88"/>
      <c r="AK102" s="88"/>
      <c r="AL102" s="88"/>
      <c r="AM102" s="88"/>
    </row>
    <row r="103" spans="1:3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88"/>
      <c r="AK103" s="88"/>
      <c r="AL103" s="88"/>
      <c r="AM103" s="88"/>
    </row>
    <row r="104" spans="1:3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88"/>
      <c r="AK104" s="88"/>
      <c r="AL104" s="88"/>
      <c r="AM104" s="88"/>
    </row>
    <row r="105" spans="1:3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88"/>
      <c r="AK105" s="88"/>
      <c r="AL105" s="88"/>
      <c r="AM105" s="88"/>
    </row>
    <row r="106" spans="1:3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88"/>
      <c r="AK106" s="88"/>
      <c r="AL106" s="88"/>
      <c r="AM106" s="88"/>
    </row>
    <row r="107" spans="1:3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88"/>
      <c r="AK107" s="88"/>
      <c r="AL107" s="88"/>
      <c r="AM107" s="88"/>
    </row>
    <row r="108" spans="1:3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88"/>
      <c r="AK108" s="88"/>
      <c r="AL108" s="88"/>
      <c r="AM108" s="88"/>
    </row>
    <row r="109" spans="1:3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88"/>
      <c r="AK109" s="88"/>
      <c r="AL109" s="88"/>
      <c r="AM109" s="88"/>
    </row>
    <row r="110" spans="1:3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88"/>
      <c r="AK110" s="88"/>
      <c r="AL110" s="88"/>
      <c r="AM110" s="88"/>
    </row>
    <row r="111" spans="1:3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88"/>
      <c r="AK111" s="88"/>
      <c r="AL111" s="88"/>
      <c r="AM111" s="88"/>
    </row>
    <row r="112" spans="1:3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88"/>
      <c r="AK112" s="88"/>
      <c r="AL112" s="88"/>
      <c r="AM112" s="88"/>
    </row>
    <row r="113" spans="1:3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88"/>
      <c r="AK113" s="88"/>
      <c r="AL113" s="88"/>
      <c r="AM113" s="88"/>
    </row>
    <row r="114" spans="1:3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88"/>
      <c r="AK114" s="88"/>
      <c r="AL114" s="88"/>
      <c r="AM114" s="88"/>
    </row>
    <row r="115" spans="1:3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88"/>
      <c r="AK115" s="88"/>
      <c r="AL115" s="88"/>
      <c r="AM115" s="88"/>
    </row>
    <row r="116" spans="1:3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88"/>
      <c r="AK116" s="88"/>
      <c r="AL116" s="88"/>
      <c r="AM116" s="88"/>
    </row>
    <row r="117" spans="1:3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88"/>
      <c r="AK117" s="88"/>
      <c r="AL117" s="88"/>
      <c r="AM117" s="88"/>
    </row>
    <row r="118" spans="1:3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88"/>
      <c r="AK118" s="88"/>
      <c r="AL118" s="88"/>
      <c r="AM118" s="88"/>
    </row>
    <row r="119" spans="1:3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88"/>
      <c r="AK119" s="88"/>
      <c r="AL119" s="88"/>
      <c r="AM119" s="88"/>
    </row>
    <row r="120" spans="1:3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88"/>
      <c r="AK120" s="88"/>
      <c r="AL120" s="88"/>
      <c r="AM120" s="88"/>
    </row>
    <row r="121" spans="1:3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88"/>
      <c r="AK121" s="88"/>
      <c r="AL121" s="88"/>
      <c r="AM121" s="88"/>
    </row>
    <row r="122" spans="1:3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88"/>
      <c r="AK122" s="88"/>
      <c r="AL122" s="88"/>
      <c r="AM122" s="88"/>
    </row>
    <row r="123" spans="1:3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88"/>
      <c r="AK123" s="88"/>
      <c r="AL123" s="88"/>
      <c r="AM123" s="88"/>
    </row>
    <row r="124" spans="1:3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88"/>
      <c r="AK124" s="88"/>
      <c r="AL124" s="88"/>
      <c r="AM124" s="88"/>
    </row>
    <row r="125" spans="1:3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88"/>
      <c r="AK125" s="88"/>
      <c r="AL125" s="88"/>
      <c r="AM125" s="88"/>
    </row>
    <row r="126" spans="1:3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88"/>
      <c r="AK126" s="88"/>
      <c r="AL126" s="88"/>
      <c r="AM126" s="88"/>
    </row>
    <row r="127" spans="1:3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88"/>
      <c r="AK127" s="88"/>
      <c r="AL127" s="88"/>
      <c r="AM127" s="88"/>
    </row>
    <row r="128" spans="1:3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88"/>
      <c r="AK128" s="88"/>
      <c r="AL128" s="88"/>
      <c r="AM128" s="88"/>
    </row>
    <row r="129" spans="1:3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88"/>
      <c r="AK129" s="88"/>
      <c r="AL129" s="88"/>
      <c r="AM129" s="88"/>
    </row>
    <row r="130" spans="1:3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88"/>
      <c r="AK130" s="88"/>
      <c r="AL130" s="88"/>
      <c r="AM130" s="88"/>
    </row>
    <row r="131" spans="1:3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88"/>
      <c r="AK131" s="88"/>
      <c r="AL131" s="88"/>
      <c r="AM131" s="88"/>
    </row>
    <row r="132" spans="1:3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88"/>
      <c r="AK132" s="88"/>
      <c r="AL132" s="88"/>
      <c r="AM132" s="88"/>
    </row>
    <row r="133" spans="1:3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88"/>
      <c r="AK133" s="88"/>
      <c r="AL133" s="88"/>
      <c r="AM133" s="88"/>
    </row>
    <row r="134" spans="1:3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88"/>
      <c r="AK134" s="88"/>
      <c r="AL134" s="88"/>
      <c r="AM134" s="88"/>
    </row>
    <row r="135" spans="1:3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88"/>
      <c r="AK135" s="88"/>
      <c r="AL135" s="88"/>
      <c r="AM135" s="88"/>
    </row>
    <row r="136" spans="1:3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88"/>
      <c r="AK136" s="88"/>
      <c r="AL136" s="88"/>
      <c r="AM136" s="88"/>
    </row>
    <row r="137" spans="1:3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88"/>
      <c r="AK137" s="88"/>
      <c r="AL137" s="88"/>
      <c r="AM137" s="88"/>
    </row>
    <row r="138" spans="1:3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88"/>
      <c r="AK138" s="88"/>
      <c r="AL138" s="88"/>
      <c r="AM138" s="88"/>
    </row>
    <row r="139" spans="1:3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88"/>
      <c r="AK139" s="88"/>
      <c r="AL139" s="88"/>
      <c r="AM139" s="88"/>
    </row>
    <row r="140" spans="1:3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88"/>
      <c r="AK140" s="88"/>
      <c r="AL140" s="88"/>
      <c r="AM140" s="88"/>
    </row>
    <row r="141" spans="1:3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88"/>
      <c r="AK141" s="88"/>
      <c r="AL141" s="88"/>
      <c r="AM141" s="88"/>
    </row>
    <row r="142" spans="1:3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88"/>
      <c r="AK142" s="88"/>
      <c r="AL142" s="88"/>
      <c r="AM142" s="88"/>
    </row>
    <row r="143" spans="1:3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88"/>
      <c r="AK143" s="88"/>
      <c r="AL143" s="88"/>
      <c r="AM143" s="88"/>
    </row>
    <row r="144" spans="1:3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88"/>
      <c r="AK144" s="88"/>
      <c r="AL144" s="88"/>
      <c r="AM144" s="88"/>
    </row>
    <row r="145" spans="1:3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88"/>
      <c r="AK145" s="88"/>
      <c r="AL145" s="88"/>
      <c r="AM145" s="88"/>
    </row>
    <row r="146" spans="1:3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88"/>
      <c r="AK146" s="88"/>
      <c r="AL146" s="88"/>
      <c r="AM146" s="88"/>
    </row>
    <row r="147" spans="1:3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88"/>
      <c r="AK147" s="88"/>
      <c r="AL147" s="88"/>
      <c r="AM147" s="88"/>
    </row>
    <row r="148" spans="1:3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88"/>
      <c r="AK148" s="88"/>
      <c r="AL148" s="88"/>
      <c r="AM148" s="88"/>
    </row>
    <row r="149" spans="1:3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88"/>
      <c r="AK149" s="88"/>
      <c r="AL149" s="88"/>
      <c r="AM149" s="88"/>
    </row>
    <row r="150" spans="1:3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88"/>
      <c r="AK150" s="88"/>
      <c r="AL150" s="88"/>
      <c r="AM150" s="88"/>
    </row>
    <row r="151" spans="1:3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88"/>
      <c r="AK151" s="88"/>
      <c r="AL151" s="88"/>
      <c r="AM151" s="88"/>
    </row>
    <row r="152" spans="1:3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88"/>
      <c r="AK152" s="88"/>
      <c r="AL152" s="88"/>
      <c r="AM152" s="88"/>
    </row>
    <row r="153" spans="1:3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88"/>
      <c r="AK153" s="88"/>
      <c r="AL153" s="88"/>
      <c r="AM153" s="88"/>
    </row>
    <row r="154" spans="1:3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88"/>
      <c r="AK154" s="88"/>
      <c r="AL154" s="88"/>
      <c r="AM154" s="88"/>
    </row>
    <row r="155" spans="1:3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88"/>
      <c r="AK155" s="88"/>
      <c r="AL155" s="88"/>
      <c r="AM155" s="88"/>
    </row>
    <row r="156" spans="1:3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88"/>
      <c r="AK156" s="88"/>
      <c r="AL156" s="88"/>
      <c r="AM156" s="88"/>
    </row>
    <row r="157" spans="1:3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88"/>
      <c r="AK157" s="88"/>
      <c r="AL157" s="88"/>
      <c r="AM157" s="88"/>
    </row>
    <row r="158" spans="1:3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88"/>
      <c r="AK158" s="88"/>
      <c r="AL158" s="88"/>
      <c r="AM158" s="88"/>
    </row>
    <row r="159" spans="1:3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88"/>
      <c r="AK159" s="88"/>
      <c r="AL159" s="88"/>
      <c r="AM159" s="88"/>
    </row>
    <row r="160" spans="1:3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88"/>
      <c r="AK160" s="88"/>
      <c r="AL160" s="88"/>
      <c r="AM160" s="88"/>
    </row>
    <row r="161" spans="1:3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88"/>
      <c r="AK161" s="88"/>
      <c r="AL161" s="88"/>
      <c r="AM161" s="88"/>
    </row>
    <row r="162" spans="1:3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88"/>
      <c r="AK162" s="88"/>
      <c r="AL162" s="88"/>
      <c r="AM162" s="88"/>
    </row>
    <row r="163" spans="1:3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88"/>
      <c r="AK163" s="88"/>
      <c r="AL163" s="88"/>
      <c r="AM163" s="88"/>
    </row>
    <row r="164" spans="1:3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88"/>
      <c r="AK164" s="88"/>
      <c r="AL164" s="88"/>
      <c r="AM164" s="88"/>
    </row>
    <row r="165" spans="1:3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88"/>
      <c r="AK165" s="88"/>
      <c r="AL165" s="88"/>
      <c r="AM165" s="88"/>
    </row>
    <row r="166" spans="1:3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88"/>
      <c r="AK166" s="88"/>
      <c r="AL166" s="88"/>
      <c r="AM166" s="88"/>
    </row>
    <row r="167" spans="1:3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88"/>
      <c r="AK167" s="88"/>
      <c r="AL167" s="88"/>
      <c r="AM167" s="88"/>
    </row>
    <row r="168" spans="1:3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88"/>
      <c r="AK168" s="88"/>
      <c r="AL168" s="88"/>
      <c r="AM168" s="88"/>
    </row>
    <row r="169" spans="1:3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88"/>
      <c r="AK169" s="88"/>
      <c r="AL169" s="88"/>
      <c r="AM169" s="88"/>
    </row>
    <row r="170" spans="1:3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88"/>
      <c r="AK170" s="88"/>
      <c r="AL170" s="88"/>
      <c r="AM170" s="88"/>
    </row>
    <row r="171" spans="1:3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88"/>
      <c r="AK171" s="88"/>
      <c r="AL171" s="88"/>
      <c r="AM171" s="88"/>
    </row>
    <row r="172" spans="1:3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88"/>
      <c r="AK172" s="88"/>
      <c r="AL172" s="88"/>
      <c r="AM172" s="88"/>
    </row>
    <row r="173" spans="1:3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88"/>
      <c r="AK173" s="88"/>
      <c r="AL173" s="88"/>
      <c r="AM173" s="88"/>
    </row>
    <row r="174" spans="1:3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88"/>
      <c r="AK174" s="88"/>
      <c r="AL174" s="88"/>
      <c r="AM174" s="88"/>
    </row>
    <row r="175" spans="1:3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88"/>
      <c r="AK175" s="88"/>
      <c r="AL175" s="88"/>
      <c r="AM175" s="88"/>
    </row>
    <row r="176" spans="1:3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88"/>
      <c r="AK176" s="88"/>
      <c r="AL176" s="88"/>
      <c r="AM176" s="88"/>
    </row>
    <row r="177" spans="1:3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88"/>
      <c r="AK177" s="88"/>
      <c r="AL177" s="88"/>
      <c r="AM177" s="88"/>
    </row>
    <row r="178" spans="1:3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88"/>
      <c r="AK178" s="88"/>
      <c r="AL178" s="88"/>
      <c r="AM178" s="88"/>
    </row>
    <row r="179" spans="1:3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88"/>
      <c r="AK179" s="88"/>
      <c r="AL179" s="88"/>
      <c r="AM179" s="88"/>
    </row>
    <row r="180" spans="1:3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88"/>
      <c r="AK180" s="88"/>
      <c r="AL180" s="88"/>
      <c r="AM180" s="88"/>
    </row>
    <row r="181" spans="1:3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88"/>
      <c r="AK181" s="88"/>
      <c r="AL181" s="88"/>
      <c r="AM181" s="88"/>
    </row>
    <row r="182" spans="1:3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88"/>
      <c r="AK182" s="88"/>
      <c r="AL182" s="88"/>
      <c r="AM182" s="88"/>
    </row>
    <row r="183" spans="1:3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88"/>
      <c r="AK183" s="88"/>
      <c r="AL183" s="88"/>
      <c r="AM183" s="88"/>
    </row>
    <row r="184" spans="1:3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88"/>
      <c r="AK184" s="88"/>
      <c r="AL184" s="88"/>
      <c r="AM184" s="88"/>
    </row>
    <row r="185" spans="1:3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88"/>
      <c r="AK185" s="88"/>
      <c r="AL185" s="88"/>
      <c r="AM185" s="88"/>
    </row>
    <row r="186" spans="1:3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88"/>
      <c r="AK186" s="88"/>
      <c r="AL186" s="88"/>
      <c r="AM186" s="88"/>
    </row>
    <row r="187" spans="1:3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88"/>
      <c r="AK187" s="88"/>
      <c r="AL187" s="88"/>
      <c r="AM187" s="88"/>
    </row>
    <row r="188" spans="1:3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88"/>
      <c r="AK188" s="88"/>
      <c r="AL188" s="88"/>
      <c r="AM188" s="88"/>
    </row>
    <row r="189" spans="1:3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88"/>
      <c r="AK189" s="88"/>
      <c r="AL189" s="88"/>
      <c r="AM189" s="88"/>
    </row>
    <row r="190" spans="1:3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88"/>
      <c r="AK190" s="88"/>
      <c r="AL190" s="88"/>
      <c r="AM190" s="88"/>
    </row>
    <row r="191" spans="1:3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88"/>
      <c r="AK191" s="88"/>
      <c r="AL191" s="88"/>
      <c r="AM191" s="88"/>
    </row>
    <row r="192" spans="1:3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88"/>
      <c r="AK192" s="88"/>
      <c r="AL192" s="88"/>
      <c r="AM192" s="88"/>
    </row>
    <row r="193" spans="1:3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88"/>
      <c r="AK193" s="88"/>
      <c r="AL193" s="88"/>
      <c r="AM193" s="88"/>
    </row>
    <row r="194" spans="1:3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88"/>
      <c r="AK194" s="88"/>
      <c r="AL194" s="88"/>
      <c r="AM194" s="88"/>
    </row>
    <row r="195" spans="1:3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88"/>
      <c r="AK195" s="88"/>
      <c r="AL195" s="88"/>
      <c r="AM195" s="88"/>
    </row>
    <row r="196" spans="1:3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88"/>
      <c r="AK196" s="88"/>
      <c r="AL196" s="88"/>
      <c r="AM196" s="88"/>
    </row>
    <row r="197" spans="1:3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88"/>
      <c r="AK197" s="88"/>
      <c r="AL197" s="88"/>
      <c r="AM197" s="88"/>
    </row>
    <row r="198" spans="1:3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88"/>
      <c r="AK198" s="88"/>
      <c r="AL198" s="88"/>
      <c r="AM198" s="88"/>
    </row>
    <row r="199" spans="1:3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88"/>
      <c r="AK199" s="88"/>
      <c r="AL199" s="88"/>
      <c r="AM199" s="88"/>
    </row>
    <row r="200" spans="1:3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88"/>
      <c r="AK200" s="88"/>
      <c r="AL200" s="88"/>
      <c r="AM200" s="88"/>
    </row>
    <row r="201" spans="1:3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88"/>
      <c r="AK201" s="88"/>
      <c r="AL201" s="88"/>
      <c r="AM201" s="88"/>
    </row>
    <row r="202" spans="1:3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88"/>
      <c r="AK202" s="88"/>
      <c r="AL202" s="88"/>
      <c r="AM202" s="88"/>
    </row>
    <row r="203" spans="1:3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88"/>
      <c r="AK203" s="88"/>
      <c r="AL203" s="88"/>
      <c r="AM203" s="88"/>
    </row>
    <row r="204" spans="1:3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88"/>
      <c r="AK204" s="88"/>
      <c r="AL204" s="88"/>
      <c r="AM204" s="88"/>
    </row>
    <row r="205" spans="1:3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88"/>
      <c r="AK205" s="88"/>
      <c r="AL205" s="88"/>
      <c r="AM205" s="88"/>
    </row>
    <row r="206" spans="1:3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88"/>
      <c r="AK206" s="88"/>
      <c r="AL206" s="88"/>
      <c r="AM206" s="88"/>
    </row>
    <row r="207" spans="1:3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88"/>
      <c r="AK207" s="88"/>
      <c r="AL207" s="88"/>
      <c r="AM207" s="88"/>
    </row>
    <row r="208" spans="1:3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88"/>
      <c r="AK208" s="88"/>
      <c r="AL208" s="88"/>
      <c r="AM208" s="88"/>
    </row>
    <row r="209" spans="1:3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88"/>
      <c r="AK209" s="88"/>
      <c r="AL209" s="88"/>
      <c r="AM209" s="88"/>
    </row>
    <row r="210" spans="1:3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88"/>
      <c r="AK210" s="88"/>
      <c r="AL210" s="88"/>
      <c r="AM210" s="88"/>
    </row>
    <row r="211" spans="1:3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88"/>
      <c r="AK211" s="88"/>
      <c r="AL211" s="88"/>
      <c r="AM211" s="88"/>
    </row>
    <row r="212" spans="1:3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88"/>
      <c r="AK212" s="88"/>
      <c r="AL212" s="88"/>
      <c r="AM212" s="88"/>
    </row>
    <row r="213" spans="1:3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88"/>
      <c r="AK213" s="88"/>
      <c r="AL213" s="88"/>
      <c r="AM213" s="88"/>
    </row>
    <row r="214" spans="1:3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88"/>
      <c r="AK214" s="88"/>
      <c r="AL214" s="88"/>
      <c r="AM214" s="88"/>
    </row>
    <row r="215" spans="1:3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88"/>
      <c r="AK215" s="88"/>
      <c r="AL215" s="88"/>
      <c r="AM215" s="88"/>
    </row>
    <row r="216" spans="1:3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88"/>
      <c r="AK216" s="88"/>
      <c r="AL216" s="88"/>
      <c r="AM216" s="88"/>
    </row>
    <row r="217" spans="1:3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88"/>
      <c r="AK217" s="88"/>
      <c r="AL217" s="88"/>
      <c r="AM217" s="88"/>
    </row>
    <row r="218" spans="1:3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88"/>
      <c r="AK218" s="88"/>
      <c r="AL218" s="88"/>
      <c r="AM218" s="88"/>
    </row>
    <row r="219" spans="1:3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88"/>
      <c r="AK219" s="88"/>
      <c r="AL219" s="88"/>
      <c r="AM219" s="88"/>
    </row>
    <row r="220" spans="1:3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88"/>
      <c r="AK220" s="88"/>
      <c r="AL220" s="88"/>
      <c r="AM220" s="88"/>
    </row>
    <row r="221" spans="1:3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88"/>
      <c r="AK221" s="88"/>
      <c r="AL221" s="88"/>
      <c r="AM221" s="88"/>
    </row>
    <row r="222" spans="1:3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88"/>
      <c r="AK222" s="88"/>
      <c r="AL222" s="88"/>
      <c r="AM222" s="88"/>
    </row>
    <row r="223" spans="1:3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88"/>
      <c r="AK223" s="88"/>
      <c r="AL223" s="88"/>
      <c r="AM223" s="88"/>
    </row>
    <row r="224" spans="1:3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88"/>
      <c r="AK224" s="88"/>
      <c r="AL224" s="88"/>
      <c r="AM224" s="88"/>
    </row>
    <row r="225" spans="1:3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88"/>
      <c r="AK225" s="88"/>
      <c r="AL225" s="88"/>
      <c r="AM225" s="88"/>
    </row>
    <row r="226" spans="1:3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88"/>
      <c r="AK226" s="88"/>
      <c r="AL226" s="88"/>
      <c r="AM226" s="88"/>
    </row>
    <row r="227" spans="1:3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88"/>
      <c r="AK227" s="88"/>
      <c r="AL227" s="88"/>
      <c r="AM227" s="88"/>
    </row>
    <row r="228" spans="1:3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88"/>
      <c r="AK228" s="88"/>
      <c r="AL228" s="88"/>
      <c r="AM228" s="88"/>
    </row>
    <row r="229" spans="1:3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88"/>
      <c r="AK229" s="88"/>
      <c r="AL229" s="88"/>
      <c r="AM229" s="88"/>
    </row>
    <row r="230" spans="1:3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88"/>
      <c r="AK230" s="88"/>
      <c r="AL230" s="88"/>
      <c r="AM230" s="88"/>
    </row>
    <row r="231" spans="1:3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88"/>
      <c r="AK231" s="88"/>
      <c r="AL231" s="88"/>
      <c r="AM231" s="88"/>
    </row>
    <row r="232" spans="1:3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88"/>
      <c r="AK232" s="88"/>
      <c r="AL232" s="88"/>
      <c r="AM232" s="88"/>
    </row>
    <row r="233" spans="1:3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88"/>
      <c r="AK233" s="88"/>
      <c r="AL233" s="88"/>
      <c r="AM233" s="88"/>
    </row>
    <row r="234" spans="1:3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88"/>
      <c r="AK234" s="88"/>
      <c r="AL234" s="88"/>
      <c r="AM234" s="88"/>
    </row>
    <row r="235" spans="1:3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88"/>
      <c r="AK235" s="88"/>
      <c r="AL235" s="88"/>
      <c r="AM235" s="88"/>
    </row>
    <row r="236" spans="1:3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88"/>
      <c r="AK236" s="88"/>
      <c r="AL236" s="88"/>
      <c r="AM236" s="88"/>
    </row>
    <row r="237" spans="1:3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88"/>
      <c r="AK237" s="88"/>
      <c r="AL237" s="88"/>
      <c r="AM237" s="88"/>
    </row>
    <row r="238" spans="1:3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88"/>
      <c r="AK238" s="88"/>
      <c r="AL238" s="88"/>
      <c r="AM238" s="88"/>
    </row>
    <row r="239" spans="1:3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88"/>
      <c r="AK239" s="88"/>
      <c r="AL239" s="88"/>
      <c r="AM239" s="88"/>
    </row>
    <row r="240" spans="1:3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88"/>
      <c r="AK240" s="88"/>
      <c r="AL240" s="88"/>
      <c r="AM240" s="88"/>
    </row>
    <row r="241" spans="1:3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88"/>
      <c r="AK241" s="88"/>
      <c r="AL241" s="88"/>
      <c r="AM241" s="88"/>
    </row>
    <row r="242" spans="1:3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88"/>
      <c r="AK242" s="88"/>
      <c r="AL242" s="88"/>
      <c r="AM242" s="88"/>
    </row>
    <row r="243" spans="1:3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88"/>
      <c r="AK243" s="88"/>
      <c r="AL243" s="88"/>
      <c r="AM243" s="88"/>
    </row>
    <row r="244" spans="1:3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88"/>
      <c r="AK244" s="88"/>
      <c r="AL244" s="88"/>
      <c r="AM244" s="88"/>
    </row>
    <row r="245" spans="1:3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88"/>
      <c r="AK245" s="88"/>
      <c r="AL245" s="88"/>
      <c r="AM245" s="88"/>
    </row>
    <row r="246" spans="1:3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88"/>
      <c r="AK246" s="88"/>
      <c r="AL246" s="88"/>
      <c r="AM246" s="88"/>
    </row>
    <row r="247" spans="1:3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88"/>
      <c r="AK247" s="88"/>
      <c r="AL247" s="88"/>
      <c r="AM247" s="88"/>
    </row>
    <row r="248" spans="1:3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88"/>
      <c r="AK248" s="88"/>
      <c r="AL248" s="88"/>
      <c r="AM248" s="88"/>
    </row>
    <row r="249" spans="1:3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88"/>
      <c r="AK249" s="88"/>
      <c r="AL249" s="88"/>
      <c r="AM249" s="88"/>
    </row>
    <row r="250" spans="1:3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88"/>
      <c r="AK250" s="88"/>
      <c r="AL250" s="88"/>
      <c r="AM250" s="88"/>
    </row>
    <row r="251" spans="1:3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88"/>
      <c r="AK251" s="88"/>
      <c r="AL251" s="88"/>
      <c r="AM251" s="88"/>
    </row>
    <row r="252" spans="1:3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88"/>
      <c r="AK252" s="88"/>
      <c r="AL252" s="88"/>
      <c r="AM252" s="88"/>
    </row>
    <row r="253" spans="1:3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88"/>
      <c r="AK253" s="88"/>
      <c r="AL253" s="88"/>
      <c r="AM253" s="88"/>
    </row>
    <row r="254" spans="1:3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88"/>
      <c r="AK254" s="88"/>
      <c r="AL254" s="88"/>
      <c r="AM254" s="88"/>
    </row>
    <row r="255" spans="1:3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88"/>
      <c r="AK255" s="88"/>
      <c r="AL255" s="88"/>
      <c r="AM255" s="88"/>
    </row>
    <row r="256" spans="1:3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88"/>
      <c r="AK256" s="88"/>
      <c r="AL256" s="88"/>
      <c r="AM256" s="88"/>
    </row>
    <row r="257" spans="1:3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88"/>
      <c r="AK257" s="88"/>
      <c r="AL257" s="88"/>
      <c r="AM257" s="88"/>
    </row>
    <row r="258" spans="1:3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88"/>
      <c r="AK258" s="88"/>
      <c r="AL258" s="88"/>
      <c r="AM258" s="88"/>
    </row>
    <row r="259" spans="1:3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88"/>
      <c r="AK259" s="88"/>
      <c r="AL259" s="88"/>
      <c r="AM259" s="88"/>
    </row>
    <row r="260" spans="1:3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88"/>
      <c r="AK260" s="88"/>
      <c r="AL260" s="88"/>
      <c r="AM260" s="88"/>
    </row>
    <row r="261" spans="1:3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88"/>
      <c r="AK261" s="88"/>
      <c r="AL261" s="88"/>
      <c r="AM261" s="88"/>
    </row>
    <row r="262" spans="1:3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88"/>
      <c r="AK262" s="88"/>
      <c r="AL262" s="88"/>
      <c r="AM262" s="88"/>
    </row>
    <row r="263" spans="1:3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88"/>
      <c r="AK263" s="88"/>
      <c r="AL263" s="88"/>
      <c r="AM263" s="88"/>
    </row>
    <row r="264" spans="1:3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88"/>
      <c r="AK264" s="88"/>
      <c r="AL264" s="88"/>
      <c r="AM264" s="88"/>
    </row>
    <row r="265" spans="1:3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88"/>
      <c r="AK265" s="88"/>
      <c r="AL265" s="88"/>
      <c r="AM265" s="88"/>
    </row>
    <row r="266" spans="1:3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88"/>
      <c r="AK266" s="88"/>
      <c r="AL266" s="88"/>
      <c r="AM266" s="88"/>
    </row>
    <row r="267" spans="1:3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88"/>
      <c r="AK267" s="88"/>
      <c r="AL267" s="88"/>
      <c r="AM267" s="88"/>
    </row>
    <row r="268" spans="1:3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88"/>
      <c r="AK268" s="88"/>
      <c r="AL268" s="88"/>
      <c r="AM268" s="88"/>
    </row>
    <row r="269" spans="1:3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88"/>
      <c r="AK269" s="88"/>
      <c r="AL269" s="88"/>
      <c r="AM269" s="88"/>
    </row>
    <row r="270" spans="1:3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88"/>
      <c r="AK270" s="88"/>
      <c r="AL270" s="88"/>
      <c r="AM270" s="88"/>
    </row>
    <row r="271" spans="1:3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88"/>
      <c r="AK271" s="88"/>
      <c r="AL271" s="88"/>
      <c r="AM271" s="88"/>
    </row>
    <row r="272" spans="1:3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88"/>
      <c r="AK272" s="88"/>
      <c r="AL272" s="88"/>
      <c r="AM272" s="88"/>
    </row>
    <row r="273" spans="1:3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88"/>
      <c r="AK273" s="88"/>
      <c r="AL273" s="88"/>
      <c r="AM273" s="88"/>
    </row>
    <row r="274" spans="1:3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88"/>
      <c r="AK274" s="88"/>
      <c r="AL274" s="88"/>
      <c r="AM274" s="88"/>
    </row>
    <row r="275" spans="1:3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88"/>
      <c r="AK275" s="88"/>
      <c r="AL275" s="88"/>
      <c r="AM275" s="88"/>
    </row>
    <row r="276" spans="1:3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88"/>
      <c r="AK276" s="88"/>
      <c r="AL276" s="88"/>
      <c r="AM276" s="88"/>
    </row>
    <row r="277" spans="1:3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88"/>
      <c r="AK277" s="88"/>
      <c r="AL277" s="88"/>
      <c r="AM277" s="88"/>
    </row>
    <row r="278" spans="1:3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88"/>
      <c r="AK278" s="88"/>
      <c r="AL278" s="88"/>
      <c r="AM278" s="88"/>
    </row>
    <row r="279" spans="1:3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88"/>
      <c r="AK279" s="88"/>
      <c r="AL279" s="88"/>
      <c r="AM279" s="88"/>
    </row>
    <row r="280" spans="1:3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88"/>
      <c r="AK280" s="88"/>
      <c r="AL280" s="88"/>
      <c r="AM280" s="88"/>
    </row>
    <row r="281" spans="1:3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88"/>
      <c r="AK281" s="88"/>
      <c r="AL281" s="88"/>
      <c r="AM281" s="88"/>
    </row>
    <row r="282" spans="1:3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88"/>
      <c r="AK282" s="88"/>
      <c r="AL282" s="88"/>
      <c r="AM282" s="88"/>
    </row>
    <row r="283" spans="1:3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88"/>
      <c r="AK283" s="88"/>
      <c r="AL283" s="88"/>
      <c r="AM283" s="88"/>
    </row>
    <row r="284" spans="1:3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88"/>
      <c r="AK284" s="88"/>
      <c r="AL284" s="88"/>
      <c r="AM284" s="88"/>
    </row>
    <row r="285" spans="1:3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88"/>
      <c r="AK285" s="88"/>
      <c r="AL285" s="88"/>
      <c r="AM285" s="88"/>
    </row>
    <row r="286" spans="1:3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88"/>
      <c r="AK286" s="88"/>
      <c r="AL286" s="88"/>
      <c r="AM286" s="88"/>
    </row>
    <row r="287" spans="1:3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88"/>
      <c r="AK287" s="88"/>
      <c r="AL287" s="88"/>
      <c r="AM287" s="88"/>
    </row>
    <row r="288" spans="1:3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88"/>
      <c r="AK288" s="88"/>
      <c r="AL288" s="88"/>
      <c r="AM288" s="88"/>
    </row>
    <row r="289" spans="1:3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88"/>
      <c r="AK289" s="88"/>
      <c r="AL289" s="88"/>
      <c r="AM289" s="88"/>
    </row>
    <row r="290" spans="1:3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88"/>
      <c r="AK290" s="88"/>
      <c r="AL290" s="88"/>
      <c r="AM290" s="88"/>
    </row>
    <row r="291" spans="1:3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88"/>
      <c r="AK291" s="88"/>
      <c r="AL291" s="88"/>
      <c r="AM291" s="88"/>
    </row>
    <row r="292" spans="1:3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88"/>
      <c r="AK292" s="88"/>
      <c r="AL292" s="88"/>
      <c r="AM292" s="88"/>
    </row>
    <row r="293" spans="1:3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88"/>
      <c r="AK293" s="88"/>
      <c r="AL293" s="88"/>
      <c r="AM293" s="88"/>
    </row>
    <row r="294" spans="1:3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88"/>
      <c r="AK294" s="88"/>
      <c r="AL294" s="88"/>
      <c r="AM294" s="88"/>
    </row>
    <row r="295" spans="1:3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88"/>
      <c r="AK295" s="88"/>
      <c r="AL295" s="88"/>
      <c r="AM295" s="88"/>
    </row>
    <row r="296" spans="1:3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88"/>
      <c r="AK296" s="88"/>
      <c r="AL296" s="88"/>
      <c r="AM296" s="88"/>
    </row>
    <row r="297" spans="1:3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88"/>
      <c r="AK297" s="88"/>
      <c r="AL297" s="88"/>
      <c r="AM297" s="88"/>
    </row>
    <row r="298" spans="1:3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88"/>
      <c r="AK298" s="88"/>
      <c r="AL298" s="88"/>
      <c r="AM298" s="88"/>
    </row>
    <row r="299" spans="1:3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88"/>
      <c r="AK299" s="88"/>
      <c r="AL299" s="88"/>
      <c r="AM299" s="88"/>
    </row>
    <row r="300" spans="1:3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88"/>
      <c r="AK300" s="88"/>
      <c r="AL300" s="88"/>
      <c r="AM300" s="88"/>
    </row>
    <row r="301" spans="1:3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88"/>
      <c r="AK301" s="88"/>
      <c r="AL301" s="88"/>
      <c r="AM301" s="88"/>
    </row>
    <row r="302" spans="1:3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88"/>
      <c r="AK302" s="88"/>
      <c r="AL302" s="88"/>
      <c r="AM302" s="88"/>
    </row>
    <row r="303" spans="1:3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88"/>
      <c r="AK303" s="88"/>
      <c r="AL303" s="88"/>
      <c r="AM303" s="88"/>
    </row>
    <row r="304" spans="1:3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88"/>
      <c r="AK304" s="88"/>
      <c r="AL304" s="88"/>
      <c r="AM304" s="88"/>
    </row>
    <row r="305" spans="1:3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88"/>
      <c r="AK305" s="88"/>
      <c r="AL305" s="88"/>
      <c r="AM305" s="88"/>
    </row>
    <row r="306" spans="1:3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88"/>
      <c r="AK306" s="88"/>
      <c r="AL306" s="88"/>
      <c r="AM306" s="88"/>
    </row>
    <row r="307" spans="1:3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88"/>
      <c r="AK307" s="88"/>
      <c r="AL307" s="88"/>
      <c r="AM307" s="88"/>
    </row>
    <row r="308" spans="1:3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88"/>
      <c r="AK308" s="88"/>
      <c r="AL308" s="88"/>
      <c r="AM308" s="88"/>
    </row>
    <row r="309" spans="1:3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88"/>
      <c r="AK309" s="88"/>
      <c r="AL309" s="88"/>
      <c r="AM309" s="88"/>
    </row>
    <row r="310" spans="1:3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88"/>
      <c r="AK310" s="88"/>
      <c r="AL310" s="88"/>
      <c r="AM310" s="88"/>
    </row>
    <row r="311" spans="1:3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88"/>
      <c r="AK311" s="88"/>
      <c r="AL311" s="88"/>
      <c r="AM311" s="88"/>
    </row>
    <row r="312" spans="1:3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88"/>
      <c r="AK312" s="88"/>
      <c r="AL312" s="88"/>
      <c r="AM312" s="88"/>
    </row>
    <row r="313" spans="1:3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88"/>
      <c r="AK313" s="88"/>
      <c r="AL313" s="88"/>
      <c r="AM313" s="88"/>
    </row>
    <row r="314" spans="1:3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88"/>
      <c r="AK314" s="88"/>
      <c r="AL314" s="88"/>
      <c r="AM314" s="88"/>
    </row>
    <row r="315" spans="1:3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88"/>
      <c r="AK315" s="88"/>
      <c r="AL315" s="88"/>
      <c r="AM315" s="88"/>
    </row>
    <row r="316" spans="1:3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88"/>
      <c r="AK316" s="88"/>
      <c r="AL316" s="88"/>
      <c r="AM316" s="88"/>
    </row>
    <row r="317" spans="1:3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88"/>
      <c r="AK317" s="88"/>
      <c r="AL317" s="88"/>
      <c r="AM317" s="88"/>
    </row>
    <row r="318" spans="1:3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88"/>
      <c r="AK318" s="88"/>
      <c r="AL318" s="88"/>
      <c r="AM318" s="88"/>
    </row>
    <row r="319" spans="1:3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88"/>
      <c r="AK319" s="88"/>
      <c r="AL319" s="88"/>
      <c r="AM319" s="88"/>
    </row>
    <row r="320" spans="1:3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88"/>
      <c r="AK320" s="88"/>
      <c r="AL320" s="88"/>
      <c r="AM320" s="88"/>
    </row>
    <row r="321" spans="1:3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88"/>
      <c r="AK321" s="88"/>
      <c r="AL321" s="88"/>
      <c r="AM321" s="88"/>
    </row>
    <row r="322" spans="1:3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88"/>
      <c r="AK322" s="88"/>
      <c r="AL322" s="88"/>
      <c r="AM322" s="88"/>
    </row>
    <row r="323" spans="1:3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88"/>
      <c r="AK323" s="88"/>
      <c r="AL323" s="88"/>
      <c r="AM323" s="88"/>
    </row>
    <row r="324" spans="1:3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88"/>
      <c r="AK324" s="88"/>
      <c r="AL324" s="88"/>
      <c r="AM324" s="88"/>
    </row>
    <row r="325" spans="1:3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88"/>
      <c r="AK325" s="88"/>
      <c r="AL325" s="88"/>
      <c r="AM325" s="88"/>
    </row>
    <row r="326" spans="1:3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88"/>
      <c r="AK326" s="88"/>
      <c r="AL326" s="88"/>
      <c r="AM326" s="88"/>
    </row>
    <row r="327" spans="1:3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88"/>
      <c r="AK327" s="88"/>
      <c r="AL327" s="88"/>
      <c r="AM327" s="88"/>
    </row>
    <row r="328" spans="1:3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88"/>
      <c r="AK328" s="88"/>
      <c r="AL328" s="88"/>
      <c r="AM328" s="88"/>
    </row>
    <row r="329" spans="1:3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88"/>
      <c r="AK329" s="88"/>
      <c r="AL329" s="88"/>
      <c r="AM329" s="88"/>
    </row>
    <row r="330" spans="1:3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88"/>
      <c r="AK330" s="88"/>
      <c r="AL330" s="88"/>
      <c r="AM330" s="88"/>
    </row>
    <row r="331" spans="1:3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88"/>
      <c r="AK331" s="88"/>
      <c r="AL331" s="88"/>
      <c r="AM331" s="88"/>
    </row>
    <row r="332" spans="1:3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88"/>
      <c r="AK332" s="88"/>
      <c r="AL332" s="88"/>
      <c r="AM332" s="88"/>
    </row>
    <row r="333" spans="1:3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88"/>
      <c r="AK333" s="88"/>
      <c r="AL333" s="88"/>
      <c r="AM333" s="88"/>
    </row>
    <row r="334" spans="1:3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88"/>
      <c r="AK334" s="88"/>
      <c r="AL334" s="88"/>
      <c r="AM334" s="88"/>
    </row>
    <row r="335" spans="1:3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88"/>
      <c r="AK335" s="88"/>
      <c r="AL335" s="88"/>
      <c r="AM335" s="88"/>
    </row>
    <row r="336" spans="1:3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88"/>
      <c r="AK336" s="88"/>
      <c r="AL336" s="88"/>
      <c r="AM336" s="88"/>
    </row>
    <row r="337" spans="1:3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88"/>
      <c r="AK337" s="88"/>
      <c r="AL337" s="88"/>
      <c r="AM337" s="88"/>
    </row>
    <row r="338" spans="1:3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88"/>
      <c r="AK338" s="88"/>
      <c r="AL338" s="88"/>
      <c r="AM338" s="88"/>
    </row>
    <row r="339" spans="1:3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88"/>
      <c r="AK339" s="88"/>
      <c r="AL339" s="88"/>
      <c r="AM339" s="88"/>
    </row>
    <row r="340" spans="1:3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88"/>
      <c r="AK340" s="88"/>
      <c r="AL340" s="88"/>
      <c r="AM340" s="88"/>
    </row>
    <row r="341" spans="1:3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88"/>
      <c r="AK341" s="88"/>
      <c r="AL341" s="88"/>
      <c r="AM341" s="88"/>
    </row>
    <row r="342" spans="1:3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88"/>
      <c r="AK342" s="88"/>
      <c r="AL342" s="88"/>
      <c r="AM342" s="88"/>
    </row>
    <row r="343" spans="1:3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88"/>
      <c r="AK343" s="88"/>
      <c r="AL343" s="88"/>
      <c r="AM343" s="88"/>
    </row>
    <row r="344" spans="1:3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88"/>
      <c r="AK344" s="88"/>
      <c r="AL344" s="88"/>
      <c r="AM344" s="88"/>
    </row>
    <row r="345" spans="1:3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88"/>
      <c r="AK345" s="88"/>
      <c r="AL345" s="88"/>
      <c r="AM345" s="88"/>
    </row>
    <row r="346" spans="1:3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88"/>
      <c r="AK346" s="88"/>
      <c r="AL346" s="88"/>
      <c r="AM346" s="88"/>
    </row>
    <row r="347" spans="1:3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88"/>
      <c r="AK347" s="88"/>
      <c r="AL347" s="88"/>
      <c r="AM347" s="88"/>
    </row>
    <row r="348" spans="1:3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88"/>
      <c r="AK348" s="88"/>
      <c r="AL348" s="88"/>
      <c r="AM348" s="88"/>
    </row>
    <row r="349" spans="1:3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88"/>
      <c r="AK349" s="88"/>
      <c r="AL349" s="88"/>
      <c r="AM349" s="88"/>
    </row>
    <row r="350" spans="1:3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88"/>
      <c r="AK350" s="88"/>
      <c r="AL350" s="88"/>
      <c r="AM350" s="88"/>
    </row>
    <row r="351" spans="1:3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88"/>
      <c r="AK351" s="88"/>
      <c r="AL351" s="88"/>
      <c r="AM351" s="88"/>
    </row>
    <row r="352" spans="1:3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88"/>
      <c r="AK352" s="88"/>
      <c r="AL352" s="88"/>
      <c r="AM352" s="88"/>
    </row>
    <row r="353" spans="1:39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88"/>
      <c r="AK353" s="88"/>
      <c r="AL353" s="88"/>
      <c r="AM353" s="88"/>
    </row>
    <row r="354" spans="1:39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88"/>
      <c r="AK354" s="88"/>
      <c r="AL354" s="88"/>
      <c r="AM354" s="88"/>
    </row>
    <row r="355" spans="1:39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88"/>
      <c r="AK355" s="88"/>
      <c r="AL355" s="88"/>
      <c r="AM355" s="88"/>
    </row>
    <row r="356" spans="1:39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88"/>
      <c r="AK356" s="88"/>
      <c r="AL356" s="88"/>
      <c r="AM356" s="88"/>
    </row>
    <row r="357" spans="1:39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88"/>
      <c r="AK357" s="88"/>
      <c r="AL357" s="88"/>
      <c r="AM357" s="88"/>
    </row>
    <row r="358" spans="1:39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88"/>
      <c r="AK358" s="88"/>
      <c r="AL358" s="88"/>
      <c r="AM358" s="88"/>
    </row>
    <row r="359" spans="1:39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88"/>
      <c r="AK359" s="88"/>
      <c r="AL359" s="88"/>
      <c r="AM359" s="88"/>
    </row>
    <row r="360" spans="1:39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88"/>
      <c r="AK360" s="88"/>
      <c r="AL360" s="88"/>
      <c r="AM360" s="88"/>
    </row>
    <row r="361" spans="1:39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88"/>
      <c r="AK361" s="88"/>
      <c r="AL361" s="88"/>
      <c r="AM361" s="88"/>
    </row>
    <row r="362" spans="1:39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88"/>
      <c r="AK362" s="88"/>
      <c r="AL362" s="88"/>
      <c r="AM362" s="88"/>
    </row>
    <row r="363" spans="1:39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88"/>
      <c r="AK363" s="88"/>
      <c r="AL363" s="88"/>
      <c r="AM363" s="88"/>
    </row>
    <row r="364" spans="1:39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88"/>
      <c r="AK364" s="88"/>
      <c r="AL364" s="88"/>
      <c r="AM364" s="88"/>
    </row>
    <row r="365" spans="1:39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88"/>
      <c r="AK365" s="88"/>
      <c r="AL365" s="88"/>
      <c r="AM365" s="88"/>
    </row>
    <row r="366" spans="1:39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88"/>
      <c r="AK366" s="88"/>
      <c r="AL366" s="88"/>
      <c r="AM366" s="88"/>
    </row>
    <row r="367" spans="1:39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88"/>
      <c r="AK367" s="88"/>
      <c r="AL367" s="88"/>
      <c r="AM367" s="88"/>
    </row>
    <row r="368" spans="1:39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88"/>
      <c r="AK368" s="88"/>
      <c r="AL368" s="88"/>
      <c r="AM368" s="88"/>
    </row>
    <row r="369" spans="1:39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88"/>
      <c r="AK369" s="88"/>
      <c r="AL369" s="88"/>
      <c r="AM369" s="88"/>
    </row>
    <row r="370" spans="1:39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88"/>
      <c r="AK370" s="88"/>
      <c r="AL370" s="88"/>
      <c r="AM370" s="88"/>
    </row>
    <row r="371" spans="1:39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88"/>
      <c r="AK371" s="88"/>
      <c r="AL371" s="88"/>
      <c r="AM371" s="88"/>
    </row>
    <row r="372" spans="1:39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88"/>
      <c r="AK372" s="88"/>
      <c r="AL372" s="88"/>
      <c r="AM372" s="88"/>
    </row>
    <row r="373" spans="1:39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88"/>
      <c r="AK373" s="88"/>
      <c r="AL373" s="88"/>
      <c r="AM373" s="88"/>
    </row>
    <row r="374" spans="1:39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88"/>
      <c r="AK374" s="88"/>
      <c r="AL374" s="88"/>
      <c r="AM374" s="88"/>
    </row>
    <row r="375" spans="1:39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88"/>
      <c r="AK375" s="88"/>
      <c r="AL375" s="88"/>
      <c r="AM375" s="88"/>
    </row>
    <row r="376" spans="1:39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88"/>
      <c r="AK376" s="88"/>
      <c r="AL376" s="88"/>
      <c r="AM376" s="88"/>
    </row>
    <row r="377" spans="1:39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88"/>
      <c r="AK377" s="88"/>
      <c r="AL377" s="88"/>
      <c r="AM377" s="88"/>
    </row>
    <row r="378" spans="1:39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88"/>
      <c r="AK378" s="88"/>
      <c r="AL378" s="88"/>
      <c r="AM378" s="88"/>
    </row>
    <row r="379" spans="1:39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88"/>
      <c r="AK379" s="88"/>
      <c r="AL379" s="88"/>
      <c r="AM379" s="88"/>
    </row>
    <row r="380" spans="1:39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88"/>
      <c r="AK380" s="88"/>
      <c r="AL380" s="88"/>
      <c r="AM380" s="88"/>
    </row>
    <row r="381" spans="1:39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88"/>
      <c r="AK381" s="88"/>
      <c r="AL381" s="88"/>
      <c r="AM381" s="88"/>
    </row>
    <row r="382" spans="1:39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88"/>
      <c r="AK382" s="88"/>
      <c r="AL382" s="88"/>
      <c r="AM382" s="88"/>
    </row>
    <row r="383" spans="1:39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88"/>
      <c r="AK383" s="88"/>
      <c r="AL383" s="88"/>
      <c r="AM383" s="88"/>
    </row>
    <row r="384" spans="1:39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88"/>
      <c r="AK384" s="88"/>
      <c r="AL384" s="88"/>
      <c r="AM384" s="88"/>
    </row>
    <row r="385" spans="1:39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88"/>
      <c r="AK385" s="88"/>
      <c r="AL385" s="88"/>
      <c r="AM385" s="88"/>
    </row>
    <row r="386" spans="1:39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88"/>
      <c r="AK386" s="88"/>
      <c r="AL386" s="88"/>
      <c r="AM386" s="88"/>
    </row>
    <row r="387" spans="1:39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88"/>
      <c r="AK387" s="88"/>
      <c r="AL387" s="88"/>
      <c r="AM387" s="88"/>
    </row>
    <row r="388" spans="1:39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88"/>
      <c r="AK388" s="88"/>
      <c r="AL388" s="88"/>
      <c r="AM388" s="88"/>
    </row>
    <row r="389" spans="1:39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88"/>
      <c r="AK389" s="88"/>
      <c r="AL389" s="88"/>
      <c r="AM389" s="88"/>
    </row>
    <row r="390" spans="1:39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88"/>
      <c r="AK390" s="88"/>
      <c r="AL390" s="88"/>
      <c r="AM390" s="88"/>
    </row>
    <row r="391" spans="1:39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88"/>
      <c r="AK391" s="88"/>
      <c r="AL391" s="88"/>
      <c r="AM391" s="88"/>
    </row>
    <row r="392" spans="1:39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88"/>
      <c r="AK392" s="88"/>
      <c r="AL392" s="88"/>
      <c r="AM392" s="88"/>
    </row>
    <row r="393" spans="1:39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88"/>
      <c r="AK393" s="88"/>
      <c r="AL393" s="88"/>
      <c r="AM393" s="88"/>
    </row>
    <row r="394" spans="1:39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88"/>
      <c r="AK394" s="88"/>
      <c r="AL394" s="88"/>
      <c r="AM394" s="88"/>
    </row>
    <row r="395" spans="1:39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88"/>
      <c r="AK395" s="88"/>
      <c r="AL395" s="88"/>
      <c r="AM395" s="88"/>
    </row>
    <row r="396" spans="1:39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88"/>
      <c r="AK396" s="88"/>
      <c r="AL396" s="88"/>
      <c r="AM396" s="88"/>
    </row>
    <row r="397" spans="1:39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88"/>
      <c r="AK397" s="88"/>
      <c r="AL397" s="88"/>
      <c r="AM397" s="88"/>
    </row>
    <row r="398" spans="1:39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88"/>
      <c r="AK398" s="88"/>
      <c r="AL398" s="88"/>
      <c r="AM398" s="88"/>
    </row>
    <row r="399" spans="1:39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88"/>
      <c r="AK399" s="88"/>
      <c r="AL399" s="88"/>
      <c r="AM399" s="88"/>
    </row>
    <row r="400" spans="1:39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88"/>
      <c r="AK400" s="88"/>
      <c r="AL400" s="88"/>
      <c r="AM400" s="88"/>
    </row>
    <row r="401" spans="1:39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88"/>
      <c r="AK401" s="88"/>
      <c r="AL401" s="88"/>
      <c r="AM401" s="88"/>
    </row>
    <row r="402" spans="1:39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88"/>
      <c r="AK402" s="88"/>
      <c r="AL402" s="88"/>
      <c r="AM402" s="88"/>
    </row>
    <row r="403" spans="1:39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88"/>
      <c r="AK403" s="88"/>
      <c r="AL403" s="88"/>
      <c r="AM403" s="88"/>
    </row>
    <row r="404" spans="1:39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88"/>
      <c r="AK404" s="88"/>
      <c r="AL404" s="88"/>
      <c r="AM404" s="88"/>
    </row>
    <row r="405" spans="1:39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88"/>
      <c r="AK405" s="88"/>
      <c r="AL405" s="88"/>
      <c r="AM405" s="88"/>
    </row>
    <row r="406" spans="1:39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88"/>
      <c r="AK406" s="88"/>
      <c r="AL406" s="88"/>
      <c r="AM406" s="88"/>
    </row>
    <row r="407" spans="1:39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88"/>
      <c r="AK407" s="88"/>
      <c r="AL407" s="88"/>
      <c r="AM407" s="88"/>
    </row>
    <row r="408" spans="1:39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88"/>
      <c r="AK408" s="88"/>
      <c r="AL408" s="88"/>
      <c r="AM408" s="88"/>
    </row>
    <row r="409" spans="1:39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88"/>
      <c r="AK409" s="88"/>
      <c r="AL409" s="88"/>
      <c r="AM409" s="88"/>
    </row>
    <row r="410" spans="1:39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88"/>
      <c r="AK410" s="88"/>
      <c r="AL410" s="88"/>
      <c r="AM410" s="88"/>
    </row>
    <row r="411" spans="1:39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88"/>
      <c r="AK411" s="88"/>
      <c r="AL411" s="88"/>
      <c r="AM411" s="88"/>
    </row>
    <row r="412" spans="1:39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88"/>
      <c r="AK412" s="88"/>
      <c r="AL412" s="88"/>
      <c r="AM412" s="88"/>
    </row>
    <row r="413" spans="1:39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88"/>
      <c r="AK413" s="88"/>
      <c r="AL413" s="88"/>
      <c r="AM413" s="88"/>
    </row>
    <row r="414" spans="1:39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88"/>
      <c r="AK414" s="88"/>
      <c r="AL414" s="88"/>
      <c r="AM414" s="88"/>
    </row>
    <row r="415" spans="1:39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88"/>
      <c r="AK415" s="88"/>
      <c r="AL415" s="88"/>
      <c r="AM415" s="88"/>
    </row>
    <row r="416" spans="1:39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88"/>
      <c r="AK416" s="88"/>
      <c r="AL416" s="88"/>
      <c r="AM416" s="88"/>
    </row>
    <row r="417" spans="1:39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88"/>
      <c r="AK417" s="88"/>
      <c r="AL417" s="88"/>
      <c r="AM417" s="88"/>
    </row>
    <row r="418" spans="1:39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88"/>
      <c r="AK418" s="88"/>
      <c r="AL418" s="88"/>
      <c r="AM418" s="88"/>
    </row>
    <row r="419" spans="1:39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88"/>
      <c r="AK419" s="88"/>
      <c r="AL419" s="88"/>
      <c r="AM419" s="88"/>
    </row>
    <row r="420" spans="1:39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88"/>
      <c r="AK420" s="88"/>
      <c r="AL420" s="88"/>
      <c r="AM420" s="88"/>
    </row>
    <row r="421" spans="1:39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88"/>
      <c r="AK421" s="88"/>
      <c r="AL421" s="88"/>
      <c r="AM421" s="88"/>
    </row>
    <row r="422" spans="1:39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88"/>
      <c r="AK422" s="88"/>
      <c r="AL422" s="88"/>
      <c r="AM422" s="88"/>
    </row>
    <row r="423" spans="1:39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88"/>
      <c r="AK423" s="88"/>
      <c r="AL423" s="88"/>
      <c r="AM423" s="88"/>
    </row>
    <row r="424" spans="1:39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88"/>
      <c r="AK424" s="88"/>
      <c r="AL424" s="88"/>
      <c r="AM424" s="88"/>
    </row>
    <row r="425" spans="1:39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88"/>
      <c r="AK425" s="88"/>
      <c r="AL425" s="88"/>
      <c r="AM425" s="88"/>
    </row>
    <row r="426" spans="1:39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88"/>
      <c r="AK426" s="88"/>
      <c r="AL426" s="88"/>
      <c r="AM426" s="88"/>
    </row>
    <row r="427" spans="1:39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88"/>
      <c r="AK427" s="88"/>
      <c r="AL427" s="88"/>
      <c r="AM427" s="88"/>
    </row>
    <row r="428" spans="1:39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88"/>
      <c r="AK428" s="88"/>
      <c r="AL428" s="88"/>
      <c r="AM428" s="88"/>
    </row>
    <row r="429" spans="1:39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88"/>
      <c r="AK429" s="88"/>
      <c r="AL429" s="88"/>
      <c r="AM429" s="88"/>
    </row>
    <row r="430" spans="1:39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88"/>
      <c r="AK430" s="88"/>
      <c r="AL430" s="88"/>
      <c r="AM430" s="88"/>
    </row>
    <row r="431" spans="1:39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88"/>
      <c r="AK431" s="88"/>
      <c r="AL431" s="88"/>
      <c r="AM431" s="88"/>
    </row>
    <row r="432" spans="1:39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88"/>
      <c r="AK432" s="88"/>
      <c r="AL432" s="88"/>
      <c r="AM432" s="88"/>
    </row>
    <row r="433" spans="1:3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88"/>
      <c r="AK433" s="88"/>
      <c r="AL433" s="88"/>
      <c r="AM433" s="88"/>
    </row>
    <row r="434" spans="1:39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88"/>
      <c r="AK434" s="88"/>
      <c r="AL434" s="88"/>
      <c r="AM434" s="88"/>
    </row>
    <row r="435" spans="1:39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88"/>
      <c r="AK435" s="88"/>
      <c r="AL435" s="88"/>
      <c r="AM435" s="88"/>
    </row>
    <row r="436" spans="1:39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88"/>
      <c r="AK436" s="88"/>
      <c r="AL436" s="88"/>
      <c r="AM436" s="88"/>
    </row>
    <row r="437" spans="1:39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88"/>
      <c r="AK437" s="88"/>
      <c r="AL437" s="88"/>
      <c r="AM437" s="88"/>
    </row>
    <row r="438" spans="1:39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88"/>
      <c r="AK438" s="88"/>
      <c r="AL438" s="88"/>
      <c r="AM438" s="88"/>
    </row>
    <row r="439" spans="1:39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88"/>
      <c r="AK439" s="88"/>
      <c r="AL439" s="88"/>
      <c r="AM439" s="88"/>
    </row>
    <row r="440" spans="1:39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88"/>
      <c r="AK440" s="88"/>
      <c r="AL440" s="88"/>
      <c r="AM440" s="88"/>
    </row>
    <row r="441" spans="1:39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88"/>
      <c r="AK441" s="88"/>
      <c r="AL441" s="88"/>
      <c r="AM441" s="88"/>
    </row>
    <row r="442" spans="1:39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88"/>
      <c r="AK442" s="88"/>
      <c r="AL442" s="88"/>
      <c r="AM442" s="88"/>
    </row>
    <row r="443" spans="1:39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88"/>
      <c r="AK443" s="88"/>
      <c r="AL443" s="88"/>
      <c r="AM443" s="88"/>
    </row>
    <row r="444" spans="1:39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88"/>
      <c r="AK444" s="88"/>
      <c r="AL444" s="88"/>
      <c r="AM444" s="88"/>
    </row>
    <row r="445" spans="1:39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88"/>
      <c r="AK445" s="88"/>
      <c r="AL445" s="88"/>
      <c r="AM445" s="88"/>
    </row>
    <row r="446" spans="1:39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88"/>
      <c r="AK446" s="88"/>
      <c r="AL446" s="88"/>
      <c r="AM446" s="88"/>
    </row>
    <row r="447" spans="1:39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88"/>
      <c r="AK447" s="88"/>
      <c r="AL447" s="88"/>
      <c r="AM447" s="88"/>
    </row>
    <row r="448" spans="1:39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88"/>
      <c r="AK448" s="88"/>
      <c r="AL448" s="88"/>
      <c r="AM448" s="88"/>
    </row>
    <row r="449" spans="1:39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88"/>
      <c r="AK449" s="88"/>
      <c r="AL449" s="88"/>
      <c r="AM449" s="88"/>
    </row>
    <row r="450" spans="1:39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88"/>
      <c r="AK450" s="88"/>
      <c r="AL450" s="88"/>
      <c r="AM450" s="88"/>
    </row>
    <row r="451" spans="1:39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88"/>
      <c r="AK451" s="88"/>
      <c r="AL451" s="88"/>
      <c r="AM451" s="88"/>
    </row>
    <row r="452" spans="1:39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88"/>
      <c r="AK452" s="88"/>
      <c r="AL452" s="88"/>
      <c r="AM452" s="88"/>
    </row>
    <row r="453" spans="1:39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88"/>
      <c r="AK453" s="88"/>
      <c r="AL453" s="88"/>
      <c r="AM453" s="88"/>
    </row>
    <row r="454" spans="1:39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88"/>
      <c r="AK454" s="88"/>
      <c r="AL454" s="88"/>
      <c r="AM454" s="88"/>
    </row>
    <row r="455" spans="1:39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88"/>
      <c r="AK455" s="88"/>
      <c r="AL455" s="88"/>
      <c r="AM455" s="88"/>
    </row>
    <row r="456" spans="1:39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88"/>
      <c r="AK456" s="88"/>
      <c r="AL456" s="88"/>
      <c r="AM456" s="88"/>
    </row>
    <row r="457" spans="1:39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88"/>
      <c r="AK457" s="88"/>
      <c r="AL457" s="88"/>
      <c r="AM457" s="88"/>
    </row>
    <row r="458" spans="1:39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88"/>
      <c r="AK458" s="88"/>
      <c r="AL458" s="88"/>
      <c r="AM458" s="88"/>
    </row>
    <row r="459" spans="1:39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88"/>
      <c r="AK459" s="88"/>
      <c r="AL459" s="88"/>
      <c r="AM459" s="88"/>
    </row>
    <row r="460" spans="1:39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88"/>
      <c r="AK460" s="88"/>
      <c r="AL460" s="88"/>
      <c r="AM460" s="88"/>
    </row>
    <row r="461" spans="1:39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88"/>
      <c r="AK461" s="88"/>
      <c r="AL461" s="88"/>
      <c r="AM461" s="88"/>
    </row>
    <row r="462" spans="1:39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88"/>
      <c r="AK462" s="88"/>
      <c r="AL462" s="88"/>
      <c r="AM462" s="88"/>
    </row>
    <row r="463" spans="1:39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88"/>
      <c r="AK463" s="88"/>
      <c r="AL463" s="88"/>
      <c r="AM463" s="88"/>
    </row>
    <row r="464" spans="1:39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88"/>
      <c r="AK464" s="88"/>
      <c r="AL464" s="88"/>
      <c r="AM464" s="88"/>
    </row>
    <row r="465" spans="1:39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88"/>
      <c r="AK465" s="88"/>
      <c r="AL465" s="88"/>
      <c r="AM465" s="88"/>
    </row>
    <row r="466" spans="1:39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88"/>
      <c r="AK466" s="88"/>
      <c r="AL466" s="88"/>
      <c r="AM466" s="88"/>
    </row>
    <row r="467" spans="1:39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88"/>
      <c r="AK467" s="88"/>
      <c r="AL467" s="88"/>
      <c r="AM467" s="88"/>
    </row>
    <row r="468" spans="1:39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88"/>
      <c r="AK468" s="88"/>
      <c r="AL468" s="88"/>
      <c r="AM468" s="88"/>
    </row>
    <row r="469" spans="1:39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88"/>
      <c r="AK469" s="88"/>
      <c r="AL469" s="88"/>
      <c r="AM469" s="88"/>
    </row>
    <row r="470" spans="1:39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88"/>
      <c r="AK470" s="88"/>
      <c r="AL470" s="88"/>
      <c r="AM470" s="88"/>
    </row>
    <row r="471" spans="1:39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88"/>
      <c r="AK471" s="88"/>
      <c r="AL471" s="88"/>
      <c r="AM471" s="88"/>
    </row>
    <row r="472" spans="1:39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88"/>
      <c r="AK472" s="88"/>
      <c r="AL472" s="88"/>
      <c r="AM472" s="88"/>
    </row>
    <row r="473" spans="1:39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88"/>
      <c r="AK473" s="88"/>
      <c r="AL473" s="88"/>
      <c r="AM473" s="88"/>
    </row>
    <row r="474" spans="1:39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88"/>
      <c r="AK474" s="88"/>
      <c r="AL474" s="88"/>
      <c r="AM474" s="88"/>
    </row>
    <row r="475" spans="1:39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88"/>
      <c r="AK475" s="88"/>
      <c r="AL475" s="88"/>
      <c r="AM475" s="88"/>
    </row>
    <row r="476" spans="1:39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88"/>
      <c r="AK476" s="88"/>
      <c r="AL476" s="88"/>
      <c r="AM476" s="88"/>
    </row>
    <row r="477" spans="1:39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88"/>
      <c r="AK477" s="88"/>
      <c r="AL477" s="88"/>
      <c r="AM477" s="88"/>
    </row>
    <row r="478" spans="1:39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88"/>
      <c r="AK478" s="88"/>
      <c r="AL478" s="88"/>
      <c r="AM478" s="88"/>
    </row>
    <row r="479" spans="1:39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88"/>
      <c r="AK479" s="88"/>
      <c r="AL479" s="88"/>
      <c r="AM479" s="88"/>
    </row>
    <row r="480" spans="1:39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88"/>
      <c r="AK480" s="88"/>
      <c r="AL480" s="88"/>
      <c r="AM480" s="88"/>
    </row>
    <row r="481" spans="1:39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88"/>
      <c r="AK481" s="88"/>
      <c r="AL481" s="88"/>
      <c r="AM481" s="88"/>
    </row>
    <row r="482" spans="1:39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88"/>
      <c r="AK482" s="88"/>
      <c r="AL482" s="88"/>
      <c r="AM482" s="88"/>
    </row>
    <row r="483" spans="1:39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88"/>
      <c r="AK483" s="88"/>
      <c r="AL483" s="88"/>
      <c r="AM483" s="88"/>
    </row>
    <row r="484" spans="1:39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88"/>
      <c r="AK484" s="88"/>
      <c r="AL484" s="88"/>
      <c r="AM484" s="88"/>
    </row>
    <row r="485" spans="1:39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88"/>
      <c r="AK485" s="88"/>
      <c r="AL485" s="88"/>
      <c r="AM485" s="88"/>
    </row>
    <row r="486" spans="1:39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88"/>
      <c r="AK486" s="88"/>
      <c r="AL486" s="88"/>
      <c r="AM486" s="88"/>
    </row>
    <row r="487" spans="1:39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88"/>
      <c r="AK487" s="88"/>
      <c r="AL487" s="88"/>
      <c r="AM487" s="88"/>
    </row>
    <row r="488" spans="1:39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88"/>
      <c r="AK488" s="88"/>
      <c r="AL488" s="88"/>
      <c r="AM488" s="88"/>
    </row>
    <row r="489" spans="1:39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88"/>
      <c r="AK489" s="88"/>
      <c r="AL489" s="88"/>
      <c r="AM489" s="88"/>
    </row>
    <row r="490" spans="1:39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88"/>
      <c r="AK490" s="88"/>
      <c r="AL490" s="88"/>
      <c r="AM490" s="88"/>
    </row>
    <row r="491" spans="1:39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88"/>
      <c r="AK491" s="88"/>
      <c r="AL491" s="88"/>
      <c r="AM491" s="88"/>
    </row>
    <row r="492" spans="1:39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88"/>
      <c r="AK492" s="88"/>
      <c r="AL492" s="88"/>
      <c r="AM492" s="88"/>
    </row>
    <row r="493" spans="1:39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88"/>
      <c r="AK493" s="88"/>
      <c r="AL493" s="88"/>
      <c r="AM493" s="88"/>
    </row>
    <row r="494" spans="1:39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88"/>
      <c r="AK494" s="88"/>
      <c r="AL494" s="88"/>
      <c r="AM494" s="88"/>
    </row>
    <row r="495" spans="1:39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88"/>
      <c r="AK495" s="88"/>
      <c r="AL495" s="88"/>
      <c r="AM495" s="88"/>
    </row>
    <row r="496" spans="1:39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88"/>
      <c r="AK496" s="88"/>
      <c r="AL496" s="88"/>
      <c r="AM496" s="88"/>
    </row>
    <row r="497" spans="1:39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88"/>
      <c r="AK497" s="88"/>
      <c r="AL497" s="88"/>
      <c r="AM497" s="88"/>
    </row>
    <row r="498" spans="1:39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88"/>
      <c r="AK498" s="88"/>
      <c r="AL498" s="88"/>
      <c r="AM498" s="88"/>
    </row>
    <row r="499" spans="1:39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88"/>
      <c r="AK499" s="88"/>
      <c r="AL499" s="88"/>
      <c r="AM499" s="88"/>
    </row>
    <row r="500" spans="1:39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88"/>
      <c r="AK500" s="88"/>
      <c r="AL500" s="88"/>
      <c r="AM500" s="88"/>
    </row>
    <row r="501" spans="1:39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88"/>
      <c r="AK501" s="88"/>
      <c r="AL501" s="88"/>
      <c r="AM501" s="88"/>
    </row>
    <row r="502" spans="1:39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88"/>
      <c r="AK502" s="88"/>
      <c r="AL502" s="88"/>
      <c r="AM502" s="88"/>
    </row>
    <row r="503" spans="1:39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88"/>
      <c r="AK503" s="88"/>
      <c r="AL503" s="88"/>
      <c r="AM503" s="88"/>
    </row>
    <row r="504" spans="1:39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88"/>
      <c r="AK504" s="88"/>
      <c r="AL504" s="88"/>
      <c r="AM504" s="88"/>
    </row>
    <row r="505" spans="1:39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88"/>
      <c r="AK505" s="88"/>
      <c r="AL505" s="88"/>
      <c r="AM505" s="88"/>
    </row>
    <row r="506" spans="1:39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88"/>
      <c r="AK506" s="88"/>
      <c r="AL506" s="88"/>
      <c r="AM506" s="88"/>
    </row>
    <row r="507" spans="1:39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88"/>
      <c r="AK507" s="88"/>
      <c r="AL507" s="88"/>
      <c r="AM507" s="88"/>
    </row>
    <row r="508" spans="1:39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88"/>
      <c r="AK508" s="88"/>
      <c r="AL508" s="88"/>
      <c r="AM508" s="88"/>
    </row>
    <row r="509" spans="1:39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88"/>
      <c r="AK509" s="88"/>
      <c r="AL509" s="88"/>
      <c r="AM509" s="88"/>
    </row>
    <row r="510" spans="1:39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88"/>
      <c r="AK510" s="88"/>
      <c r="AL510" s="88"/>
      <c r="AM510" s="88"/>
    </row>
    <row r="511" spans="1:39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88"/>
      <c r="AK511" s="88"/>
      <c r="AL511" s="88"/>
      <c r="AM511" s="88"/>
    </row>
    <row r="512" spans="1:39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88"/>
      <c r="AK512" s="88"/>
      <c r="AL512" s="88"/>
      <c r="AM512" s="88"/>
    </row>
    <row r="513" spans="1:39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88"/>
      <c r="AK513" s="88"/>
      <c r="AL513" s="88"/>
      <c r="AM513" s="88"/>
    </row>
    <row r="514" spans="1:39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88"/>
      <c r="AK514" s="88"/>
      <c r="AL514" s="88"/>
      <c r="AM514" s="88"/>
    </row>
    <row r="515" spans="1:39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88"/>
      <c r="AK515" s="88"/>
      <c r="AL515" s="88"/>
      <c r="AM515" s="88"/>
    </row>
    <row r="516" spans="1:39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88"/>
      <c r="AK516" s="88"/>
      <c r="AL516" s="88"/>
      <c r="AM516" s="88"/>
    </row>
    <row r="517" spans="1:39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88"/>
      <c r="AK517" s="88"/>
      <c r="AL517" s="88"/>
      <c r="AM517" s="88"/>
    </row>
    <row r="518" spans="1:39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88"/>
      <c r="AK518" s="88"/>
      <c r="AL518" s="88"/>
      <c r="AM518" s="88"/>
    </row>
    <row r="519" spans="1:39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88"/>
      <c r="AK519" s="88"/>
      <c r="AL519" s="88"/>
      <c r="AM519" s="88"/>
    </row>
    <row r="520" spans="1:39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88"/>
      <c r="AK520" s="88"/>
      <c r="AL520" s="88"/>
      <c r="AM520" s="88"/>
    </row>
    <row r="521" spans="1:39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88"/>
      <c r="AK521" s="88"/>
      <c r="AL521" s="88"/>
      <c r="AM521" s="88"/>
    </row>
    <row r="522" spans="1:39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88"/>
      <c r="AK522" s="88"/>
      <c r="AL522" s="88"/>
      <c r="AM522" s="88"/>
    </row>
    <row r="523" spans="1:39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88"/>
      <c r="AK523" s="88"/>
      <c r="AL523" s="88"/>
      <c r="AM523" s="88"/>
    </row>
    <row r="524" spans="1:39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88"/>
      <c r="AK524" s="88"/>
      <c r="AL524" s="88"/>
      <c r="AM524" s="88"/>
    </row>
    <row r="525" spans="1:39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88"/>
      <c r="AK525" s="88"/>
      <c r="AL525" s="88"/>
      <c r="AM525" s="88"/>
    </row>
    <row r="526" spans="1:39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88"/>
      <c r="AK526" s="88"/>
      <c r="AL526" s="88"/>
      <c r="AM526" s="88"/>
    </row>
    <row r="527" spans="1:39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88"/>
      <c r="AK527" s="88"/>
      <c r="AL527" s="88"/>
      <c r="AM527" s="88"/>
    </row>
    <row r="528" spans="1:39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88"/>
      <c r="AK528" s="88"/>
      <c r="AL528" s="88"/>
      <c r="AM528" s="88"/>
    </row>
    <row r="529" spans="1:39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88"/>
      <c r="AK529" s="88"/>
      <c r="AL529" s="88"/>
      <c r="AM529" s="88"/>
    </row>
    <row r="530" spans="1:39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88"/>
      <c r="AK530" s="88"/>
      <c r="AL530" s="88"/>
      <c r="AM530" s="88"/>
    </row>
    <row r="531" spans="1:39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88"/>
      <c r="AK531" s="88"/>
      <c r="AL531" s="88"/>
      <c r="AM531" s="88"/>
    </row>
    <row r="532" spans="1:39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88"/>
      <c r="AK532" s="88"/>
      <c r="AL532" s="88"/>
      <c r="AM532" s="88"/>
    </row>
    <row r="533" spans="1:39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88"/>
      <c r="AK533" s="88"/>
      <c r="AL533" s="88"/>
      <c r="AM533" s="88"/>
    </row>
    <row r="534" spans="1:39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88"/>
      <c r="AK534" s="88"/>
      <c r="AL534" s="88"/>
      <c r="AM534" s="88"/>
    </row>
    <row r="535" spans="1:39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88"/>
      <c r="AK535" s="88"/>
      <c r="AL535" s="88"/>
      <c r="AM535" s="88"/>
    </row>
    <row r="536" spans="1:39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88"/>
      <c r="AK536" s="88"/>
      <c r="AL536" s="88"/>
      <c r="AM536" s="88"/>
    </row>
    <row r="537" spans="1:39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88"/>
      <c r="AK537" s="88"/>
      <c r="AL537" s="88"/>
      <c r="AM537" s="88"/>
    </row>
    <row r="538" spans="1:39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88"/>
      <c r="AK538" s="88"/>
      <c r="AL538" s="88"/>
      <c r="AM538" s="88"/>
    </row>
    <row r="539" spans="1:39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88"/>
      <c r="AK539" s="88"/>
      <c r="AL539" s="88"/>
      <c r="AM539" s="88"/>
    </row>
    <row r="540" spans="1:39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88"/>
      <c r="AK540" s="88"/>
      <c r="AL540" s="88"/>
      <c r="AM540" s="88"/>
    </row>
    <row r="541" spans="1:39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88"/>
      <c r="AK541" s="88"/>
      <c r="AL541" s="88"/>
      <c r="AM541" s="88"/>
    </row>
    <row r="542" spans="1:39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88"/>
      <c r="AK542" s="88"/>
      <c r="AL542" s="88"/>
      <c r="AM542" s="88"/>
    </row>
    <row r="543" spans="1:39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88"/>
      <c r="AK543" s="88"/>
      <c r="AL543" s="88"/>
      <c r="AM543" s="88"/>
    </row>
    <row r="544" spans="1:39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88"/>
      <c r="AK544" s="88"/>
      <c r="AL544" s="88"/>
      <c r="AM544" s="88"/>
    </row>
    <row r="545" spans="1:39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88"/>
      <c r="AK545" s="88"/>
      <c r="AL545" s="88"/>
      <c r="AM545" s="88"/>
    </row>
    <row r="546" spans="1:39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88"/>
      <c r="AK546" s="88"/>
      <c r="AL546" s="88"/>
      <c r="AM546" s="88"/>
    </row>
    <row r="547" spans="1:39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88"/>
      <c r="AK547" s="88"/>
      <c r="AL547" s="88"/>
      <c r="AM547" s="88"/>
    </row>
    <row r="548" spans="1:39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88"/>
      <c r="AK548" s="88"/>
      <c r="AL548" s="88"/>
      <c r="AM548" s="88"/>
    </row>
    <row r="549" spans="1:39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88"/>
      <c r="AK549" s="88"/>
      <c r="AL549" s="88"/>
      <c r="AM549" s="88"/>
    </row>
    <row r="550" spans="1:39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88"/>
      <c r="AK550" s="88"/>
      <c r="AL550" s="88"/>
      <c r="AM550" s="88"/>
    </row>
    <row r="551" spans="1:39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88"/>
      <c r="AK551" s="88"/>
      <c r="AL551" s="88"/>
      <c r="AM551" s="88"/>
    </row>
    <row r="552" spans="1:39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88"/>
      <c r="AK552" s="88"/>
      <c r="AL552" s="88"/>
      <c r="AM552" s="88"/>
    </row>
    <row r="553" spans="1:39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88"/>
      <c r="AK553" s="88"/>
      <c r="AL553" s="88"/>
      <c r="AM553" s="88"/>
    </row>
    <row r="554" spans="1:39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88"/>
      <c r="AK554" s="88"/>
      <c r="AL554" s="88"/>
      <c r="AM554" s="88"/>
    </row>
    <row r="555" spans="1:39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88"/>
      <c r="AK555" s="88"/>
      <c r="AL555" s="88"/>
      <c r="AM555" s="88"/>
    </row>
    <row r="556" spans="1:39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88"/>
      <c r="AK556" s="88"/>
      <c r="AL556" s="88"/>
      <c r="AM556" s="88"/>
    </row>
    <row r="557" spans="1:39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88"/>
      <c r="AK557" s="88"/>
      <c r="AL557" s="88"/>
      <c r="AM557" s="88"/>
    </row>
    <row r="558" spans="1:39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88"/>
      <c r="AK558" s="88"/>
      <c r="AL558" s="88"/>
      <c r="AM558" s="88"/>
    </row>
    <row r="559" spans="1:39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88"/>
      <c r="AK559" s="88"/>
      <c r="AL559" s="88"/>
      <c r="AM559" s="88"/>
    </row>
    <row r="560" spans="1:39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88"/>
      <c r="AK560" s="88"/>
      <c r="AL560" s="88"/>
      <c r="AM560" s="88"/>
    </row>
    <row r="561" spans="1:39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88"/>
      <c r="AK561" s="88"/>
      <c r="AL561" s="88"/>
      <c r="AM561" s="88"/>
    </row>
    <row r="562" spans="1:39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88"/>
      <c r="AK562" s="88"/>
      <c r="AL562" s="88"/>
      <c r="AM562" s="88"/>
    </row>
    <row r="563" spans="1:39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88"/>
      <c r="AK563" s="88"/>
      <c r="AL563" s="88"/>
      <c r="AM563" s="88"/>
    </row>
    <row r="564" spans="1:39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88"/>
      <c r="AK564" s="88"/>
      <c r="AL564" s="88"/>
      <c r="AM564" s="88"/>
    </row>
    <row r="565" spans="1:39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88"/>
      <c r="AK565" s="88"/>
      <c r="AL565" s="88"/>
      <c r="AM565" s="88"/>
    </row>
    <row r="566" spans="1:39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88"/>
      <c r="AK566" s="88"/>
      <c r="AL566" s="88"/>
      <c r="AM566" s="88"/>
    </row>
    <row r="567" spans="1:39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88"/>
      <c r="AK567" s="88"/>
      <c r="AL567" s="88"/>
      <c r="AM567" s="88"/>
    </row>
    <row r="568" spans="1:39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88"/>
      <c r="AK568" s="88"/>
      <c r="AL568" s="88"/>
      <c r="AM568" s="88"/>
    </row>
    <row r="569" spans="1:39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88"/>
      <c r="AK569" s="88"/>
      <c r="AL569" s="88"/>
      <c r="AM569" s="88"/>
    </row>
    <row r="570" spans="1:39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88"/>
      <c r="AK570" s="88"/>
      <c r="AL570" s="88"/>
      <c r="AM570" s="88"/>
    </row>
    <row r="571" spans="1:39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88"/>
      <c r="AK571" s="88"/>
      <c r="AL571" s="88"/>
      <c r="AM571" s="88"/>
    </row>
    <row r="572" spans="1:39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88"/>
      <c r="AK572" s="88"/>
      <c r="AL572" s="88"/>
      <c r="AM572" s="88"/>
    </row>
    <row r="573" spans="1:39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88"/>
      <c r="AK573" s="88"/>
      <c r="AL573" s="88"/>
      <c r="AM573" s="88"/>
    </row>
    <row r="574" spans="1:39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88"/>
      <c r="AK574" s="88"/>
      <c r="AL574" s="88"/>
      <c r="AM574" s="88"/>
    </row>
    <row r="575" spans="1:39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88"/>
      <c r="AK575" s="88"/>
      <c r="AL575" s="88"/>
      <c r="AM575" s="88"/>
    </row>
    <row r="576" spans="1:39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88"/>
      <c r="AK576" s="88"/>
      <c r="AL576" s="88"/>
      <c r="AM576" s="88"/>
    </row>
    <row r="577" spans="1:39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88"/>
      <c r="AK577" s="88"/>
      <c r="AL577" s="88"/>
      <c r="AM577" s="88"/>
    </row>
    <row r="578" spans="1:39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88"/>
      <c r="AK578" s="88"/>
      <c r="AL578" s="88"/>
      <c r="AM578" s="88"/>
    </row>
    <row r="579" spans="1:39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88"/>
      <c r="AK579" s="88"/>
      <c r="AL579" s="88"/>
      <c r="AM579" s="88"/>
    </row>
    <row r="580" spans="1:39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88"/>
      <c r="AK580" s="88"/>
      <c r="AL580" s="88"/>
      <c r="AM580" s="88"/>
    </row>
    <row r="581" spans="1:39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88"/>
      <c r="AK581" s="88"/>
      <c r="AL581" s="88"/>
      <c r="AM581" s="88"/>
    </row>
    <row r="582" spans="1:39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88"/>
      <c r="AK582" s="88"/>
      <c r="AL582" s="88"/>
      <c r="AM582" s="88"/>
    </row>
    <row r="583" spans="1:39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88"/>
      <c r="AK583" s="88"/>
      <c r="AL583" s="88"/>
      <c r="AM583" s="88"/>
    </row>
    <row r="584" spans="1:39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88"/>
      <c r="AK584" s="88"/>
      <c r="AL584" s="88"/>
      <c r="AM584" s="88"/>
    </row>
    <row r="585" spans="1:39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88"/>
      <c r="AK585" s="88"/>
      <c r="AL585" s="88"/>
      <c r="AM585" s="88"/>
    </row>
    <row r="586" spans="1:39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88"/>
      <c r="AK586" s="88"/>
      <c r="AL586" s="88"/>
      <c r="AM586" s="88"/>
    </row>
    <row r="587" spans="1:39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88"/>
      <c r="AK587" s="88"/>
      <c r="AL587" s="88"/>
      <c r="AM587" s="88"/>
    </row>
    <row r="588" spans="1:39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88"/>
      <c r="AK588" s="88"/>
      <c r="AL588" s="88"/>
      <c r="AM588" s="88"/>
    </row>
    <row r="589" spans="1:39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88"/>
      <c r="AK589" s="88"/>
      <c r="AL589" s="88"/>
      <c r="AM589" s="88"/>
    </row>
    <row r="590" spans="1:39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88"/>
      <c r="AK590" s="88"/>
      <c r="AL590" s="88"/>
      <c r="AM590" s="88"/>
    </row>
    <row r="591" spans="1:39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88"/>
      <c r="AK591" s="88"/>
      <c r="AL591" s="88"/>
      <c r="AM591" s="88"/>
    </row>
    <row r="592" spans="1:39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88"/>
      <c r="AK592" s="88"/>
      <c r="AL592" s="88"/>
      <c r="AM592" s="88"/>
    </row>
    <row r="593" spans="1:39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88"/>
      <c r="AK593" s="88"/>
      <c r="AL593" s="88"/>
      <c r="AM593" s="88"/>
    </row>
    <row r="594" spans="1:39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88"/>
      <c r="AK594" s="88"/>
      <c r="AL594" s="88"/>
      <c r="AM594" s="88"/>
    </row>
    <row r="595" spans="1:39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88"/>
      <c r="AK595" s="88"/>
      <c r="AL595" s="88"/>
      <c r="AM595" s="88"/>
    </row>
    <row r="596" spans="1:39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88"/>
      <c r="AK596" s="88"/>
      <c r="AL596" s="88"/>
      <c r="AM596" s="88"/>
    </row>
    <row r="597" spans="1:39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88"/>
      <c r="AK597" s="88"/>
      <c r="AL597" s="88"/>
      <c r="AM597" s="88"/>
    </row>
    <row r="598" spans="1:39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88"/>
      <c r="AK598" s="88"/>
      <c r="AL598" s="88"/>
      <c r="AM598" s="88"/>
    </row>
    <row r="599" spans="1:39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88"/>
      <c r="AK599" s="88"/>
      <c r="AL599" s="88"/>
      <c r="AM599" s="88"/>
    </row>
    <row r="600" spans="1:39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88"/>
      <c r="AK600" s="88"/>
      <c r="AL600" s="88"/>
      <c r="AM600" s="88"/>
    </row>
    <row r="601" spans="1:39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88"/>
      <c r="AK601" s="88"/>
      <c r="AL601" s="88"/>
      <c r="AM601" s="88"/>
    </row>
    <row r="602" spans="1:39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88"/>
      <c r="AK602" s="88"/>
      <c r="AL602" s="88"/>
      <c r="AM602" s="88"/>
    </row>
    <row r="603" spans="1:39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88"/>
      <c r="AK603" s="88"/>
      <c r="AL603" s="88"/>
      <c r="AM603" s="88"/>
    </row>
    <row r="604" spans="1:39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88"/>
      <c r="AK604" s="88"/>
      <c r="AL604" s="88"/>
      <c r="AM604" s="88"/>
    </row>
    <row r="605" spans="1:39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88"/>
      <c r="AK605" s="88"/>
      <c r="AL605" s="88"/>
      <c r="AM605" s="88"/>
    </row>
    <row r="606" spans="1:39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88"/>
      <c r="AK606" s="88"/>
      <c r="AL606" s="88"/>
      <c r="AM606" s="88"/>
    </row>
    <row r="607" spans="1:39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88"/>
      <c r="AK607" s="88"/>
      <c r="AL607" s="88"/>
      <c r="AM607" s="88"/>
    </row>
    <row r="608" spans="1:39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88"/>
      <c r="AK608" s="88"/>
      <c r="AL608" s="88"/>
      <c r="AM608" s="88"/>
    </row>
    <row r="609" spans="1:39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88"/>
      <c r="AK609" s="88"/>
      <c r="AL609" s="88"/>
      <c r="AM609" s="88"/>
    </row>
    <row r="610" spans="1:39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88"/>
      <c r="AK610" s="88"/>
      <c r="AL610" s="88"/>
      <c r="AM610" s="88"/>
    </row>
    <row r="611" spans="1:39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88"/>
      <c r="AK611" s="88"/>
      <c r="AL611" s="88"/>
      <c r="AM611" s="88"/>
    </row>
    <row r="612" spans="1:39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88"/>
      <c r="AK612" s="88"/>
      <c r="AL612" s="88"/>
      <c r="AM612" s="88"/>
    </row>
    <row r="613" spans="1:39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88"/>
      <c r="AK613" s="88"/>
      <c r="AL613" s="88"/>
      <c r="AM613" s="88"/>
    </row>
    <row r="614" spans="1:39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88"/>
      <c r="AK614" s="88"/>
      <c r="AL614" s="88"/>
      <c r="AM614" s="88"/>
    </row>
    <row r="615" spans="1:39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88"/>
      <c r="AK615" s="88"/>
      <c r="AL615" s="88"/>
      <c r="AM615" s="88"/>
    </row>
    <row r="616" spans="1:39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88"/>
      <c r="AK616" s="88"/>
      <c r="AL616" s="88"/>
      <c r="AM616" s="88"/>
    </row>
    <row r="617" spans="1:39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88"/>
      <c r="AK617" s="88"/>
      <c r="AL617" s="88"/>
      <c r="AM617" s="88"/>
    </row>
    <row r="618" spans="1:39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88"/>
      <c r="AK618" s="88"/>
      <c r="AL618" s="88"/>
      <c r="AM618" s="88"/>
    </row>
    <row r="619" spans="1:39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88"/>
      <c r="AK619" s="88"/>
      <c r="AL619" s="88"/>
      <c r="AM619" s="88"/>
    </row>
    <row r="620" spans="1:39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88"/>
      <c r="AK620" s="88"/>
      <c r="AL620" s="88"/>
      <c r="AM620" s="88"/>
    </row>
    <row r="621" spans="1:39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88"/>
      <c r="AK621" s="88"/>
      <c r="AL621" s="88"/>
      <c r="AM621" s="88"/>
    </row>
    <row r="622" spans="1:39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88"/>
      <c r="AK622" s="88"/>
      <c r="AL622" s="88"/>
      <c r="AM622" s="88"/>
    </row>
    <row r="623" spans="1:39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88"/>
      <c r="AK623" s="88"/>
      <c r="AL623" s="88"/>
      <c r="AM623" s="88"/>
    </row>
    <row r="624" spans="1:39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88"/>
      <c r="AK624" s="88"/>
      <c r="AL624" s="88"/>
      <c r="AM624" s="88"/>
    </row>
    <row r="625" spans="1:39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88"/>
      <c r="AK625" s="88"/>
      <c r="AL625" s="88"/>
      <c r="AM625" s="88"/>
    </row>
    <row r="626" spans="1:39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88"/>
      <c r="AK626" s="88"/>
      <c r="AL626" s="88"/>
      <c r="AM626" s="88"/>
    </row>
    <row r="627" spans="1:39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88"/>
      <c r="AK627" s="88"/>
      <c r="AL627" s="88"/>
      <c r="AM627" s="88"/>
    </row>
    <row r="628" spans="1:39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88"/>
      <c r="AK628" s="88"/>
      <c r="AL628" s="88"/>
      <c r="AM628" s="88"/>
    </row>
    <row r="629" spans="1:39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88"/>
      <c r="AK629" s="88"/>
      <c r="AL629" s="88"/>
      <c r="AM629" s="88"/>
    </row>
    <row r="630" spans="1:39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88"/>
      <c r="AK630" s="88"/>
      <c r="AL630" s="88"/>
      <c r="AM630" s="88"/>
    </row>
    <row r="631" spans="1:39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88"/>
      <c r="AK631" s="88"/>
      <c r="AL631" s="88"/>
      <c r="AM631" s="88"/>
    </row>
    <row r="632" spans="1:39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88"/>
      <c r="AK632" s="88"/>
      <c r="AL632" s="88"/>
      <c r="AM632" s="88"/>
    </row>
    <row r="633" spans="1:39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88"/>
      <c r="AK633" s="88"/>
      <c r="AL633" s="88"/>
      <c r="AM633" s="88"/>
    </row>
    <row r="634" spans="1:39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88"/>
      <c r="AK634" s="88"/>
      <c r="AL634" s="88"/>
      <c r="AM634" s="88"/>
    </row>
    <row r="635" spans="1:39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88"/>
      <c r="AK635" s="88"/>
      <c r="AL635" s="88"/>
      <c r="AM635" s="88"/>
    </row>
    <row r="636" spans="1:39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88"/>
      <c r="AK636" s="88"/>
      <c r="AL636" s="88"/>
      <c r="AM636" s="88"/>
    </row>
    <row r="637" spans="1:39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88"/>
      <c r="AK637" s="88"/>
      <c r="AL637" s="88"/>
      <c r="AM637" s="88"/>
    </row>
    <row r="638" spans="1:39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88"/>
      <c r="AK638" s="88"/>
      <c r="AL638" s="88"/>
      <c r="AM638" s="88"/>
    </row>
    <row r="639" spans="1:39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88"/>
      <c r="AK639" s="88"/>
      <c r="AL639" s="88"/>
      <c r="AM639" s="88"/>
    </row>
    <row r="640" spans="1:39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88"/>
      <c r="AK640" s="88"/>
      <c r="AL640" s="88"/>
      <c r="AM640" s="88"/>
    </row>
    <row r="641" spans="1:39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88"/>
      <c r="AK641" s="88"/>
      <c r="AL641" s="88"/>
      <c r="AM641" s="88"/>
    </row>
    <row r="642" spans="1:39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88"/>
      <c r="AK642" s="88"/>
      <c r="AL642" s="88"/>
      <c r="AM642" s="88"/>
    </row>
    <row r="643" spans="1:39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88"/>
      <c r="AK643" s="88"/>
      <c r="AL643" s="88"/>
      <c r="AM643" s="88"/>
    </row>
    <row r="644" spans="1:39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88"/>
      <c r="AK644" s="88"/>
      <c r="AL644" s="88"/>
      <c r="AM644" s="88"/>
    </row>
    <row r="645" spans="1:39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88"/>
      <c r="AK645" s="88"/>
      <c r="AL645" s="88"/>
      <c r="AM645" s="88"/>
    </row>
    <row r="646" spans="1:39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88"/>
      <c r="AK646" s="88"/>
      <c r="AL646" s="88"/>
      <c r="AM646" s="88"/>
    </row>
    <row r="647" spans="1:39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88"/>
      <c r="AK647" s="88"/>
      <c r="AL647" s="88"/>
      <c r="AM647" s="88"/>
    </row>
    <row r="648" spans="1:39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88"/>
      <c r="AK648" s="88"/>
      <c r="AL648" s="88"/>
      <c r="AM648" s="88"/>
    </row>
    <row r="649" spans="1:39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88"/>
      <c r="AK649" s="88"/>
      <c r="AL649" s="88"/>
      <c r="AM649" s="88"/>
    </row>
    <row r="650" spans="1:39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88"/>
      <c r="AK650" s="88"/>
      <c r="AL650" s="88"/>
      <c r="AM650" s="88"/>
    </row>
    <row r="651" spans="1:39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88"/>
      <c r="AK651" s="88"/>
      <c r="AL651" s="88"/>
      <c r="AM651" s="88"/>
    </row>
    <row r="652" spans="1:39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88"/>
      <c r="AK652" s="88"/>
      <c r="AL652" s="88"/>
      <c r="AM652" s="88"/>
    </row>
    <row r="653" spans="1:39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88"/>
      <c r="AK653" s="88"/>
      <c r="AL653" s="88"/>
      <c r="AM653" s="88"/>
    </row>
    <row r="654" spans="1:39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88"/>
      <c r="AK654" s="88"/>
      <c r="AL654" s="88"/>
      <c r="AM654" s="88"/>
    </row>
    <row r="655" spans="1:39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88"/>
      <c r="AK655" s="88"/>
      <c r="AL655" s="88"/>
      <c r="AM655" s="88"/>
    </row>
    <row r="656" spans="1:39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88"/>
      <c r="AK656" s="88"/>
      <c r="AL656" s="88"/>
      <c r="AM656" s="88"/>
    </row>
    <row r="657" spans="1:39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88"/>
      <c r="AK657" s="88"/>
      <c r="AL657" s="88"/>
      <c r="AM657" s="88"/>
    </row>
    <row r="658" spans="1:39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88"/>
      <c r="AK658" s="88"/>
      <c r="AL658" s="88"/>
      <c r="AM658" s="88"/>
    </row>
    <row r="659" spans="1:39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88"/>
      <c r="AK659" s="88"/>
      <c r="AL659" s="88"/>
      <c r="AM659" s="88"/>
    </row>
    <row r="660" spans="1:39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88"/>
      <c r="AK660" s="88"/>
      <c r="AL660" s="88"/>
      <c r="AM660" s="88"/>
    </row>
    <row r="661" spans="1:39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88"/>
      <c r="AK661" s="88"/>
      <c r="AL661" s="88"/>
      <c r="AM661" s="88"/>
    </row>
    <row r="662" spans="1:39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88"/>
      <c r="AK662" s="88"/>
      <c r="AL662" s="88"/>
      <c r="AM662" s="88"/>
    </row>
    <row r="663" spans="1:39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88"/>
      <c r="AK663" s="88"/>
      <c r="AL663" s="88"/>
      <c r="AM663" s="88"/>
    </row>
    <row r="664" spans="1:39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88"/>
      <c r="AK664" s="88"/>
      <c r="AL664" s="88"/>
      <c r="AM664" s="88"/>
    </row>
    <row r="665" spans="1:39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88"/>
      <c r="AK665" s="88"/>
      <c r="AL665" s="88"/>
      <c r="AM665" s="88"/>
    </row>
    <row r="666" spans="1:39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88"/>
      <c r="AK666" s="88"/>
      <c r="AL666" s="88"/>
      <c r="AM666" s="88"/>
    </row>
    <row r="667" spans="1:39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88"/>
      <c r="AK667" s="88"/>
      <c r="AL667" s="88"/>
      <c r="AM667" s="88"/>
    </row>
    <row r="668" spans="1:39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88"/>
      <c r="AK668" s="88"/>
      <c r="AL668" s="88"/>
      <c r="AM668" s="88"/>
    </row>
    <row r="669" spans="1:39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88"/>
      <c r="AK669" s="88"/>
      <c r="AL669" s="88"/>
      <c r="AM669" s="88"/>
    </row>
    <row r="670" spans="1:39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88"/>
      <c r="AK670" s="88"/>
      <c r="AL670" s="88"/>
      <c r="AM670" s="88"/>
    </row>
    <row r="671" spans="1:39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88"/>
      <c r="AK671" s="88"/>
      <c r="AL671" s="88"/>
      <c r="AM671" s="88"/>
    </row>
    <row r="672" spans="1:39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88"/>
      <c r="AK672" s="88"/>
      <c r="AL672" s="88"/>
      <c r="AM672" s="88"/>
    </row>
    <row r="673" spans="1:39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88"/>
      <c r="AK673" s="88"/>
      <c r="AL673" s="88"/>
      <c r="AM673" s="88"/>
    </row>
    <row r="674" spans="1:39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88"/>
      <c r="AK674" s="88"/>
      <c r="AL674" s="88"/>
      <c r="AM674" s="88"/>
    </row>
    <row r="675" spans="1:39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88"/>
      <c r="AK675" s="88"/>
      <c r="AL675" s="88"/>
      <c r="AM675" s="88"/>
    </row>
    <row r="676" spans="1:39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88"/>
      <c r="AK676" s="88"/>
      <c r="AL676" s="88"/>
      <c r="AM676" s="88"/>
    </row>
    <row r="677" spans="1:39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88"/>
      <c r="AK677" s="88"/>
      <c r="AL677" s="88"/>
      <c r="AM677" s="88"/>
    </row>
    <row r="678" spans="1:39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88"/>
      <c r="AK678" s="88"/>
      <c r="AL678" s="88"/>
      <c r="AM678" s="88"/>
    </row>
    <row r="679" spans="1:39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88"/>
      <c r="AK679" s="88"/>
      <c r="AL679" s="88"/>
      <c r="AM679" s="88"/>
    </row>
    <row r="680" spans="1:39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88"/>
      <c r="AK680" s="88"/>
      <c r="AL680" s="88"/>
      <c r="AM680" s="88"/>
    </row>
    <row r="681" spans="1:39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88"/>
      <c r="AK681" s="88"/>
      <c r="AL681" s="88"/>
      <c r="AM681" s="88"/>
    </row>
    <row r="682" spans="1:39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88"/>
      <c r="AK682" s="88"/>
      <c r="AL682" s="88"/>
      <c r="AM682" s="88"/>
    </row>
    <row r="683" spans="1:39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88"/>
      <c r="AK683" s="88"/>
      <c r="AL683" s="88"/>
      <c r="AM683" s="88"/>
    </row>
    <row r="684" spans="1:39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88"/>
      <c r="AK684" s="88"/>
      <c r="AL684" s="88"/>
      <c r="AM684" s="88"/>
    </row>
    <row r="685" spans="1:39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88"/>
      <c r="AK685" s="88"/>
      <c r="AL685" s="88"/>
      <c r="AM685" s="88"/>
    </row>
    <row r="686" spans="1:39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88"/>
      <c r="AK686" s="88"/>
      <c r="AL686" s="88"/>
      <c r="AM686" s="88"/>
    </row>
    <row r="687" spans="1:39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88"/>
      <c r="AK687" s="88"/>
      <c r="AL687" s="88"/>
      <c r="AM687" s="88"/>
    </row>
    <row r="688" spans="1:39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88"/>
      <c r="AK688" s="88"/>
      <c r="AL688" s="88"/>
      <c r="AM688" s="88"/>
    </row>
    <row r="689" spans="1:39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88"/>
      <c r="AK689" s="88"/>
      <c r="AL689" s="88"/>
      <c r="AM689" s="88"/>
    </row>
    <row r="690" spans="1:39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88"/>
      <c r="AK690" s="88"/>
      <c r="AL690" s="88"/>
      <c r="AM690" s="88"/>
    </row>
    <row r="691" spans="1:39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88"/>
      <c r="AK691" s="88"/>
      <c r="AL691" s="88"/>
      <c r="AM691" s="88"/>
    </row>
    <row r="692" spans="1:39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88"/>
      <c r="AK692" s="88"/>
      <c r="AL692" s="88"/>
      <c r="AM692" s="88"/>
    </row>
    <row r="693" spans="1:39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88"/>
      <c r="AK693" s="88"/>
      <c r="AL693" s="88"/>
      <c r="AM693" s="88"/>
    </row>
    <row r="694" spans="1:39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88"/>
      <c r="AK694" s="88"/>
      <c r="AL694" s="88"/>
      <c r="AM694" s="88"/>
    </row>
    <row r="695" spans="1:39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88"/>
      <c r="AK695" s="88"/>
      <c r="AL695" s="88"/>
      <c r="AM695" s="88"/>
    </row>
    <row r="696" spans="1:39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88"/>
      <c r="AK696" s="88"/>
      <c r="AL696" s="88"/>
      <c r="AM696" s="88"/>
    </row>
    <row r="697" spans="1:39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88"/>
      <c r="AK697" s="88"/>
      <c r="AL697" s="88"/>
      <c r="AM697" s="88"/>
    </row>
    <row r="698" spans="1:39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88"/>
      <c r="AK698" s="88"/>
      <c r="AL698" s="88"/>
      <c r="AM698" s="88"/>
    </row>
    <row r="699" spans="1:39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88"/>
      <c r="AK699" s="88"/>
      <c r="AL699" s="88"/>
      <c r="AM699" s="88"/>
    </row>
    <row r="700" spans="1:39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88"/>
      <c r="AK700" s="88"/>
      <c r="AL700" s="88"/>
      <c r="AM700" s="88"/>
    </row>
    <row r="701" spans="1:39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88"/>
      <c r="AK701" s="88"/>
      <c r="AL701" s="88"/>
      <c r="AM701" s="88"/>
    </row>
    <row r="702" spans="1:39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88"/>
      <c r="AK702" s="88"/>
      <c r="AL702" s="88"/>
      <c r="AM702" s="88"/>
    </row>
    <row r="703" spans="1:39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88"/>
      <c r="AK703" s="88"/>
      <c r="AL703" s="88"/>
      <c r="AM703" s="88"/>
    </row>
    <row r="704" spans="1:39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88"/>
      <c r="AK704" s="88"/>
      <c r="AL704" s="88"/>
      <c r="AM704" s="88"/>
    </row>
    <row r="705" spans="1:39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88"/>
      <c r="AK705" s="88"/>
      <c r="AL705" s="88"/>
      <c r="AM705" s="88"/>
    </row>
    <row r="706" spans="1:39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88"/>
      <c r="AK706" s="88"/>
      <c r="AL706" s="88"/>
      <c r="AM706" s="88"/>
    </row>
    <row r="707" spans="1:39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88"/>
      <c r="AK707" s="88"/>
      <c r="AL707" s="88"/>
      <c r="AM707" s="88"/>
    </row>
    <row r="708" spans="1:39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88"/>
      <c r="AK708" s="88"/>
      <c r="AL708" s="88"/>
      <c r="AM708" s="88"/>
    </row>
    <row r="709" spans="1:39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88"/>
      <c r="AK709" s="88"/>
      <c r="AL709" s="88"/>
      <c r="AM709" s="88"/>
    </row>
    <row r="710" spans="1:39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88"/>
      <c r="AK710" s="88"/>
      <c r="AL710" s="88"/>
      <c r="AM710" s="88"/>
    </row>
    <row r="711" spans="1:39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88"/>
      <c r="AK711" s="88"/>
      <c r="AL711" s="88"/>
      <c r="AM711" s="88"/>
    </row>
    <row r="712" spans="1:39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88"/>
      <c r="AK712" s="88"/>
      <c r="AL712" s="88"/>
      <c r="AM712" s="88"/>
    </row>
    <row r="713" spans="1:39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88"/>
      <c r="AK713" s="88"/>
      <c r="AL713" s="88"/>
      <c r="AM713" s="88"/>
    </row>
    <row r="714" spans="1:39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88"/>
      <c r="AK714" s="88"/>
      <c r="AL714" s="88"/>
      <c r="AM714" s="88"/>
    </row>
    <row r="715" spans="1:39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88"/>
      <c r="AK715" s="88"/>
      <c r="AL715" s="88"/>
      <c r="AM715" s="88"/>
    </row>
    <row r="716" spans="1:39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88"/>
      <c r="AK716" s="88"/>
      <c r="AL716" s="88"/>
      <c r="AM716" s="88"/>
    </row>
    <row r="717" spans="1:39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88"/>
      <c r="AK717" s="88"/>
      <c r="AL717" s="88"/>
      <c r="AM717" s="88"/>
    </row>
    <row r="718" spans="1:39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88"/>
      <c r="AK718" s="88"/>
      <c r="AL718" s="88"/>
      <c r="AM718" s="88"/>
    </row>
    <row r="719" spans="1:39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88"/>
      <c r="AK719" s="88"/>
      <c r="AL719" s="88"/>
      <c r="AM719" s="88"/>
    </row>
    <row r="720" spans="1:39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88"/>
      <c r="AK720" s="88"/>
      <c r="AL720" s="88"/>
      <c r="AM720" s="88"/>
    </row>
    <row r="721" spans="1:39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88"/>
      <c r="AK721" s="88"/>
      <c r="AL721" s="88"/>
      <c r="AM721" s="88"/>
    </row>
    <row r="722" spans="1:39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88"/>
      <c r="AK722" s="88"/>
      <c r="AL722" s="88"/>
      <c r="AM722" s="88"/>
    </row>
    <row r="723" spans="1:39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88"/>
      <c r="AK723" s="88"/>
      <c r="AL723" s="88"/>
      <c r="AM723" s="88"/>
    </row>
    <row r="724" spans="1:39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88"/>
      <c r="AK724" s="88"/>
      <c r="AL724" s="88"/>
      <c r="AM724" s="88"/>
    </row>
    <row r="725" spans="1:39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88"/>
      <c r="AK725" s="88"/>
      <c r="AL725" s="88"/>
      <c r="AM725" s="88"/>
    </row>
    <row r="726" spans="1:39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88"/>
      <c r="AK726" s="88"/>
      <c r="AL726" s="88"/>
      <c r="AM726" s="88"/>
    </row>
    <row r="727" spans="1:39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88"/>
      <c r="AK727" s="88"/>
      <c r="AL727" s="88"/>
      <c r="AM727" s="88"/>
    </row>
    <row r="728" spans="1:39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88"/>
      <c r="AK728" s="88"/>
      <c r="AL728" s="88"/>
      <c r="AM728" s="88"/>
    </row>
    <row r="729" spans="1:39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88"/>
      <c r="AK729" s="88"/>
      <c r="AL729" s="88"/>
      <c r="AM729" s="88"/>
    </row>
    <row r="730" spans="1:39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88"/>
      <c r="AK730" s="88"/>
      <c r="AL730" s="88"/>
      <c r="AM730" s="88"/>
    </row>
    <row r="731" spans="1:39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88"/>
      <c r="AK731" s="88"/>
      <c r="AL731" s="88"/>
      <c r="AM731" s="88"/>
    </row>
    <row r="732" spans="1:39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88"/>
      <c r="AK732" s="88"/>
      <c r="AL732" s="88"/>
      <c r="AM732" s="88"/>
    </row>
    <row r="733" spans="1:39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88"/>
      <c r="AK733" s="88"/>
      <c r="AL733" s="88"/>
      <c r="AM733" s="88"/>
    </row>
    <row r="734" spans="1:39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88"/>
      <c r="AK734" s="88"/>
      <c r="AL734" s="88"/>
      <c r="AM734" s="88"/>
    </row>
    <row r="735" spans="1:39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88"/>
      <c r="AK735" s="88"/>
      <c r="AL735" s="88"/>
      <c r="AM735" s="88"/>
    </row>
    <row r="736" spans="1:39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88"/>
      <c r="AK736" s="88"/>
      <c r="AL736" s="88"/>
      <c r="AM736" s="88"/>
    </row>
    <row r="737" spans="1:39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88"/>
      <c r="AK737" s="88"/>
      <c r="AL737" s="88"/>
      <c r="AM737" s="88"/>
    </row>
    <row r="738" spans="1:39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88"/>
      <c r="AK738" s="88"/>
      <c r="AL738" s="88"/>
      <c r="AM738" s="88"/>
    </row>
    <row r="739" spans="1:39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88"/>
      <c r="AK739" s="88"/>
      <c r="AL739" s="88"/>
      <c r="AM739" s="88"/>
    </row>
    <row r="740" spans="1:39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88"/>
      <c r="AK740" s="88"/>
      <c r="AL740" s="88"/>
      <c r="AM740" s="88"/>
    </row>
    <row r="741" spans="1:39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88"/>
      <c r="AK741" s="88"/>
      <c r="AL741" s="88"/>
      <c r="AM741" s="88"/>
    </row>
    <row r="742" spans="1:39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88"/>
      <c r="AK742" s="88"/>
      <c r="AL742" s="88"/>
      <c r="AM742" s="88"/>
    </row>
    <row r="743" spans="1:39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88"/>
      <c r="AK743" s="88"/>
      <c r="AL743" s="88"/>
      <c r="AM743" s="88"/>
    </row>
    <row r="744" spans="1:39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88"/>
      <c r="AK744" s="88"/>
      <c r="AL744" s="88"/>
      <c r="AM744" s="88"/>
    </row>
    <row r="745" spans="1:39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88"/>
      <c r="AK745" s="88"/>
      <c r="AL745" s="88"/>
      <c r="AM745" s="88"/>
    </row>
    <row r="746" spans="1:39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88"/>
      <c r="AK746" s="88"/>
      <c r="AL746" s="88"/>
      <c r="AM746" s="88"/>
    </row>
    <row r="747" spans="1:39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88"/>
      <c r="AK747" s="88"/>
      <c r="AL747" s="88"/>
      <c r="AM747" s="88"/>
    </row>
    <row r="748" spans="1:39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88"/>
      <c r="AK748" s="88"/>
      <c r="AL748" s="88"/>
      <c r="AM748" s="88"/>
    </row>
    <row r="749" spans="1:39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88"/>
      <c r="AK749" s="88"/>
      <c r="AL749" s="88"/>
      <c r="AM749" s="88"/>
    </row>
    <row r="750" spans="1:39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88"/>
      <c r="AK750" s="88"/>
      <c r="AL750" s="88"/>
      <c r="AM750" s="88"/>
    </row>
    <row r="751" spans="1:39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88"/>
      <c r="AK751" s="88"/>
      <c r="AL751" s="88"/>
      <c r="AM751" s="88"/>
    </row>
    <row r="752" spans="1:39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88"/>
      <c r="AK752" s="88"/>
      <c r="AL752" s="88"/>
      <c r="AM752" s="88"/>
    </row>
    <row r="753" spans="1:39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88"/>
      <c r="AK753" s="88"/>
      <c r="AL753" s="88"/>
      <c r="AM753" s="88"/>
    </row>
    <row r="754" spans="1:39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88"/>
      <c r="AK754" s="88"/>
      <c r="AL754" s="88"/>
      <c r="AM754" s="88"/>
    </row>
    <row r="755" spans="1:39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88"/>
      <c r="AK755" s="88"/>
      <c r="AL755" s="88"/>
      <c r="AM755" s="88"/>
    </row>
    <row r="756" spans="1:39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88"/>
      <c r="AK756" s="88"/>
      <c r="AL756" s="88"/>
      <c r="AM756" s="88"/>
    </row>
    <row r="757" spans="1:39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88"/>
      <c r="AK757" s="88"/>
      <c r="AL757" s="88"/>
      <c r="AM757" s="88"/>
    </row>
    <row r="758" spans="1:39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88"/>
      <c r="AK758" s="88"/>
      <c r="AL758" s="88"/>
      <c r="AM758" s="88"/>
    </row>
    <row r="759" spans="1:39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88"/>
      <c r="AK759" s="88"/>
      <c r="AL759" s="88"/>
      <c r="AM759" s="88"/>
    </row>
    <row r="760" spans="1:39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88"/>
      <c r="AK760" s="88"/>
      <c r="AL760" s="88"/>
      <c r="AM760" s="88"/>
    </row>
    <row r="761" spans="1:39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88"/>
      <c r="AK761" s="88"/>
      <c r="AL761" s="88"/>
      <c r="AM761" s="88"/>
    </row>
    <row r="762" spans="1:39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88"/>
      <c r="AK762" s="88"/>
      <c r="AL762" s="88"/>
      <c r="AM762" s="88"/>
    </row>
    <row r="763" spans="1:39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88"/>
      <c r="AK763" s="88"/>
      <c r="AL763" s="88"/>
      <c r="AM763" s="88"/>
    </row>
    <row r="764" spans="1:39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88"/>
      <c r="AK764" s="88"/>
      <c r="AL764" s="88"/>
      <c r="AM764" s="88"/>
    </row>
    <row r="765" spans="1:39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88"/>
      <c r="AK765" s="88"/>
      <c r="AL765" s="88"/>
      <c r="AM765" s="88"/>
    </row>
    <row r="766" spans="1:39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88"/>
      <c r="AK766" s="88"/>
      <c r="AL766" s="88"/>
      <c r="AM766" s="88"/>
    </row>
    <row r="767" spans="1:39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88"/>
      <c r="AK767" s="88"/>
      <c r="AL767" s="88"/>
      <c r="AM767" s="88"/>
    </row>
    <row r="768" spans="1:39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88"/>
      <c r="AK768" s="88"/>
      <c r="AL768" s="88"/>
      <c r="AM768" s="88"/>
    </row>
    <row r="769" spans="1:39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88"/>
      <c r="AK769" s="88"/>
      <c r="AL769" s="88"/>
      <c r="AM769" s="88"/>
    </row>
    <row r="770" spans="1:39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88"/>
      <c r="AK770" s="88"/>
      <c r="AL770" s="88"/>
      <c r="AM770" s="88"/>
    </row>
    <row r="771" spans="1:39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88"/>
      <c r="AK771" s="88"/>
      <c r="AL771" s="88"/>
      <c r="AM771" s="88"/>
    </row>
    <row r="772" spans="1:39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88"/>
      <c r="AK772" s="88"/>
      <c r="AL772" s="88"/>
      <c r="AM772" s="88"/>
    </row>
    <row r="773" spans="1:39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88"/>
      <c r="AK773" s="88"/>
      <c r="AL773" s="88"/>
      <c r="AM773" s="88"/>
    </row>
    <row r="774" spans="1:39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88"/>
      <c r="AK774" s="88"/>
      <c r="AL774" s="88"/>
      <c r="AM774" s="88"/>
    </row>
    <row r="775" spans="1:39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88"/>
      <c r="AK775" s="88"/>
      <c r="AL775" s="88"/>
      <c r="AM775" s="88"/>
    </row>
    <row r="776" spans="1:39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88"/>
      <c r="AK776" s="88"/>
      <c r="AL776" s="88"/>
      <c r="AM776" s="88"/>
    </row>
    <row r="777" spans="1:39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88"/>
      <c r="AK777" s="88"/>
      <c r="AL777" s="88"/>
      <c r="AM777" s="88"/>
    </row>
    <row r="778" spans="1:39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88"/>
      <c r="AK778" s="88"/>
      <c r="AL778" s="88"/>
      <c r="AM778" s="88"/>
    </row>
    <row r="779" spans="1:39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88"/>
      <c r="AK779" s="88"/>
      <c r="AL779" s="88"/>
      <c r="AM779" s="88"/>
    </row>
    <row r="780" spans="1:39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88"/>
      <c r="AK780" s="88"/>
      <c r="AL780" s="88"/>
      <c r="AM780" s="88"/>
    </row>
    <row r="781" spans="1:39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88"/>
      <c r="AK781" s="88"/>
      <c r="AL781" s="88"/>
      <c r="AM781" s="88"/>
    </row>
    <row r="782" spans="1:39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88"/>
      <c r="AK782" s="88"/>
      <c r="AL782" s="88"/>
      <c r="AM782" s="88"/>
    </row>
    <row r="783" spans="1:39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88"/>
      <c r="AK783" s="88"/>
      <c r="AL783" s="88"/>
      <c r="AM783" s="88"/>
    </row>
    <row r="784" spans="1:39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88"/>
      <c r="AK784" s="88"/>
      <c r="AL784" s="88"/>
      <c r="AM784" s="88"/>
    </row>
    <row r="785" spans="1:39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88"/>
      <c r="AK785" s="88"/>
      <c r="AL785" s="88"/>
      <c r="AM785" s="88"/>
    </row>
    <row r="786" spans="1:39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88"/>
      <c r="AK786" s="88"/>
      <c r="AL786" s="88"/>
      <c r="AM786" s="88"/>
    </row>
    <row r="787" spans="1:39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88"/>
      <c r="AK787" s="88"/>
      <c r="AL787" s="88"/>
      <c r="AM787" s="88"/>
    </row>
    <row r="788" spans="1:39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88"/>
      <c r="AK788" s="88"/>
      <c r="AL788" s="88"/>
      <c r="AM788" s="88"/>
    </row>
    <row r="789" spans="1:39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88"/>
      <c r="AK789" s="88"/>
      <c r="AL789" s="88"/>
      <c r="AM789" s="88"/>
    </row>
    <row r="790" spans="1:39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88"/>
      <c r="AK790" s="88"/>
      <c r="AL790" s="88"/>
      <c r="AM790" s="88"/>
    </row>
    <row r="791" spans="1:39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88"/>
      <c r="AK791" s="88"/>
      <c r="AL791" s="88"/>
      <c r="AM791" s="88"/>
    </row>
    <row r="792" spans="1:39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88"/>
      <c r="AK792" s="88"/>
      <c r="AL792" s="88"/>
      <c r="AM792" s="88"/>
    </row>
    <row r="793" spans="1:39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88"/>
      <c r="AK793" s="88"/>
      <c r="AL793" s="88"/>
      <c r="AM793" s="88"/>
    </row>
    <row r="794" spans="1:39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88"/>
      <c r="AK794" s="88"/>
      <c r="AL794" s="88"/>
      <c r="AM794" s="88"/>
    </row>
    <row r="795" spans="1:39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88"/>
      <c r="AK795" s="88"/>
      <c r="AL795" s="88"/>
      <c r="AM795" s="88"/>
    </row>
    <row r="796" spans="1:39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88"/>
      <c r="AK796" s="88"/>
      <c r="AL796" s="88"/>
      <c r="AM796" s="88"/>
    </row>
    <row r="797" spans="1:39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88"/>
      <c r="AK797" s="88"/>
      <c r="AL797" s="88"/>
      <c r="AM797" s="88"/>
    </row>
    <row r="798" spans="1:39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88"/>
      <c r="AK798" s="88"/>
      <c r="AL798" s="88"/>
      <c r="AM798" s="88"/>
    </row>
    <row r="799" spans="1:39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88"/>
      <c r="AK799" s="88"/>
      <c r="AL799" s="88"/>
      <c r="AM799" s="88"/>
    </row>
    <row r="800" spans="1:39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88"/>
      <c r="AK800" s="88"/>
      <c r="AL800" s="88"/>
      <c r="AM800" s="88"/>
    </row>
    <row r="801" spans="1:39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88"/>
      <c r="AK801" s="88"/>
      <c r="AL801" s="88"/>
      <c r="AM801" s="88"/>
    </row>
    <row r="802" spans="1:39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88"/>
      <c r="AK802" s="88"/>
      <c r="AL802" s="88"/>
      <c r="AM802" s="88"/>
    </row>
    <row r="803" spans="1:39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88"/>
      <c r="AK803" s="88"/>
      <c r="AL803" s="88"/>
      <c r="AM803" s="88"/>
    </row>
    <row r="804" spans="1:39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88"/>
      <c r="AK804" s="88"/>
      <c r="AL804" s="88"/>
      <c r="AM804" s="88"/>
    </row>
    <row r="805" spans="1:39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88"/>
      <c r="AK805" s="88"/>
      <c r="AL805" s="88"/>
      <c r="AM805" s="88"/>
    </row>
    <row r="806" spans="1:39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88"/>
      <c r="AK806" s="88"/>
      <c r="AL806" s="88"/>
      <c r="AM806" s="88"/>
    </row>
    <row r="807" spans="1:39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88"/>
      <c r="AK807" s="88"/>
      <c r="AL807" s="88"/>
      <c r="AM807" s="88"/>
    </row>
    <row r="808" spans="1:39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88"/>
      <c r="AK808" s="88"/>
      <c r="AL808" s="88"/>
      <c r="AM808" s="88"/>
    </row>
    <row r="809" spans="1:39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88"/>
      <c r="AK809" s="88"/>
      <c r="AL809" s="88"/>
      <c r="AM809" s="88"/>
    </row>
    <row r="810" spans="1:39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88"/>
      <c r="AK810" s="88"/>
      <c r="AL810" s="88"/>
      <c r="AM810" s="88"/>
    </row>
    <row r="811" spans="1:39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88"/>
      <c r="AK811" s="88"/>
      <c r="AL811" s="88"/>
      <c r="AM811" s="88"/>
    </row>
    <row r="812" spans="1:39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88"/>
      <c r="AK812" s="88"/>
      <c r="AL812" s="88"/>
      <c r="AM812" s="88"/>
    </row>
    <row r="813" spans="1:39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88"/>
      <c r="AK813" s="88"/>
      <c r="AL813" s="88"/>
      <c r="AM813" s="88"/>
    </row>
    <row r="814" spans="1:39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88"/>
      <c r="AK814" s="88"/>
      <c r="AL814" s="88"/>
      <c r="AM814" s="88"/>
    </row>
    <row r="815" spans="1:39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88"/>
      <c r="AK815" s="88"/>
      <c r="AL815" s="88"/>
      <c r="AM815" s="88"/>
    </row>
    <row r="816" spans="1:39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88"/>
      <c r="AK816" s="88"/>
      <c r="AL816" s="88"/>
      <c r="AM816" s="88"/>
    </row>
    <row r="817" spans="1:39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88"/>
      <c r="AK817" s="88"/>
      <c r="AL817" s="88"/>
      <c r="AM817" s="88"/>
    </row>
    <row r="818" spans="1:39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88"/>
      <c r="AK818" s="88"/>
      <c r="AL818" s="88"/>
      <c r="AM818" s="88"/>
    </row>
    <row r="819" spans="1:39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88"/>
      <c r="AK819" s="88"/>
      <c r="AL819" s="88"/>
      <c r="AM819" s="88"/>
    </row>
    <row r="820" spans="1:39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88"/>
      <c r="AK820" s="88"/>
      <c r="AL820" s="88"/>
      <c r="AM820" s="88"/>
    </row>
    <row r="821" spans="1:39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88"/>
      <c r="AK821" s="88"/>
      <c r="AL821" s="88"/>
      <c r="AM821" s="88"/>
    </row>
    <row r="822" spans="1:39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88"/>
      <c r="AK822" s="88"/>
      <c r="AL822" s="88"/>
      <c r="AM822" s="88"/>
    </row>
    <row r="823" spans="1:39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88"/>
      <c r="AK823" s="88"/>
      <c r="AL823" s="88"/>
      <c r="AM823" s="88"/>
    </row>
    <row r="824" spans="1:39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88"/>
      <c r="AK824" s="88"/>
      <c r="AL824" s="88"/>
      <c r="AM824" s="88"/>
    </row>
    <row r="825" spans="1:39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88"/>
      <c r="AK825" s="88"/>
      <c r="AL825" s="88"/>
      <c r="AM825" s="88"/>
    </row>
    <row r="826" spans="1:39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88"/>
      <c r="AK826" s="88"/>
      <c r="AL826" s="88"/>
      <c r="AM826" s="88"/>
    </row>
    <row r="827" spans="1:39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88"/>
      <c r="AK827" s="88"/>
      <c r="AL827" s="88"/>
      <c r="AM827" s="88"/>
    </row>
    <row r="828" spans="1:39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88"/>
      <c r="AK828" s="88"/>
      <c r="AL828" s="88"/>
      <c r="AM828" s="88"/>
    </row>
    <row r="829" spans="1:39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88"/>
      <c r="AK829" s="88"/>
      <c r="AL829" s="88"/>
      <c r="AM829" s="88"/>
    </row>
    <row r="830" spans="1:39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88"/>
      <c r="AK830" s="88"/>
      <c r="AL830" s="88"/>
      <c r="AM830" s="88"/>
    </row>
    <row r="831" spans="1:39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88"/>
      <c r="AK831" s="88"/>
      <c r="AL831" s="88"/>
      <c r="AM831" s="88"/>
    </row>
    <row r="832" spans="1:39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88"/>
      <c r="AK832" s="88"/>
      <c r="AL832" s="88"/>
      <c r="AM832" s="88"/>
    </row>
    <row r="833" spans="1:39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88"/>
      <c r="AK833" s="88"/>
      <c r="AL833" s="88"/>
      <c r="AM833" s="88"/>
    </row>
    <row r="834" spans="1:39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88"/>
      <c r="AK834" s="88"/>
      <c r="AL834" s="88"/>
      <c r="AM834" s="88"/>
    </row>
    <row r="835" spans="1:39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88"/>
      <c r="AK835" s="88"/>
      <c r="AL835" s="88"/>
      <c r="AM835" s="88"/>
    </row>
    <row r="836" spans="1:39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88"/>
      <c r="AK836" s="88"/>
      <c r="AL836" s="88"/>
      <c r="AM836" s="88"/>
    </row>
    <row r="837" spans="1:39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88"/>
      <c r="AK837" s="88"/>
      <c r="AL837" s="88"/>
      <c r="AM837" s="88"/>
    </row>
    <row r="838" spans="1:39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88"/>
      <c r="AK838" s="88"/>
      <c r="AL838" s="88"/>
      <c r="AM838" s="88"/>
    </row>
    <row r="839" spans="1:39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88"/>
      <c r="AK839" s="88"/>
      <c r="AL839" s="88"/>
      <c r="AM839" s="88"/>
    </row>
    <row r="840" spans="1:39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88"/>
      <c r="AK840" s="88"/>
      <c r="AL840" s="88"/>
      <c r="AM840" s="88"/>
    </row>
    <row r="841" spans="1:39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88"/>
      <c r="AK841" s="88"/>
      <c r="AL841" s="88"/>
      <c r="AM841" s="88"/>
    </row>
    <row r="842" spans="1:39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88"/>
      <c r="AK842" s="88"/>
      <c r="AL842" s="88"/>
      <c r="AM842" s="88"/>
    </row>
    <row r="843" spans="1:39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88"/>
      <c r="AK843" s="88"/>
      <c r="AL843" s="88"/>
      <c r="AM843" s="88"/>
    </row>
    <row r="844" spans="1:39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88"/>
      <c r="AK844" s="88"/>
      <c r="AL844" s="88"/>
      <c r="AM844" s="88"/>
    </row>
    <row r="845" spans="1:39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88"/>
      <c r="AK845" s="88"/>
      <c r="AL845" s="88"/>
      <c r="AM845" s="88"/>
    </row>
    <row r="846" spans="1:39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88"/>
      <c r="AK846" s="88"/>
      <c r="AL846" s="88"/>
      <c r="AM846" s="88"/>
    </row>
    <row r="847" spans="1:39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88"/>
      <c r="AK847" s="88"/>
      <c r="AL847" s="88"/>
      <c r="AM847" s="88"/>
    </row>
    <row r="848" spans="1:39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88"/>
      <c r="AK848" s="88"/>
      <c r="AL848" s="88"/>
      <c r="AM848" s="88"/>
    </row>
    <row r="849" spans="1:39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88"/>
      <c r="AK849" s="88"/>
      <c r="AL849" s="88"/>
      <c r="AM849" s="88"/>
    </row>
    <row r="850" spans="1:39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88"/>
      <c r="AK850" s="88"/>
      <c r="AL850" s="88"/>
      <c r="AM850" s="88"/>
    </row>
    <row r="851" spans="1:39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88"/>
      <c r="AK851" s="88"/>
      <c r="AL851" s="88"/>
      <c r="AM851" s="88"/>
    </row>
    <row r="852" spans="1:39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88"/>
      <c r="AK852" s="88"/>
      <c r="AL852" s="88"/>
      <c r="AM852" s="88"/>
    </row>
    <row r="853" spans="1:39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88"/>
      <c r="AK853" s="88"/>
      <c r="AL853" s="88"/>
      <c r="AM853" s="88"/>
    </row>
    <row r="854" spans="1:39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88"/>
      <c r="AK854" s="88"/>
      <c r="AL854" s="88"/>
      <c r="AM854" s="88"/>
    </row>
    <row r="855" spans="1:39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88"/>
      <c r="AK855" s="88"/>
      <c r="AL855" s="88"/>
      <c r="AM855" s="88"/>
    </row>
    <row r="856" spans="1:39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88"/>
      <c r="AK856" s="88"/>
      <c r="AL856" s="88"/>
      <c r="AM856" s="88"/>
    </row>
    <row r="857" spans="1:39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88"/>
      <c r="AK857" s="88"/>
      <c r="AL857" s="88"/>
      <c r="AM857" s="88"/>
    </row>
    <row r="858" spans="1:39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88"/>
      <c r="AK858" s="88"/>
      <c r="AL858" s="88"/>
      <c r="AM858" s="88"/>
    </row>
    <row r="859" spans="1:39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88"/>
      <c r="AK859" s="88"/>
      <c r="AL859" s="88"/>
      <c r="AM859" s="88"/>
    </row>
    <row r="860" spans="1:39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88"/>
      <c r="AK860" s="88"/>
      <c r="AL860" s="88"/>
      <c r="AM860" s="88"/>
    </row>
    <row r="861" spans="1:39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88"/>
      <c r="AK861" s="88"/>
      <c r="AL861" s="88"/>
      <c r="AM861" s="88"/>
    </row>
    <row r="862" spans="1:39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88"/>
      <c r="AK862" s="88"/>
      <c r="AL862" s="88"/>
      <c r="AM862" s="88"/>
    </row>
    <row r="863" spans="1:39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88"/>
      <c r="AK863" s="88"/>
      <c r="AL863" s="88"/>
      <c r="AM863" s="88"/>
    </row>
    <row r="864" spans="1:39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88"/>
      <c r="AK864" s="88"/>
      <c r="AL864" s="88"/>
      <c r="AM864" s="88"/>
    </row>
    <row r="865" spans="1:39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88"/>
      <c r="AK865" s="88"/>
      <c r="AL865" s="88"/>
      <c r="AM865" s="88"/>
    </row>
    <row r="866" spans="1:39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88"/>
      <c r="AK866" s="88"/>
      <c r="AL866" s="88"/>
      <c r="AM866" s="88"/>
    </row>
    <row r="867" spans="1:39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88"/>
      <c r="AK867" s="88"/>
      <c r="AL867" s="88"/>
      <c r="AM867" s="88"/>
    </row>
    <row r="868" spans="1:39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88"/>
      <c r="AK868" s="88"/>
      <c r="AL868" s="88"/>
      <c r="AM868" s="88"/>
    </row>
    <row r="869" spans="1:3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88"/>
      <c r="AK869" s="88"/>
      <c r="AL869" s="88"/>
      <c r="AM869" s="88"/>
    </row>
    <row r="870" spans="1:3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88"/>
      <c r="AK870" s="88"/>
      <c r="AL870" s="88"/>
      <c r="AM870" s="88"/>
    </row>
    <row r="871" spans="1:3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88"/>
      <c r="AK871" s="88"/>
      <c r="AL871" s="88"/>
      <c r="AM871" s="88"/>
    </row>
    <row r="872" spans="1:3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88"/>
      <c r="AK872" s="88"/>
      <c r="AL872" s="88"/>
      <c r="AM872" s="88"/>
    </row>
    <row r="873" spans="1:3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88"/>
      <c r="AK873" s="88"/>
      <c r="AL873" s="88"/>
      <c r="AM873" s="88"/>
    </row>
    <row r="874" spans="1:3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88"/>
      <c r="AK874" s="88"/>
      <c r="AL874" s="88"/>
      <c r="AM874" s="88"/>
    </row>
    <row r="875" spans="1:3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88"/>
      <c r="AK875" s="88"/>
      <c r="AL875" s="88"/>
      <c r="AM875" s="88"/>
    </row>
    <row r="876" spans="1:3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88"/>
      <c r="AK876" s="88"/>
      <c r="AL876" s="88"/>
      <c r="AM876" s="88"/>
    </row>
    <row r="877" spans="1:3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88"/>
      <c r="AK877" s="88"/>
      <c r="AL877" s="88"/>
      <c r="AM877" s="88"/>
    </row>
    <row r="878" spans="1:3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88"/>
      <c r="AK878" s="88"/>
      <c r="AL878" s="88"/>
      <c r="AM878" s="88"/>
    </row>
    <row r="879" spans="1:3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88"/>
      <c r="AK879" s="88"/>
      <c r="AL879" s="88"/>
      <c r="AM879" s="88"/>
    </row>
    <row r="880" spans="1:3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88"/>
      <c r="AK880" s="88"/>
      <c r="AL880" s="88"/>
      <c r="AM880" s="88"/>
    </row>
    <row r="881" spans="1:3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88"/>
      <c r="AK881" s="88"/>
      <c r="AL881" s="88"/>
      <c r="AM881" s="88"/>
    </row>
    <row r="882" spans="1:3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88"/>
      <c r="AK882" s="88"/>
      <c r="AL882" s="88"/>
      <c r="AM882" s="88"/>
    </row>
    <row r="883" spans="1:3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88"/>
      <c r="AK883" s="88"/>
      <c r="AL883" s="88"/>
      <c r="AM883" s="88"/>
    </row>
    <row r="884" spans="1:3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88"/>
      <c r="AK884" s="88"/>
      <c r="AL884" s="88"/>
      <c r="AM884" s="88"/>
    </row>
    <row r="885" spans="1:3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88"/>
      <c r="AK885" s="88"/>
      <c r="AL885" s="88"/>
      <c r="AM885" s="88"/>
    </row>
    <row r="886" spans="1:3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88"/>
      <c r="AK886" s="88"/>
      <c r="AL886" s="88"/>
      <c r="AM886" s="88"/>
    </row>
    <row r="887" spans="1:3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88"/>
      <c r="AK887" s="88"/>
      <c r="AL887" s="88"/>
      <c r="AM887" s="88"/>
    </row>
    <row r="888" spans="1:3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88"/>
      <c r="AK888" s="88"/>
      <c r="AL888" s="88"/>
      <c r="AM888" s="88"/>
    </row>
    <row r="889" spans="1:3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88"/>
      <c r="AK889" s="88"/>
      <c r="AL889" s="88"/>
      <c r="AM889" s="88"/>
    </row>
    <row r="890" spans="1:3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88"/>
      <c r="AK890" s="88"/>
      <c r="AL890" s="88"/>
      <c r="AM890" s="88"/>
    </row>
    <row r="891" spans="1:3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88"/>
      <c r="AK891" s="88"/>
      <c r="AL891" s="88"/>
      <c r="AM891" s="88"/>
    </row>
    <row r="892" spans="1:3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88"/>
      <c r="AK892" s="88"/>
      <c r="AL892" s="88"/>
      <c r="AM892" s="88"/>
    </row>
    <row r="893" spans="1:3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88"/>
      <c r="AK893" s="88"/>
      <c r="AL893" s="88"/>
      <c r="AM893" s="88"/>
    </row>
    <row r="894" spans="1:3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88"/>
      <c r="AK894" s="88"/>
      <c r="AL894" s="88"/>
      <c r="AM894" s="88"/>
    </row>
    <row r="895" spans="1:3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88"/>
      <c r="AK895" s="88"/>
      <c r="AL895" s="88"/>
      <c r="AM895" s="88"/>
    </row>
    <row r="896" spans="1:3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88"/>
      <c r="AK896" s="88"/>
      <c r="AL896" s="88"/>
      <c r="AM896" s="88"/>
    </row>
    <row r="897" spans="1:3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88"/>
      <c r="AK897" s="88"/>
      <c r="AL897" s="88"/>
      <c r="AM897" s="88"/>
    </row>
    <row r="898" spans="1:3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88"/>
      <c r="AK898" s="88"/>
      <c r="AL898" s="88"/>
      <c r="AM898" s="88"/>
    </row>
    <row r="899" spans="1:3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88"/>
      <c r="AK899" s="88"/>
      <c r="AL899" s="88"/>
      <c r="AM899" s="88"/>
    </row>
    <row r="900" spans="1:3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88"/>
      <c r="AK900" s="88"/>
      <c r="AL900" s="88"/>
      <c r="AM900" s="88"/>
    </row>
    <row r="901" spans="1:3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88"/>
      <c r="AK901" s="88"/>
      <c r="AL901" s="88"/>
      <c r="AM901" s="88"/>
    </row>
    <row r="902" spans="1:3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88"/>
      <c r="AK902" s="88"/>
      <c r="AL902" s="88"/>
      <c r="AM902" s="88"/>
    </row>
    <row r="903" spans="1:3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88"/>
      <c r="AK903" s="88"/>
      <c r="AL903" s="88"/>
      <c r="AM903" s="88"/>
    </row>
    <row r="904" spans="1:3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88"/>
      <c r="AK904" s="88"/>
      <c r="AL904" s="88"/>
      <c r="AM904" s="88"/>
    </row>
    <row r="905" spans="1:3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88"/>
      <c r="AK905" s="88"/>
      <c r="AL905" s="88"/>
      <c r="AM905" s="88"/>
    </row>
    <row r="906" spans="1:3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88"/>
      <c r="AK906" s="88"/>
      <c r="AL906" s="88"/>
      <c r="AM906" s="88"/>
    </row>
    <row r="907" spans="1:3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88"/>
      <c r="AK907" s="88"/>
      <c r="AL907" s="88"/>
      <c r="AM907" s="88"/>
    </row>
    <row r="908" spans="1:3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88"/>
      <c r="AK908" s="88"/>
      <c r="AL908" s="88"/>
      <c r="AM908" s="88"/>
    </row>
    <row r="909" spans="1:3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88"/>
      <c r="AK909" s="88"/>
      <c r="AL909" s="88"/>
      <c r="AM909" s="88"/>
    </row>
    <row r="910" spans="1:3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88"/>
      <c r="AK910" s="88"/>
      <c r="AL910" s="88"/>
      <c r="AM910" s="88"/>
    </row>
    <row r="911" spans="1:3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88"/>
      <c r="AK911" s="88"/>
      <c r="AL911" s="88"/>
      <c r="AM911" s="88"/>
    </row>
    <row r="912" spans="1:3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88"/>
      <c r="AK912" s="88"/>
      <c r="AL912" s="88"/>
      <c r="AM912" s="88"/>
    </row>
    <row r="913" spans="1:3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88"/>
      <c r="AK913" s="88"/>
      <c r="AL913" s="88"/>
      <c r="AM913" s="88"/>
    </row>
    <row r="914" spans="1:3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88"/>
      <c r="AK914" s="88"/>
      <c r="AL914" s="88"/>
      <c r="AM914" s="88"/>
    </row>
    <row r="915" spans="1:3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88"/>
      <c r="AK915" s="88"/>
      <c r="AL915" s="88"/>
      <c r="AM915" s="88"/>
    </row>
    <row r="916" spans="1:3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88"/>
      <c r="AK916" s="88"/>
      <c r="AL916" s="88"/>
      <c r="AM916" s="88"/>
    </row>
    <row r="917" spans="1:3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88"/>
      <c r="AK917" s="88"/>
      <c r="AL917" s="88"/>
      <c r="AM917" s="88"/>
    </row>
    <row r="918" spans="1:3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88"/>
      <c r="AK918" s="88"/>
      <c r="AL918" s="88"/>
      <c r="AM918" s="88"/>
    </row>
    <row r="919" spans="1:3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88"/>
      <c r="AK919" s="88"/>
      <c r="AL919" s="88"/>
      <c r="AM919" s="88"/>
    </row>
    <row r="920" spans="1:3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88"/>
      <c r="AK920" s="88"/>
      <c r="AL920" s="88"/>
      <c r="AM920" s="88"/>
    </row>
    <row r="921" spans="1:3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88"/>
      <c r="AK921" s="88"/>
      <c r="AL921" s="88"/>
      <c r="AM921" s="88"/>
    </row>
    <row r="922" spans="1:3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88"/>
      <c r="AK922" s="88"/>
      <c r="AL922" s="88"/>
      <c r="AM922" s="88"/>
    </row>
    <row r="923" spans="1:3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88"/>
      <c r="AK923" s="88"/>
      <c r="AL923" s="88"/>
      <c r="AM923" s="88"/>
    </row>
    <row r="924" spans="1:3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88"/>
      <c r="AK924" s="88"/>
      <c r="AL924" s="88"/>
      <c r="AM924" s="88"/>
    </row>
    <row r="925" spans="1:3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88"/>
      <c r="AK925" s="88"/>
      <c r="AL925" s="88"/>
      <c r="AM925" s="88"/>
    </row>
    <row r="926" spans="1:3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88"/>
      <c r="AK926" s="88"/>
      <c r="AL926" s="88"/>
      <c r="AM926" s="88"/>
    </row>
    <row r="927" spans="1:3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88"/>
      <c r="AK927" s="88"/>
      <c r="AL927" s="88"/>
      <c r="AM927" s="88"/>
    </row>
    <row r="928" spans="1:3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88"/>
      <c r="AK928" s="88"/>
      <c r="AL928" s="88"/>
      <c r="AM928" s="88"/>
    </row>
    <row r="929" spans="1:3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88"/>
      <c r="AK929" s="88"/>
      <c r="AL929" s="88"/>
      <c r="AM929" s="88"/>
    </row>
    <row r="930" spans="1:3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88"/>
      <c r="AK930" s="88"/>
      <c r="AL930" s="88"/>
      <c r="AM930" s="88"/>
    </row>
    <row r="931" spans="1:3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88"/>
      <c r="AK931" s="88"/>
      <c r="AL931" s="88"/>
      <c r="AM931" s="88"/>
    </row>
    <row r="932" spans="1:3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88"/>
      <c r="AK932" s="88"/>
      <c r="AL932" s="88"/>
      <c r="AM932" s="88"/>
    </row>
    <row r="933" spans="1:3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88"/>
      <c r="AK933" s="88"/>
      <c r="AL933" s="88"/>
      <c r="AM933" s="88"/>
    </row>
    <row r="934" spans="1:3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88"/>
      <c r="AK934" s="88"/>
      <c r="AL934" s="88"/>
      <c r="AM934" s="88"/>
    </row>
    <row r="935" spans="1:3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88"/>
      <c r="AK935" s="88"/>
      <c r="AL935" s="88"/>
      <c r="AM935" s="88"/>
    </row>
    <row r="936" spans="1:3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88"/>
      <c r="AK936" s="88"/>
      <c r="AL936" s="88"/>
      <c r="AM936" s="88"/>
    </row>
    <row r="937" spans="1:3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88"/>
      <c r="AK937" s="88"/>
      <c r="AL937" s="88"/>
      <c r="AM937" s="88"/>
    </row>
    <row r="938" spans="1:3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88"/>
      <c r="AK938" s="88"/>
      <c r="AL938" s="88"/>
      <c r="AM938" s="88"/>
    </row>
    <row r="939" spans="1:3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88"/>
      <c r="AK939" s="88"/>
      <c r="AL939" s="88"/>
      <c r="AM939" s="88"/>
    </row>
    <row r="940" spans="1:3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88"/>
      <c r="AK940" s="88"/>
      <c r="AL940" s="88"/>
      <c r="AM940" s="88"/>
    </row>
    <row r="941" spans="1:3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88"/>
      <c r="AK941" s="88"/>
      <c r="AL941" s="88"/>
      <c r="AM941" s="88"/>
    </row>
    <row r="942" spans="1:3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88"/>
      <c r="AK942" s="88"/>
      <c r="AL942" s="88"/>
      <c r="AM942" s="88"/>
    </row>
    <row r="943" spans="1:3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88"/>
      <c r="AK943" s="88"/>
      <c r="AL943" s="88"/>
      <c r="AM943" s="88"/>
    </row>
    <row r="944" spans="1:3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88"/>
      <c r="AK944" s="88"/>
      <c r="AL944" s="88"/>
      <c r="AM944" s="88"/>
    </row>
    <row r="945" spans="1:3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88"/>
      <c r="AK945" s="88"/>
      <c r="AL945" s="88"/>
      <c r="AM945" s="88"/>
    </row>
    <row r="946" spans="1:3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88"/>
      <c r="AK946" s="88"/>
      <c r="AL946" s="88"/>
      <c r="AM946" s="88"/>
    </row>
    <row r="947" spans="1:3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88"/>
      <c r="AK947" s="88"/>
      <c r="AL947" s="88"/>
      <c r="AM947" s="88"/>
    </row>
    <row r="948" spans="1:3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88"/>
      <c r="AK948" s="88"/>
      <c r="AL948" s="88"/>
      <c r="AM948" s="88"/>
    </row>
    <row r="949" spans="1:3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88"/>
      <c r="AK949" s="88"/>
      <c r="AL949" s="88"/>
      <c r="AM949" s="88"/>
    </row>
    <row r="950" spans="1:3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88"/>
      <c r="AK950" s="88"/>
      <c r="AL950" s="88"/>
      <c r="AM950" s="88"/>
    </row>
    <row r="951" spans="1:3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88"/>
      <c r="AK951" s="88"/>
      <c r="AL951" s="88"/>
      <c r="AM951" s="88"/>
    </row>
    <row r="952" spans="1:3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88"/>
      <c r="AK952" s="88"/>
      <c r="AL952" s="88"/>
      <c r="AM952" s="88"/>
    </row>
    <row r="953" spans="1:3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88"/>
      <c r="AK953" s="88"/>
      <c r="AL953" s="88"/>
      <c r="AM953" s="88"/>
    </row>
    <row r="954" spans="1:3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88"/>
      <c r="AK954" s="88"/>
      <c r="AL954" s="88"/>
      <c r="AM954" s="88"/>
    </row>
    <row r="955" spans="1:3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88"/>
      <c r="AK955" s="88"/>
      <c r="AL955" s="88"/>
      <c r="AM955" s="88"/>
    </row>
    <row r="956" spans="1:3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88"/>
      <c r="AK956" s="88"/>
      <c r="AL956" s="88"/>
      <c r="AM956" s="88"/>
    </row>
    <row r="957" spans="1:3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88"/>
      <c r="AK957" s="88"/>
      <c r="AL957" s="88"/>
      <c r="AM957" s="88"/>
    </row>
    <row r="958" spans="1:3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88"/>
      <c r="AK958" s="88"/>
      <c r="AL958" s="88"/>
      <c r="AM958" s="88"/>
    </row>
    <row r="959" spans="1:3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88"/>
      <c r="AK959" s="88"/>
      <c r="AL959" s="88"/>
      <c r="AM959" s="88"/>
    </row>
    <row r="960" spans="1:3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88"/>
      <c r="AK960" s="88"/>
      <c r="AL960" s="88"/>
      <c r="AM960" s="88"/>
    </row>
    <row r="961" spans="1:3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88"/>
      <c r="AK961" s="88"/>
      <c r="AL961" s="88"/>
      <c r="AM961" s="88"/>
    </row>
    <row r="962" spans="1:3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88"/>
      <c r="AK962" s="88"/>
      <c r="AL962" s="88"/>
      <c r="AM962" s="88"/>
    </row>
    <row r="963" spans="1:3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88"/>
      <c r="AK963" s="88"/>
      <c r="AL963" s="88"/>
      <c r="AM963" s="88"/>
    </row>
    <row r="964" spans="1:3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88"/>
      <c r="AK964" s="88"/>
      <c r="AL964" s="88"/>
      <c r="AM964" s="88"/>
    </row>
    <row r="965" spans="1:3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88"/>
      <c r="AK965" s="88"/>
      <c r="AL965" s="88"/>
      <c r="AM965" s="88"/>
    </row>
    <row r="966" spans="1:3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88"/>
      <c r="AK966" s="88"/>
      <c r="AL966" s="88"/>
      <c r="AM966" s="88"/>
    </row>
    <row r="967" spans="1:3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88"/>
      <c r="AK967" s="88"/>
      <c r="AL967" s="88"/>
      <c r="AM967" s="88"/>
    </row>
    <row r="968" spans="1:3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88"/>
      <c r="AK968" s="88"/>
      <c r="AL968" s="88"/>
      <c r="AM968" s="88"/>
    </row>
    <row r="969" spans="1:3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88"/>
      <c r="AK969" s="88"/>
      <c r="AL969" s="88"/>
      <c r="AM969" s="88"/>
    </row>
    <row r="970" spans="1:3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88"/>
      <c r="AK970" s="88"/>
      <c r="AL970" s="88"/>
      <c r="AM970" s="88"/>
    </row>
    <row r="971" spans="1:3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88"/>
      <c r="AK971" s="88"/>
      <c r="AL971" s="88"/>
      <c r="AM971" s="88"/>
    </row>
    <row r="972" spans="1:3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88"/>
      <c r="AK972" s="88"/>
      <c r="AL972" s="88"/>
      <c r="AM972" s="88"/>
    </row>
    <row r="973" spans="1:3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88"/>
      <c r="AK973" s="88"/>
      <c r="AL973" s="88"/>
      <c r="AM973" s="88"/>
    </row>
    <row r="974" spans="1:3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88"/>
      <c r="AK974" s="88"/>
      <c r="AL974" s="88"/>
      <c r="AM974" s="88"/>
    </row>
    <row r="975" spans="1:3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88"/>
      <c r="AK975" s="88"/>
      <c r="AL975" s="88"/>
      <c r="AM975" s="88"/>
    </row>
    <row r="976" spans="1:3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88"/>
      <c r="AK976" s="88"/>
      <c r="AL976" s="88"/>
      <c r="AM976" s="88"/>
    </row>
    <row r="977" spans="1:39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88"/>
      <c r="AK977" s="88"/>
      <c r="AL977" s="88"/>
      <c r="AM977" s="88"/>
    </row>
    <row r="978" spans="1:39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88"/>
      <c r="AK978" s="88"/>
      <c r="AL978" s="88"/>
      <c r="AM978" s="88"/>
    </row>
    <row r="979" spans="1:39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88"/>
      <c r="AK979" s="88"/>
      <c r="AL979" s="88"/>
      <c r="AM979" s="88"/>
    </row>
    <row r="980" spans="1:39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88"/>
      <c r="AK980" s="88"/>
      <c r="AL980" s="88"/>
      <c r="AM980" s="88"/>
    </row>
    <row r="981" spans="1:39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88"/>
      <c r="AK981" s="88"/>
      <c r="AL981" s="88"/>
      <c r="AM981" s="88"/>
    </row>
    <row r="982" spans="1:39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88"/>
      <c r="AK982" s="88"/>
      <c r="AL982" s="88"/>
      <c r="AM982" s="88"/>
    </row>
    <row r="983" spans="1:39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88"/>
      <c r="AK983" s="88"/>
      <c r="AL983" s="88"/>
      <c r="AM983" s="88"/>
    </row>
    <row r="984" spans="1:39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88"/>
      <c r="AK984" s="88"/>
      <c r="AL984" s="88"/>
      <c r="AM984" s="88"/>
    </row>
    <row r="985" spans="1:39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88"/>
      <c r="AK985" s="88"/>
      <c r="AL985" s="88"/>
      <c r="AM985" s="88"/>
    </row>
    <row r="986" spans="1:39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88"/>
      <c r="AK986" s="88"/>
      <c r="AL986" s="88"/>
      <c r="AM986" s="88"/>
    </row>
    <row r="987" spans="1:39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88"/>
      <c r="AK987" s="88"/>
      <c r="AL987" s="88"/>
      <c r="AM987" s="88"/>
    </row>
    <row r="988" spans="1:39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88"/>
      <c r="AK988" s="88"/>
      <c r="AL988" s="88"/>
      <c r="AM988" s="88"/>
    </row>
    <row r="989" spans="1:39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88"/>
      <c r="AK989" s="88"/>
      <c r="AL989" s="88"/>
      <c r="AM989" s="88"/>
    </row>
    <row r="990" spans="1:39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88"/>
      <c r="AK990" s="88"/>
      <c r="AL990" s="88"/>
      <c r="AM990" s="88"/>
    </row>
    <row r="991" spans="1:39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88"/>
      <c r="AK991" s="88"/>
      <c r="AL991" s="88"/>
      <c r="AM991" s="88"/>
    </row>
    <row r="992" spans="1:39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88"/>
      <c r="AK992" s="88"/>
      <c r="AL992" s="88"/>
      <c r="AM992" s="88"/>
    </row>
    <row r="993" spans="1:39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88"/>
      <c r="AK993" s="88"/>
      <c r="AL993" s="88"/>
      <c r="AM993" s="88"/>
    </row>
    <row r="994" spans="1:39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88"/>
      <c r="AK994" s="88"/>
      <c r="AL994" s="88"/>
      <c r="AM994" s="88"/>
    </row>
    <row r="995" spans="1:39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88"/>
      <c r="AK995" s="88"/>
      <c r="AL995" s="88"/>
      <c r="AM995" s="88"/>
    </row>
    <row r="996" spans="1:39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88"/>
      <c r="AK996" s="88"/>
      <c r="AL996" s="88"/>
      <c r="AM996" s="88"/>
    </row>
    <row r="997" spans="1:39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88"/>
      <c r="AK997" s="88"/>
      <c r="AL997" s="88"/>
      <c r="AM997" s="88"/>
    </row>
    <row r="998" spans="1:39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88"/>
      <c r="AK998" s="88"/>
      <c r="AL998" s="88"/>
      <c r="AM998" s="88"/>
    </row>
    <row r="999" spans="1:39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88"/>
      <c r="AK999" s="88"/>
      <c r="AL999" s="88"/>
      <c r="AM999" s="88"/>
    </row>
    <row r="1000" spans="1:39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88"/>
      <c r="AK1000" s="88"/>
      <c r="AL1000" s="88"/>
      <c r="AM1000" s="88"/>
    </row>
    <row r="1001" spans="1:39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88"/>
      <c r="AK1001" s="88"/>
      <c r="AL1001" s="88"/>
      <c r="AM1001" s="88"/>
    </row>
    <row r="1002" spans="1:39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88"/>
      <c r="AK1002" s="88"/>
      <c r="AL1002" s="88"/>
      <c r="AM1002" s="88"/>
    </row>
    <row r="1003" spans="1:39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88"/>
      <c r="AK1003" s="88"/>
      <c r="AL1003" s="88"/>
      <c r="AM1003" s="88"/>
    </row>
    <row r="1004" spans="1:39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88"/>
      <c r="AK1004" s="88"/>
      <c r="AL1004" s="88"/>
      <c r="AM1004" s="88"/>
    </row>
    <row r="1005" spans="1:39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88"/>
      <c r="AK1005" s="88"/>
      <c r="AL1005" s="88"/>
      <c r="AM1005" s="88"/>
    </row>
    <row r="1006" spans="1:39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88"/>
      <c r="AK1006" s="88"/>
      <c r="AL1006" s="88"/>
      <c r="AM1006" s="88"/>
    </row>
    <row r="1007" spans="1:39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88"/>
      <c r="AK1007" s="88"/>
      <c r="AL1007" s="88"/>
      <c r="AM1007" s="88"/>
    </row>
    <row r="1008" spans="1:39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88"/>
      <c r="AK1008" s="88"/>
      <c r="AL1008" s="88"/>
      <c r="AM1008" s="88"/>
    </row>
    <row r="1009" spans="1:39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88"/>
      <c r="AK1009" s="88"/>
      <c r="AL1009" s="88"/>
      <c r="AM1009" s="88"/>
    </row>
    <row r="1010" spans="1:39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88"/>
      <c r="AK1010" s="88"/>
      <c r="AL1010" s="88"/>
      <c r="AM1010" s="88"/>
    </row>
    <row r="1011" spans="1:39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88"/>
      <c r="AK1011" s="88"/>
      <c r="AL1011" s="88"/>
      <c r="AM1011" s="88"/>
    </row>
    <row r="1012" spans="1:39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88"/>
      <c r="AK1012" s="88"/>
      <c r="AL1012" s="88"/>
      <c r="AM1012" s="88"/>
    </row>
    <row r="1013" spans="1:39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88"/>
      <c r="AK1013" s="88"/>
      <c r="AL1013" s="88"/>
      <c r="AM1013" s="88"/>
    </row>
  </sheetData>
  <mergeCells count="28">
    <mergeCell ref="AK19:AM19"/>
    <mergeCell ref="W29:Z29"/>
    <mergeCell ref="AB29:AE29"/>
    <mergeCell ref="AG29:AI29"/>
    <mergeCell ref="AK29:AM29"/>
    <mergeCell ref="B29:B30"/>
    <mergeCell ref="R29:U29"/>
    <mergeCell ref="AB19:AE19"/>
    <mergeCell ref="AG19:AI19"/>
    <mergeCell ref="H29:K29"/>
    <mergeCell ref="M29:P29"/>
    <mergeCell ref="B19:B20"/>
    <mergeCell ref="H43:J43"/>
    <mergeCell ref="M43:O43"/>
    <mergeCell ref="R43:T43"/>
    <mergeCell ref="W19:Z19"/>
    <mergeCell ref="C19:F19"/>
    <mergeCell ref="R19:U19"/>
    <mergeCell ref="H19:K19"/>
    <mergeCell ref="M19:P19"/>
    <mergeCell ref="C29:F29"/>
    <mergeCell ref="M1:P1"/>
    <mergeCell ref="H1:K1"/>
    <mergeCell ref="C1:F1"/>
    <mergeCell ref="A4:A8"/>
    <mergeCell ref="AB1:AE1"/>
    <mergeCell ref="W1:Z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2"/>
  <sheetViews>
    <sheetView workbookViewId="0">
      <pane xSplit="2" topLeftCell="C1" activePane="topRight" state="frozen"/>
      <selection pane="topRight" activeCell="G19" sqref="G19"/>
    </sheetView>
  </sheetViews>
  <sheetFormatPr defaultColWidth="15.140625" defaultRowHeight="15" customHeight="1" x14ac:dyDescent="0.25"/>
  <cols>
    <col min="1" max="1" width="19.85546875" customWidth="1"/>
    <col min="2" max="2" width="28.42578125" customWidth="1"/>
    <col min="3" max="4" width="12.140625" customWidth="1"/>
    <col min="5" max="5" width="2.7109375" customWidth="1"/>
    <col min="6" max="7" width="12.140625" customWidth="1"/>
    <col min="8" max="8" width="2.7109375" customWidth="1"/>
    <col min="9" max="10" width="12.140625" customWidth="1"/>
    <col min="11" max="11" width="2.7109375" customWidth="1"/>
    <col min="12" max="13" width="12.140625" customWidth="1"/>
    <col min="14" max="14" width="2.7109375" customWidth="1"/>
    <col min="15" max="16" width="12.140625" customWidth="1"/>
    <col min="17" max="17" width="2.7109375" customWidth="1"/>
    <col min="18" max="19" width="12.140625" customWidth="1"/>
    <col min="20" max="20" width="2.42578125" customWidth="1"/>
    <col min="21" max="21" width="12.42578125" customWidth="1"/>
  </cols>
  <sheetData>
    <row r="1" spans="1:21" ht="14.25" customHeight="1" x14ac:dyDescent="0.25">
      <c r="A1" s="85"/>
      <c r="B1" s="86"/>
      <c r="C1" s="230" t="s">
        <v>20</v>
      </c>
      <c r="D1" s="223"/>
      <c r="E1" s="3"/>
      <c r="F1" s="230" t="s">
        <v>19</v>
      </c>
      <c r="G1" s="223"/>
      <c r="H1" s="3"/>
      <c r="I1" s="230" t="s">
        <v>18</v>
      </c>
      <c r="J1" s="223"/>
      <c r="K1" s="3"/>
      <c r="L1" s="230" t="s">
        <v>3</v>
      </c>
      <c r="M1" s="223"/>
      <c r="N1" s="3"/>
      <c r="O1" s="230" t="s">
        <v>2</v>
      </c>
      <c r="P1" s="223"/>
      <c r="Q1" s="87"/>
      <c r="R1" s="230" t="s">
        <v>80</v>
      </c>
      <c r="S1" s="223"/>
      <c r="T1" s="21"/>
      <c r="U1" s="21"/>
    </row>
    <row r="2" spans="1:21" ht="14.25" customHeight="1" x14ac:dyDescent="0.25">
      <c r="A2" s="89">
        <f>200/8</f>
        <v>25</v>
      </c>
      <c r="B2" s="90"/>
      <c r="C2" s="91" t="s">
        <v>110</v>
      </c>
      <c r="D2" s="91">
        <v>2016</v>
      </c>
      <c r="E2" s="92"/>
      <c r="F2" s="91" t="s">
        <v>110</v>
      </c>
      <c r="G2" s="91">
        <v>2016</v>
      </c>
      <c r="H2" s="92"/>
      <c r="I2" s="91" t="s">
        <v>110</v>
      </c>
      <c r="J2" s="91">
        <v>2016</v>
      </c>
      <c r="K2" s="92"/>
      <c r="L2" s="91" t="s">
        <v>110</v>
      </c>
      <c r="M2" s="91">
        <v>2016</v>
      </c>
      <c r="N2" s="92"/>
      <c r="O2" s="91" t="s">
        <v>110</v>
      </c>
      <c r="P2" s="91">
        <v>2016</v>
      </c>
      <c r="Q2" s="93"/>
      <c r="R2" s="91" t="s">
        <v>110</v>
      </c>
      <c r="S2" s="91">
        <v>2016</v>
      </c>
      <c r="T2" s="128"/>
      <c r="U2" s="21"/>
    </row>
    <row r="3" spans="1:21" ht="14.25" customHeight="1" x14ac:dyDescent="0.25">
      <c r="A3" s="85"/>
      <c r="B3" s="90"/>
      <c r="C3" s="91"/>
      <c r="D3" s="129">
        <v>2</v>
      </c>
      <c r="E3" s="92"/>
      <c r="F3" s="91"/>
      <c r="G3" s="129">
        <v>1</v>
      </c>
      <c r="H3" s="92"/>
      <c r="I3" s="91"/>
      <c r="J3" s="129">
        <v>1</v>
      </c>
      <c r="K3" s="92"/>
      <c r="L3" s="91"/>
      <c r="M3" s="129">
        <v>1</v>
      </c>
      <c r="N3" s="92"/>
      <c r="O3" s="91"/>
      <c r="P3" s="129">
        <v>1</v>
      </c>
      <c r="Q3" s="93"/>
      <c r="R3" s="91"/>
      <c r="S3" s="129">
        <v>1</v>
      </c>
      <c r="T3" s="128"/>
      <c r="U3" s="3"/>
    </row>
    <row r="4" spans="1:21" ht="14.25" customHeight="1" x14ac:dyDescent="0.25">
      <c r="A4" s="231" t="s">
        <v>111</v>
      </c>
      <c r="B4" s="94" t="s">
        <v>112</v>
      </c>
      <c r="C4" s="72">
        <v>12</v>
      </c>
      <c r="D4" s="95">
        <f t="shared" ref="D4:D9" si="0">$C4*D$3</f>
        <v>24</v>
      </c>
      <c r="E4" s="3"/>
      <c r="F4" s="96">
        <v>6</v>
      </c>
      <c r="G4" s="95">
        <f t="shared" ref="G4:G9" si="1">$F4*G$3</f>
        <v>6</v>
      </c>
      <c r="H4" s="3"/>
      <c r="I4" s="96">
        <v>5</v>
      </c>
      <c r="J4" s="95">
        <f t="shared" ref="J4:J9" si="2">$I4*J$3</f>
        <v>5</v>
      </c>
      <c r="K4" s="3"/>
      <c r="L4" s="72">
        <v>3</v>
      </c>
      <c r="M4" s="95">
        <f t="shared" ref="M4:M9" si="3">$L4*M$3</f>
        <v>3</v>
      </c>
      <c r="N4" s="3"/>
      <c r="O4" s="130">
        <v>3</v>
      </c>
      <c r="P4" s="95">
        <f t="shared" ref="P4:P9" si="4">$O4*P$3</f>
        <v>3</v>
      </c>
      <c r="Q4" s="87"/>
      <c r="R4" s="130">
        <v>5</v>
      </c>
      <c r="S4" s="95">
        <f t="shared" ref="S4:S9" si="5">$R4*S$3</f>
        <v>5</v>
      </c>
      <c r="T4" s="131"/>
      <c r="U4" s="3"/>
    </row>
    <row r="5" spans="1:21" ht="14.25" customHeight="1" x14ac:dyDescent="0.25">
      <c r="A5" s="216"/>
      <c r="B5" s="97" t="s">
        <v>113</v>
      </c>
      <c r="C5" s="72">
        <v>5</v>
      </c>
      <c r="D5" s="95">
        <f t="shared" si="0"/>
        <v>10</v>
      </c>
      <c r="E5" s="3"/>
      <c r="F5" s="72">
        <v>3</v>
      </c>
      <c r="G5" s="95">
        <f t="shared" si="1"/>
        <v>3</v>
      </c>
      <c r="H5" s="3"/>
      <c r="I5" s="72">
        <v>3</v>
      </c>
      <c r="J5" s="95">
        <f t="shared" si="2"/>
        <v>3</v>
      </c>
      <c r="K5" s="3"/>
      <c r="L5" s="72">
        <v>1</v>
      </c>
      <c r="M5" s="95">
        <f t="shared" si="3"/>
        <v>1</v>
      </c>
      <c r="N5" s="3"/>
      <c r="O5" s="132">
        <v>1</v>
      </c>
      <c r="P5" s="95">
        <f t="shared" si="4"/>
        <v>1</v>
      </c>
      <c r="Q5" s="87"/>
      <c r="R5" s="132">
        <v>3</v>
      </c>
      <c r="S5" s="95">
        <f t="shared" si="5"/>
        <v>3</v>
      </c>
      <c r="T5" s="131"/>
      <c r="U5" s="3"/>
    </row>
    <row r="6" spans="1:21" ht="14.25" customHeight="1" x14ac:dyDescent="0.25">
      <c r="A6" s="216"/>
      <c r="B6" s="97" t="s">
        <v>114</v>
      </c>
      <c r="C6" s="96">
        <v>5</v>
      </c>
      <c r="D6" s="95">
        <f t="shared" si="0"/>
        <v>10</v>
      </c>
      <c r="E6" s="3"/>
      <c r="F6" s="72">
        <v>4</v>
      </c>
      <c r="G6" s="95">
        <f t="shared" si="1"/>
        <v>4</v>
      </c>
      <c r="H6" s="3"/>
      <c r="I6" s="72">
        <v>3</v>
      </c>
      <c r="J6" s="95">
        <f t="shared" si="2"/>
        <v>3</v>
      </c>
      <c r="K6" s="3"/>
      <c r="L6" s="72">
        <v>1</v>
      </c>
      <c r="M6" s="95">
        <f t="shared" si="3"/>
        <v>1</v>
      </c>
      <c r="N6" s="3"/>
      <c r="O6" s="132">
        <v>1</v>
      </c>
      <c r="P6" s="95">
        <f t="shared" si="4"/>
        <v>1</v>
      </c>
      <c r="Q6" s="87"/>
      <c r="R6" s="132">
        <v>3</v>
      </c>
      <c r="S6" s="95">
        <f t="shared" si="5"/>
        <v>3</v>
      </c>
      <c r="T6" s="131"/>
      <c r="U6" s="3"/>
    </row>
    <row r="7" spans="1:21" ht="15" customHeight="1" x14ac:dyDescent="0.25">
      <c r="A7" s="216"/>
      <c r="B7" s="97" t="s">
        <v>115</v>
      </c>
      <c r="C7" s="72">
        <v>5</v>
      </c>
      <c r="D7" s="95">
        <f t="shared" si="0"/>
        <v>10</v>
      </c>
      <c r="E7" s="3"/>
      <c r="F7" s="96">
        <v>4</v>
      </c>
      <c r="G7" s="95">
        <f t="shared" si="1"/>
        <v>4</v>
      </c>
      <c r="H7" s="3"/>
      <c r="I7" s="72">
        <v>5</v>
      </c>
      <c r="J7" s="95">
        <f t="shared" si="2"/>
        <v>5</v>
      </c>
      <c r="K7" s="3"/>
      <c r="L7" s="72">
        <v>2</v>
      </c>
      <c r="M7" s="95">
        <f t="shared" si="3"/>
        <v>2</v>
      </c>
      <c r="N7" s="3"/>
      <c r="O7" s="132">
        <v>2</v>
      </c>
      <c r="P7" s="95">
        <f t="shared" si="4"/>
        <v>2</v>
      </c>
      <c r="Q7" s="87"/>
      <c r="R7" s="132">
        <v>5</v>
      </c>
      <c r="S7" s="95">
        <f t="shared" si="5"/>
        <v>5</v>
      </c>
      <c r="T7" s="131"/>
      <c r="U7" s="3"/>
    </row>
    <row r="8" spans="1:21" ht="14.25" customHeight="1" x14ac:dyDescent="0.25">
      <c r="A8" s="217"/>
      <c r="B8" s="98" t="s">
        <v>116</v>
      </c>
      <c r="C8" s="72">
        <v>5</v>
      </c>
      <c r="D8" s="95">
        <f t="shared" si="0"/>
        <v>10</v>
      </c>
      <c r="E8" s="3"/>
      <c r="F8" s="96">
        <v>3</v>
      </c>
      <c r="G8" s="95">
        <f t="shared" si="1"/>
        <v>3</v>
      </c>
      <c r="H8" s="3"/>
      <c r="I8" s="72">
        <v>3</v>
      </c>
      <c r="J8" s="95">
        <f t="shared" si="2"/>
        <v>3</v>
      </c>
      <c r="K8" s="3"/>
      <c r="L8" s="72">
        <v>1</v>
      </c>
      <c r="M8" s="95">
        <f t="shared" si="3"/>
        <v>1</v>
      </c>
      <c r="N8" s="3"/>
      <c r="O8" s="132">
        <v>1</v>
      </c>
      <c r="P8" s="95">
        <f t="shared" si="4"/>
        <v>1</v>
      </c>
      <c r="Q8" s="87"/>
      <c r="R8" s="132">
        <v>3</v>
      </c>
      <c r="S8" s="95">
        <f t="shared" si="5"/>
        <v>3</v>
      </c>
      <c r="T8" s="131"/>
      <c r="U8" s="3"/>
    </row>
    <row r="9" spans="1:21" ht="14.25" customHeight="1" x14ac:dyDescent="0.25">
      <c r="A9" s="99" t="s">
        <v>117</v>
      </c>
      <c r="B9" s="98"/>
      <c r="C9" s="96">
        <v>20</v>
      </c>
      <c r="D9" s="95">
        <f t="shared" si="0"/>
        <v>40</v>
      </c>
      <c r="E9" s="3"/>
      <c r="F9" s="96">
        <v>16</v>
      </c>
      <c r="G9" s="95">
        <f t="shared" si="1"/>
        <v>16</v>
      </c>
      <c r="H9" s="3"/>
      <c r="I9" s="96">
        <v>16</v>
      </c>
      <c r="J9" s="95">
        <f t="shared" si="2"/>
        <v>16</v>
      </c>
      <c r="K9" s="3"/>
      <c r="L9" s="96">
        <v>10</v>
      </c>
      <c r="M9" s="95">
        <f t="shared" si="3"/>
        <v>10</v>
      </c>
      <c r="N9" s="3"/>
      <c r="O9" s="133">
        <v>8</v>
      </c>
      <c r="P9" s="95">
        <f t="shared" si="4"/>
        <v>8</v>
      </c>
      <c r="Q9" s="87"/>
      <c r="R9" s="133">
        <v>16</v>
      </c>
      <c r="S9" s="95">
        <f t="shared" si="5"/>
        <v>16</v>
      </c>
      <c r="T9" s="131"/>
      <c r="U9" s="3"/>
    </row>
    <row r="10" spans="1:21" ht="14.25" customHeight="1" x14ac:dyDescent="0.25">
      <c r="A10" s="103" t="s">
        <v>123</v>
      </c>
      <c r="B10" s="104"/>
      <c r="C10" s="105"/>
      <c r="D10" s="106">
        <f>SUM(D4:D9)</f>
        <v>104</v>
      </c>
      <c r="E10" s="3"/>
      <c r="F10" s="105"/>
      <c r="G10" s="106">
        <f>SUM(G4:G9)</f>
        <v>36</v>
      </c>
      <c r="H10" s="3"/>
      <c r="I10" s="105"/>
      <c r="J10" s="106">
        <f>SUM(J4:J9)</f>
        <v>35</v>
      </c>
      <c r="K10" s="3"/>
      <c r="L10" s="105"/>
      <c r="M10" s="106">
        <f>SUM(M4:M9)</f>
        <v>18</v>
      </c>
      <c r="N10" s="3"/>
      <c r="O10" s="105"/>
      <c r="P10" s="106">
        <f>SUM(P4:P9)</f>
        <v>16</v>
      </c>
      <c r="Q10" s="87"/>
      <c r="R10" s="105"/>
      <c r="S10" s="106">
        <f>SUM(S4:S9)</f>
        <v>35</v>
      </c>
      <c r="T10" s="131"/>
      <c r="U10" s="3"/>
    </row>
    <row r="11" spans="1:21" ht="14.25" customHeight="1" x14ac:dyDescent="0.25">
      <c r="A11" s="134" t="s">
        <v>142</v>
      </c>
      <c r="B11" s="21"/>
      <c r="C11" s="21"/>
      <c r="D11" s="84">
        <f>SUM(D4:D9)*$A$2</f>
        <v>2600</v>
      </c>
      <c r="E11" s="3"/>
      <c r="F11" s="21"/>
      <c r="G11" s="84">
        <f>SUM(G4:G9)*$A$2</f>
        <v>900</v>
      </c>
      <c r="H11" s="3"/>
      <c r="I11" s="21"/>
      <c r="J11" s="84">
        <f>SUM(J4:J9)*$A$2</f>
        <v>875</v>
      </c>
      <c r="K11" s="3"/>
      <c r="L11" s="21"/>
      <c r="M11" s="84">
        <f>SUM(M4:M9)*$A$2</f>
        <v>450</v>
      </c>
      <c r="N11" s="3"/>
      <c r="O11" s="21"/>
      <c r="P11" s="84">
        <f>SUM(P4:P9)*$A$2</f>
        <v>400</v>
      </c>
      <c r="Q11" s="47"/>
      <c r="R11" s="47"/>
      <c r="S11" s="84">
        <f>SUM(S4:S9)*$A$2</f>
        <v>875</v>
      </c>
      <c r="T11" s="21"/>
      <c r="U11" s="122">
        <f>SUM(C11:S11)</f>
        <v>6100</v>
      </c>
    </row>
    <row r="12" spans="1:21" ht="14.25" customHeight="1" x14ac:dyDescent="0.25">
      <c r="A12" s="117" t="s">
        <v>143</v>
      </c>
      <c r="B12" s="112">
        <v>0.1075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1"/>
      <c r="O12" s="21"/>
      <c r="P12" s="21"/>
      <c r="Q12" s="21"/>
      <c r="R12" s="21"/>
      <c r="S12" s="21"/>
      <c r="T12" s="21"/>
      <c r="U12" s="122">
        <f>U11/(1-$B$12)</f>
        <v>6834.7338935574235</v>
      </c>
    </row>
    <row r="13" spans="1:21" ht="14.25" customHeight="1" x14ac:dyDescent="0.25">
      <c r="A13" s="3"/>
      <c r="B13" s="3"/>
      <c r="C13" s="3"/>
      <c r="D13" s="3"/>
      <c r="E13" s="21"/>
      <c r="F13" s="3"/>
      <c r="G13" s="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3"/>
    </row>
    <row r="14" spans="1:21" ht="14.25" customHeight="1" x14ac:dyDescent="0.25">
      <c r="A14" s="3"/>
      <c r="B14" s="3"/>
      <c r="C14" s="3"/>
      <c r="D14" s="3"/>
      <c r="E14" s="21"/>
      <c r="F14" s="3"/>
      <c r="G14" s="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4.25" customHeight="1" x14ac:dyDescent="0.25">
      <c r="A15" s="150"/>
      <c r="B15" s="154"/>
      <c r="C15" s="164" t="s">
        <v>110</v>
      </c>
      <c r="D15" s="129">
        <v>2016</v>
      </c>
      <c r="E15" s="160"/>
      <c r="F15" s="129" t="s">
        <v>110</v>
      </c>
      <c r="G15" s="129">
        <v>2016</v>
      </c>
      <c r="H15" s="160"/>
      <c r="I15" s="129" t="s">
        <v>110</v>
      </c>
      <c r="J15" s="129">
        <v>2016</v>
      </c>
      <c r="K15" s="160"/>
      <c r="L15" s="129" t="s">
        <v>110</v>
      </c>
      <c r="M15" s="129">
        <v>2016</v>
      </c>
      <c r="N15" s="160"/>
      <c r="O15" s="129" t="s">
        <v>110</v>
      </c>
      <c r="P15" s="129">
        <v>2016</v>
      </c>
      <c r="Q15" s="160"/>
      <c r="R15" s="129" t="s">
        <v>110</v>
      </c>
      <c r="S15" s="129">
        <v>2016</v>
      </c>
      <c r="T15" s="160"/>
      <c r="U15" s="129" t="s">
        <v>123</v>
      </c>
    </row>
    <row r="16" spans="1:21" ht="14.25" customHeight="1" x14ac:dyDescent="0.25">
      <c r="A16" s="155" t="s">
        <v>144</v>
      </c>
      <c r="B16" s="156"/>
      <c r="C16" s="157">
        <f>Infrastructure!$H22</f>
        <v>556650</v>
      </c>
      <c r="D16" s="158">
        <f>C16*D3</f>
        <v>1113300</v>
      </c>
      <c r="E16" s="21"/>
      <c r="F16" s="159">
        <f>Infrastructure!$H48</f>
        <v>369300</v>
      </c>
      <c r="G16" s="158">
        <f>F16*G3</f>
        <v>369300</v>
      </c>
      <c r="H16" s="21"/>
      <c r="I16" s="159">
        <f>Infrastructure!$H73</f>
        <v>251400</v>
      </c>
      <c r="J16" s="158">
        <f>I16*J3</f>
        <v>251400</v>
      </c>
      <c r="K16" s="21"/>
      <c r="L16" s="162">
        <f>Infrastructure!$H98</f>
        <v>121790</v>
      </c>
      <c r="M16" s="163">
        <f>L16*M3</f>
        <v>121790</v>
      </c>
      <c r="N16" s="21"/>
      <c r="O16" s="152">
        <f>Infrastructure!$H121</f>
        <v>15505</v>
      </c>
      <c r="P16" s="153">
        <f>O16*P3</f>
        <v>15505</v>
      </c>
      <c r="Q16" s="21"/>
      <c r="R16" s="152">
        <f>Infrastructure!$H143</f>
        <v>203950</v>
      </c>
      <c r="S16" s="153">
        <f>R16*S3</f>
        <v>203950</v>
      </c>
      <c r="T16" s="21"/>
      <c r="U16" s="161">
        <f>D16+G16+J16+M16+P16+S16</f>
        <v>2075245</v>
      </c>
    </row>
    <row r="17" spans="1:21" ht="14.25" customHeight="1" x14ac:dyDescent="0.25">
      <c r="A17" s="150" t="s">
        <v>145</v>
      </c>
      <c r="B17" s="154">
        <v>0.1075</v>
      </c>
      <c r="C17" s="3"/>
      <c r="D17" s="3"/>
      <c r="E17" s="21"/>
      <c r="F17" s="3"/>
      <c r="G17" s="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61">
        <f>U16/(1-$B$17)</f>
        <v>2325204.4817927172</v>
      </c>
    </row>
    <row r="18" spans="1:21" ht="14.25" customHeight="1" x14ac:dyDescent="0.25">
      <c r="A18" s="3"/>
      <c r="B18" s="52"/>
      <c r="C18" s="3"/>
      <c r="D18" s="3"/>
      <c r="E18" s="21"/>
      <c r="F18" s="3"/>
      <c r="G18" s="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</sheetData>
  <mergeCells count="7">
    <mergeCell ref="I1:J1"/>
    <mergeCell ref="F1:G1"/>
    <mergeCell ref="R1:S1"/>
    <mergeCell ref="A4:A8"/>
    <mergeCell ref="C1:D1"/>
    <mergeCell ref="O1:P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4"/>
  <sheetViews>
    <sheetView workbookViewId="0">
      <pane xSplit="2" topLeftCell="R1" activePane="topRight" state="frozen"/>
      <selection pane="topRight" activeCell="AE28" sqref="AE28"/>
    </sheetView>
  </sheetViews>
  <sheetFormatPr defaultColWidth="15.140625" defaultRowHeight="15" customHeight="1" x14ac:dyDescent="0.25"/>
  <cols>
    <col min="1" max="1" width="6.5703125" customWidth="1"/>
    <col min="2" max="2" width="10.140625" customWidth="1"/>
    <col min="3" max="3" width="1.42578125" customWidth="1"/>
    <col min="4" max="6" width="13.5703125" customWidth="1"/>
    <col min="7" max="7" width="1.42578125" customWidth="1"/>
    <col min="8" max="10" width="13.5703125" customWidth="1"/>
    <col min="11" max="11" width="1.42578125" customWidth="1"/>
    <col min="12" max="14" width="13.5703125" customWidth="1"/>
    <col min="15" max="15" width="1.42578125" customWidth="1"/>
    <col min="16" max="18" width="13.5703125" customWidth="1"/>
    <col min="19" max="19" width="1.42578125" customWidth="1"/>
    <col min="20" max="22" width="13.5703125" customWidth="1"/>
    <col min="23" max="23" width="1.5703125" customWidth="1"/>
    <col min="24" max="26" width="13.5703125" customWidth="1"/>
    <col min="27" max="27" width="1.5703125" customWidth="1"/>
    <col min="28" max="28" width="13.5703125" customWidth="1"/>
    <col min="29" max="29" width="1.42578125" customWidth="1"/>
    <col min="30" max="32" width="13.5703125" customWidth="1"/>
    <col min="33" max="33" width="2.42578125" customWidth="1"/>
    <col min="34" max="34" width="15.28515625" customWidth="1"/>
  </cols>
  <sheetData>
    <row r="1" spans="1:34" ht="15" customHeight="1" x14ac:dyDescent="0.25">
      <c r="A1" s="229" t="s">
        <v>100</v>
      </c>
      <c r="B1" s="223"/>
      <c r="C1" s="78"/>
      <c r="D1" s="227" t="s">
        <v>20</v>
      </c>
      <c r="E1" s="222"/>
      <c r="F1" s="223"/>
      <c r="G1" s="78"/>
      <c r="H1" s="227" t="s">
        <v>19</v>
      </c>
      <c r="I1" s="222"/>
      <c r="J1" s="223"/>
      <c r="K1" s="78"/>
      <c r="L1" s="227" t="s">
        <v>18</v>
      </c>
      <c r="M1" s="222"/>
      <c r="N1" s="223"/>
      <c r="O1" s="78"/>
      <c r="P1" s="227" t="s">
        <v>3</v>
      </c>
      <c r="Q1" s="222"/>
      <c r="R1" s="223"/>
      <c r="S1" s="78"/>
      <c r="T1" s="227" t="s">
        <v>2</v>
      </c>
      <c r="U1" s="222"/>
      <c r="V1" s="223"/>
      <c r="W1" s="78"/>
      <c r="X1" s="227" t="s">
        <v>101</v>
      </c>
      <c r="Y1" s="222"/>
      <c r="Z1" s="223"/>
      <c r="AA1" s="78"/>
      <c r="AB1" s="79" t="s">
        <v>81</v>
      </c>
      <c r="AC1" s="78"/>
      <c r="AD1" s="227" t="s">
        <v>102</v>
      </c>
      <c r="AE1" s="222"/>
      <c r="AF1" s="223"/>
      <c r="AG1" s="78"/>
      <c r="AH1" s="79" t="s">
        <v>103</v>
      </c>
    </row>
    <row r="2" spans="1:34" ht="15" customHeight="1" x14ac:dyDescent="0.25">
      <c r="A2" s="228" t="s">
        <v>15</v>
      </c>
      <c r="B2" s="223"/>
      <c r="C2" s="78"/>
      <c r="D2" s="80">
        <v>2016</v>
      </c>
      <c r="E2" s="80">
        <v>2017</v>
      </c>
      <c r="F2" s="80">
        <v>2018</v>
      </c>
      <c r="G2" s="78"/>
      <c r="H2" s="80">
        <v>2016</v>
      </c>
      <c r="I2" s="80">
        <v>2017</v>
      </c>
      <c r="J2" s="80">
        <v>2018</v>
      </c>
      <c r="K2" s="78"/>
      <c r="L2" s="80">
        <v>2016</v>
      </c>
      <c r="M2" s="80">
        <v>2017</v>
      </c>
      <c r="N2" s="80">
        <v>2018</v>
      </c>
      <c r="O2" s="78"/>
      <c r="P2" s="80">
        <v>2016</v>
      </c>
      <c r="Q2" s="80">
        <v>2017</v>
      </c>
      <c r="R2" s="80">
        <v>2018</v>
      </c>
      <c r="S2" s="78"/>
      <c r="T2" s="80">
        <v>2016</v>
      </c>
      <c r="U2" s="80">
        <v>2017</v>
      </c>
      <c r="V2" s="80">
        <v>2018</v>
      </c>
      <c r="W2" s="78"/>
      <c r="X2" s="80">
        <v>2016</v>
      </c>
      <c r="Y2" s="80">
        <v>2017</v>
      </c>
      <c r="Z2" s="80">
        <v>2018</v>
      </c>
      <c r="AA2" s="78"/>
      <c r="AB2" s="80">
        <v>2016</v>
      </c>
      <c r="AC2" s="78"/>
      <c r="AD2" s="80">
        <v>2016</v>
      </c>
      <c r="AE2" s="80">
        <v>2017</v>
      </c>
      <c r="AF2" s="80">
        <v>2018</v>
      </c>
      <c r="AG2" s="78"/>
      <c r="AH2" s="80" t="s">
        <v>104</v>
      </c>
    </row>
    <row r="3" spans="1:34" ht="15" customHeight="1" x14ac:dyDescent="0.25">
      <c r="A3" s="228" t="s">
        <v>105</v>
      </c>
      <c r="B3" s="223"/>
      <c r="C3" s="14"/>
      <c r="D3" s="5">
        <v>4</v>
      </c>
      <c r="E3" s="5"/>
      <c r="F3" s="5"/>
      <c r="G3" s="14"/>
      <c r="H3" s="5">
        <v>20</v>
      </c>
      <c r="I3" s="5"/>
      <c r="J3" s="5"/>
      <c r="K3" s="14"/>
      <c r="L3" s="5">
        <v>5</v>
      </c>
      <c r="M3" s="5"/>
      <c r="N3" s="5"/>
      <c r="O3" s="14"/>
      <c r="P3" s="5">
        <v>40</v>
      </c>
      <c r="Q3" s="5">
        <v>30</v>
      </c>
      <c r="R3" s="5">
        <v>20</v>
      </c>
      <c r="S3" s="14"/>
      <c r="T3" s="5">
        <v>150</v>
      </c>
      <c r="U3" s="5">
        <v>100</v>
      </c>
      <c r="V3" s="5">
        <v>70</v>
      </c>
      <c r="W3" s="14"/>
      <c r="X3" s="5">
        <v>3</v>
      </c>
      <c r="Y3" s="5"/>
      <c r="Z3" s="5"/>
      <c r="AA3" s="14"/>
      <c r="AB3" s="5">
        <v>1</v>
      </c>
      <c r="AC3" s="14"/>
      <c r="AD3" s="5"/>
      <c r="AE3" s="5"/>
      <c r="AF3" s="5"/>
      <c r="AG3" s="14"/>
      <c r="AH3" s="81">
        <f>SUM(D3:Z3)</f>
        <v>442</v>
      </c>
    </row>
    <row r="4" spans="1:34" ht="15" customHeight="1" x14ac:dyDescent="0.25">
      <c r="A4" s="228" t="s">
        <v>106</v>
      </c>
      <c r="B4" s="223"/>
      <c r="C4" s="14"/>
      <c r="D4" s="82">
        <f>Infrastructure!$K22</f>
        <v>623697.47899159673</v>
      </c>
      <c r="E4" s="5"/>
      <c r="F4" s="5"/>
      <c r="G4" s="14"/>
      <c r="H4" s="82">
        <f>Infrastructure!$K48</f>
        <v>413781.51260504208</v>
      </c>
      <c r="I4" s="5"/>
      <c r="J4" s="5"/>
      <c r="K4" s="14"/>
      <c r="L4" s="82">
        <f>Infrastructure!$K73</f>
        <v>281680.6722689076</v>
      </c>
      <c r="M4" s="5"/>
      <c r="N4" s="5"/>
      <c r="O4" s="14"/>
      <c r="P4" s="82">
        <f>Infrastructure!$K98</f>
        <v>136459.38375350143</v>
      </c>
      <c r="Q4" s="82">
        <f>Infrastructure!$K98</f>
        <v>136459.38375350143</v>
      </c>
      <c r="R4" s="82">
        <f>Infrastructure!$K98</f>
        <v>136459.38375350143</v>
      </c>
      <c r="S4" s="14"/>
      <c r="T4" s="82">
        <f>Infrastructure!$K121</f>
        <v>17372.549019607843</v>
      </c>
      <c r="U4" s="82">
        <f>Infrastructure!$K121</f>
        <v>17372.549019607843</v>
      </c>
      <c r="V4" s="82">
        <f>Infrastructure!$K121</f>
        <v>17372.549019607843</v>
      </c>
      <c r="W4" s="14"/>
      <c r="X4" s="82">
        <f>Infrastructure!$K143</f>
        <v>228515.40616246502</v>
      </c>
      <c r="Y4" s="5"/>
      <c r="Z4" s="5"/>
      <c r="AA4" s="14"/>
      <c r="AB4" s="82">
        <f>Infrastructure!$K195</f>
        <v>2369915.9663865548</v>
      </c>
      <c r="AC4" s="14"/>
      <c r="AD4" s="82"/>
      <c r="AE4" s="82"/>
      <c r="AF4" s="82"/>
      <c r="AG4" s="14"/>
      <c r="AH4" s="83"/>
    </row>
    <row r="5" spans="1:34" ht="15" customHeight="1" x14ac:dyDescent="0.25">
      <c r="A5" s="228" t="s">
        <v>107</v>
      </c>
      <c r="B5" s="223"/>
      <c r="C5" s="14"/>
      <c r="D5" s="82">
        <f>Infrastructure!$K26</f>
        <v>0</v>
      </c>
      <c r="E5" s="5"/>
      <c r="F5" s="5"/>
      <c r="G5" s="14"/>
      <c r="H5" s="82">
        <f>Infrastructure!$K52</f>
        <v>0</v>
      </c>
      <c r="I5" s="5"/>
      <c r="J5" s="5"/>
      <c r="K5" s="14"/>
      <c r="L5" s="82">
        <f>Infrastructure!$K77</f>
        <v>0</v>
      </c>
      <c r="M5" s="5"/>
      <c r="N5" s="5"/>
      <c r="O5" s="14"/>
      <c r="P5" s="82">
        <f>Infrastructure!$K102</f>
        <v>0</v>
      </c>
      <c r="Q5" s="82">
        <f>Infrastructure!$K102</f>
        <v>0</v>
      </c>
      <c r="R5" s="82">
        <f>Infrastructure!$K102</f>
        <v>0</v>
      </c>
      <c r="S5" s="14"/>
      <c r="T5" s="82">
        <f>Infrastructure!$K124</f>
        <v>0</v>
      </c>
      <c r="U5" s="82">
        <f>Infrastructure!$K124</f>
        <v>0</v>
      </c>
      <c r="V5" s="82">
        <f>Infrastructure!$K124</f>
        <v>0</v>
      </c>
      <c r="W5" s="14"/>
      <c r="X5" s="82">
        <f>Infrastructure!$K147</f>
        <v>0</v>
      </c>
      <c r="Y5" s="5"/>
      <c r="Z5" s="5"/>
      <c r="AA5" s="14"/>
      <c r="AB5" s="82"/>
      <c r="AC5" s="14"/>
      <c r="AD5" s="82"/>
      <c r="AE5" s="82"/>
      <c r="AF5" s="82"/>
      <c r="AG5" s="14"/>
      <c r="AH5" s="83"/>
    </row>
    <row r="6" spans="1:34" ht="14.25" customHeight="1" x14ac:dyDescent="0.25">
      <c r="A6" s="3"/>
      <c r="B6" s="21"/>
      <c r="C6" s="21"/>
      <c r="D6" s="3"/>
      <c r="E6" s="3"/>
      <c r="F6" s="3"/>
      <c r="G6" s="21"/>
      <c r="H6" s="3"/>
      <c r="I6" s="3"/>
      <c r="J6" s="3"/>
      <c r="K6" s="21"/>
      <c r="L6" s="3"/>
      <c r="M6" s="3"/>
      <c r="N6" s="3"/>
      <c r="O6" s="21"/>
      <c r="P6" s="3"/>
      <c r="Q6" s="3"/>
      <c r="R6" s="3"/>
      <c r="S6" s="21"/>
      <c r="T6" s="3"/>
      <c r="U6" s="3"/>
      <c r="V6" s="3"/>
      <c r="W6" s="21"/>
      <c r="X6" s="3"/>
      <c r="Y6" s="3"/>
      <c r="Z6" s="3"/>
      <c r="AA6" s="21"/>
      <c r="AB6" s="3"/>
      <c r="AC6" s="21"/>
      <c r="AD6" s="82"/>
      <c r="AE6" s="3"/>
      <c r="AF6" s="3"/>
      <c r="AG6" s="21"/>
      <c r="AH6" s="84"/>
    </row>
    <row r="7" spans="1:34" ht="15" customHeight="1" x14ac:dyDescent="0.25">
      <c r="A7" s="228" t="s">
        <v>108</v>
      </c>
      <c r="B7" s="223"/>
      <c r="C7" s="14"/>
      <c r="D7" s="83">
        <f t="shared" ref="D7:D8" si="0">D$3*D4</f>
        <v>2494789.9159663869</v>
      </c>
      <c r="E7" s="5"/>
      <c r="F7" s="5"/>
      <c r="G7" s="14"/>
      <c r="H7" s="83">
        <f t="shared" ref="H7:H8" si="1">H$3*H4</f>
        <v>8275630.2521008421</v>
      </c>
      <c r="I7" s="5"/>
      <c r="J7" s="5"/>
      <c r="K7" s="14"/>
      <c r="L7" s="83">
        <f t="shared" ref="L7:L8" si="2">L$3*L4</f>
        <v>1408403.3613445379</v>
      </c>
      <c r="M7" s="5"/>
      <c r="N7" s="5"/>
      <c r="O7" s="14"/>
      <c r="P7" s="83">
        <f t="shared" ref="P7:R7" si="3">P$3*P4</f>
        <v>5458375.3501400575</v>
      </c>
      <c r="Q7" s="83">
        <f t="shared" si="3"/>
        <v>4093781.5126050431</v>
      </c>
      <c r="R7" s="83">
        <f t="shared" si="3"/>
        <v>2729187.6750700288</v>
      </c>
      <c r="S7" s="14"/>
      <c r="T7" s="83">
        <f t="shared" ref="T7:V7" si="4">T$3*T4</f>
        <v>2605882.3529411764</v>
      </c>
      <c r="U7" s="83">
        <f t="shared" si="4"/>
        <v>1737254.9019607843</v>
      </c>
      <c r="V7" s="83">
        <f t="shared" si="4"/>
        <v>1216078.4313725489</v>
      </c>
      <c r="W7" s="14"/>
      <c r="X7" s="83">
        <f t="shared" ref="X7:X8" si="5">X$3*X4</f>
        <v>685546.21848739509</v>
      </c>
      <c r="Y7" s="5"/>
      <c r="Z7" s="5"/>
      <c r="AA7" s="14"/>
      <c r="AB7" s="83">
        <f>AB$3*AB4</f>
        <v>2369915.9663865548</v>
      </c>
      <c r="AC7" s="14"/>
      <c r="AD7" s="82">
        <f t="shared" ref="AD7:AD8" si="6">D7+H7+L7+P7+X7+AB7+T7</f>
        <v>23298543.417366952</v>
      </c>
      <c r="AE7" s="82">
        <f t="shared" ref="AE7:AF7" si="7">E7+I7+M7+Q7+Y7+U7</f>
        <v>5831036.4145658277</v>
      </c>
      <c r="AF7" s="82">
        <f t="shared" si="7"/>
        <v>3945266.1064425777</v>
      </c>
      <c r="AG7" s="14"/>
      <c r="AH7" s="83">
        <f t="shared" ref="AH7:AH8" si="8">SUM(D7:AB7)</f>
        <v>33074845.938375361</v>
      </c>
    </row>
    <row r="8" spans="1:34" ht="15" customHeight="1" x14ac:dyDescent="0.25">
      <c r="A8" s="228" t="s">
        <v>109</v>
      </c>
      <c r="B8" s="223"/>
      <c r="C8" s="14"/>
      <c r="D8" s="83">
        <f t="shared" si="0"/>
        <v>0</v>
      </c>
      <c r="E8" s="83">
        <f>D8</f>
        <v>0</v>
      </c>
      <c r="F8" s="83">
        <f>D8</f>
        <v>0</v>
      </c>
      <c r="G8" s="14"/>
      <c r="H8" s="83">
        <f t="shared" si="1"/>
        <v>0</v>
      </c>
      <c r="I8" s="83">
        <f>H8</f>
        <v>0</v>
      </c>
      <c r="J8" s="83">
        <f>H8</f>
        <v>0</v>
      </c>
      <c r="K8" s="14"/>
      <c r="L8" s="83">
        <f t="shared" si="2"/>
        <v>0</v>
      </c>
      <c r="M8" s="83">
        <f>L8</f>
        <v>0</v>
      </c>
      <c r="N8" s="83">
        <f>L8</f>
        <v>0</v>
      </c>
      <c r="O8" s="14"/>
      <c r="P8" s="83">
        <f>P$3*P5</f>
        <v>0</v>
      </c>
      <c r="Q8" s="83">
        <f>(Q$3+P$3)*Q5</f>
        <v>0</v>
      </c>
      <c r="R8" s="83">
        <f>(R$3+Q$3+P$3)*R5</f>
        <v>0</v>
      </c>
      <c r="S8" s="14"/>
      <c r="T8" s="83">
        <f>T$3*T5</f>
        <v>0</v>
      </c>
      <c r="U8" s="83">
        <f>(U$3+T$3)*U5</f>
        <v>0</v>
      </c>
      <c r="V8" s="83">
        <f>(V$3+U$3+T$3)*V5</f>
        <v>0</v>
      </c>
      <c r="W8" s="14"/>
      <c r="X8" s="83">
        <f t="shared" si="5"/>
        <v>0</v>
      </c>
      <c r="Y8" s="5"/>
      <c r="Z8" s="5"/>
      <c r="AA8" s="14"/>
      <c r="AB8" s="83"/>
      <c r="AC8" s="14"/>
      <c r="AD8" s="82">
        <f t="shared" si="6"/>
        <v>0</v>
      </c>
      <c r="AE8" s="82">
        <f t="shared" ref="AE8:AF8" si="9">E8+I8+M8+Q8+Y8+U8</f>
        <v>0</v>
      </c>
      <c r="AF8" s="82">
        <f t="shared" si="9"/>
        <v>0</v>
      </c>
      <c r="AG8" s="14"/>
      <c r="AH8" s="83">
        <f t="shared" si="8"/>
        <v>0</v>
      </c>
    </row>
    <row r="9" spans="1:34" ht="15" customHeight="1" x14ac:dyDescent="0.25">
      <c r="A9" s="3"/>
      <c r="B9" s="21"/>
      <c r="C9" s="14"/>
      <c r="D9" s="1"/>
      <c r="E9" s="1"/>
      <c r="F9" s="1"/>
      <c r="G9" s="14"/>
      <c r="H9" s="1"/>
      <c r="I9" s="1"/>
      <c r="J9" s="1"/>
      <c r="K9" s="14"/>
      <c r="L9" s="1"/>
      <c r="M9" s="1"/>
      <c r="N9" s="1"/>
      <c r="O9" s="14"/>
      <c r="P9" s="1"/>
      <c r="Q9" s="1"/>
      <c r="R9" s="1"/>
      <c r="S9" s="14"/>
      <c r="T9" s="1"/>
      <c r="U9" s="1"/>
      <c r="V9" s="1"/>
      <c r="W9" s="14"/>
      <c r="X9" s="1"/>
      <c r="Y9" s="1"/>
      <c r="Z9" s="1"/>
      <c r="AA9" s="14"/>
      <c r="AB9" s="1"/>
      <c r="AC9" s="14"/>
      <c r="AD9" s="1"/>
      <c r="AE9" s="1"/>
      <c r="AF9" s="1"/>
      <c r="AG9" s="14"/>
      <c r="AH9" s="135"/>
    </row>
    <row r="10" spans="1:34" ht="15" customHeight="1" x14ac:dyDescent="0.25">
      <c r="A10" s="228" t="s">
        <v>126</v>
      </c>
      <c r="B10" s="223"/>
      <c r="C10" s="21"/>
      <c r="D10" s="82">
        <f>Services!D31</f>
        <v>3585.4341736694678</v>
      </c>
      <c r="E10" s="5"/>
      <c r="F10" s="5"/>
      <c r="G10" s="14"/>
      <c r="H10" s="82">
        <f>Services!I31</f>
        <v>11204.481792717088</v>
      </c>
      <c r="I10" s="82">
        <f>Services!J31</f>
        <v>0</v>
      </c>
      <c r="J10" s="82">
        <f>Services!K31</f>
        <v>0</v>
      </c>
      <c r="K10" s="14"/>
      <c r="L10" s="82">
        <f>Services!N31</f>
        <v>2661.0644257703084</v>
      </c>
      <c r="M10" s="5"/>
      <c r="N10" s="5"/>
      <c r="O10" s="14"/>
      <c r="P10" s="82">
        <f>Services!S31</f>
        <v>8963.5854341736704</v>
      </c>
      <c r="Q10" s="82">
        <f>Services!T31</f>
        <v>6722.6890756302528</v>
      </c>
      <c r="R10" s="82">
        <f>Services!U31</f>
        <v>4481.7927170868352</v>
      </c>
      <c r="S10" s="14"/>
      <c r="T10" s="82">
        <f>Services!X31</f>
        <v>33613.445378151264</v>
      </c>
      <c r="U10" s="82">
        <f>Services!Y31</f>
        <v>22408.963585434176</v>
      </c>
      <c r="V10" s="82">
        <f>Services!Z31</f>
        <v>15686.274509803923</v>
      </c>
      <c r="W10" s="14"/>
      <c r="X10" s="82">
        <f>Services!AC31</f>
        <v>1596.6386554621849</v>
      </c>
      <c r="Y10" s="82">
        <f>Services!AD31</f>
        <v>0</v>
      </c>
      <c r="Z10" s="5"/>
      <c r="AA10" s="14"/>
      <c r="AB10" s="5"/>
      <c r="AC10" s="14"/>
      <c r="AD10" s="82">
        <f t="shared" ref="AD10:AD13" si="10">D10+H10+L10+P10+X10+AB10+T10</f>
        <v>61624.64985994398</v>
      </c>
      <c r="AE10" s="82">
        <f t="shared" ref="AE10:AF10" si="11">E10+I10+M10+Q10+Y10+U10</f>
        <v>29131.652661064429</v>
      </c>
      <c r="AF10" s="82">
        <f t="shared" si="11"/>
        <v>20168.067226890758</v>
      </c>
      <c r="AG10" s="14"/>
      <c r="AH10" s="83">
        <f t="shared" ref="AH10:AH13" si="12">SUM(D10:AB10)</f>
        <v>110924.36974789918</v>
      </c>
    </row>
    <row r="11" spans="1:34" ht="15" customHeight="1" x14ac:dyDescent="0.25">
      <c r="A11" s="228" t="s">
        <v>146</v>
      </c>
      <c r="B11" s="223"/>
      <c r="C11" s="21"/>
      <c r="D11" s="82">
        <f>Services!D32</f>
        <v>2240.8963585434176</v>
      </c>
      <c r="E11" s="5"/>
      <c r="F11" s="5"/>
      <c r="G11" s="14"/>
      <c r="H11" s="82">
        <f>Services!I32</f>
        <v>13445.378151260506</v>
      </c>
      <c r="I11" s="82">
        <f>Services!J32</f>
        <v>0</v>
      </c>
      <c r="J11" s="82">
        <f>Services!K32</f>
        <v>0</v>
      </c>
      <c r="K11" s="14"/>
      <c r="L11" s="82">
        <f>Services!N32</f>
        <v>3081.2324929971992</v>
      </c>
      <c r="M11" s="5"/>
      <c r="N11" s="5"/>
      <c r="O11" s="14"/>
      <c r="P11" s="82">
        <f>Services!S32</f>
        <v>26890.756302521011</v>
      </c>
      <c r="Q11" s="82">
        <f>Services!T32</f>
        <v>20168.067226890758</v>
      </c>
      <c r="R11" s="82">
        <f>Services!U32</f>
        <v>13445.378151260506</v>
      </c>
      <c r="S11" s="14"/>
      <c r="T11" s="82">
        <f>Services!X32</f>
        <v>92436.97478991597</v>
      </c>
      <c r="U11" s="82">
        <f>Services!Y32</f>
        <v>61624.64985994398</v>
      </c>
      <c r="V11" s="82">
        <f>Services!Z32</f>
        <v>43137.254901960783</v>
      </c>
      <c r="W11" s="14"/>
      <c r="X11" s="82">
        <f>Services!AC32</f>
        <v>2184.8739495798322</v>
      </c>
      <c r="Y11" s="82">
        <f>Services!AD32</f>
        <v>0</v>
      </c>
      <c r="Z11" s="5"/>
      <c r="AA11" s="14"/>
      <c r="AB11" s="5"/>
      <c r="AC11" s="14"/>
      <c r="AD11" s="82">
        <f t="shared" si="10"/>
        <v>140280.11204481794</v>
      </c>
      <c r="AE11" s="82">
        <f t="shared" ref="AE11:AF11" si="13">E11+I11+M11+Q11+Y11+U11</f>
        <v>81792.717086834746</v>
      </c>
      <c r="AF11" s="82">
        <f t="shared" si="13"/>
        <v>56582.633053221289</v>
      </c>
      <c r="AG11" s="14"/>
      <c r="AH11" s="83">
        <f t="shared" si="12"/>
        <v>278655.46218487393</v>
      </c>
    </row>
    <row r="12" spans="1:34" ht="15" customHeight="1" x14ac:dyDescent="0.25">
      <c r="A12" s="228" t="s">
        <v>121</v>
      </c>
      <c r="B12" s="223"/>
      <c r="C12" s="21"/>
      <c r="D12" s="82">
        <f>Services!D33</f>
        <v>336.1344537815126</v>
      </c>
      <c r="E12" s="5"/>
      <c r="F12" s="5"/>
      <c r="G12" s="14"/>
      <c r="H12" s="82">
        <f>Services!I33</f>
        <v>1120.4481792717088</v>
      </c>
      <c r="I12" s="82">
        <f>Services!J33</f>
        <v>0</v>
      </c>
      <c r="J12" s="82">
        <f>Services!K33</f>
        <v>0</v>
      </c>
      <c r="K12" s="14"/>
      <c r="L12" s="82">
        <f>Services!N33</f>
        <v>280.1120448179272</v>
      </c>
      <c r="M12" s="5"/>
      <c r="N12" s="5"/>
      <c r="O12" s="14"/>
      <c r="P12" s="82">
        <f>Services!S33</f>
        <v>1120.4481792717088</v>
      </c>
      <c r="Q12" s="82">
        <f>Services!T33</f>
        <v>840.3361344537816</v>
      </c>
      <c r="R12" s="82">
        <f>Services!U33</f>
        <v>560.2240896358544</v>
      </c>
      <c r="S12" s="14"/>
      <c r="T12" s="82">
        <f>Services!X33</f>
        <v>4201.680672268908</v>
      </c>
      <c r="U12" s="82">
        <f>Services!Y33</f>
        <v>2801.120448179272</v>
      </c>
      <c r="V12" s="82">
        <f>Services!Z33</f>
        <v>1960.7843137254904</v>
      </c>
      <c r="W12" s="14"/>
      <c r="X12" s="82">
        <f>Services!AC33</f>
        <v>168.0672268907563</v>
      </c>
      <c r="Y12" s="82">
        <f>Services!AD33</f>
        <v>0</v>
      </c>
      <c r="Z12" s="5"/>
      <c r="AA12" s="14"/>
      <c r="AB12" s="5"/>
      <c r="AC12" s="14"/>
      <c r="AD12" s="82">
        <f t="shared" si="10"/>
        <v>7226.8907563025223</v>
      </c>
      <c r="AE12" s="82">
        <f t="shared" ref="AE12:AF12" si="14">E12+I12+M12+Q12+Y12+U12</f>
        <v>3641.4565826330536</v>
      </c>
      <c r="AF12" s="82">
        <f t="shared" si="14"/>
        <v>2521.0084033613448</v>
      </c>
      <c r="AG12" s="14"/>
      <c r="AH12" s="83">
        <f t="shared" si="12"/>
        <v>13389.355742296922</v>
      </c>
    </row>
    <row r="13" spans="1:34" ht="15" customHeight="1" x14ac:dyDescent="0.25">
      <c r="A13" s="228" t="s">
        <v>147</v>
      </c>
      <c r="B13" s="223"/>
      <c r="C13" s="21"/>
      <c r="D13" s="82">
        <f>Services!D34</f>
        <v>2240.8963585434176</v>
      </c>
      <c r="E13" s="5"/>
      <c r="F13" s="5"/>
      <c r="G13" s="14"/>
      <c r="H13" s="82">
        <f>Services!I34</f>
        <v>8963.5854341736704</v>
      </c>
      <c r="I13" s="82">
        <f>Services!J34</f>
        <v>0</v>
      </c>
      <c r="J13" s="82">
        <f>Services!K34</f>
        <v>0</v>
      </c>
      <c r="K13" s="14"/>
      <c r="L13" s="82">
        <f>Services!N34</f>
        <v>2240.8963585434176</v>
      </c>
      <c r="M13" s="5"/>
      <c r="N13" s="5"/>
      <c r="O13" s="14"/>
      <c r="P13" s="82">
        <f>Services!S34</f>
        <v>11204.481792717088</v>
      </c>
      <c r="Q13" s="82">
        <f>Services!T34</f>
        <v>8403.361344537816</v>
      </c>
      <c r="R13" s="82">
        <f>Services!U34</f>
        <v>5602.240896358544</v>
      </c>
      <c r="S13" s="14"/>
      <c r="T13" s="82">
        <f>Services!X34</f>
        <v>33613.445378151264</v>
      </c>
      <c r="U13" s="82">
        <f>Services!Y34</f>
        <v>22408.963585434176</v>
      </c>
      <c r="V13" s="82">
        <f>Services!Z34</f>
        <v>15686.274509803923</v>
      </c>
      <c r="W13" s="14"/>
      <c r="X13" s="82">
        <f>Services!AC34</f>
        <v>1344.5378151260504</v>
      </c>
      <c r="Y13" s="82">
        <f>Services!AD34</f>
        <v>0</v>
      </c>
      <c r="Z13" s="5"/>
      <c r="AA13" s="14"/>
      <c r="AB13" s="5"/>
      <c r="AC13" s="14"/>
      <c r="AD13" s="82">
        <f t="shared" si="10"/>
        <v>59607.843137254909</v>
      </c>
      <c r="AE13" s="82">
        <f t="shared" ref="AE13:AF13" si="15">E13+I13+M13+Q13+Y13+U13</f>
        <v>30812.32492997199</v>
      </c>
      <c r="AF13" s="82">
        <f t="shared" si="15"/>
        <v>21288.515406162467</v>
      </c>
      <c r="AG13" s="14"/>
      <c r="AH13" s="83">
        <f t="shared" si="12"/>
        <v>111708.68347338938</v>
      </c>
    </row>
    <row r="14" spans="1:34" ht="15" customHeight="1" x14ac:dyDescent="0.25">
      <c r="A14" s="228" t="s">
        <v>148</v>
      </c>
      <c r="B14" s="223"/>
      <c r="C14" s="21"/>
      <c r="D14" s="136"/>
      <c r="E14" s="5"/>
      <c r="F14" s="5"/>
      <c r="G14" s="14"/>
      <c r="H14" s="82"/>
      <c r="I14" s="82"/>
      <c r="J14" s="82"/>
      <c r="K14" s="14"/>
      <c r="L14" s="82"/>
      <c r="M14" s="5"/>
      <c r="N14" s="5"/>
      <c r="O14" s="14"/>
      <c r="P14" s="82"/>
      <c r="Q14" s="82"/>
      <c r="R14" s="82"/>
      <c r="S14" s="14"/>
      <c r="T14" s="82"/>
      <c r="U14" s="82"/>
      <c r="V14" s="82"/>
      <c r="W14" s="14"/>
      <c r="X14" s="82"/>
      <c r="Y14" s="82"/>
      <c r="Z14" s="5"/>
      <c r="AA14" s="14"/>
      <c r="AB14" s="5"/>
      <c r="AC14" s="14"/>
      <c r="AD14" s="82">
        <f>Services!R$48</f>
        <v>8263.3053221288519</v>
      </c>
      <c r="AE14" s="82">
        <f>Services!S$48</f>
        <v>15126.050420168069</v>
      </c>
      <c r="AF14" s="82">
        <f>Services!T$48</f>
        <v>17226.89075630252</v>
      </c>
      <c r="AG14" s="14"/>
      <c r="AH14" s="83">
        <f>SUM(AD14:AF14)</f>
        <v>40616.246498599445</v>
      </c>
    </row>
    <row r="15" spans="1:34" ht="15" customHeight="1" x14ac:dyDescent="0.25">
      <c r="A15" s="228" t="s">
        <v>128</v>
      </c>
      <c r="B15" s="223"/>
      <c r="C15" s="21"/>
      <c r="D15" s="82">
        <f>Services!D35</f>
        <v>560.2240896358544</v>
      </c>
      <c r="E15" s="5"/>
      <c r="F15" s="5"/>
      <c r="G15" s="14"/>
      <c r="H15" s="82">
        <f>Services!I35</f>
        <v>1680.6722689075632</v>
      </c>
      <c r="I15" s="82">
        <f>Services!J35</f>
        <v>0</v>
      </c>
      <c r="J15" s="82">
        <f>Services!K35</f>
        <v>0</v>
      </c>
      <c r="K15" s="14"/>
      <c r="L15" s="82">
        <f>Services!N35</f>
        <v>420.1680672268908</v>
      </c>
      <c r="M15" s="5"/>
      <c r="N15" s="5"/>
      <c r="O15" s="14"/>
      <c r="P15" s="82">
        <f>Services!S35</f>
        <v>1120.4481792717088</v>
      </c>
      <c r="Q15" s="82">
        <f>Services!T35</f>
        <v>840.3361344537816</v>
      </c>
      <c r="R15" s="82">
        <f>Services!U35</f>
        <v>560.2240896358544</v>
      </c>
      <c r="S15" s="14"/>
      <c r="T15" s="82">
        <f>Services!X35</f>
        <v>4201.680672268908</v>
      </c>
      <c r="U15" s="82">
        <f>Services!Y35</f>
        <v>2801.120448179272</v>
      </c>
      <c r="V15" s="82">
        <f>Services!Z35</f>
        <v>1960.7843137254904</v>
      </c>
      <c r="W15" s="14"/>
      <c r="X15" s="82">
        <f>Services!AC35</f>
        <v>252.10084033613447</v>
      </c>
      <c r="Y15" s="82">
        <f>Services!AD35</f>
        <v>0</v>
      </c>
      <c r="Z15" s="5"/>
      <c r="AA15" s="14"/>
      <c r="AB15" s="5"/>
      <c r="AC15" s="14"/>
      <c r="AD15" s="82">
        <f t="shared" ref="AD15:AD17" si="16">D15+H15+L15+P15+X15+AB15+T15</f>
        <v>8235.2941176470595</v>
      </c>
      <c r="AE15" s="82">
        <f t="shared" ref="AE15:AF15" si="17">E15+I15+M15+Q15+Y15+U15</f>
        <v>3641.4565826330536</v>
      </c>
      <c r="AF15" s="82">
        <f t="shared" si="17"/>
        <v>2521.0084033613448</v>
      </c>
      <c r="AG15" s="14"/>
      <c r="AH15" s="83">
        <f t="shared" ref="AH15:AH17" si="18">SUM(D15:AB15)</f>
        <v>14397.75910364146</v>
      </c>
    </row>
    <row r="16" spans="1:34" ht="15" customHeight="1" x14ac:dyDescent="0.25">
      <c r="A16" s="228" t="s">
        <v>129</v>
      </c>
      <c r="B16" s="223"/>
      <c r="C16" s="21"/>
      <c r="D16" s="82">
        <f>Services!D36</f>
        <v>1792.7170868347339</v>
      </c>
      <c r="E16" s="5"/>
      <c r="F16" s="5"/>
      <c r="G16" s="14"/>
      <c r="H16" s="82">
        <f>Services!I36</f>
        <v>6722.6890756302528</v>
      </c>
      <c r="I16" s="82">
        <f>Services!J36</f>
        <v>0</v>
      </c>
      <c r="J16" s="82">
        <f>Services!K36</f>
        <v>0</v>
      </c>
      <c r="K16" s="14"/>
      <c r="L16" s="82">
        <f>Services!N36</f>
        <v>1400.560224089636</v>
      </c>
      <c r="M16" s="5"/>
      <c r="N16" s="5"/>
      <c r="O16" s="14"/>
      <c r="P16" s="82">
        <f>Services!S36</f>
        <v>8963.5854341736704</v>
      </c>
      <c r="Q16" s="82">
        <f>Services!T36</f>
        <v>6722.6890756302528</v>
      </c>
      <c r="R16" s="82">
        <f>Services!U36</f>
        <v>4481.7927170868352</v>
      </c>
      <c r="S16" s="14"/>
      <c r="T16" s="82">
        <f>Services!X36</f>
        <v>25210.084033613446</v>
      </c>
      <c r="U16" s="82">
        <f>Services!Y36</f>
        <v>16806.722689075632</v>
      </c>
      <c r="V16" s="82">
        <f>Services!Z36</f>
        <v>11764.705882352942</v>
      </c>
      <c r="W16" s="14"/>
      <c r="X16" s="82">
        <f>Services!AC36</f>
        <v>840.3361344537816</v>
      </c>
      <c r="Y16" s="82">
        <f>Services!AD36</f>
        <v>0</v>
      </c>
      <c r="Z16" s="5"/>
      <c r="AA16" s="14"/>
      <c r="AB16" s="5"/>
      <c r="AC16" s="14"/>
      <c r="AD16" s="82">
        <f t="shared" si="16"/>
        <v>44929.971988795522</v>
      </c>
      <c r="AE16" s="82">
        <f t="shared" ref="AE16:AF16" si="19">E16+I16+M16+Q16+Y16+U16</f>
        <v>23529.411764705885</v>
      </c>
      <c r="AF16" s="82">
        <f t="shared" si="19"/>
        <v>16246.498599439778</v>
      </c>
      <c r="AG16" s="14"/>
      <c r="AH16" s="83">
        <f t="shared" si="18"/>
        <v>84705.882352941175</v>
      </c>
    </row>
    <row r="17" spans="1:34" ht="15" customHeight="1" x14ac:dyDescent="0.25">
      <c r="A17" s="228" t="s">
        <v>122</v>
      </c>
      <c r="B17" s="223"/>
      <c r="C17" s="21"/>
      <c r="D17" s="82">
        <f>Services!D37</f>
        <v>40336.134453781517</v>
      </c>
      <c r="E17" s="82">
        <f>Services!E37</f>
        <v>40336.134453781517</v>
      </c>
      <c r="F17" s="82">
        <f>Services!F37</f>
        <v>40336.134453781517</v>
      </c>
      <c r="G17" s="14"/>
      <c r="H17" s="82">
        <f>Services!I37</f>
        <v>61624.64985994398</v>
      </c>
      <c r="I17" s="82">
        <f>Services!J37</f>
        <v>61624.64985994398</v>
      </c>
      <c r="J17" s="82">
        <f>Services!K37</f>
        <v>61624.64985994398</v>
      </c>
      <c r="K17" s="14"/>
      <c r="L17" s="82">
        <f>Services!N37</f>
        <v>15406.162464985995</v>
      </c>
      <c r="M17" s="82">
        <f>Services!O37</f>
        <v>15406.162464985995</v>
      </c>
      <c r="N17" s="82">
        <f>Services!P37</f>
        <v>15406.162464985995</v>
      </c>
      <c r="O17" s="14"/>
      <c r="P17" s="82">
        <f>Services!S37</f>
        <v>78431.372549019608</v>
      </c>
      <c r="Q17" s="82">
        <f>Services!T37</f>
        <v>137254.90196078431</v>
      </c>
      <c r="R17" s="82">
        <f>Services!U37</f>
        <v>176470.58823529413</v>
      </c>
      <c r="S17" s="14"/>
      <c r="T17" s="82">
        <f>Services!X37</f>
        <v>147058.82352941178</v>
      </c>
      <c r="U17" s="82">
        <f>Services!Y37</f>
        <v>245098.03921568629</v>
      </c>
      <c r="V17" s="82">
        <f>Services!Z37</f>
        <v>313725.49019607843</v>
      </c>
      <c r="W17" s="14"/>
      <c r="X17" s="82">
        <f>Services!AC37</f>
        <v>9243.6974789915967</v>
      </c>
      <c r="Y17" s="82">
        <f>Services!AD37</f>
        <v>9243.6974789915967</v>
      </c>
      <c r="Z17" s="82">
        <f>Services!AE37</f>
        <v>9243.6974789915967</v>
      </c>
      <c r="AA17" s="14"/>
      <c r="AB17" s="5"/>
      <c r="AC17" s="14"/>
      <c r="AD17" s="82">
        <f t="shared" si="16"/>
        <v>352100.84033613442</v>
      </c>
      <c r="AE17" s="82">
        <f t="shared" ref="AE17:AF17" si="20">E17+I17+M17+Q17+Y17+U17</f>
        <v>508963.5854341737</v>
      </c>
      <c r="AF17" s="82">
        <f t="shared" si="20"/>
        <v>616806.72268907563</v>
      </c>
      <c r="AG17" s="14"/>
      <c r="AH17" s="83">
        <f t="shared" si="18"/>
        <v>1477871.148459384</v>
      </c>
    </row>
    <row r="18" spans="1:34" ht="14.25" customHeight="1" x14ac:dyDescent="0.25">
      <c r="A18" s="3"/>
      <c r="B18" s="21"/>
      <c r="C18" s="21"/>
      <c r="D18" s="3"/>
      <c r="E18" s="3"/>
      <c r="F18" s="3"/>
      <c r="G18" s="21"/>
      <c r="H18" s="3"/>
      <c r="I18" s="3"/>
      <c r="J18" s="3"/>
      <c r="K18" s="21"/>
      <c r="L18" s="3"/>
      <c r="M18" s="3"/>
      <c r="N18" s="3"/>
      <c r="O18" s="21"/>
      <c r="P18" s="3"/>
      <c r="Q18" s="3"/>
      <c r="R18" s="3"/>
      <c r="S18" s="21"/>
      <c r="T18" s="3"/>
      <c r="U18" s="3"/>
      <c r="V18" s="3"/>
      <c r="W18" s="21"/>
      <c r="X18" s="3"/>
      <c r="Y18" s="3"/>
      <c r="Z18" s="3"/>
      <c r="AA18" s="21"/>
      <c r="AB18" s="3"/>
      <c r="AC18" s="21"/>
      <c r="AD18" s="3"/>
      <c r="AE18" s="3"/>
      <c r="AF18" s="3"/>
      <c r="AG18" s="21"/>
      <c r="AH18" s="84"/>
    </row>
    <row r="19" spans="1:34" ht="15" customHeight="1" x14ac:dyDescent="0.25">
      <c r="A19" s="228" t="s">
        <v>149</v>
      </c>
      <c r="B19" s="223"/>
      <c r="C19" s="21"/>
      <c r="D19" s="83">
        <f t="shared" ref="D19:F19" si="21">D7+D14</f>
        <v>2494789.9159663869</v>
      </c>
      <c r="E19" s="83">
        <f t="shared" si="21"/>
        <v>0</v>
      </c>
      <c r="F19" s="83">
        <f t="shared" si="21"/>
        <v>0</v>
      </c>
      <c r="G19" s="83"/>
      <c r="H19" s="83">
        <f t="shared" ref="H19:J19" si="22">H7+H14</f>
        <v>8275630.2521008421</v>
      </c>
      <c r="I19" s="83">
        <f t="shared" si="22"/>
        <v>0</v>
      </c>
      <c r="J19" s="83">
        <f t="shared" si="22"/>
        <v>0</v>
      </c>
      <c r="K19" s="83"/>
      <c r="L19" s="83">
        <f t="shared" ref="L19:N19" si="23">L7+L14</f>
        <v>1408403.3613445379</v>
      </c>
      <c r="M19" s="83">
        <f t="shared" si="23"/>
        <v>0</v>
      </c>
      <c r="N19" s="83">
        <f t="shared" si="23"/>
        <v>0</v>
      </c>
      <c r="O19" s="83"/>
      <c r="P19" s="83">
        <f t="shared" ref="P19:R19" si="24">P7+P14</f>
        <v>5458375.3501400575</v>
      </c>
      <c r="Q19" s="83">
        <f t="shared" si="24"/>
        <v>4093781.5126050431</v>
      </c>
      <c r="R19" s="83">
        <f t="shared" si="24"/>
        <v>2729187.6750700288</v>
      </c>
      <c r="S19" s="83"/>
      <c r="T19" s="83">
        <f t="shared" ref="T19:V19" si="25">T7+T14</f>
        <v>2605882.3529411764</v>
      </c>
      <c r="U19" s="83">
        <f t="shared" si="25"/>
        <v>1737254.9019607843</v>
      </c>
      <c r="V19" s="83">
        <f t="shared" si="25"/>
        <v>1216078.4313725489</v>
      </c>
      <c r="W19" s="83"/>
      <c r="X19" s="83">
        <f t="shared" ref="X19:Z19" si="26">X7+X14</f>
        <v>685546.21848739509</v>
      </c>
      <c r="Y19" s="83">
        <f t="shared" si="26"/>
        <v>0</v>
      </c>
      <c r="Z19" s="83">
        <f t="shared" si="26"/>
        <v>0</v>
      </c>
      <c r="AA19" s="137"/>
      <c r="AB19" s="138">
        <f>AB7+AB8+AB10+AB11</f>
        <v>2369915.9663865548</v>
      </c>
      <c r="AC19" s="139"/>
      <c r="AD19" s="140">
        <f t="shared" ref="AD19:AF19" si="27">AD7+AD14</f>
        <v>23306806.722689081</v>
      </c>
      <c r="AE19" s="140">
        <f t="shared" si="27"/>
        <v>5846162.4649859956</v>
      </c>
      <c r="AF19" s="140">
        <f t="shared" si="27"/>
        <v>3962492.9971988802</v>
      </c>
      <c r="AG19" s="139"/>
      <c r="AH19" s="140">
        <f>SUM(C19:AB19)+SUM(AD14:AF14)</f>
        <v>33115462.184873961</v>
      </c>
    </row>
    <row r="20" spans="1:34" ht="15" customHeight="1" x14ac:dyDescent="0.25">
      <c r="A20" s="228" t="s">
        <v>150</v>
      </c>
      <c r="B20" s="223"/>
      <c r="C20" s="21"/>
      <c r="D20" s="83">
        <f t="shared" ref="D20:F20" si="28">D8+D10+D11+D12+D13+D15+D16+D17</f>
        <v>51092.436974789918</v>
      </c>
      <c r="E20" s="83">
        <f t="shared" si="28"/>
        <v>40336.134453781517</v>
      </c>
      <c r="F20" s="83">
        <f t="shared" si="28"/>
        <v>40336.134453781517</v>
      </c>
      <c r="G20" s="83"/>
      <c r="H20" s="83">
        <f t="shared" ref="H20:J20" si="29">H8+H10+H11+H12+H13+H15+H16+H17</f>
        <v>104761.90476190476</v>
      </c>
      <c r="I20" s="83">
        <f t="shared" si="29"/>
        <v>61624.64985994398</v>
      </c>
      <c r="J20" s="83">
        <f t="shared" si="29"/>
        <v>61624.64985994398</v>
      </c>
      <c r="K20" s="83"/>
      <c r="L20" s="83">
        <f t="shared" ref="L20:N20" si="30">L8+L10+L11+L12+L13+L15+L16+L17</f>
        <v>25490.196078431374</v>
      </c>
      <c r="M20" s="83">
        <f t="shared" si="30"/>
        <v>15406.162464985995</v>
      </c>
      <c r="N20" s="83">
        <f t="shared" si="30"/>
        <v>15406.162464985995</v>
      </c>
      <c r="O20" s="83"/>
      <c r="P20" s="83">
        <f t="shared" ref="P20:R20" si="31">P8+P10+P11+P12+P13+P15+P16+P17</f>
        <v>136694.67787114845</v>
      </c>
      <c r="Q20" s="83">
        <f t="shared" si="31"/>
        <v>180952.38095238095</v>
      </c>
      <c r="R20" s="83">
        <f t="shared" si="31"/>
        <v>205602.24089635856</v>
      </c>
      <c r="S20" s="83"/>
      <c r="T20" s="83">
        <f t="shared" ref="T20:V20" si="32">T8+T10+T11+T12+T13+T15+T16+T17</f>
        <v>340336.13445378153</v>
      </c>
      <c r="U20" s="83">
        <f t="shared" si="32"/>
        <v>373949.57983193279</v>
      </c>
      <c r="V20" s="83">
        <f t="shared" si="32"/>
        <v>403921.56862745096</v>
      </c>
      <c r="W20" s="83"/>
      <c r="X20" s="83">
        <f t="shared" ref="X20:Z20" si="33">X8+X10+X11+X12+X13+X15+X16+X17</f>
        <v>15630.252100840338</v>
      </c>
      <c r="Y20" s="83">
        <f t="shared" si="33"/>
        <v>9243.6974789915967</v>
      </c>
      <c r="Z20" s="83">
        <f t="shared" si="33"/>
        <v>9243.6974789915967</v>
      </c>
      <c r="AA20" s="83"/>
      <c r="AB20" s="83">
        <f>AB8+AB10+AB11+AB12+AB13+AB15+AB16+AB17</f>
        <v>0</v>
      </c>
      <c r="AC20" s="141"/>
      <c r="AD20" s="140">
        <f t="shared" ref="AD20:AF20" si="34">AD8++AD10+AD11+AD12+AD13+AD15+AD16+AD17</f>
        <v>674005.60224089632</v>
      </c>
      <c r="AE20" s="140">
        <f t="shared" si="34"/>
        <v>681512.60504201683</v>
      </c>
      <c r="AF20" s="140">
        <f t="shared" si="34"/>
        <v>736134.45378151257</v>
      </c>
      <c r="AG20" s="141"/>
      <c r="AH20" s="140">
        <f>SUM(C20:AB20)</f>
        <v>2091652.6610644262</v>
      </c>
    </row>
    <row r="21" spans="1:34" ht="14.25" customHeight="1" x14ac:dyDescent="0.25">
      <c r="A21" s="3"/>
      <c r="B21" s="21"/>
      <c r="C21" s="21"/>
      <c r="D21" s="3"/>
      <c r="E21" s="3"/>
      <c r="F21" s="3"/>
      <c r="G21" s="21"/>
      <c r="H21" s="3"/>
      <c r="I21" s="3"/>
      <c r="J21" s="3"/>
      <c r="K21" s="21"/>
      <c r="L21" s="3"/>
      <c r="M21" s="3"/>
      <c r="N21" s="3"/>
      <c r="O21" s="21"/>
      <c r="P21" s="3"/>
      <c r="Q21" s="3"/>
      <c r="R21" s="3"/>
      <c r="S21" s="21"/>
      <c r="T21" s="3"/>
      <c r="U21" s="3"/>
      <c r="V21" s="3"/>
      <c r="W21" s="2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" customHeight="1" x14ac:dyDescent="0.25">
      <c r="A22" s="228" t="s">
        <v>151</v>
      </c>
      <c r="B22" s="223"/>
      <c r="C22" s="21"/>
      <c r="D22" s="142">
        <f t="shared" ref="D22:F22" si="35">SUM(D19:D20)</f>
        <v>2545882.3529411769</v>
      </c>
      <c r="E22" s="142">
        <f t="shared" si="35"/>
        <v>40336.134453781517</v>
      </c>
      <c r="F22" s="142">
        <f t="shared" si="35"/>
        <v>40336.134453781517</v>
      </c>
      <c r="G22" s="143"/>
      <c r="H22" s="142">
        <f t="shared" ref="H22:J22" si="36">SUM(H19:H20)</f>
        <v>8380392.1568627469</v>
      </c>
      <c r="I22" s="142">
        <f t="shared" si="36"/>
        <v>61624.64985994398</v>
      </c>
      <c r="J22" s="142">
        <f t="shared" si="36"/>
        <v>61624.64985994398</v>
      </c>
      <c r="K22" s="143"/>
      <c r="L22" s="142">
        <f t="shared" ref="L22:N22" si="37">SUM(L19:L20)</f>
        <v>1433893.5574229693</v>
      </c>
      <c r="M22" s="142">
        <f t="shared" si="37"/>
        <v>15406.162464985995</v>
      </c>
      <c r="N22" s="142">
        <f t="shared" si="37"/>
        <v>15406.162464985995</v>
      </c>
      <c r="O22" s="143"/>
      <c r="P22" s="142">
        <f t="shared" ref="P22:R22" si="38">SUM(P19:P20)</f>
        <v>5595070.0280112056</v>
      </c>
      <c r="Q22" s="142">
        <f t="shared" si="38"/>
        <v>4274733.8935574237</v>
      </c>
      <c r="R22" s="142">
        <f t="shared" si="38"/>
        <v>2934789.9159663874</v>
      </c>
      <c r="S22" s="143"/>
      <c r="T22" s="142">
        <f t="shared" ref="T22:V22" si="39">SUM(T19:T20)</f>
        <v>2946218.4873949578</v>
      </c>
      <c r="U22" s="142">
        <f t="shared" si="39"/>
        <v>2111204.4817927172</v>
      </c>
      <c r="V22" s="142">
        <f t="shared" si="39"/>
        <v>1620000</v>
      </c>
      <c r="W22" s="143"/>
      <c r="X22" s="142">
        <f t="shared" ref="X22:Z22" si="40">SUM(X19:X20)</f>
        <v>701176.47058823542</v>
      </c>
      <c r="Y22" s="142">
        <f t="shared" si="40"/>
        <v>9243.6974789915967</v>
      </c>
      <c r="Z22" s="142">
        <f t="shared" si="40"/>
        <v>9243.6974789915967</v>
      </c>
      <c r="AA22" s="143"/>
      <c r="AB22" s="142">
        <f>SUM(AB19:AB20)</f>
        <v>2369915.9663865548</v>
      </c>
      <c r="AC22" s="143"/>
      <c r="AD22" s="142">
        <f t="shared" ref="AD22:AF22" si="41">SUM(AD19:AD20)</f>
        <v>23980812.324929979</v>
      </c>
      <c r="AE22" s="142">
        <f t="shared" si="41"/>
        <v>6527675.0700280126</v>
      </c>
      <c r="AF22" s="142">
        <f t="shared" si="41"/>
        <v>4698627.4509803932</v>
      </c>
      <c r="AG22" s="143"/>
      <c r="AH22" s="83">
        <f>SUM(C22:AB22)+SUM(AD14:AF14)</f>
        <v>35207114.845938385</v>
      </c>
    </row>
    <row r="23" spans="1:34" ht="14.25" customHeight="1" x14ac:dyDescent="0.25">
      <c r="A23" s="3"/>
      <c r="B23" s="21"/>
      <c r="C23" s="21"/>
      <c r="D23" s="3"/>
      <c r="E23" s="3"/>
      <c r="F23" s="3"/>
      <c r="G23" s="21"/>
      <c r="H23" s="3"/>
      <c r="I23" s="3"/>
      <c r="J23" s="3"/>
      <c r="K23" s="21"/>
      <c r="L23" s="3"/>
      <c r="M23" s="3"/>
      <c r="N23" s="3"/>
      <c r="O23" s="21"/>
      <c r="P23" s="3"/>
      <c r="Q23" s="3"/>
      <c r="R23" s="3"/>
      <c r="S23" s="21"/>
      <c r="T23" s="3"/>
      <c r="U23" s="3"/>
      <c r="V23" s="3"/>
      <c r="W23" s="2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4.25" customHeight="1" x14ac:dyDescent="0.25">
      <c r="A24" s="3"/>
      <c r="B24" s="21"/>
      <c r="C24" s="21"/>
      <c r="D24" s="3"/>
      <c r="E24" s="3"/>
      <c r="F24" s="3"/>
      <c r="G24" s="21"/>
      <c r="H24" s="3"/>
      <c r="I24" s="3"/>
      <c r="J24" s="3"/>
      <c r="K24" s="21"/>
      <c r="L24" s="3"/>
      <c r="M24" s="3"/>
      <c r="N24" s="3"/>
      <c r="O24" s="21"/>
      <c r="P24" s="3"/>
      <c r="Q24" s="3"/>
      <c r="R24" s="3"/>
      <c r="S24" s="21"/>
      <c r="T24" s="3"/>
      <c r="U24" s="3"/>
      <c r="V24" s="3"/>
      <c r="W24" s="21"/>
      <c r="X24" s="3"/>
      <c r="Y24" s="3"/>
      <c r="Z24" s="3"/>
      <c r="AA24" s="3"/>
      <c r="AB24" s="3"/>
      <c r="AC24" s="3"/>
      <c r="AD24" s="144"/>
      <c r="AE24" s="144"/>
      <c r="AF24" s="144"/>
      <c r="AG24" s="3"/>
      <c r="AH24" s="3"/>
    </row>
    <row r="25" spans="1:34" ht="14.25" customHeight="1" x14ac:dyDescent="0.25">
      <c r="A25" s="3"/>
      <c r="B25" s="21"/>
      <c r="C25" s="21"/>
      <c r="D25" s="3"/>
      <c r="E25" s="3"/>
      <c r="F25" s="3"/>
      <c r="G25" s="21"/>
      <c r="H25" s="3"/>
      <c r="I25" s="3"/>
      <c r="J25" s="3"/>
      <c r="K25" s="21"/>
      <c r="L25" s="3"/>
      <c r="M25" s="3"/>
      <c r="N25" s="3"/>
      <c r="O25" s="21"/>
      <c r="P25" s="3"/>
      <c r="Q25" s="3"/>
      <c r="R25" s="3"/>
      <c r="S25" s="21"/>
      <c r="T25" s="3"/>
      <c r="U25" s="3"/>
      <c r="V25" s="3"/>
      <c r="W25" s="21"/>
      <c r="X25" s="3"/>
      <c r="Y25" s="3"/>
      <c r="Z25" s="3"/>
      <c r="AA25" s="3"/>
      <c r="AB25" s="3"/>
      <c r="AC25" s="3"/>
      <c r="AD25" s="53"/>
      <c r="AE25" s="53"/>
      <c r="AF25" s="53"/>
      <c r="AG25" s="3"/>
      <c r="AH25" s="3"/>
    </row>
    <row r="26" spans="1:3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1:34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1:34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</sheetData>
  <mergeCells count="25">
    <mergeCell ref="P1:R1"/>
    <mergeCell ref="T1:V1"/>
    <mergeCell ref="AD1:AF1"/>
    <mergeCell ref="X1:Z1"/>
    <mergeCell ref="A4:B4"/>
    <mergeCell ref="A3:B3"/>
    <mergeCell ref="A2:B2"/>
    <mergeCell ref="A1:B1"/>
    <mergeCell ref="A15:B15"/>
    <mergeCell ref="A14:B14"/>
    <mergeCell ref="L1:N1"/>
    <mergeCell ref="D1:F1"/>
    <mergeCell ref="H1:J1"/>
    <mergeCell ref="A13:B13"/>
    <mergeCell ref="A10:B10"/>
    <mergeCell ref="A8:B8"/>
    <mergeCell ref="A11:B11"/>
    <mergeCell ref="A12:B12"/>
    <mergeCell ref="A5:B5"/>
    <mergeCell ref="A7:B7"/>
    <mergeCell ref="A19:B19"/>
    <mergeCell ref="A22:B22"/>
    <mergeCell ref="A20:B20"/>
    <mergeCell ref="A17:B17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O7" sqref="O7"/>
    </sheetView>
  </sheetViews>
  <sheetFormatPr defaultColWidth="15.140625" defaultRowHeight="15" customHeight="1" x14ac:dyDescent="0.25"/>
  <cols>
    <col min="1" max="2" width="9.28515625" customWidth="1"/>
    <col min="3" max="3" width="3.28515625" customWidth="1"/>
    <col min="7" max="7" width="3.28515625" customWidth="1"/>
    <col min="11" max="11" width="3.28515625" customWidth="1"/>
  </cols>
  <sheetData>
    <row r="1" spans="1:14" x14ac:dyDescent="0.25">
      <c r="A1" s="145"/>
      <c r="B1" s="145"/>
      <c r="C1" s="14"/>
      <c r="D1" s="146"/>
      <c r="E1" s="146"/>
      <c r="F1" s="146"/>
      <c r="G1" s="14"/>
      <c r="H1" s="146" t="s">
        <v>152</v>
      </c>
      <c r="I1" s="147">
        <v>0.44</v>
      </c>
      <c r="J1" s="146"/>
      <c r="K1" s="14"/>
      <c r="L1" s="146" t="s">
        <v>48</v>
      </c>
      <c r="M1" s="147">
        <v>0.1075</v>
      </c>
      <c r="N1" s="146"/>
    </row>
    <row r="2" spans="1:14" x14ac:dyDescent="0.25">
      <c r="A2" s="229" t="s">
        <v>100</v>
      </c>
      <c r="B2" s="223"/>
      <c r="C2" s="78"/>
      <c r="D2" s="227" t="s">
        <v>153</v>
      </c>
      <c r="E2" s="222"/>
      <c r="F2" s="223"/>
      <c r="G2" s="78"/>
      <c r="H2" s="227" t="s">
        <v>154</v>
      </c>
      <c r="I2" s="222"/>
      <c r="J2" s="223"/>
      <c r="K2" s="78"/>
      <c r="L2" s="227" t="s">
        <v>155</v>
      </c>
      <c r="M2" s="222"/>
      <c r="N2" s="223"/>
    </row>
    <row r="3" spans="1:14" x14ac:dyDescent="0.25">
      <c r="A3" s="228" t="s">
        <v>15</v>
      </c>
      <c r="B3" s="223"/>
      <c r="C3" s="78"/>
      <c r="D3" s="80">
        <v>2016</v>
      </c>
      <c r="E3" s="80">
        <v>2017</v>
      </c>
      <c r="F3" s="80">
        <v>2018</v>
      </c>
      <c r="G3" s="78"/>
      <c r="H3" s="80">
        <v>2016</v>
      </c>
      <c r="I3" s="80">
        <v>2017</v>
      </c>
      <c r="J3" s="80">
        <v>2018</v>
      </c>
      <c r="K3" s="78"/>
      <c r="L3" s="165">
        <v>2016</v>
      </c>
      <c r="M3" s="165">
        <v>2017</v>
      </c>
      <c r="N3" s="165">
        <v>2018</v>
      </c>
    </row>
    <row r="4" spans="1:14" x14ac:dyDescent="0.25">
      <c r="A4" s="228" t="s">
        <v>108</v>
      </c>
      <c r="B4" s="223"/>
      <c r="C4" s="14"/>
      <c r="D4" s="83">
        <f>InfrastructureYearly!AD7</f>
        <v>20793950</v>
      </c>
      <c r="E4" s="83">
        <f>InfrastructureYearly!AE7</f>
        <v>5390954.9019607846</v>
      </c>
      <c r="F4" s="83">
        <f>InfrastructureYearly!AF7</f>
        <v>3651878.4313725489</v>
      </c>
      <c r="G4" s="14"/>
      <c r="H4" s="83">
        <f t="shared" ref="H4:J4" si="0">(D4*2)*(1-$I$1)</f>
        <v>23289224.000000004</v>
      </c>
      <c r="I4" s="83">
        <f t="shared" si="0"/>
        <v>6037869.490196079</v>
      </c>
      <c r="J4" s="83">
        <f t="shared" si="0"/>
        <v>4090103.8431372554</v>
      </c>
      <c r="K4" s="14"/>
      <c r="L4" s="168">
        <f t="shared" ref="L4:N4" si="1">H4-D4</f>
        <v>2495274.0000000037</v>
      </c>
      <c r="M4" s="168">
        <f t="shared" si="1"/>
        <v>646914.58823529445</v>
      </c>
      <c r="N4" s="168">
        <f t="shared" si="1"/>
        <v>438225.41176470648</v>
      </c>
    </row>
    <row r="5" spans="1:14" x14ac:dyDescent="0.25">
      <c r="A5" s="228" t="s">
        <v>109</v>
      </c>
      <c r="B5" s="223"/>
      <c r="C5" s="14"/>
      <c r="D5" s="83">
        <f>InfrastructureYearly!AD8</f>
        <v>0</v>
      </c>
      <c r="E5" s="83">
        <f>InfrastructureYearly!AE8</f>
        <v>0</v>
      </c>
      <c r="F5" s="83">
        <f>InfrastructureYearly!AF8</f>
        <v>0</v>
      </c>
      <c r="G5" s="14"/>
      <c r="H5" s="83">
        <f t="shared" ref="H5:J5" si="2">(D5*2)*(1-$I$1)</f>
        <v>0</v>
      </c>
      <c r="I5" s="83">
        <f t="shared" si="2"/>
        <v>0</v>
      </c>
      <c r="J5" s="83">
        <f t="shared" si="2"/>
        <v>0</v>
      </c>
      <c r="K5" s="14"/>
      <c r="L5" s="169">
        <f t="shared" ref="L5:N5" si="3">H5-D5</f>
        <v>0</v>
      </c>
      <c r="M5" s="169">
        <f t="shared" si="3"/>
        <v>0</v>
      </c>
      <c r="N5" s="169">
        <f t="shared" si="3"/>
        <v>0</v>
      </c>
    </row>
    <row r="6" spans="1:14" x14ac:dyDescent="0.25">
      <c r="A6" s="3"/>
      <c r="B6" s="21"/>
      <c r="C6" s="14"/>
      <c r="D6" s="1"/>
      <c r="E6" s="1"/>
      <c r="F6" s="1"/>
      <c r="G6" s="14"/>
      <c r="H6" s="1"/>
      <c r="I6" s="1"/>
      <c r="J6" s="1"/>
      <c r="K6" s="14"/>
      <c r="L6" s="171"/>
      <c r="M6" s="171"/>
      <c r="N6" s="171"/>
    </row>
    <row r="7" spans="1:14" x14ac:dyDescent="0.25">
      <c r="A7" s="228" t="s">
        <v>126</v>
      </c>
      <c r="B7" s="223"/>
      <c r="C7" s="21"/>
      <c r="D7" s="82">
        <f>Services!AG21</f>
        <v>55000</v>
      </c>
      <c r="E7" s="82">
        <f>Services!AH21</f>
        <v>26000</v>
      </c>
      <c r="F7" s="82">
        <f>Services!AI21</f>
        <v>18000</v>
      </c>
      <c r="G7" s="21"/>
      <c r="H7" s="83">
        <f t="shared" ref="H7:J7" si="4">(D7*2)*(1-$I$1)</f>
        <v>61600.000000000007</v>
      </c>
      <c r="I7" s="83">
        <f t="shared" si="4"/>
        <v>29120.000000000004</v>
      </c>
      <c r="J7" s="83">
        <f t="shared" si="4"/>
        <v>20160.000000000004</v>
      </c>
      <c r="K7" s="21"/>
      <c r="L7" s="170">
        <f t="shared" ref="L7:N7" si="5">H7-D7</f>
        <v>6600.0000000000073</v>
      </c>
      <c r="M7" s="170">
        <f t="shared" si="5"/>
        <v>3120.0000000000036</v>
      </c>
      <c r="N7" s="170">
        <f t="shared" si="5"/>
        <v>2160.0000000000036</v>
      </c>
    </row>
    <row r="8" spans="1:14" x14ac:dyDescent="0.25">
      <c r="A8" s="228" t="s">
        <v>146</v>
      </c>
      <c r="B8" s="223"/>
      <c r="C8" s="21"/>
      <c r="D8" s="82">
        <f>Services!AG22</f>
        <v>125200</v>
      </c>
      <c r="E8" s="82">
        <f>Services!AH22</f>
        <v>73000</v>
      </c>
      <c r="F8" s="82">
        <f>Services!AI22</f>
        <v>50500</v>
      </c>
      <c r="G8" s="21"/>
      <c r="H8" s="83">
        <f t="shared" ref="H8:J8" si="6">(D8*2)*(1-$I$1)</f>
        <v>140224</v>
      </c>
      <c r="I8" s="83">
        <f t="shared" si="6"/>
        <v>81760.000000000015</v>
      </c>
      <c r="J8" s="83">
        <f t="shared" si="6"/>
        <v>56560.000000000007</v>
      </c>
      <c r="K8" s="21"/>
      <c r="L8" s="166">
        <f t="shared" ref="L8:N8" si="7">H8-D8</f>
        <v>15024</v>
      </c>
      <c r="M8" s="166">
        <f t="shared" si="7"/>
        <v>8760.0000000000146</v>
      </c>
      <c r="N8" s="166">
        <f t="shared" si="7"/>
        <v>6060.0000000000073</v>
      </c>
    </row>
    <row r="9" spans="1:14" x14ac:dyDescent="0.25">
      <c r="A9" s="228" t="s">
        <v>121</v>
      </c>
      <c r="B9" s="223"/>
      <c r="C9" s="21"/>
      <c r="D9" s="82">
        <f>Services!AG23</f>
        <v>6450</v>
      </c>
      <c r="E9" s="82">
        <f>Services!AH23</f>
        <v>3250</v>
      </c>
      <c r="F9" s="82">
        <f>Services!AI23</f>
        <v>2250</v>
      </c>
      <c r="G9" s="21"/>
      <c r="H9" s="83">
        <f t="shared" ref="H9:J9" si="8">(D9*2)*(1-$I$1)</f>
        <v>7224.0000000000009</v>
      </c>
      <c r="I9" s="83">
        <f t="shared" si="8"/>
        <v>3640.0000000000005</v>
      </c>
      <c r="J9" s="83">
        <f t="shared" si="8"/>
        <v>2520.0000000000005</v>
      </c>
      <c r="K9" s="21"/>
      <c r="L9" s="166">
        <f t="shared" ref="L9:N9" si="9">H9-D9</f>
        <v>774.00000000000091</v>
      </c>
      <c r="M9" s="166">
        <f t="shared" si="9"/>
        <v>390.00000000000045</v>
      </c>
      <c r="N9" s="166">
        <f t="shared" si="9"/>
        <v>270.00000000000045</v>
      </c>
    </row>
    <row r="10" spans="1:14" x14ac:dyDescent="0.25">
      <c r="A10" s="228" t="s">
        <v>147</v>
      </c>
      <c r="B10" s="223"/>
      <c r="C10" s="21"/>
      <c r="D10" s="82">
        <f>Services!AG24</f>
        <v>53200</v>
      </c>
      <c r="E10" s="82">
        <f>Services!AH24</f>
        <v>27500</v>
      </c>
      <c r="F10" s="82">
        <f>Services!AI24</f>
        <v>19000</v>
      </c>
      <c r="G10" s="21"/>
      <c r="H10" s="83">
        <f t="shared" ref="H10:J10" si="10">(D10*2)*(1-$I$1)</f>
        <v>59584.000000000007</v>
      </c>
      <c r="I10" s="83">
        <f t="shared" si="10"/>
        <v>30800.000000000004</v>
      </c>
      <c r="J10" s="83">
        <f t="shared" si="10"/>
        <v>21280.000000000004</v>
      </c>
      <c r="K10" s="21"/>
      <c r="L10" s="166">
        <f t="shared" ref="L10:N10" si="11">H10-D10</f>
        <v>6384.0000000000073</v>
      </c>
      <c r="M10" s="166">
        <f t="shared" si="11"/>
        <v>3300.0000000000036</v>
      </c>
      <c r="N10" s="166">
        <f t="shared" si="11"/>
        <v>2280.0000000000036</v>
      </c>
    </row>
    <row r="11" spans="1:14" x14ac:dyDescent="0.25">
      <c r="A11" s="228" t="s">
        <v>128</v>
      </c>
      <c r="B11" s="223"/>
      <c r="C11" s="21"/>
      <c r="D11" s="82">
        <f>Services!AG25</f>
        <v>7350</v>
      </c>
      <c r="E11" s="82">
        <f>Services!AH25</f>
        <v>3250</v>
      </c>
      <c r="F11" s="82">
        <f>Services!AI25</f>
        <v>2250</v>
      </c>
      <c r="G11" s="21"/>
      <c r="H11" s="83">
        <f t="shared" ref="H11:J11" si="12">(D11*2)*(1-$I$1)</f>
        <v>8232</v>
      </c>
      <c r="I11" s="83">
        <f t="shared" si="12"/>
        <v>3640.0000000000005</v>
      </c>
      <c r="J11" s="83">
        <f t="shared" si="12"/>
        <v>2520.0000000000005</v>
      </c>
      <c r="K11" s="21"/>
      <c r="L11" s="166">
        <f t="shared" ref="L11:N11" si="13">H11-D11</f>
        <v>882</v>
      </c>
      <c r="M11" s="166">
        <f t="shared" si="13"/>
        <v>390.00000000000045</v>
      </c>
      <c r="N11" s="166">
        <f t="shared" si="13"/>
        <v>270.00000000000045</v>
      </c>
    </row>
    <row r="12" spans="1:14" x14ac:dyDescent="0.25">
      <c r="A12" s="228" t="s">
        <v>129</v>
      </c>
      <c r="B12" s="223"/>
      <c r="C12" s="21"/>
      <c r="D12" s="82">
        <f>Services!AG26</f>
        <v>40100</v>
      </c>
      <c r="E12" s="82">
        <f>Services!AH26</f>
        <v>21000</v>
      </c>
      <c r="F12" s="82">
        <f>Services!AI26</f>
        <v>14500</v>
      </c>
      <c r="G12" s="21"/>
      <c r="H12" s="83">
        <f t="shared" ref="H12:J12" si="14">(D12*2)*(1-$I$1)</f>
        <v>44912.000000000007</v>
      </c>
      <c r="I12" s="83">
        <f t="shared" si="14"/>
        <v>23520.000000000004</v>
      </c>
      <c r="J12" s="83">
        <f t="shared" si="14"/>
        <v>16240.000000000002</v>
      </c>
      <c r="K12" s="21"/>
      <c r="L12" s="166">
        <f t="shared" ref="L12:N12" si="15">H12-D12</f>
        <v>4812.0000000000073</v>
      </c>
      <c r="M12" s="166">
        <f t="shared" si="15"/>
        <v>2520.0000000000036</v>
      </c>
      <c r="N12" s="166">
        <f t="shared" si="15"/>
        <v>1740.0000000000018</v>
      </c>
    </row>
    <row r="13" spans="1:14" x14ac:dyDescent="0.25">
      <c r="A13" s="228" t="s">
        <v>122</v>
      </c>
      <c r="B13" s="223"/>
      <c r="C13" s="21"/>
      <c r="D13" s="82">
        <f>Services!AG27</f>
        <v>314250</v>
      </c>
      <c r="E13" s="82">
        <f>Services!AH27</f>
        <v>454250</v>
      </c>
      <c r="F13" s="82">
        <f>Services!AI27</f>
        <v>550500</v>
      </c>
      <c r="G13" s="21"/>
      <c r="H13" s="83">
        <f t="shared" ref="H13:J13" si="16">(D13*2)*(1-$I$1)</f>
        <v>351960.00000000006</v>
      </c>
      <c r="I13" s="83">
        <f t="shared" si="16"/>
        <v>508760.00000000006</v>
      </c>
      <c r="J13" s="83">
        <f t="shared" si="16"/>
        <v>616560.00000000012</v>
      </c>
      <c r="K13" s="21"/>
      <c r="L13" s="166">
        <f t="shared" ref="L13:N13" si="17">H13-D13</f>
        <v>37710.000000000058</v>
      </c>
      <c r="M13" s="166">
        <f t="shared" si="17"/>
        <v>54510.000000000058</v>
      </c>
      <c r="N13" s="166">
        <f t="shared" si="17"/>
        <v>66060.000000000116</v>
      </c>
    </row>
    <row r="14" spans="1:14" x14ac:dyDescent="0.25">
      <c r="A14" s="228" t="s">
        <v>156</v>
      </c>
      <c r="B14" s="223"/>
      <c r="C14" s="21"/>
      <c r="D14" s="82">
        <f>Lab!U16</f>
        <v>2075245</v>
      </c>
      <c r="E14" s="82"/>
      <c r="F14" s="82"/>
      <c r="G14" s="21"/>
      <c r="H14" s="148">
        <v>0</v>
      </c>
      <c r="I14" s="83">
        <f t="shared" ref="I14:J14" si="18">(E14*2)*(1-$I$1)</f>
        <v>0</v>
      </c>
      <c r="J14" s="83">
        <f t="shared" si="18"/>
        <v>0</v>
      </c>
      <c r="K14" s="21"/>
      <c r="L14" s="166">
        <f t="shared" ref="L14:N14" si="19">H14-D14</f>
        <v>-2075245</v>
      </c>
      <c r="M14" s="166">
        <f t="shared" si="19"/>
        <v>0</v>
      </c>
      <c r="N14" s="166">
        <f t="shared" si="19"/>
        <v>0</v>
      </c>
    </row>
    <row r="15" spans="1:14" x14ac:dyDescent="0.25">
      <c r="A15" s="228" t="s">
        <v>157</v>
      </c>
      <c r="B15" s="223"/>
      <c r="C15" s="21"/>
      <c r="D15" s="82">
        <f>Lab!U11</f>
        <v>6100</v>
      </c>
      <c r="E15" s="82"/>
      <c r="F15" s="82"/>
      <c r="G15" s="21"/>
      <c r="H15" s="148">
        <v>0</v>
      </c>
      <c r="I15" s="83">
        <f t="shared" ref="I15:J15" si="20">(E15*2)*(1-$I$1)</f>
        <v>0</v>
      </c>
      <c r="J15" s="83">
        <f t="shared" si="20"/>
        <v>0</v>
      </c>
      <c r="K15" s="21"/>
      <c r="L15" s="166">
        <f t="shared" ref="L15:N15" si="21">H15-D15</f>
        <v>-6100</v>
      </c>
      <c r="M15" s="166">
        <f t="shared" si="21"/>
        <v>0</v>
      </c>
      <c r="N15" s="166">
        <f t="shared" si="21"/>
        <v>0</v>
      </c>
    </row>
    <row r="16" spans="1:14" x14ac:dyDescent="0.25">
      <c r="A16" s="228" t="s">
        <v>135</v>
      </c>
      <c r="B16" s="223"/>
      <c r="C16" s="21"/>
      <c r="D16" s="82">
        <f>Services!D41</f>
        <v>5000</v>
      </c>
      <c r="E16" s="82"/>
      <c r="F16" s="82"/>
      <c r="G16" s="21"/>
      <c r="H16" s="83">
        <f t="shared" ref="H16:J16" si="22">(D16*2)*(1-$I$1)</f>
        <v>5600.0000000000009</v>
      </c>
      <c r="I16" s="83">
        <f t="shared" si="22"/>
        <v>0</v>
      </c>
      <c r="J16" s="83">
        <f t="shared" si="22"/>
        <v>0</v>
      </c>
      <c r="K16" s="21"/>
      <c r="L16" s="166">
        <f t="shared" ref="L16:N16" si="23">H16-D16</f>
        <v>600.00000000000091</v>
      </c>
      <c r="M16" s="166">
        <f t="shared" si="23"/>
        <v>0</v>
      </c>
      <c r="N16" s="166">
        <f t="shared" si="23"/>
        <v>0</v>
      </c>
    </row>
    <row r="17" spans="1:14" x14ac:dyDescent="0.25">
      <c r="A17" s="228" t="s">
        <v>137</v>
      </c>
      <c r="B17" s="223"/>
      <c r="C17" s="21"/>
      <c r="D17" s="82">
        <f>Services!M48</f>
        <v>7375</v>
      </c>
      <c r="E17" s="82">
        <f>Services!N48</f>
        <v>13500</v>
      </c>
      <c r="F17" s="82">
        <f>Services!O48</f>
        <v>15375</v>
      </c>
      <c r="G17" s="21"/>
      <c r="H17" s="83">
        <f t="shared" ref="H17:J17" si="24">(D17*2)*(1-$I$1)</f>
        <v>8260</v>
      </c>
      <c r="I17" s="83">
        <f t="shared" si="24"/>
        <v>15120.000000000002</v>
      </c>
      <c r="J17" s="83">
        <f t="shared" si="24"/>
        <v>17220</v>
      </c>
      <c r="K17" s="21"/>
      <c r="L17" s="166">
        <f t="shared" ref="L17:N17" si="25">H17-D17</f>
        <v>885</v>
      </c>
      <c r="M17" s="166">
        <f t="shared" si="25"/>
        <v>1620.0000000000018</v>
      </c>
      <c r="N17" s="166">
        <f t="shared" si="25"/>
        <v>1845</v>
      </c>
    </row>
    <row r="18" spans="1:14" x14ac:dyDescent="0.25">
      <c r="A18" s="3"/>
      <c r="B18" s="21"/>
      <c r="C18" s="21"/>
      <c r="D18" s="3"/>
      <c r="E18" s="3"/>
      <c r="F18" s="3"/>
      <c r="G18" s="21"/>
      <c r="H18" s="3"/>
      <c r="I18" s="3"/>
      <c r="J18" s="3"/>
      <c r="K18" s="21"/>
      <c r="L18" s="3"/>
      <c r="M18" s="3"/>
      <c r="N18" s="3"/>
    </row>
    <row r="19" spans="1:14" x14ac:dyDescent="0.25">
      <c r="A19" s="228" t="s">
        <v>158</v>
      </c>
      <c r="B19" s="223"/>
      <c r="C19" s="21"/>
      <c r="D19" s="142">
        <f t="shared" ref="D19:F19" si="26">SUM(D4:D17)</f>
        <v>23489220</v>
      </c>
      <c r="E19" s="142">
        <f t="shared" si="26"/>
        <v>6012704.9019607846</v>
      </c>
      <c r="F19" s="142">
        <f t="shared" si="26"/>
        <v>4324253.4313725494</v>
      </c>
      <c r="G19" s="21"/>
      <c r="H19" s="142">
        <f t="shared" ref="H19:J19" si="27">SUM(H4:H17)</f>
        <v>23976820.000000004</v>
      </c>
      <c r="I19" s="142">
        <f t="shared" si="27"/>
        <v>6734229.490196079</v>
      </c>
      <c r="J19" s="142">
        <f t="shared" si="27"/>
        <v>4843163.8431372559</v>
      </c>
      <c r="K19" s="21"/>
      <c r="L19" s="167">
        <f t="shared" ref="L19:N19" si="28">SUM(L4:L17)</f>
        <v>487600.00000000373</v>
      </c>
      <c r="M19" s="167">
        <f t="shared" si="28"/>
        <v>721524.58823529445</v>
      </c>
      <c r="N19" s="167">
        <f t="shared" si="28"/>
        <v>518910.4117647066</v>
      </c>
    </row>
    <row r="20" spans="1:14" x14ac:dyDescent="0.25">
      <c r="A20" s="228" t="s">
        <v>151</v>
      </c>
      <c r="B20" s="223"/>
      <c r="C20" s="21"/>
      <c r="D20" s="234">
        <f>SUM(D19:F19)</f>
        <v>33826178.333333328</v>
      </c>
      <c r="E20" s="222"/>
      <c r="F20" s="223"/>
      <c r="G20" s="21"/>
      <c r="H20" s="234">
        <f>SUM(H19:J19)</f>
        <v>35554213.333333336</v>
      </c>
      <c r="I20" s="222"/>
      <c r="J20" s="223"/>
      <c r="K20" s="21"/>
      <c r="L20" s="235">
        <f>SUM(L19:N19)</f>
        <v>1728035.0000000047</v>
      </c>
      <c r="M20" s="236"/>
      <c r="N20" s="236"/>
    </row>
  </sheetData>
  <mergeCells count="23">
    <mergeCell ref="L20:N20"/>
    <mergeCell ref="A10:B10"/>
    <mergeCell ref="A9:B9"/>
    <mergeCell ref="A4:B4"/>
    <mergeCell ref="A2:B2"/>
    <mergeCell ref="A3:B3"/>
    <mergeCell ref="H2:J2"/>
    <mergeCell ref="L2:N2"/>
    <mergeCell ref="D2:F2"/>
    <mergeCell ref="A15:B15"/>
    <mergeCell ref="A14:B14"/>
    <mergeCell ref="A7:B7"/>
    <mergeCell ref="A8:B8"/>
    <mergeCell ref="A11:B11"/>
    <mergeCell ref="A5:B5"/>
    <mergeCell ref="A12:B12"/>
    <mergeCell ref="H20:J20"/>
    <mergeCell ref="A19:B19"/>
    <mergeCell ref="A20:B20"/>
    <mergeCell ref="D20:F20"/>
    <mergeCell ref="A13:B13"/>
    <mergeCell ref="A17:B17"/>
    <mergeCell ref="A16:B16"/>
  </mergeCells>
  <conditionalFormatting sqref="L4:N19">
    <cfRule type="cellIs" dxfId="3" priority="1" operator="lessThan">
      <formula>0</formula>
    </cfRule>
  </conditionalFormatting>
  <conditionalFormatting sqref="L4:N19">
    <cfRule type="cellIs" dxfId="2" priority="2" operator="greaterThanOrEqual">
      <formula>0</formula>
    </cfRule>
  </conditionalFormatting>
  <conditionalFormatting sqref="L20:N20">
    <cfRule type="cellIs" dxfId="1" priority="3" operator="lessThan">
      <formula>0</formula>
    </cfRule>
  </conditionalFormatting>
  <conditionalFormatting sqref="L20:N20">
    <cfRule type="cellIs" dxfId="0" priority="4" operator="greaterThanOr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RFI Requirements summary</vt:lpstr>
      <vt:lpstr>Infrastructure</vt:lpstr>
      <vt:lpstr>InfrastructureYearly</vt:lpstr>
      <vt:lpstr>Services</vt:lpstr>
      <vt:lpstr>Lab</vt:lpstr>
      <vt:lpstr>TCO</vt:lpstr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Marek Buček</cp:lastModifiedBy>
  <dcterms:modified xsi:type="dcterms:W3CDTF">2016-11-30T15:48:51Z</dcterms:modified>
</cp:coreProperties>
</file>