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ownloads\2-Final\"/>
    </mc:Choice>
  </mc:AlternateContent>
  <bookViews>
    <workbookView xWindow="0" yWindow="0" windowWidth="12540" windowHeight="6030"/>
  </bookViews>
  <sheets>
    <sheet name="RFI Requirements summary" sheetId="1" r:id="rId1"/>
    <sheet name="Infrastructure" sheetId="2" r:id="rId2"/>
    <sheet name="InfrastructureYearly" sheetId="3" r:id="rId3"/>
    <sheet name="Services" sheetId="4" r:id="rId4"/>
    <sheet name="Lab" sheetId="5" r:id="rId5"/>
    <sheet name="TCO" sheetId="6" r:id="rId6"/>
    <sheet name="Project Budget" sheetId="7" r:id="rId7"/>
  </sheets>
  <calcPr calcId="162913"/>
</workbook>
</file>

<file path=xl/calcChain.xml><?xml version="1.0" encoding="utf-8"?>
<calcChain xmlns="http://schemas.openxmlformats.org/spreadsheetml/2006/main">
  <c r="N16" i="7" l="1"/>
  <c r="J16" i="7"/>
  <c r="I16" i="7"/>
  <c r="M16" i="7" s="1"/>
  <c r="M15" i="7"/>
  <c r="J15" i="7"/>
  <c r="N15" i="7" s="1"/>
  <c r="I15" i="7"/>
  <c r="N14" i="7"/>
  <c r="J14" i="7"/>
  <c r="I14" i="7"/>
  <c r="M14" i="7" s="1"/>
  <c r="AB20" i="6"/>
  <c r="Z19" i="6"/>
  <c r="Y19" i="6"/>
  <c r="N19" i="6"/>
  <c r="M19" i="6"/>
  <c r="J19" i="6"/>
  <c r="I19" i="6"/>
  <c r="F19" i="6"/>
  <c r="E19" i="6"/>
  <c r="Y16" i="6"/>
  <c r="J16" i="6"/>
  <c r="I16" i="6"/>
  <c r="Y15" i="6"/>
  <c r="J15" i="6"/>
  <c r="I15" i="6"/>
  <c r="Y13" i="6"/>
  <c r="J13" i="6"/>
  <c r="I13" i="6"/>
  <c r="Y12" i="6"/>
  <c r="J12" i="6"/>
  <c r="I12" i="6"/>
  <c r="Y11" i="6"/>
  <c r="J11" i="6"/>
  <c r="I11" i="6"/>
  <c r="Y10" i="6"/>
  <c r="J10" i="6"/>
  <c r="I10" i="6"/>
  <c r="AH3" i="6"/>
  <c r="P11" i="5"/>
  <c r="J10" i="5"/>
  <c r="S9" i="5"/>
  <c r="P9" i="5"/>
  <c r="M9" i="5"/>
  <c r="J9" i="5"/>
  <c r="G9" i="5"/>
  <c r="D9" i="5"/>
  <c r="S8" i="5"/>
  <c r="P8" i="5"/>
  <c r="M8" i="5"/>
  <c r="J8" i="5"/>
  <c r="G8" i="5"/>
  <c r="D8" i="5"/>
  <c r="S7" i="5"/>
  <c r="P7" i="5"/>
  <c r="M7" i="5"/>
  <c r="J7" i="5"/>
  <c r="G7" i="5"/>
  <c r="D7" i="5"/>
  <c r="S6" i="5"/>
  <c r="P6" i="5"/>
  <c r="M6" i="5"/>
  <c r="J6" i="5"/>
  <c r="G6" i="5"/>
  <c r="D6" i="5"/>
  <c r="S5" i="5"/>
  <c r="P5" i="5"/>
  <c r="M5" i="5"/>
  <c r="M11" i="5" s="1"/>
  <c r="J5" i="5"/>
  <c r="G5" i="5"/>
  <c r="D5" i="5"/>
  <c r="D11" i="5" s="1"/>
  <c r="S4" i="5"/>
  <c r="S10" i="5" s="1"/>
  <c r="P4" i="5"/>
  <c r="M4" i="5"/>
  <c r="J4" i="5"/>
  <c r="G4" i="5"/>
  <c r="G10" i="5" s="1"/>
  <c r="D4" i="5"/>
  <c r="A2" i="5"/>
  <c r="Z25" i="4"/>
  <c r="Z35" i="4" s="1"/>
  <c r="V15" i="6" s="1"/>
  <c r="Y24" i="4"/>
  <c r="Y34" i="4" s="1"/>
  <c r="U13" i="6" s="1"/>
  <c r="AC23" i="4"/>
  <c r="N21" i="4"/>
  <c r="N15" i="4"/>
  <c r="AC14" i="4"/>
  <c r="X14" i="4"/>
  <c r="U14" i="4"/>
  <c r="T14" i="4"/>
  <c r="S14" i="4"/>
  <c r="S27" i="4" s="1"/>
  <c r="P14" i="4"/>
  <c r="P15" i="4" s="1"/>
  <c r="O14" i="4"/>
  <c r="N14" i="4"/>
  <c r="J14" i="4"/>
  <c r="I14" i="4"/>
  <c r="D14" i="4"/>
  <c r="AC13" i="4"/>
  <c r="Z13" i="4"/>
  <c r="Z23" i="4" s="1"/>
  <c r="Z33" i="4" s="1"/>
  <c r="V12" i="6" s="1"/>
  <c r="Y13" i="4"/>
  <c r="X13" i="4"/>
  <c r="U13" i="4"/>
  <c r="T13" i="4"/>
  <c r="S13" i="4"/>
  <c r="N13" i="4"/>
  <c r="I13" i="4"/>
  <c r="D13" i="4"/>
  <c r="D23" i="4" s="1"/>
  <c r="D33" i="4" s="1"/>
  <c r="AC12" i="4"/>
  <c r="Z12" i="4"/>
  <c r="Y12" i="4"/>
  <c r="X12" i="4"/>
  <c r="U12" i="4"/>
  <c r="T12" i="4"/>
  <c r="S12" i="4"/>
  <c r="N12" i="4"/>
  <c r="N26" i="4" s="1"/>
  <c r="I12" i="4"/>
  <c r="D12" i="4"/>
  <c r="AC11" i="4"/>
  <c r="Z11" i="4"/>
  <c r="Z22" i="4" s="1"/>
  <c r="Z32" i="4" s="1"/>
  <c r="V11" i="6" s="1"/>
  <c r="Y11" i="4"/>
  <c r="X11" i="4"/>
  <c r="U11" i="4"/>
  <c r="T11" i="4"/>
  <c r="T22" i="4" s="1"/>
  <c r="S11" i="4"/>
  <c r="N11" i="4"/>
  <c r="I11" i="4"/>
  <c r="I22" i="4" s="1"/>
  <c r="D11" i="4"/>
  <c r="D22" i="4" s="1"/>
  <c r="AC10" i="4"/>
  <c r="Z10" i="4"/>
  <c r="Y10" i="4"/>
  <c r="X10" i="4"/>
  <c r="X25" i="4" s="1"/>
  <c r="U10" i="4"/>
  <c r="T10" i="4"/>
  <c r="S10" i="4"/>
  <c r="N10" i="4"/>
  <c r="I10" i="4"/>
  <c r="D10" i="4"/>
  <c r="AC9" i="4"/>
  <c r="Z9" i="4"/>
  <c r="Y9" i="4"/>
  <c r="X9" i="4"/>
  <c r="U9" i="4"/>
  <c r="T9" i="4"/>
  <c r="S9" i="4"/>
  <c r="N9" i="4"/>
  <c r="I9" i="4"/>
  <c r="D9" i="4"/>
  <c r="AC8" i="4"/>
  <c r="Z8" i="4"/>
  <c r="Y8" i="4"/>
  <c r="X8" i="4"/>
  <c r="U8" i="4"/>
  <c r="T8" i="4"/>
  <c r="S8" i="4"/>
  <c r="N8" i="4"/>
  <c r="I8" i="4"/>
  <c r="D8" i="4"/>
  <c r="AC7" i="4"/>
  <c r="Z7" i="4"/>
  <c r="Y7" i="4"/>
  <c r="X7" i="4"/>
  <c r="U7" i="4"/>
  <c r="T7" i="4"/>
  <c r="S7" i="4"/>
  <c r="N7" i="4"/>
  <c r="I7" i="4"/>
  <c r="D7" i="4"/>
  <c r="AC6" i="4"/>
  <c r="Z6" i="4"/>
  <c r="Y6" i="4"/>
  <c r="X6" i="4"/>
  <c r="U6" i="4"/>
  <c r="T6" i="4"/>
  <c r="S6" i="4"/>
  <c r="N6" i="4"/>
  <c r="I6" i="4"/>
  <c r="D6" i="4"/>
  <c r="AC5" i="4"/>
  <c r="Z5" i="4"/>
  <c r="Y5" i="4"/>
  <c r="X5" i="4"/>
  <c r="U5" i="4"/>
  <c r="T5" i="4"/>
  <c r="S5" i="4"/>
  <c r="N5" i="4"/>
  <c r="I5" i="4"/>
  <c r="D5" i="4"/>
  <c r="AC4" i="4"/>
  <c r="Z4" i="4"/>
  <c r="Y4" i="4"/>
  <c r="X4" i="4"/>
  <c r="X15" i="4" s="1"/>
  <c r="U4" i="4"/>
  <c r="T4" i="4"/>
  <c r="T15" i="4" s="1"/>
  <c r="S4" i="4"/>
  <c r="S15" i="4" s="1"/>
  <c r="N4" i="4"/>
  <c r="I4" i="4"/>
  <c r="D4" i="4"/>
  <c r="D15" i="4" s="1"/>
  <c r="A2" i="4"/>
  <c r="AH3" i="3"/>
  <c r="D196" i="2"/>
  <c r="H195" i="2"/>
  <c r="K195" i="2" s="1"/>
  <c r="F195" i="2"/>
  <c r="F194" i="2"/>
  <c r="H194" i="2" s="1"/>
  <c r="K194" i="2" s="1"/>
  <c r="H193" i="2"/>
  <c r="K193" i="2" s="1"/>
  <c r="F193" i="2"/>
  <c r="F192" i="2"/>
  <c r="H192" i="2" s="1"/>
  <c r="K192" i="2" s="1"/>
  <c r="K191" i="2"/>
  <c r="H191" i="2"/>
  <c r="F191" i="2"/>
  <c r="H188" i="2"/>
  <c r="K188" i="2" s="1"/>
  <c r="F188" i="2"/>
  <c r="F187" i="2"/>
  <c r="H187" i="2" s="1"/>
  <c r="K187" i="2" s="1"/>
  <c r="K186" i="2"/>
  <c r="F186" i="2"/>
  <c r="H186" i="2" s="1"/>
  <c r="H185" i="2"/>
  <c r="K185" i="2" s="1"/>
  <c r="F185" i="2"/>
  <c r="F184" i="2"/>
  <c r="H184" i="2" s="1"/>
  <c r="K184" i="2" s="1"/>
  <c r="H183" i="2"/>
  <c r="K183" i="2" s="1"/>
  <c r="F183" i="2"/>
  <c r="F182" i="2"/>
  <c r="H182" i="2" s="1"/>
  <c r="K182" i="2" s="1"/>
  <c r="K180" i="2"/>
  <c r="H180" i="2"/>
  <c r="F180" i="2"/>
  <c r="K179" i="2"/>
  <c r="H179" i="2"/>
  <c r="F179" i="2"/>
  <c r="F178" i="2"/>
  <c r="H178" i="2" s="1"/>
  <c r="K178" i="2" s="1"/>
  <c r="K177" i="2"/>
  <c r="F177" i="2"/>
  <c r="H177" i="2" s="1"/>
  <c r="H175" i="2"/>
  <c r="K175" i="2" s="1"/>
  <c r="F175" i="2"/>
  <c r="F174" i="2"/>
  <c r="H174" i="2" s="1"/>
  <c r="K174" i="2" s="1"/>
  <c r="H173" i="2"/>
  <c r="K173" i="2" s="1"/>
  <c r="F173" i="2"/>
  <c r="F172" i="2"/>
  <c r="H172" i="2" s="1"/>
  <c r="K172" i="2" s="1"/>
  <c r="K170" i="2"/>
  <c r="H170" i="2"/>
  <c r="F170" i="2"/>
  <c r="H169" i="2"/>
  <c r="K169" i="2" s="1"/>
  <c r="F169" i="2"/>
  <c r="F168" i="2"/>
  <c r="H168" i="2" s="1"/>
  <c r="K168" i="2" s="1"/>
  <c r="K167" i="2"/>
  <c r="F167" i="2"/>
  <c r="H167" i="2" s="1"/>
  <c r="H166" i="2"/>
  <c r="K166" i="2" s="1"/>
  <c r="F166" i="2"/>
  <c r="F164" i="2"/>
  <c r="H164" i="2" s="1"/>
  <c r="K164" i="2" s="1"/>
  <c r="H163" i="2"/>
  <c r="K163" i="2" s="1"/>
  <c r="F163" i="2"/>
  <c r="F162" i="2"/>
  <c r="H162" i="2" s="1"/>
  <c r="K162" i="2" s="1"/>
  <c r="K161" i="2"/>
  <c r="H161" i="2"/>
  <c r="F161" i="2"/>
  <c r="H160" i="2"/>
  <c r="K160" i="2" s="1"/>
  <c r="F160" i="2"/>
  <c r="F158" i="2"/>
  <c r="H158" i="2" s="1"/>
  <c r="K158" i="2" s="1"/>
  <c r="K157" i="2"/>
  <c r="F157" i="2"/>
  <c r="H157" i="2" s="1"/>
  <c r="H156" i="2"/>
  <c r="K156" i="2" s="1"/>
  <c r="F156" i="2"/>
  <c r="F155" i="2"/>
  <c r="H155" i="2" s="1"/>
  <c r="K155" i="2" s="1"/>
  <c r="H154" i="2"/>
  <c r="F154" i="2"/>
  <c r="H147" i="2"/>
  <c r="H148" i="2" s="1"/>
  <c r="X5" i="3" s="1"/>
  <c r="X8" i="3" s="1"/>
  <c r="F147" i="2"/>
  <c r="D144" i="2"/>
  <c r="F143" i="2"/>
  <c r="H143" i="2" s="1"/>
  <c r="K143" i="2" s="1"/>
  <c r="F142" i="2"/>
  <c r="H142" i="2" s="1"/>
  <c r="K142" i="2" s="1"/>
  <c r="N138" i="2"/>
  <c r="F138" i="2"/>
  <c r="H138" i="2" s="1"/>
  <c r="K138" i="2" s="1"/>
  <c r="K136" i="2"/>
  <c r="F136" i="2"/>
  <c r="H136" i="2" s="1"/>
  <c r="N135" i="2"/>
  <c r="N133" i="2"/>
  <c r="N145" i="2" s="1"/>
  <c r="O145" i="2" s="1"/>
  <c r="N130" i="2"/>
  <c r="F130" i="2"/>
  <c r="H130" i="2" s="1"/>
  <c r="H126" i="2"/>
  <c r="H125" i="2"/>
  <c r="T5" i="3" s="1"/>
  <c r="F125" i="2"/>
  <c r="O122" i="2"/>
  <c r="N122" i="2"/>
  <c r="D122" i="2"/>
  <c r="K121" i="2"/>
  <c r="H121" i="2"/>
  <c r="F121" i="2"/>
  <c r="H120" i="2"/>
  <c r="K120" i="2" s="1"/>
  <c r="F120" i="2"/>
  <c r="N116" i="2"/>
  <c r="H116" i="2"/>
  <c r="K116" i="2" s="1"/>
  <c r="F116" i="2"/>
  <c r="N108" i="2"/>
  <c r="H108" i="2"/>
  <c r="H122" i="2" s="1"/>
  <c r="F108" i="2"/>
  <c r="H102" i="2"/>
  <c r="H103" i="2" s="1"/>
  <c r="F102" i="2"/>
  <c r="D99" i="2"/>
  <c r="H98" i="2"/>
  <c r="K98" i="2" s="1"/>
  <c r="F98" i="2"/>
  <c r="F97" i="2"/>
  <c r="H97" i="2" s="1"/>
  <c r="K97" i="2" s="1"/>
  <c r="H96" i="2"/>
  <c r="K96" i="2" s="1"/>
  <c r="F96" i="2"/>
  <c r="N92" i="2"/>
  <c r="F92" i="2"/>
  <c r="H92" i="2" s="1"/>
  <c r="K92" i="2" s="1"/>
  <c r="N91" i="2"/>
  <c r="F91" i="2"/>
  <c r="H91" i="2" s="1"/>
  <c r="K91" i="2" s="1"/>
  <c r="N83" i="2"/>
  <c r="N99" i="2" s="1"/>
  <c r="O99" i="2" s="1"/>
  <c r="F83" i="2"/>
  <c r="H83" i="2" s="1"/>
  <c r="F77" i="2"/>
  <c r="H77" i="2" s="1"/>
  <c r="D74" i="2"/>
  <c r="H73" i="2"/>
  <c r="K73" i="2" s="1"/>
  <c r="F73" i="2"/>
  <c r="F72" i="2"/>
  <c r="H72" i="2" s="1"/>
  <c r="K72" i="2" s="1"/>
  <c r="K71" i="2"/>
  <c r="F71" i="2"/>
  <c r="H71" i="2" s="1"/>
  <c r="H67" i="2"/>
  <c r="K67" i="2" s="1"/>
  <c r="F67" i="2"/>
  <c r="F66" i="2"/>
  <c r="H66" i="2" s="1"/>
  <c r="K66" i="2" s="1"/>
  <c r="N65" i="2"/>
  <c r="F65" i="2"/>
  <c r="H65" i="2" s="1"/>
  <c r="K65" i="2" s="1"/>
  <c r="N64" i="2"/>
  <c r="F64" i="2"/>
  <c r="H64" i="2" s="1"/>
  <c r="K64" i="2" s="1"/>
  <c r="H62" i="2"/>
  <c r="K62" i="2" s="1"/>
  <c r="F62" i="2"/>
  <c r="N61" i="2"/>
  <c r="N59" i="2"/>
  <c r="N56" i="2"/>
  <c r="N74" i="2" s="1"/>
  <c r="O74" i="2" s="1"/>
  <c r="H56" i="2"/>
  <c r="H74" i="2" s="1"/>
  <c r="F56" i="2"/>
  <c r="F52" i="2"/>
  <c r="H52" i="2" s="1"/>
  <c r="H53" i="2" s="1"/>
  <c r="H5" i="3" s="1"/>
  <c r="H8" i="3" s="1"/>
  <c r="D49" i="2"/>
  <c r="K48" i="2"/>
  <c r="F48" i="2"/>
  <c r="H48" i="2" s="1"/>
  <c r="H47" i="2"/>
  <c r="K47" i="2" s="1"/>
  <c r="F47" i="2"/>
  <c r="F46" i="2"/>
  <c r="H46" i="2" s="1"/>
  <c r="K46" i="2" s="1"/>
  <c r="H42" i="2"/>
  <c r="K42" i="2" s="1"/>
  <c r="F42" i="2"/>
  <c r="F41" i="2"/>
  <c r="H41" i="2" s="1"/>
  <c r="K41" i="2" s="1"/>
  <c r="N40" i="2"/>
  <c r="F40" i="2"/>
  <c r="H40" i="2" s="1"/>
  <c r="K40" i="2" s="1"/>
  <c r="N39" i="2"/>
  <c r="K39" i="2"/>
  <c r="F39" i="2"/>
  <c r="H39" i="2" s="1"/>
  <c r="H37" i="2"/>
  <c r="K37" i="2" s="1"/>
  <c r="F37" i="2"/>
  <c r="N36" i="2"/>
  <c r="N34" i="2"/>
  <c r="N31" i="2"/>
  <c r="N49" i="2" s="1"/>
  <c r="O49" i="2" s="1"/>
  <c r="H31" i="2"/>
  <c r="K31" i="2" s="1"/>
  <c r="F31" i="2"/>
  <c r="H26" i="2"/>
  <c r="H27" i="2" s="1"/>
  <c r="D5" i="3" s="1"/>
  <c r="D8" i="3" s="1"/>
  <c r="F26" i="2"/>
  <c r="D23" i="2"/>
  <c r="F21" i="2"/>
  <c r="H21" i="2" s="1"/>
  <c r="K21" i="2" s="1"/>
  <c r="F20" i="2"/>
  <c r="H20" i="2" s="1"/>
  <c r="K20" i="2" s="1"/>
  <c r="F19" i="2"/>
  <c r="H19" i="2" s="1"/>
  <c r="K19" i="2" s="1"/>
  <c r="H18" i="2"/>
  <c r="K18" i="2" s="1"/>
  <c r="F18" i="2"/>
  <c r="F14" i="2"/>
  <c r="H14" i="2" s="1"/>
  <c r="K14" i="2" s="1"/>
  <c r="N13" i="2"/>
  <c r="F13" i="2"/>
  <c r="H13" i="2" s="1"/>
  <c r="K13" i="2" s="1"/>
  <c r="N12" i="2"/>
  <c r="F12" i="2"/>
  <c r="H12" i="2" s="1"/>
  <c r="K12" i="2" s="1"/>
  <c r="F10" i="2"/>
  <c r="H10" i="2" s="1"/>
  <c r="K10" i="2" s="1"/>
  <c r="F8" i="2"/>
  <c r="H8" i="2" s="1"/>
  <c r="K8" i="2" s="1"/>
  <c r="N7" i="2"/>
  <c r="K7" i="2"/>
  <c r="F7" i="2"/>
  <c r="H7" i="2" s="1"/>
  <c r="N4" i="2"/>
  <c r="N23" i="2" s="1"/>
  <c r="O23" i="2" s="1"/>
  <c r="F4" i="2"/>
  <c r="H4" i="2" s="1"/>
  <c r="K4" i="2" s="1"/>
  <c r="K23" i="2" s="1"/>
  <c r="D4" i="6" s="1"/>
  <c r="D7" i="6" s="1"/>
  <c r="R5" i="3" l="1"/>
  <c r="R8" i="3" s="1"/>
  <c r="Q5" i="3"/>
  <c r="Q8" i="3" s="1"/>
  <c r="P5" i="3"/>
  <c r="P8" i="3" s="1"/>
  <c r="J8" i="3"/>
  <c r="I8" i="3"/>
  <c r="D19" i="6"/>
  <c r="H78" i="2"/>
  <c r="L5" i="3" s="1"/>
  <c r="L8" i="3" s="1"/>
  <c r="K77" i="2"/>
  <c r="K78" i="2" s="1"/>
  <c r="L5" i="6" s="1"/>
  <c r="L8" i="6" s="1"/>
  <c r="H144" i="2"/>
  <c r="K130" i="2"/>
  <c r="K144" i="2" s="1"/>
  <c r="X4" i="6" s="1"/>
  <c r="X7" i="6" s="1"/>
  <c r="X19" i="6" s="1"/>
  <c r="Z8" i="3"/>
  <c r="Y8" i="3"/>
  <c r="E8" i="3"/>
  <c r="F8" i="3"/>
  <c r="L4" i="3"/>
  <c r="L7" i="3" s="1"/>
  <c r="I16" i="5"/>
  <c r="J16" i="5" s="1"/>
  <c r="H99" i="2"/>
  <c r="K83" i="2"/>
  <c r="K99" i="2" s="1"/>
  <c r="I32" i="4"/>
  <c r="H22" i="4"/>
  <c r="H23" i="2"/>
  <c r="K49" i="2"/>
  <c r="H4" i="6" s="1"/>
  <c r="H7" i="6" s="1"/>
  <c r="H19" i="6" s="1"/>
  <c r="O16" i="5"/>
  <c r="P16" i="5" s="1"/>
  <c r="T4" i="3"/>
  <c r="T7" i="3" s="1"/>
  <c r="C22" i="4"/>
  <c r="D32" i="4"/>
  <c r="T32" i="4"/>
  <c r="M26" i="4"/>
  <c r="N36" i="4"/>
  <c r="C33" i="4"/>
  <c r="D12" i="6"/>
  <c r="J27" i="4"/>
  <c r="J37" i="4" s="1"/>
  <c r="I17" i="6" s="1"/>
  <c r="J15" i="4"/>
  <c r="AC27" i="4"/>
  <c r="AE14" i="4"/>
  <c r="K26" i="2"/>
  <c r="K27" i="2" s="1"/>
  <c r="D5" i="6" s="1"/>
  <c r="D8" i="6" s="1"/>
  <c r="X35" i="4"/>
  <c r="S37" i="4"/>
  <c r="M21" i="4"/>
  <c r="N31" i="4"/>
  <c r="AB23" i="4"/>
  <c r="AC33" i="4"/>
  <c r="K102" i="2"/>
  <c r="K103" i="2" s="1"/>
  <c r="K108" i="2"/>
  <c r="K122" i="2" s="1"/>
  <c r="H196" i="2"/>
  <c r="AB4" i="3" s="1"/>
  <c r="AB7" i="3" s="1"/>
  <c r="K154" i="2"/>
  <c r="K196" i="2" s="1"/>
  <c r="AB4" i="6" s="1"/>
  <c r="AB7" i="6" s="1"/>
  <c r="AB19" i="6" s="1"/>
  <c r="AB22" i="6" s="1"/>
  <c r="D45" i="4"/>
  <c r="D46" i="4"/>
  <c r="D47" i="4"/>
  <c r="D41" i="4"/>
  <c r="Y21" i="4"/>
  <c r="Y31" i="4" s="1"/>
  <c r="U10" i="6" s="1"/>
  <c r="T21" i="4"/>
  <c r="AC21" i="4"/>
  <c r="X21" i="4"/>
  <c r="S21" i="4"/>
  <c r="I21" i="4"/>
  <c r="AC26" i="4"/>
  <c r="X26" i="4"/>
  <c r="I26" i="4"/>
  <c r="U25" i="4"/>
  <c r="D24" i="4"/>
  <c r="Y23" i="4"/>
  <c r="Y33" i="4" s="1"/>
  <c r="U12" i="6" s="1"/>
  <c r="S22" i="4"/>
  <c r="N25" i="4"/>
  <c r="T24" i="4"/>
  <c r="U21" i="4"/>
  <c r="D21" i="4"/>
  <c r="I24" i="4"/>
  <c r="U24" i="4"/>
  <c r="AC24" i="4"/>
  <c r="S25" i="4"/>
  <c r="Y25" i="4"/>
  <c r="Y35" i="4" s="1"/>
  <c r="U15" i="6" s="1"/>
  <c r="U22" i="4"/>
  <c r="AC22" i="4"/>
  <c r="S26" i="4"/>
  <c r="Y26" i="4"/>
  <c r="Y36" i="4" s="1"/>
  <c r="U16" i="6" s="1"/>
  <c r="I23" i="4"/>
  <c r="U23" i="4"/>
  <c r="N27" i="4"/>
  <c r="T27" i="4"/>
  <c r="T37" i="4" s="1"/>
  <c r="Q17" i="6" s="1"/>
  <c r="AD14" i="4"/>
  <c r="C23" i="4"/>
  <c r="Z24" i="4"/>
  <c r="Z34" i="4" s="1"/>
  <c r="V13" i="6" s="1"/>
  <c r="P27" i="4"/>
  <c r="P37" i="4" s="1"/>
  <c r="N17" i="6" s="1"/>
  <c r="H49" i="2"/>
  <c r="K52" i="2"/>
  <c r="K53" i="2" s="1"/>
  <c r="H5" i="6" s="1"/>
  <c r="H8" i="6" s="1"/>
  <c r="U5" i="3"/>
  <c r="U8" i="3" s="1"/>
  <c r="T8" i="3"/>
  <c r="AD8" i="3" s="1"/>
  <c r="D5" i="7" s="1"/>
  <c r="H5" i="7" s="1"/>
  <c r="L5" i="7" s="1"/>
  <c r="V5" i="3"/>
  <c r="V8" i="3" s="1"/>
  <c r="X23" i="4"/>
  <c r="U27" i="4"/>
  <c r="U37" i="4" s="1"/>
  <c r="R17" i="6" s="1"/>
  <c r="Z21" i="4"/>
  <c r="Z31" i="4" s="1"/>
  <c r="V10" i="6" s="1"/>
  <c r="S23" i="4"/>
  <c r="D25" i="4"/>
  <c r="K56" i="2"/>
  <c r="K74" i="2" s="1"/>
  <c r="L4" i="6" s="1"/>
  <c r="L7" i="6" s="1"/>
  <c r="L19" i="6" s="1"/>
  <c r="K125" i="2"/>
  <c r="K147" i="2"/>
  <c r="K148" i="2" s="1"/>
  <c r="X5" i="6" s="1"/>
  <c r="X8" i="6" s="1"/>
  <c r="X22" i="4"/>
  <c r="T23" i="4"/>
  <c r="N24" i="4"/>
  <c r="X24" i="4"/>
  <c r="T25" i="4"/>
  <c r="N22" i="4"/>
  <c r="D26" i="4"/>
  <c r="T26" i="4"/>
  <c r="Z26" i="4"/>
  <c r="Z36" i="4" s="1"/>
  <c r="V16" i="6" s="1"/>
  <c r="N23" i="4"/>
  <c r="F14" i="4"/>
  <c r="D27" i="4"/>
  <c r="E14" i="4"/>
  <c r="O27" i="4"/>
  <c r="O37" i="4" s="1"/>
  <c r="M17" i="6" s="1"/>
  <c r="O15" i="4"/>
  <c r="P16" i="4" s="1"/>
  <c r="I15" i="4"/>
  <c r="U15" i="4"/>
  <c r="U16" i="4" s="1"/>
  <c r="AC15" i="4"/>
  <c r="S24" i="4"/>
  <c r="I25" i="4"/>
  <c r="AC25" i="4"/>
  <c r="Y22" i="4"/>
  <c r="Y32" i="4" s="1"/>
  <c r="U11" i="6" s="1"/>
  <c r="U26" i="4"/>
  <c r="I27" i="4"/>
  <c r="K14" i="4"/>
  <c r="X27" i="4"/>
  <c r="Y14" i="4"/>
  <c r="J11" i="5"/>
  <c r="M10" i="5"/>
  <c r="D10" i="5"/>
  <c r="P10" i="5"/>
  <c r="G11" i="5"/>
  <c r="U11" i="5" s="1"/>
  <c r="S11" i="5"/>
  <c r="D15" i="7" l="1"/>
  <c r="L15" i="7" s="1"/>
  <c r="U12" i="5"/>
  <c r="X37" i="4"/>
  <c r="N33" i="4"/>
  <c r="M23" i="4"/>
  <c r="N34" i="4"/>
  <c r="M24" i="4"/>
  <c r="H23" i="4"/>
  <c r="I33" i="4"/>
  <c r="AC36" i="4"/>
  <c r="AB26" i="4"/>
  <c r="R37" i="4"/>
  <c r="P17" i="6"/>
  <c r="AE15" i="4"/>
  <c r="AE27" i="4"/>
  <c r="AE37" i="4" s="1"/>
  <c r="Z17" i="6" s="1"/>
  <c r="Z20" i="6" s="1"/>
  <c r="Z22" i="6" s="1"/>
  <c r="M22" i="4"/>
  <c r="N32" i="4"/>
  <c r="U32" i="4"/>
  <c r="AI22" i="4"/>
  <c r="F8" i="7" s="1"/>
  <c r="J8" i="7" s="1"/>
  <c r="N8" i="7" s="1"/>
  <c r="D34" i="4"/>
  <c r="AG24" i="4"/>
  <c r="D10" i="7" s="1"/>
  <c r="H10" i="7" s="1"/>
  <c r="L10" i="7" s="1"/>
  <c r="C24" i="4"/>
  <c r="N47" i="4"/>
  <c r="S47" i="4" s="1"/>
  <c r="M47" i="4"/>
  <c r="R47" i="4" s="1"/>
  <c r="O47" i="4"/>
  <c r="T47" i="4" s="1"/>
  <c r="K15" i="4"/>
  <c r="K27" i="4"/>
  <c r="K37" i="4" s="1"/>
  <c r="J17" i="6" s="1"/>
  <c r="AC35" i="4"/>
  <c r="AB25" i="4"/>
  <c r="E27" i="4"/>
  <c r="E15" i="4"/>
  <c r="T35" i="4"/>
  <c r="AH25" i="4"/>
  <c r="E11" i="7" s="1"/>
  <c r="I11" i="7" s="1"/>
  <c r="M11" i="7" s="1"/>
  <c r="T33" i="4"/>
  <c r="AH23" i="4"/>
  <c r="E9" i="7" s="1"/>
  <c r="I9" i="7" s="1"/>
  <c r="M9" i="7" s="1"/>
  <c r="V5" i="6"/>
  <c r="V8" i="6" s="1"/>
  <c r="U5" i="6"/>
  <c r="U8" i="6" s="1"/>
  <c r="K126" i="2"/>
  <c r="T5" i="6"/>
  <c r="T8" i="6" s="1"/>
  <c r="R23" i="4"/>
  <c r="S33" i="4"/>
  <c r="I8" i="6"/>
  <c r="I20" i="6" s="1"/>
  <c r="I22" i="6" s="1"/>
  <c r="J8" i="6"/>
  <c r="J20" i="6" s="1"/>
  <c r="J22" i="6" s="1"/>
  <c r="H24" i="4"/>
  <c r="I34" i="4"/>
  <c r="M25" i="4"/>
  <c r="N35" i="4"/>
  <c r="U35" i="4"/>
  <c r="AI25" i="4"/>
  <c r="F11" i="7" s="1"/>
  <c r="J11" i="7" s="1"/>
  <c r="N11" i="7" s="1"/>
  <c r="I31" i="4"/>
  <c r="H21" i="4"/>
  <c r="T31" i="4"/>
  <c r="AH21" i="4"/>
  <c r="E7" i="7" s="1"/>
  <c r="I7" i="7" s="1"/>
  <c r="M7" i="7" s="1"/>
  <c r="M46" i="4"/>
  <c r="R46" i="4" s="1"/>
  <c r="O46" i="4"/>
  <c r="T46" i="4" s="1"/>
  <c r="N46" i="4"/>
  <c r="S46" i="4" s="1"/>
  <c r="V4" i="6"/>
  <c r="V7" i="6" s="1"/>
  <c r="V19" i="6" s="1"/>
  <c r="U4" i="6"/>
  <c r="U7" i="6" s="1"/>
  <c r="U19" i="6" s="1"/>
  <c r="U4" i="3"/>
  <c r="U7" i="3" s="1"/>
  <c r="T4" i="6"/>
  <c r="T7" i="6" s="1"/>
  <c r="T19" i="6" s="1"/>
  <c r="V4" i="3"/>
  <c r="V7" i="3" s="1"/>
  <c r="L10" i="6"/>
  <c r="M31" i="4"/>
  <c r="W25" i="4"/>
  <c r="AC37" i="4"/>
  <c r="AH22" i="4"/>
  <c r="E8" i="7" s="1"/>
  <c r="I8" i="7" s="1"/>
  <c r="M8" i="7" s="1"/>
  <c r="AG22" i="4"/>
  <c r="D8" i="7" s="1"/>
  <c r="H8" i="7" s="1"/>
  <c r="L8" i="7" s="1"/>
  <c r="C16" i="5"/>
  <c r="D16" i="5" s="1"/>
  <c r="D4" i="3"/>
  <c r="D7" i="3" s="1"/>
  <c r="Q4" i="6"/>
  <c r="Q7" i="6" s="1"/>
  <c r="R4" i="6"/>
  <c r="R7" i="6" s="1"/>
  <c r="P4" i="6"/>
  <c r="P7" i="6" s="1"/>
  <c r="P19" i="6" s="1"/>
  <c r="R16" i="5"/>
  <c r="S16" i="5" s="1"/>
  <c r="X4" i="3"/>
  <c r="X7" i="3" s="1"/>
  <c r="AD7" i="6"/>
  <c r="AG25" i="4"/>
  <c r="D11" i="7" s="1"/>
  <c r="H11" i="7" s="1"/>
  <c r="L11" i="7" s="1"/>
  <c r="C25" i="4"/>
  <c r="D35" i="4"/>
  <c r="W23" i="4"/>
  <c r="X33" i="4"/>
  <c r="AD27" i="4"/>
  <c r="AD37" i="4" s="1"/>
  <c r="Y17" i="6" s="1"/>
  <c r="Y20" i="6" s="1"/>
  <c r="Y22" i="6" s="1"/>
  <c r="AD15" i="4"/>
  <c r="AE16" i="4" s="1"/>
  <c r="U34" i="4"/>
  <c r="AI24" i="4"/>
  <c r="F10" i="7" s="1"/>
  <c r="J10" i="7" s="1"/>
  <c r="N10" i="7" s="1"/>
  <c r="T34" i="4"/>
  <c r="AH24" i="4"/>
  <c r="E10" i="7" s="1"/>
  <c r="I10" i="7" s="1"/>
  <c r="M10" i="7" s="1"/>
  <c r="AC31" i="4"/>
  <c r="AB21" i="4"/>
  <c r="I37" i="4"/>
  <c r="H27" i="4"/>
  <c r="I35" i="4"/>
  <c r="H25" i="4"/>
  <c r="K16" i="4"/>
  <c r="D37" i="4"/>
  <c r="AG27" i="4"/>
  <c r="D13" i="7" s="1"/>
  <c r="H13" i="7" s="1"/>
  <c r="L13" i="7" s="1"/>
  <c r="T36" i="4"/>
  <c r="AH26" i="4"/>
  <c r="E12" i="7" s="1"/>
  <c r="I12" i="7" s="1"/>
  <c r="M12" i="7" s="1"/>
  <c r="W24" i="4"/>
  <c r="X34" i="4"/>
  <c r="X32" i="4"/>
  <c r="W22" i="4"/>
  <c r="F16" i="5"/>
  <c r="G16" i="5" s="1"/>
  <c r="H4" i="3"/>
  <c r="H7" i="3" s="1"/>
  <c r="AG23" i="4"/>
  <c r="D9" i="7" s="1"/>
  <c r="H9" i="7" s="1"/>
  <c r="L9" i="7" s="1"/>
  <c r="N37" i="4"/>
  <c r="M27" i="4"/>
  <c r="S36" i="4"/>
  <c r="R26" i="4"/>
  <c r="S35" i="4"/>
  <c r="R25" i="4"/>
  <c r="AG21" i="4"/>
  <c r="D7" i="7" s="1"/>
  <c r="H7" i="7" s="1"/>
  <c r="L7" i="7" s="1"/>
  <c r="C21" i="4"/>
  <c r="D31" i="4"/>
  <c r="S32" i="4"/>
  <c r="R22" i="4"/>
  <c r="I36" i="4"/>
  <c r="H26" i="4"/>
  <c r="S31" i="4"/>
  <c r="R21" i="4"/>
  <c r="O45" i="4"/>
  <c r="N45" i="4"/>
  <c r="M45" i="4"/>
  <c r="R5" i="6"/>
  <c r="R8" i="6" s="1"/>
  <c r="Q5" i="6"/>
  <c r="Q8" i="6" s="1"/>
  <c r="P5" i="6"/>
  <c r="P8" i="6" s="1"/>
  <c r="T15" i="6"/>
  <c r="W35" i="4"/>
  <c r="AH32" i="4"/>
  <c r="Q11" i="6"/>
  <c r="AE11" i="6" s="1"/>
  <c r="L16" i="5"/>
  <c r="M16" i="5" s="1"/>
  <c r="R4" i="3"/>
  <c r="R7" i="3" s="1"/>
  <c r="AF7" i="3" s="1"/>
  <c r="F4" i="7" s="1"/>
  <c r="Q4" i="3"/>
  <c r="Q7" i="3" s="1"/>
  <c r="AE7" i="3" s="1"/>
  <c r="E4" i="7" s="1"/>
  <c r="P4" i="3"/>
  <c r="P7" i="3" s="1"/>
  <c r="N8" i="6"/>
  <c r="N20" i="6" s="1"/>
  <c r="N22" i="6" s="1"/>
  <c r="M8" i="6"/>
  <c r="M20" i="6" s="1"/>
  <c r="M22" i="6" s="1"/>
  <c r="Y27" i="4"/>
  <c r="Y37" i="4" s="1"/>
  <c r="U17" i="6" s="1"/>
  <c r="Z14" i="4"/>
  <c r="Y15" i="4"/>
  <c r="U36" i="4"/>
  <c r="AI26" i="4"/>
  <c r="F12" i="7" s="1"/>
  <c r="J12" i="7" s="1"/>
  <c r="N12" i="7" s="1"/>
  <c r="R24" i="4"/>
  <c r="S34" i="4"/>
  <c r="F27" i="4"/>
  <c r="F15" i="4"/>
  <c r="AG26" i="4"/>
  <c r="D12" i="7" s="1"/>
  <c r="H12" i="7" s="1"/>
  <c r="L12" i="7" s="1"/>
  <c r="C26" i="4"/>
  <c r="D36" i="4"/>
  <c r="U33" i="4"/>
  <c r="AI23" i="4"/>
  <c r="F9" i="7" s="1"/>
  <c r="J9" i="7" s="1"/>
  <c r="N9" i="7" s="1"/>
  <c r="AC32" i="4"/>
  <c r="AB22" i="4"/>
  <c r="AB24" i="4"/>
  <c r="AC34" i="4"/>
  <c r="U31" i="4"/>
  <c r="AI21" i="4"/>
  <c r="F7" i="7" s="1"/>
  <c r="J7" i="7" s="1"/>
  <c r="N7" i="7" s="1"/>
  <c r="X36" i="4"/>
  <c r="W26" i="4"/>
  <c r="X31" i="4"/>
  <c r="W21" i="4"/>
  <c r="D16" i="7"/>
  <c r="H16" i="7" s="1"/>
  <c r="L16" i="7" s="1"/>
  <c r="E41" i="4"/>
  <c r="X12" i="6"/>
  <c r="AB33" i="4"/>
  <c r="R27" i="4"/>
  <c r="AD8" i="6"/>
  <c r="E8" i="6"/>
  <c r="F8" i="6"/>
  <c r="AH8" i="6" s="1"/>
  <c r="L16" i="6"/>
  <c r="M36" i="4"/>
  <c r="D11" i="6"/>
  <c r="AG32" i="4"/>
  <c r="C32" i="4"/>
  <c r="H32" i="4"/>
  <c r="H11" i="6"/>
  <c r="AE8" i="3"/>
  <c r="E5" i="7" s="1"/>
  <c r="I5" i="7" s="1"/>
  <c r="M5" i="7" s="1"/>
  <c r="N8" i="3"/>
  <c r="AF8" i="3" s="1"/>
  <c r="F5" i="7" s="1"/>
  <c r="J5" i="7" s="1"/>
  <c r="N5" i="7" s="1"/>
  <c r="M8" i="3"/>
  <c r="AH8" i="3" s="1"/>
  <c r="J4" i="7" l="1"/>
  <c r="R36" i="4"/>
  <c r="P16" i="6"/>
  <c r="T11" i="6"/>
  <c r="W32" i="4"/>
  <c r="Q16" i="6"/>
  <c r="AE16" i="6" s="1"/>
  <c r="AH36" i="4"/>
  <c r="H17" i="6"/>
  <c r="H37" i="4"/>
  <c r="Q13" i="6"/>
  <c r="AE13" i="6" s="1"/>
  <c r="AH34" i="4"/>
  <c r="R19" i="6"/>
  <c r="AF7" i="6"/>
  <c r="Q10" i="6"/>
  <c r="AE10" i="6" s="1"/>
  <c r="AH31" i="4"/>
  <c r="R15" i="6"/>
  <c r="AF15" i="6" s="1"/>
  <c r="AI35" i="4"/>
  <c r="P12" i="6"/>
  <c r="R33" i="4"/>
  <c r="U20" i="6"/>
  <c r="L11" i="6"/>
  <c r="M32" i="4"/>
  <c r="X16" i="6"/>
  <c r="AB36" i="4"/>
  <c r="L13" i="6"/>
  <c r="M34" i="4"/>
  <c r="T16" i="6"/>
  <c r="W36" i="4"/>
  <c r="R12" i="6"/>
  <c r="AF12" i="6" s="1"/>
  <c r="AI33" i="4"/>
  <c r="AE8" i="6"/>
  <c r="D16" i="6"/>
  <c r="AG36" i="4"/>
  <c r="C36" i="4"/>
  <c r="F37" i="4"/>
  <c r="R16" i="6"/>
  <c r="AF16" i="6" s="1"/>
  <c r="AI36" i="4"/>
  <c r="R45" i="4"/>
  <c r="R48" i="4" s="1"/>
  <c r="AD14" i="6" s="1"/>
  <c r="M48" i="4"/>
  <c r="D17" i="7" s="1"/>
  <c r="H17" i="7" s="1"/>
  <c r="L17" i="7" s="1"/>
  <c r="P10" i="6"/>
  <c r="R31" i="4"/>
  <c r="P11" i="6"/>
  <c r="R32" i="4"/>
  <c r="W34" i="4"/>
  <c r="T13" i="6"/>
  <c r="C27" i="4"/>
  <c r="W33" i="4"/>
  <c r="T12" i="6"/>
  <c r="Q19" i="6"/>
  <c r="AE7" i="6"/>
  <c r="L15" i="6"/>
  <c r="M35" i="4"/>
  <c r="Q15" i="6"/>
  <c r="AE15" i="6" s="1"/>
  <c r="AH35" i="4"/>
  <c r="X15" i="6"/>
  <c r="AB35" i="4"/>
  <c r="D13" i="6"/>
  <c r="AG34" i="4"/>
  <c r="C34" i="4"/>
  <c r="H12" i="6"/>
  <c r="H33" i="4"/>
  <c r="AG33" i="4"/>
  <c r="T17" i="6"/>
  <c r="X13" i="6"/>
  <c r="AB34" i="4"/>
  <c r="T10" i="6"/>
  <c r="W31" i="4"/>
  <c r="R10" i="6"/>
  <c r="AF10" i="6" s="1"/>
  <c r="AI31" i="4"/>
  <c r="X11" i="6"/>
  <c r="AD11" i="6" s="1"/>
  <c r="AB32" i="4"/>
  <c r="P13" i="6"/>
  <c r="R34" i="4"/>
  <c r="N48" i="4"/>
  <c r="E17" i="7" s="1"/>
  <c r="I17" i="7" s="1"/>
  <c r="M17" i="7" s="1"/>
  <c r="S45" i="4"/>
  <c r="S48" i="4" s="1"/>
  <c r="AE14" i="6" s="1"/>
  <c r="D10" i="6"/>
  <c r="C31" i="4"/>
  <c r="AG31" i="4"/>
  <c r="P15" i="6"/>
  <c r="P20" i="6" s="1"/>
  <c r="P22" i="6" s="1"/>
  <c r="R35" i="4"/>
  <c r="L17" i="6"/>
  <c r="M37" i="4"/>
  <c r="H15" i="6"/>
  <c r="H35" i="4"/>
  <c r="X10" i="6"/>
  <c r="AB31" i="4"/>
  <c r="R13" i="6"/>
  <c r="AF13" i="6" s="1"/>
  <c r="AI34" i="4"/>
  <c r="AD7" i="3"/>
  <c r="D4" i="7" s="1"/>
  <c r="AH7" i="3"/>
  <c r="AB27" i="4"/>
  <c r="U22" i="6"/>
  <c r="H10" i="6"/>
  <c r="H31" i="4"/>
  <c r="T20" i="6"/>
  <c r="T22" i="6" s="1"/>
  <c r="F16" i="4"/>
  <c r="AH7" i="6"/>
  <c r="L12" i="6"/>
  <c r="M33" i="4"/>
  <c r="AF8" i="6"/>
  <c r="Z27" i="4"/>
  <c r="Z37" i="4" s="1"/>
  <c r="V17" i="6" s="1"/>
  <c r="V20" i="6" s="1"/>
  <c r="V22" i="6" s="1"/>
  <c r="Z15" i="4"/>
  <c r="Z16" i="4" s="1"/>
  <c r="I4" i="7"/>
  <c r="O48" i="4"/>
  <c r="F17" i="7" s="1"/>
  <c r="J17" i="7" s="1"/>
  <c r="N17" i="7" s="1"/>
  <c r="T45" i="4"/>
  <c r="T48" i="4" s="1"/>
  <c r="AF14" i="6" s="1"/>
  <c r="H36" i="4"/>
  <c r="H16" i="6"/>
  <c r="D17" i="6"/>
  <c r="AG37" i="4"/>
  <c r="D15" i="6"/>
  <c r="AG35" i="4"/>
  <c r="C35" i="4"/>
  <c r="AD19" i="6"/>
  <c r="U16" i="5"/>
  <c r="X17" i="6"/>
  <c r="AB37" i="4"/>
  <c r="H13" i="6"/>
  <c r="H34" i="4"/>
  <c r="Q12" i="6"/>
  <c r="AE12" i="6" s="1"/>
  <c r="AH33" i="4"/>
  <c r="AH27" i="4"/>
  <c r="E13" i="7" s="1"/>
  <c r="I13" i="7" s="1"/>
  <c r="M13" i="7" s="1"/>
  <c r="E37" i="4"/>
  <c r="R11" i="6"/>
  <c r="AF11" i="6" s="1"/>
  <c r="AI32" i="4"/>
  <c r="E17" i="6" l="1"/>
  <c r="AH37" i="4"/>
  <c r="I19" i="7"/>
  <c r="M4" i="7"/>
  <c r="M19" i="7" s="1"/>
  <c r="U17" i="5"/>
  <c r="D14" i="7"/>
  <c r="L14" i="7" s="1"/>
  <c r="AH11" i="6"/>
  <c r="W37" i="4"/>
  <c r="AH12" i="6"/>
  <c r="AD12" i="6"/>
  <c r="AH19" i="6"/>
  <c r="AF19" i="6"/>
  <c r="R20" i="6"/>
  <c r="C37" i="4"/>
  <c r="AD17" i="6"/>
  <c r="AH15" i="6"/>
  <c r="AD15" i="6"/>
  <c r="Q20" i="6"/>
  <c r="Q22" i="6" s="1"/>
  <c r="W27" i="4"/>
  <c r="R22" i="6"/>
  <c r="E19" i="7"/>
  <c r="H20" i="6"/>
  <c r="H22" i="6" s="1"/>
  <c r="D19" i="7"/>
  <c r="H4" i="7"/>
  <c r="X20" i="6"/>
  <c r="X22" i="6" s="1"/>
  <c r="F17" i="6"/>
  <c r="AI37" i="4"/>
  <c r="AD16" i="6"/>
  <c r="AH16" i="6"/>
  <c r="N4" i="7"/>
  <c r="AH10" i="6"/>
  <c r="AD10" i="6"/>
  <c r="D20" i="6"/>
  <c r="AD13" i="6"/>
  <c r="AH13" i="6"/>
  <c r="AE19" i="6"/>
  <c r="AH14" i="6"/>
  <c r="AI27" i="4"/>
  <c r="L20" i="6"/>
  <c r="L22" i="6" s="1"/>
  <c r="F13" i="7" l="1"/>
  <c r="H19" i="7"/>
  <c r="L4" i="7"/>
  <c r="L19" i="7" s="1"/>
  <c r="D22" i="6"/>
  <c r="AF17" i="6"/>
  <c r="AF20" i="6" s="1"/>
  <c r="AF22" i="6" s="1"/>
  <c r="F20" i="6"/>
  <c r="F22" i="6" s="1"/>
  <c r="AH17" i="6"/>
  <c r="AD20" i="6"/>
  <c r="AD22" i="6" s="1"/>
  <c r="AE17" i="6"/>
  <c r="AE20" i="6" s="1"/>
  <c r="AE22" i="6" s="1"/>
  <c r="E20" i="6"/>
  <c r="E22" i="6" s="1"/>
  <c r="AH22" i="6" l="1"/>
  <c r="AH20" i="6"/>
  <c r="J13" i="7"/>
  <c r="F19" i="7"/>
  <c r="D20" i="7" s="1"/>
  <c r="N13" i="7" l="1"/>
  <c r="N19" i="7" s="1"/>
  <c r="L20" i="7" s="1"/>
  <c r="J19" i="7"/>
  <c r="H20" i="7" s="1"/>
</calcChain>
</file>

<file path=xl/sharedStrings.xml><?xml version="1.0" encoding="utf-8"?>
<sst xmlns="http://schemas.openxmlformats.org/spreadsheetml/2006/main" count="599" uniqueCount="236">
  <si>
    <t>RFI Requirements Summary</t>
  </si>
  <si>
    <t>Pre aggregation / MBH</t>
  </si>
  <si>
    <t>Small Router</t>
  </si>
  <si>
    <t>Large Router</t>
  </si>
  <si>
    <t>Basic HW Requirements</t>
  </si>
  <si>
    <t>Min Aggregated throughput scaling per chassis</t>
  </si>
  <si>
    <t>40G</t>
  </si>
  <si>
    <t>80G</t>
  </si>
  <si>
    <t>Port requrements</t>
  </si>
  <si>
    <t>16 x 1GE SFP (Optical) + 8 x GE/FE RJ-45  (SyncE)  8 x E1 optionally</t>
  </si>
  <si>
    <t>2 x 10GE XFP + 24 x 1GE SFP (Optical) + 8 x GE/FE RJ-45 (SyncE) + 4 x STM1 (optical) + 8 x E1</t>
  </si>
  <si>
    <t>Redundant processor</t>
  </si>
  <si>
    <t>no</t>
  </si>
  <si>
    <t>yes</t>
  </si>
  <si>
    <t xml:space="preserve">Redundant Power Supply </t>
  </si>
  <si>
    <t>Year</t>
  </si>
  <si>
    <t>Qty</t>
  </si>
  <si>
    <t>IP/MPLS</t>
  </si>
  <si>
    <t>Small POP</t>
  </si>
  <si>
    <t>Large POP</t>
  </si>
  <si>
    <t>Core</t>
  </si>
  <si>
    <t>chassis aggregated throughput 1 Tbps</t>
  </si>
  <si>
    <t>chassis aggregated throughput 8Tbps</t>
  </si>
  <si>
    <t>chassis aggregated throughput 16 Tbps</t>
  </si>
  <si>
    <t>Min Forwarding capacity per slot (full duplex)</t>
  </si>
  <si>
    <t>100 Gbps</t>
  </si>
  <si>
    <t>200 Gbps</t>
  </si>
  <si>
    <t>400 Gbps</t>
  </si>
  <si>
    <t>redundant switching fabric</t>
  </si>
  <si>
    <t>redundant Power Supply</t>
  </si>
  <si>
    <t>Chassis Qty</t>
  </si>
  <si>
    <t>100 GE</t>
  </si>
  <si>
    <t>10 GE</t>
  </si>
  <si>
    <t>GE</t>
  </si>
  <si>
    <t>40 (opt) + 20 (electr)</t>
  </si>
  <si>
    <t>40 (opt)</t>
  </si>
  <si>
    <t>STM1/E1</t>
  </si>
  <si>
    <t>IGW and national peering</t>
  </si>
  <si>
    <t xml:space="preserve"> The solution provider should offer new scalable and fully redundant 100GE platform</t>
  </si>
  <si>
    <t>2x IGWs and 1x peering routers should be offered</t>
  </si>
  <si>
    <t>Upstream connections will be realized via several 10GE links</t>
  </si>
  <si>
    <t>Backbone connections will be realized via 100GE links</t>
  </si>
  <si>
    <t>Product ID</t>
  </si>
  <si>
    <t>Description</t>
  </si>
  <si>
    <t>Unit Global Price (USD)</t>
  </si>
  <si>
    <t>Transfer Dscount</t>
  </si>
  <si>
    <t>Unit Integrator Price (USD)</t>
  </si>
  <si>
    <t>Integrator Price (USD)</t>
  </si>
  <si>
    <t>GM</t>
  </si>
  <si>
    <t>ISP price (USD)</t>
  </si>
  <si>
    <t>Power Requirements per Unit (Watts)</t>
  </si>
  <si>
    <t>Power Requirements Total (Watts)</t>
  </si>
  <si>
    <t>Power Requirements Total per year (kWh)</t>
  </si>
  <si>
    <t>Chassis</t>
  </si>
  <si>
    <t>CHASSIS</t>
  </si>
  <si>
    <t>MX2010-PREMIUM-AC</t>
  </si>
  <si>
    <t>FANS</t>
  </si>
  <si>
    <t>included</t>
  </si>
  <si>
    <t>FILTER</t>
  </si>
  <si>
    <t>Fabric</t>
  </si>
  <si>
    <t>1x included + 1x MX2000-SFB-R</t>
  </si>
  <si>
    <t>PWR modules</t>
  </si>
  <si>
    <t>1x included + 3x MX2000-PSM-AC-R</t>
  </si>
  <si>
    <t>Routing Engine</t>
  </si>
  <si>
    <t>Operating system</t>
  </si>
  <si>
    <t>JUNOS-WW-64</t>
  </si>
  <si>
    <t>Line cards</t>
  </si>
  <si>
    <t>MPC4E-3D-2CGE-8XGE</t>
  </si>
  <si>
    <t>2x100GE CFP + 8x10GE SFP line card</t>
  </si>
  <si>
    <t>MX-MPC2E-3D-R-B</t>
  </si>
  <si>
    <t>line card for 2x MIC module</t>
  </si>
  <si>
    <t>MIC-3D-20GE-SFP</t>
  </si>
  <si>
    <t>module 20x1GE SFP</t>
  </si>
  <si>
    <t>Licenses</t>
  </si>
  <si>
    <t>Optics</t>
  </si>
  <si>
    <t>CFP-100GBASE-LR4</t>
  </si>
  <si>
    <t>100GE CFP module 10km</t>
  </si>
  <si>
    <t>SFPP-10GE-LR</t>
  </si>
  <si>
    <t>10GE SFP+ module 10km</t>
  </si>
  <si>
    <t>SFPP-10GE-SR</t>
  </si>
  <si>
    <t>10GE SFP+ module 300m</t>
  </si>
  <si>
    <t>SFP-1GE-LX</t>
  </si>
  <si>
    <t>1GE SFP module 10km</t>
  </si>
  <si>
    <t>Support</t>
  </si>
  <si>
    <t>SVC-SDCE-MX2010</t>
  </si>
  <si>
    <t>Juniper Care Same Day Onsite Support for MX2010 Chassis</t>
  </si>
  <si>
    <t>MX960-PREMIUM3-AC</t>
  </si>
  <si>
    <t>FFANTRAY-MX960-HC</t>
  </si>
  <si>
    <t>n/a</t>
  </si>
  <si>
    <t>SCBE2-MX</t>
  </si>
  <si>
    <t>PWR-MX960-4100-AC</t>
  </si>
  <si>
    <t>RE-S-1800X4-16G</t>
  </si>
  <si>
    <t>MPC4E-3D-32XGE-R-B</t>
  </si>
  <si>
    <t>32 x 10GE SFP line card</t>
  </si>
  <si>
    <t>MIC-3D-40GE-TX</t>
  </si>
  <si>
    <t>module 40x1GE RJ-45</t>
  </si>
  <si>
    <t>SVC-NDCE-MX960</t>
  </si>
  <si>
    <t>Juniper Care NextDay Onsite Support for MX960 Chassis (includes RE/SCB/PWR/JUNOS)</t>
  </si>
  <si>
    <t>MX480-PREMIUM3-AC</t>
  </si>
  <si>
    <t>FFANTRAY-MX480-HC</t>
  </si>
  <si>
    <t>PWR-MX480-2520-AC</t>
  </si>
  <si>
    <t>MPC-3D-16XGE-SFPP-R-B</t>
  </si>
  <si>
    <t>16 x 10GE SFP+ line card</t>
  </si>
  <si>
    <t>SVC-NDCE-MX480</t>
  </si>
  <si>
    <t>Juniper Care NextDay Onsite Support for MX480 Chassis (includes RE/SCB/PWR/JUNOS)</t>
  </si>
  <si>
    <t xml:space="preserve"> </t>
  </si>
  <si>
    <t>MX104-40G-AC-BNDL</t>
  </si>
  <si>
    <t>FANTRAY-MX104-BB</t>
  </si>
  <si>
    <t>PWR-MX104-AC-BB</t>
  </si>
  <si>
    <t>RE-S-MX104-BB</t>
  </si>
  <si>
    <t>JUNOS-WW</t>
  </si>
  <si>
    <t>MIC-3D-20GE-SFP-E</t>
  </si>
  <si>
    <t>20x10/100/1000 MIC for MX</t>
  </si>
  <si>
    <t>MIC-3D-4OC3OC12-1OC48</t>
  </si>
  <si>
    <t>4 port non-channelized OC3-OC12 / 1 port non-channelized OC48 MIC</t>
  </si>
  <si>
    <t>SFP-1GE-FE-E-T</t>
  </si>
  <si>
    <t>SFP capable of support 10/100/1000 speeds</t>
  </si>
  <si>
    <t>XFP-10G-L-OC192-SR1</t>
  </si>
  <si>
    <t>Dual Rate 10G pluggable transceiver for 10GE and OC192, 1310nm for 10Km transmission.</t>
  </si>
  <si>
    <t>SVC-ND-MX104</t>
  </si>
  <si>
    <t>Juniper Care Next Day Support for MX104 (1 year)</t>
  </si>
  <si>
    <t>ACX4000</t>
  </si>
  <si>
    <t>FANTRAY-ACX4000-M-S</t>
  </si>
  <si>
    <t>FLTR-KIT-ACX4000-M-S</t>
  </si>
  <si>
    <t>PWR-ACX4000-AC-S</t>
  </si>
  <si>
    <t>inlcuded</t>
  </si>
  <si>
    <t>ACX-MIC-6GE-CU-SFP</t>
  </si>
  <si>
    <t>module 6x1GE SFP</t>
  </si>
  <si>
    <t>SVC-ND-MX10-T-AC</t>
  </si>
  <si>
    <t>Juniper Care Next Day Support for MX10 (1 year)</t>
  </si>
  <si>
    <t>IGW &amp; SIX</t>
  </si>
  <si>
    <t>MPC4E-3D-2CGE-8XGE-R-B</t>
  </si>
  <si>
    <t>SVC-SDCE-MX480</t>
  </si>
  <si>
    <t>Juniper Care SameDay Onsite Support for MX480 Chassis (includes RE/SCB/PWR/JUNOS)</t>
  </si>
  <si>
    <t>Spares</t>
  </si>
  <si>
    <t>MX2000-PSM-AC-S</t>
  </si>
  <si>
    <t>Core PSU</t>
  </si>
  <si>
    <t>MX2000-SFB-S</t>
  </si>
  <si>
    <t>Core Fabric</t>
  </si>
  <si>
    <t>REMX2K-1800-32G-WS</t>
  </si>
  <si>
    <t>Core Routing engine</t>
  </si>
  <si>
    <t>MX2000-FANTRAY-S</t>
  </si>
  <si>
    <t>Core FAN</t>
  </si>
  <si>
    <t>MX2010-FLTR-KIT-S</t>
  </si>
  <si>
    <t>Core Filter</t>
  </si>
  <si>
    <t>PWR-MX960-4100-AC-S</t>
  </si>
  <si>
    <t>Large POP PSU</t>
  </si>
  <si>
    <t>SCBE2-MX-S</t>
  </si>
  <si>
    <t>Large POP Fabric</t>
  </si>
  <si>
    <t>RE-S-1800X4-16G-S</t>
  </si>
  <si>
    <t>Large POP Routing engine</t>
  </si>
  <si>
    <t>FFANTRAY-MX960-HC-S</t>
  </si>
  <si>
    <t>Large POP FAN</t>
  </si>
  <si>
    <t>FLTR-KIT-MX960-S</t>
  </si>
  <si>
    <t>Large POP Filter</t>
  </si>
  <si>
    <t>Small POP &amp; IGW &amp; SIX</t>
  </si>
  <si>
    <t>PWR-MX480-2520-AC-S</t>
  </si>
  <si>
    <t>Small POP PSU</t>
  </si>
  <si>
    <t>Small POP Fabric</t>
  </si>
  <si>
    <t>FLTR-KIT-MX480-S</t>
  </si>
  <si>
    <t>Small POP Filter</t>
  </si>
  <si>
    <t>Small POP Routing engine</t>
  </si>
  <si>
    <t>FFANTRAY-MX480-HC-S</t>
  </si>
  <si>
    <t>Small POP FAN</t>
  </si>
  <si>
    <t>PWR-MX104-AC-S</t>
  </si>
  <si>
    <t>Large Router PSU</t>
  </si>
  <si>
    <t>FLTR-KIT-MX104-S</t>
  </si>
  <si>
    <t>Large Router Filter</t>
  </si>
  <si>
    <t>RE-S-MX104-WW-S</t>
  </si>
  <si>
    <t>Large Router Routing engine</t>
  </si>
  <si>
    <t>FANTRAY-MX104-S</t>
  </si>
  <si>
    <t>Large Router FAN</t>
  </si>
  <si>
    <t>Small Router PSU</t>
  </si>
  <si>
    <t>Small Router Filter</t>
  </si>
  <si>
    <t>CHAS-ACX4000-S</t>
  </si>
  <si>
    <t>Small Router Chassis</t>
  </si>
  <si>
    <t>Small Router FAN</t>
  </si>
  <si>
    <t>Quantification</t>
  </si>
  <si>
    <t>IGW a SIX</t>
  </si>
  <si>
    <t>Total per year</t>
  </si>
  <si>
    <t>Total</t>
  </si>
  <si>
    <t>2016 - 2018</t>
  </si>
  <si>
    <t>Number of units</t>
  </si>
  <si>
    <t>HW unit price</t>
  </si>
  <si>
    <t>Support unit price</t>
  </si>
  <si>
    <t>HW total price</t>
  </si>
  <si>
    <t>Support total price</t>
  </si>
  <si>
    <t>1 router</t>
  </si>
  <si>
    <t xml:space="preserve">Devices Installation         </t>
  </si>
  <si>
    <t>Physical installation</t>
  </si>
  <si>
    <t>AC/DC power supply within rack</t>
  </si>
  <si>
    <t>No new racks, installation within existing racks - assumption</t>
  </si>
  <si>
    <t>Optical patchcords and cables preparation on customer side</t>
  </si>
  <si>
    <t>Phy site documentation</t>
  </si>
  <si>
    <t>Project Management</t>
  </si>
  <si>
    <t>Logistics cost</t>
  </si>
  <si>
    <t>Intregration cost</t>
  </si>
  <si>
    <t>Testing cost estimation</t>
  </si>
  <si>
    <t>Site Survey</t>
  </si>
  <si>
    <t>Integrator Support</t>
  </si>
  <si>
    <t>Sum</t>
  </si>
  <si>
    <t>in $</t>
  </si>
  <si>
    <t>Price per year</t>
  </si>
  <si>
    <t>Installation</t>
  </si>
  <si>
    <t>Integration</t>
  </si>
  <si>
    <t>Logistics</t>
  </si>
  <si>
    <t>Testing</t>
  </si>
  <si>
    <t>in $ with GM</t>
  </si>
  <si>
    <t>Price per year with GM</t>
  </si>
  <si>
    <t>MWH</t>
  </si>
  <si>
    <t>Price</t>
  </si>
  <si>
    <t>Price with GM</t>
  </si>
  <si>
    <t>Low Level Design</t>
  </si>
  <si>
    <t>Number of trainings by year</t>
  </si>
  <si>
    <t>Trainings</t>
  </si>
  <si>
    <t>10 participants, L1</t>
  </si>
  <si>
    <t>5 participants, network monitoring</t>
  </si>
  <si>
    <t>5 participants, Experts</t>
  </si>
  <si>
    <t>Trainings SUM</t>
  </si>
  <si>
    <t>Installation SUM</t>
  </si>
  <si>
    <t>Installation with GM</t>
  </si>
  <si>
    <t>HW price</t>
  </si>
  <si>
    <t>HW price with GM</t>
  </si>
  <si>
    <t xml:space="preserve">Integration </t>
  </si>
  <si>
    <t>Proj. Management</t>
  </si>
  <si>
    <t>Training</t>
  </si>
  <si>
    <t>Summary CAPEX</t>
  </si>
  <si>
    <t>Summary OPEX</t>
  </si>
  <si>
    <t>Grand TOTAL</t>
  </si>
  <si>
    <t>Discount</t>
  </si>
  <si>
    <t>Expenses</t>
  </si>
  <si>
    <t>Income</t>
  </si>
  <si>
    <t>Profit</t>
  </si>
  <si>
    <t>LAB Hardware</t>
  </si>
  <si>
    <t>LAB Installation</t>
  </si>
  <si>
    <t>TOTAL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</si>
</sst>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#,##0.00"/>
    <numFmt numFmtId="165" formatCode="[$$-409]#,##0.00"/>
    <numFmt numFmtId="166" formatCode="[$$-409]#,##0"/>
    <numFmt numFmtId="167" formatCode="0.00\ \W"/>
    <numFmt numFmtId="168" formatCode="0.00\ &quot;kWh&quot;"/>
    <numFmt numFmtId="169" formatCode="0.00\ &quot;W&quot;"/>
    <numFmt numFmtId="170" formatCode="&quot;$&quot;#,##0.00\ &quot;per MWH&quot;"/>
  </numFmts>
  <fonts count="18" x14ac:knownFonts="1">
    <font>
      <sz val="11"/>
      <color rgb="FF000000"/>
      <name val="Calibri"/>
    </font>
    <font>
      <b/>
      <sz val="18"/>
      <name val="Calibri"/>
    </font>
    <font>
      <sz val="11"/>
      <name val="Calibri"/>
    </font>
    <font>
      <b/>
      <sz val="12"/>
      <name val="Calibri"/>
    </font>
    <font>
      <sz val="11"/>
      <name val="Calibri"/>
    </font>
    <font>
      <b/>
      <sz val="11"/>
      <name val="Calibri"/>
    </font>
    <font>
      <sz val="11"/>
      <color rgb="FF000000"/>
      <name val="Arial"/>
    </font>
    <font>
      <sz val="11"/>
      <name val="Arial"/>
    </font>
    <font>
      <sz val="10"/>
      <color rgb="FF000000"/>
      <name val="Arial"/>
    </font>
    <font>
      <sz val="10"/>
      <name val="Arial"/>
    </font>
    <font>
      <b/>
      <sz val="11"/>
      <color rgb="FF000000"/>
      <name val="Calibri"/>
    </font>
    <font>
      <sz val="11"/>
      <name val="Times New Roman"/>
    </font>
    <font>
      <sz val="10"/>
      <name val="Calibri"/>
    </font>
    <font>
      <sz val="11"/>
      <color rgb="FF000000"/>
      <name val="Arial"/>
    </font>
    <font>
      <b/>
      <sz val="12"/>
      <color rgb="FFFFFFFF"/>
      <name val="Calibri"/>
    </font>
    <font>
      <sz val="11"/>
      <name val="Calibri"/>
    </font>
    <font>
      <b/>
      <sz val="11"/>
      <name val="Calibri"/>
    </font>
    <font>
      <b/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B6DDE8"/>
        <bgColor rgb="FFB6DDE8"/>
      </patternFill>
    </fill>
    <fill>
      <patternFill patternType="solid">
        <fgColor rgb="FFF2F2F2"/>
        <bgColor rgb="FFF2F2F2"/>
      </patternFill>
    </fill>
    <fill>
      <patternFill patternType="solid">
        <fgColor rgb="FF67CF59"/>
        <bgColor rgb="FF67CF59"/>
      </patternFill>
    </fill>
    <fill>
      <patternFill patternType="solid">
        <fgColor rgb="FFD8D8D8"/>
        <bgColor rgb="FFD8D8D8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3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5" borderId="1" xfId="0" applyFont="1" applyFill="1" applyBorder="1" applyAlignment="1">
      <alignment horizontal="center" wrapText="1"/>
    </xf>
    <xf numFmtId="10" fontId="7" fillId="5" borderId="1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7" fillId="5" borderId="6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5" borderId="8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0" fillId="0" borderId="0" xfId="0" applyFont="1"/>
    <xf numFmtId="0" fontId="8" fillId="4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horizontal="right"/>
    </xf>
    <xf numFmtId="10" fontId="9" fillId="3" borderId="1" xfId="0" applyNumberFormat="1" applyFont="1" applyFill="1" applyBorder="1" applyAlignment="1">
      <alignment horizontal="right" vertical="center"/>
    </xf>
    <xf numFmtId="165" fontId="9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165" fontId="9" fillId="0" borderId="0" xfId="0" applyNumberFormat="1" applyFont="1" applyAlignment="1">
      <alignment horizontal="right" vertical="center"/>
    </xf>
    <xf numFmtId="10" fontId="9" fillId="3" borderId="1" xfId="0" applyNumberFormat="1" applyFont="1" applyFill="1" applyBorder="1" applyAlignment="1">
      <alignment horizontal="right" vertical="center"/>
    </xf>
    <xf numFmtId="0" fontId="0" fillId="0" borderId="1" xfId="0" applyFont="1" applyBorder="1" applyAlignment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2" fillId="0" borderId="1" xfId="0" applyFont="1" applyBorder="1" applyAlignment="1">
      <alignment horizontal="left"/>
    </xf>
    <xf numFmtId="165" fontId="9" fillId="0" borderId="1" xfId="0" applyNumberFormat="1" applyFont="1" applyBorder="1" applyAlignment="1">
      <alignment horizontal="right" vertical="center"/>
    </xf>
    <xf numFmtId="0" fontId="8" fillId="0" borderId="0" xfId="0" applyFont="1" applyAlignment="1">
      <alignment wrapText="1"/>
    </xf>
    <xf numFmtId="10" fontId="9" fillId="3" borderId="0" xfId="0" applyNumberFormat="1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8" fillId="0" borderId="1" xfId="0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/>
    <xf numFmtId="0" fontId="0" fillId="0" borderId="0" xfId="0" applyFont="1" applyAlignment="1">
      <alignment vertical="center" wrapText="1"/>
    </xf>
    <xf numFmtId="166" fontId="9" fillId="0" borderId="0" xfId="0" applyNumberFormat="1" applyFont="1" applyAlignment="1">
      <alignment horizontal="right" vertical="center"/>
    </xf>
    <xf numFmtId="165" fontId="10" fillId="0" borderId="0" xfId="0" applyNumberFormat="1" applyFont="1"/>
    <xf numFmtId="164" fontId="10" fillId="0" borderId="0" xfId="0" applyNumberFormat="1" applyFont="1"/>
    <xf numFmtId="167" fontId="0" fillId="0" borderId="0" xfId="0" applyNumberFormat="1" applyFont="1"/>
    <xf numFmtId="0" fontId="9" fillId="0" borderId="0" xfId="0" applyFont="1"/>
    <xf numFmtId="0" fontId="9" fillId="0" borderId="1" xfId="0" applyFont="1" applyBorder="1" applyAlignment="1">
      <alignment horizontal="left"/>
    </xf>
    <xf numFmtId="0" fontId="8" fillId="0" borderId="0" xfId="0" applyFont="1"/>
    <xf numFmtId="168" fontId="10" fillId="0" borderId="0" xfId="0" applyNumberFormat="1" applyFont="1"/>
    <xf numFmtId="0" fontId="2" fillId="0" borderId="1" xfId="0" applyFont="1" applyBorder="1"/>
    <xf numFmtId="0" fontId="11" fillId="0" borderId="1" xfId="0" applyFont="1" applyBorder="1" applyAlignment="1">
      <alignment horizontal="left"/>
    </xf>
    <xf numFmtId="0" fontId="2" fillId="0" borderId="0" xfId="0" applyFont="1"/>
    <xf numFmtId="169" fontId="0" fillId="0" borderId="0" xfId="0" applyNumberFormat="1" applyFont="1"/>
    <xf numFmtId="0" fontId="2" fillId="0" borderId="1" xfId="0" applyFont="1" applyBorder="1" applyAlignment="1"/>
    <xf numFmtId="0" fontId="0" fillId="0" borderId="1" xfId="0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right" vertical="center"/>
    </xf>
    <xf numFmtId="0" fontId="12" fillId="0" borderId="0" xfId="0" applyFont="1" applyAlignment="1"/>
    <xf numFmtId="0" fontId="13" fillId="3" borderId="1" xfId="0" applyFont="1" applyFill="1" applyBorder="1" applyAlignment="1"/>
    <xf numFmtId="0" fontId="7" fillId="3" borderId="0" xfId="0" applyFont="1" applyFill="1" applyAlignment="1">
      <alignment horizontal="center" wrapText="1"/>
    </xf>
    <xf numFmtId="0" fontId="0" fillId="0" borderId="0" xfId="0" applyFont="1" applyAlignment="1"/>
    <xf numFmtId="0" fontId="0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9" xfId="0" applyFont="1" applyBorder="1"/>
    <xf numFmtId="0" fontId="8" fillId="4" borderId="8" xfId="0" applyFont="1" applyFill="1" applyBorder="1" applyAlignment="1">
      <alignment wrapText="1"/>
    </xf>
    <xf numFmtId="0" fontId="9" fillId="0" borderId="10" xfId="0" applyFont="1" applyBorder="1"/>
    <xf numFmtId="165" fontId="9" fillId="0" borderId="10" xfId="0" applyNumberFormat="1" applyFont="1" applyBorder="1"/>
    <xf numFmtId="10" fontId="9" fillId="0" borderId="10" xfId="0" applyNumberFormat="1" applyFont="1" applyBorder="1"/>
    <xf numFmtId="165" fontId="9" fillId="0" borderId="0" xfId="0" applyNumberFormat="1" applyFont="1"/>
    <xf numFmtId="0" fontId="9" fillId="0" borderId="5" xfId="0" applyFont="1" applyBorder="1" applyAlignment="1">
      <alignment horizontal="left"/>
    </xf>
    <xf numFmtId="165" fontId="9" fillId="0" borderId="5" xfId="0" applyNumberFormat="1" applyFont="1" applyBorder="1" applyAlignment="1">
      <alignment horizontal="right"/>
    </xf>
    <xf numFmtId="10" fontId="9" fillId="3" borderId="5" xfId="0" applyNumberFormat="1" applyFont="1" applyFill="1" applyBorder="1" applyAlignment="1">
      <alignment horizontal="right"/>
    </xf>
    <xf numFmtId="0" fontId="8" fillId="0" borderId="5" xfId="0" applyFont="1" applyBorder="1" applyAlignment="1">
      <alignment horizontal="center"/>
    </xf>
    <xf numFmtId="165" fontId="9" fillId="0" borderId="9" xfId="0" applyNumberFormat="1" applyFont="1" applyBorder="1"/>
    <xf numFmtId="0" fontId="9" fillId="0" borderId="5" xfId="0" applyFont="1" applyBorder="1"/>
    <xf numFmtId="0" fontId="12" fillId="0" borderId="1" xfId="0" applyFont="1" applyBorder="1" applyAlignment="1"/>
    <xf numFmtId="0" fontId="8" fillId="0" borderId="8" xfId="0" applyFont="1" applyBorder="1" applyAlignment="1">
      <alignment wrapText="1"/>
    </xf>
    <xf numFmtId="0" fontId="9" fillId="0" borderId="8" xfId="0" applyFont="1" applyBorder="1" applyAlignment="1">
      <alignment horizontal="left"/>
    </xf>
    <xf numFmtId="165" fontId="9" fillId="0" borderId="8" xfId="0" applyNumberFormat="1" applyFont="1" applyBorder="1" applyAlignment="1">
      <alignment horizontal="right"/>
    </xf>
    <xf numFmtId="10" fontId="9" fillId="3" borderId="8" xfId="0" applyNumberFormat="1" applyFont="1" applyFill="1" applyBorder="1" applyAlignment="1">
      <alignment horizontal="right"/>
    </xf>
    <xf numFmtId="165" fontId="9" fillId="0" borderId="8" xfId="0" applyNumberFormat="1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8" xfId="0" applyFont="1" applyBorder="1" applyAlignment="1">
      <alignment wrapText="1"/>
    </xf>
    <xf numFmtId="0" fontId="9" fillId="0" borderId="8" xfId="0" applyFont="1" applyBorder="1"/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166" fontId="7" fillId="0" borderId="8" xfId="0" applyNumberFormat="1" applyFont="1" applyBorder="1" applyAlignment="1">
      <alignment horizontal="right"/>
    </xf>
    <xf numFmtId="10" fontId="7" fillId="3" borderId="8" xfId="0" applyNumberFormat="1" applyFont="1" applyFill="1" applyBorder="1" applyAlignment="1">
      <alignment horizontal="right"/>
    </xf>
    <xf numFmtId="165" fontId="7" fillId="0" borderId="8" xfId="0" applyNumberFormat="1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165" fontId="2" fillId="0" borderId="9" xfId="0" applyNumberFormat="1" applyFont="1" applyBorder="1"/>
    <xf numFmtId="0" fontId="3" fillId="7" borderId="8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/>
    <xf numFmtId="0" fontId="10" fillId="2" borderId="0" xfId="0" applyFont="1" applyFill="1" applyBorder="1" applyAlignment="1">
      <alignment wrapText="1"/>
    </xf>
    <xf numFmtId="0" fontId="10" fillId="3" borderId="0" xfId="0" applyFont="1" applyFill="1" applyBorder="1" applyAlignment="1">
      <alignment wrapText="1"/>
    </xf>
    <xf numFmtId="0" fontId="2" fillId="0" borderId="9" xfId="0" applyFont="1" applyBorder="1"/>
    <xf numFmtId="0" fontId="15" fillId="0" borderId="0" xfId="0" applyFont="1" applyAlignment="1"/>
    <xf numFmtId="170" fontId="10" fillId="2" borderId="0" xfId="0" applyNumberFormat="1" applyFont="1" applyFill="1" applyBorder="1" applyAlignment="1">
      <alignment wrapText="1"/>
    </xf>
    <xf numFmtId="0" fontId="10" fillId="0" borderId="0" xfId="0" applyFont="1" applyAlignment="1">
      <alignment horizontal="left" wrapText="1"/>
    </xf>
    <xf numFmtId="0" fontId="10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0" fillId="0" borderId="1" xfId="0" applyFont="1" applyBorder="1" applyAlignment="1">
      <alignment horizontal="left" wrapText="1"/>
    </xf>
    <xf numFmtId="0" fontId="10" fillId="3" borderId="1" xfId="0" applyFont="1" applyFill="1" applyBorder="1" applyAlignment="1">
      <alignment wrapText="1"/>
    </xf>
    <xf numFmtId="0" fontId="10" fillId="0" borderId="1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1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164" fontId="15" fillId="0" borderId="0" xfId="0" applyNumberFormat="1" applyFont="1" applyAlignment="1"/>
    <xf numFmtId="164" fontId="16" fillId="2" borderId="0" xfId="0" applyNumberFormat="1" applyFont="1" applyFill="1" applyAlignment="1"/>
    <xf numFmtId="10" fontId="16" fillId="2" borderId="0" xfId="0" applyNumberFormat="1" applyFont="1" applyFill="1" applyAlignment="1"/>
    <xf numFmtId="164" fontId="16" fillId="0" borderId="0" xfId="0" applyNumberFormat="1" applyFont="1" applyAlignment="1"/>
    <xf numFmtId="10" fontId="16" fillId="0" borderId="0" xfId="0" applyNumberFormat="1" applyFont="1" applyAlignment="1"/>
    <xf numFmtId="0" fontId="10" fillId="0" borderId="0" xfId="0" applyFont="1" applyAlignment="1">
      <alignment horizontal="center" wrapText="1"/>
    </xf>
    <xf numFmtId="0" fontId="10" fillId="2" borderId="0" xfId="0" applyFont="1" applyFill="1" applyBorder="1" applyAlignment="1"/>
    <xf numFmtId="0" fontId="10" fillId="2" borderId="0" xfId="0" applyFont="1" applyFill="1" applyBorder="1" applyAlignment="1"/>
    <xf numFmtId="0" fontId="5" fillId="2" borderId="0" xfId="0" applyFont="1" applyFill="1" applyBorder="1" applyAlignment="1"/>
    <xf numFmtId="164" fontId="4" fillId="0" borderId="0" xfId="0" applyNumberFormat="1" applyFont="1"/>
    <xf numFmtId="0" fontId="5" fillId="2" borderId="0" xfId="0" applyFont="1" applyFill="1" applyBorder="1" applyAlignment="1"/>
    <xf numFmtId="10" fontId="15" fillId="0" borderId="0" xfId="0" applyNumberFormat="1" applyFont="1" applyAlignment="1"/>
    <xf numFmtId="164" fontId="0" fillId="0" borderId="0" xfId="0" applyNumberFormat="1" applyFont="1"/>
    <xf numFmtId="0" fontId="10" fillId="0" borderId="0" xfId="0" applyFont="1" applyAlignment="1"/>
    <xf numFmtId="0" fontId="10" fillId="2" borderId="0" xfId="0" applyFont="1" applyFill="1" applyAlignment="1">
      <alignment horizontal="left" vertical="center" wrapText="1"/>
    </xf>
    <xf numFmtId="0" fontId="0" fillId="0" borderId="0" xfId="0" applyFont="1" applyAlignment="1"/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2" fillId="0" borderId="11" xfId="0" applyFont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wrapText="1"/>
    </xf>
    <xf numFmtId="0" fontId="2" fillId="0" borderId="11" xfId="0" applyFont="1" applyBorder="1"/>
    <xf numFmtId="0" fontId="0" fillId="0" borderId="4" xfId="0" applyFont="1" applyBorder="1" applyAlignment="1">
      <alignment horizontal="right" wrapText="1"/>
    </xf>
    <xf numFmtId="0" fontId="0" fillId="0" borderId="4" xfId="0" applyFont="1" applyBorder="1" applyAlignment="1">
      <alignment horizontal="right" wrapText="1"/>
    </xf>
    <xf numFmtId="0" fontId="10" fillId="2" borderId="0" xfId="0" applyFont="1" applyFill="1" applyBorder="1"/>
    <xf numFmtId="164" fontId="2" fillId="0" borderId="0" xfId="0" applyNumberFormat="1" applyFont="1" applyAlignment="1">
      <alignment horizontal="center" vertical="center" wrapText="1"/>
    </xf>
    <xf numFmtId="165" fontId="2" fillId="0" borderId="1" xfId="0" applyNumberFormat="1" applyFont="1" applyBorder="1" applyAlignment="1"/>
    <xf numFmtId="0" fontId="2" fillId="0" borderId="3" xfId="0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3" xfId="0" applyFont="1" applyBorder="1"/>
    <xf numFmtId="164" fontId="2" fillId="0" borderId="8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2" fillId="0" borderId="1" xfId="0" applyNumberFormat="1" applyFont="1" applyBorder="1"/>
    <xf numFmtId="164" fontId="3" fillId="0" borderId="0" xfId="0" applyNumberFormat="1" applyFont="1" applyAlignment="1">
      <alignment horizontal="center" vertical="center" wrapText="1"/>
    </xf>
    <xf numFmtId="1" fontId="0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2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5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vertical="center" wrapText="1"/>
    </xf>
    <xf numFmtId="170" fontId="10" fillId="2" borderId="2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164" fontId="2" fillId="0" borderId="6" xfId="0" applyNumberFormat="1" applyFont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0" fillId="2" borderId="12" xfId="0" applyFont="1" applyFill="1" applyBorder="1" applyAlignment="1"/>
    <xf numFmtId="0" fontId="0" fillId="2" borderId="12" xfId="0" applyFont="1" applyFill="1" applyBorder="1" applyAlignment="1"/>
    <xf numFmtId="165" fontId="0" fillId="0" borderId="12" xfId="0" applyNumberFormat="1" applyFont="1" applyBorder="1"/>
    <xf numFmtId="164" fontId="0" fillId="0" borderId="12" xfId="0" applyNumberFormat="1" applyFont="1" applyBorder="1" applyAlignment="1">
      <alignment wrapText="1"/>
    </xf>
    <xf numFmtId="10" fontId="16" fillId="2" borderId="12" xfId="0" applyNumberFormat="1" applyFont="1" applyFill="1" applyBorder="1" applyAlignment="1"/>
    <xf numFmtId="0" fontId="10" fillId="2" borderId="13" xfId="0" applyFont="1" applyFill="1" applyBorder="1" applyAlignment="1"/>
    <xf numFmtId="10" fontId="16" fillId="2" borderId="13" xfId="0" applyNumberFormat="1" applyFont="1" applyFill="1" applyBorder="1" applyAlignment="1"/>
    <xf numFmtId="165" fontId="0" fillId="0" borderId="14" xfId="0" applyNumberFormat="1" applyFont="1" applyBorder="1"/>
    <xf numFmtId="164" fontId="0" fillId="0" borderId="13" xfId="0" applyNumberFormat="1" applyFont="1" applyBorder="1" applyAlignment="1">
      <alignment wrapText="1"/>
    </xf>
    <xf numFmtId="165" fontId="0" fillId="0" borderId="13" xfId="0" applyNumberFormat="1" applyFont="1" applyBorder="1"/>
    <xf numFmtId="0" fontId="0" fillId="8" borderId="12" xfId="0" applyFont="1" applyFill="1" applyBorder="1"/>
    <xf numFmtId="164" fontId="0" fillId="0" borderId="12" xfId="0" applyNumberFormat="1" applyFont="1" applyBorder="1"/>
    <xf numFmtId="165" fontId="0" fillId="0" borderId="12" xfId="0" applyNumberFormat="1" applyFont="1" applyFill="1" applyBorder="1"/>
    <xf numFmtId="164" fontId="0" fillId="0" borderId="12" xfId="0" applyNumberFormat="1" applyFont="1" applyFill="1" applyBorder="1" applyAlignment="1">
      <alignment wrapText="1"/>
    </xf>
    <xf numFmtId="0" fontId="10" fillId="2" borderId="8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/>
    <xf numFmtId="164" fontId="2" fillId="0" borderId="12" xfId="0" applyNumberFormat="1" applyFont="1" applyBorder="1" applyAlignment="1">
      <alignment horizontal="center"/>
    </xf>
    <xf numFmtId="0" fontId="4" fillId="0" borderId="12" xfId="0" applyFont="1" applyBorder="1"/>
    <xf numFmtId="164" fontId="2" fillId="0" borderId="12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álna" xfId="0" builtinId="0"/>
  </cellStyles>
  <dxfs count="12">
    <dxf>
      <fill>
        <patternFill patternType="solid">
          <fgColor rgb="FFB7E1CD"/>
          <bgColor rgb="FFB7E1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4C7C3"/>
          <bgColor rgb="FFF4C7C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B8043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5392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" workbookViewId="0">
      <selection activeCell="F15" sqref="F15"/>
    </sheetView>
  </sheetViews>
  <sheetFormatPr defaultColWidth="15.140625" defaultRowHeight="15" customHeight="1" x14ac:dyDescent="0.25"/>
  <cols>
    <col min="1" max="1" width="14.42578125" customWidth="1"/>
    <col min="2" max="2" width="12.28515625" customWidth="1"/>
    <col min="3" max="3" width="10.5703125" customWidth="1"/>
    <col min="4" max="4" width="12.140625" customWidth="1"/>
    <col min="5" max="5" width="11.140625" customWidth="1"/>
    <col min="6" max="6" width="10.140625" customWidth="1"/>
    <col min="7" max="7" width="10.5703125" customWidth="1"/>
    <col min="8" max="8" width="11.7109375" customWidth="1"/>
    <col min="9" max="9" width="10.5703125" customWidth="1"/>
    <col min="10" max="10" width="10.85546875" customWidth="1"/>
    <col min="11" max="20" width="6.5703125" customWidth="1"/>
    <col min="21" max="26" width="13.28515625" customWidth="1"/>
  </cols>
  <sheetData>
    <row r="1" spans="1:26" ht="24" customHeight="1" x14ac:dyDescent="0.25">
      <c r="A1" s="172" t="s">
        <v>0</v>
      </c>
      <c r="B1" s="173"/>
      <c r="C1" s="173"/>
      <c r="D1" s="173"/>
      <c r="E1" s="1"/>
      <c r="F1" s="1"/>
      <c r="G1" s="1"/>
      <c r="H1" s="1"/>
      <c r="I1" s="1"/>
      <c r="J1" s="2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4" t="s">
        <v>1</v>
      </c>
      <c r="B2" s="4"/>
      <c r="C2" s="4" t="s">
        <v>2</v>
      </c>
      <c r="D2" s="4" t="s">
        <v>3</v>
      </c>
      <c r="E2" s="1"/>
      <c r="F2" s="1"/>
      <c r="G2" s="1"/>
      <c r="H2" s="1"/>
      <c r="I2" s="1"/>
      <c r="J2" s="1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71" t="s">
        <v>4</v>
      </c>
      <c r="B3" s="5" t="s">
        <v>5</v>
      </c>
      <c r="C3" s="5" t="s">
        <v>6</v>
      </c>
      <c r="D3" s="5" t="s">
        <v>7</v>
      </c>
      <c r="E3" s="1"/>
      <c r="F3" s="1"/>
      <c r="G3" s="1"/>
      <c r="H3" s="1"/>
      <c r="I3" s="1"/>
      <c r="J3" s="1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169"/>
      <c r="B4" s="1" t="s">
        <v>8</v>
      </c>
      <c r="C4" s="6" t="s">
        <v>9</v>
      </c>
      <c r="D4" s="6" t="s">
        <v>10</v>
      </c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69"/>
      <c r="B5" s="5" t="s">
        <v>11</v>
      </c>
      <c r="C5" s="5" t="s">
        <v>12</v>
      </c>
      <c r="D5" s="5" t="s">
        <v>13</v>
      </c>
      <c r="E5" s="1"/>
      <c r="F5" s="1"/>
      <c r="G5" s="1"/>
      <c r="H5" s="1"/>
      <c r="I5" s="1"/>
      <c r="J5" s="1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170"/>
      <c r="B6" s="5" t="s">
        <v>14</v>
      </c>
      <c r="C6" s="5" t="s">
        <v>13</v>
      </c>
      <c r="D6" s="5" t="s">
        <v>13</v>
      </c>
      <c r="E6" s="1"/>
      <c r="F6" s="1"/>
      <c r="G6" s="1"/>
      <c r="H6" s="1"/>
      <c r="I6" s="1"/>
      <c r="J6" s="1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7"/>
      <c r="B8" s="174" t="s">
        <v>2</v>
      </c>
      <c r="C8" s="175"/>
      <c r="D8" s="176"/>
      <c r="E8" s="174" t="s">
        <v>3</v>
      </c>
      <c r="F8" s="175"/>
      <c r="G8" s="176"/>
      <c r="H8" s="1"/>
      <c r="I8" s="1"/>
      <c r="J8" s="1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8" t="s">
        <v>15</v>
      </c>
      <c r="B9" s="9">
        <v>2016</v>
      </c>
      <c r="C9" s="9">
        <v>2017</v>
      </c>
      <c r="D9" s="9">
        <v>2018</v>
      </c>
      <c r="E9" s="9">
        <v>2016</v>
      </c>
      <c r="F9" s="9">
        <v>2017</v>
      </c>
      <c r="G9" s="9">
        <v>2018</v>
      </c>
      <c r="H9" s="1"/>
      <c r="I9" s="1"/>
      <c r="J9" s="1"/>
      <c r="K9" s="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9" t="s">
        <v>16</v>
      </c>
      <c r="B10" s="5">
        <v>150</v>
      </c>
      <c r="C10" s="5">
        <v>100</v>
      </c>
      <c r="D10" s="5">
        <v>70</v>
      </c>
      <c r="E10" s="5">
        <v>40</v>
      </c>
      <c r="F10" s="5">
        <v>30</v>
      </c>
      <c r="G10" s="5">
        <v>20</v>
      </c>
      <c r="H10" s="1"/>
      <c r="I10" s="1"/>
      <c r="J10" s="1"/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10" t="s">
        <v>17</v>
      </c>
      <c r="B12" s="11"/>
      <c r="C12" s="11" t="s">
        <v>18</v>
      </c>
      <c r="D12" s="11" t="s">
        <v>19</v>
      </c>
      <c r="E12" s="11" t="s">
        <v>20</v>
      </c>
      <c r="F12" s="1"/>
      <c r="G12" s="1"/>
      <c r="H12" s="1"/>
      <c r="I12" s="1"/>
      <c r="J12" s="1"/>
      <c r="K12" s="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168" t="s">
        <v>4</v>
      </c>
      <c r="B13" s="12" t="s">
        <v>5</v>
      </c>
      <c r="C13" s="5" t="s">
        <v>21</v>
      </c>
      <c r="D13" s="12" t="s">
        <v>22</v>
      </c>
      <c r="E13" s="5" t="s">
        <v>23</v>
      </c>
      <c r="F13" s="1"/>
      <c r="G13" s="1"/>
      <c r="H13" s="1"/>
      <c r="I13" s="1"/>
      <c r="J13" s="1"/>
      <c r="K13" s="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169"/>
      <c r="B14" s="5" t="s">
        <v>24</v>
      </c>
      <c r="C14" s="5" t="s">
        <v>25</v>
      </c>
      <c r="D14" s="5" t="s">
        <v>26</v>
      </c>
      <c r="E14" s="5" t="s">
        <v>27</v>
      </c>
      <c r="F14" s="1"/>
      <c r="G14" s="1"/>
      <c r="H14" s="1"/>
      <c r="I14" s="1"/>
      <c r="J14" s="1"/>
      <c r="K14" s="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169"/>
      <c r="B15" s="5" t="s">
        <v>11</v>
      </c>
      <c r="C15" s="5" t="s">
        <v>13</v>
      </c>
      <c r="D15" s="5" t="s">
        <v>13</v>
      </c>
      <c r="E15" s="5" t="s">
        <v>13</v>
      </c>
      <c r="F15" s="1"/>
      <c r="G15" s="1"/>
      <c r="H15" s="1"/>
      <c r="I15" s="1"/>
      <c r="J15" s="1"/>
      <c r="K15" s="1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169"/>
      <c r="B16" s="5" t="s">
        <v>28</v>
      </c>
      <c r="C16" s="5" t="s">
        <v>13</v>
      </c>
      <c r="D16" s="5" t="s">
        <v>13</v>
      </c>
      <c r="E16" s="5" t="s">
        <v>13</v>
      </c>
      <c r="F16" s="1"/>
      <c r="G16" s="1"/>
      <c r="H16" s="1"/>
      <c r="I16" s="1"/>
      <c r="J16" s="1"/>
      <c r="K16" s="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170"/>
      <c r="B17" s="5" t="s">
        <v>29</v>
      </c>
      <c r="C17" s="5" t="s">
        <v>13</v>
      </c>
      <c r="D17" s="5" t="s">
        <v>13</v>
      </c>
      <c r="E17" s="5" t="s">
        <v>13</v>
      </c>
      <c r="F17" s="1"/>
      <c r="G17" s="1"/>
      <c r="H17" s="1"/>
      <c r="I17" s="1"/>
      <c r="J17" s="1"/>
      <c r="K17" s="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7"/>
      <c r="B19" s="177" t="s">
        <v>18</v>
      </c>
      <c r="C19" s="175"/>
      <c r="D19" s="176"/>
      <c r="E19" s="177" t="s">
        <v>19</v>
      </c>
      <c r="F19" s="175"/>
      <c r="G19" s="176"/>
      <c r="H19" s="177" t="s">
        <v>20</v>
      </c>
      <c r="I19" s="175"/>
      <c r="J19" s="176"/>
      <c r="K19" s="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13" t="s">
        <v>15</v>
      </c>
      <c r="B20" s="9">
        <v>2016</v>
      </c>
      <c r="C20" s="9">
        <v>2017</v>
      </c>
      <c r="D20" s="9">
        <v>2018</v>
      </c>
      <c r="E20" s="9">
        <v>2016</v>
      </c>
      <c r="F20" s="9">
        <v>2017</v>
      </c>
      <c r="G20" s="9">
        <v>2018</v>
      </c>
      <c r="H20" s="9">
        <v>2016</v>
      </c>
      <c r="I20" s="9">
        <v>2017</v>
      </c>
      <c r="J20" s="9">
        <v>2018</v>
      </c>
      <c r="K20" s="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5" t="s">
        <v>30</v>
      </c>
      <c r="B21" s="5">
        <v>5</v>
      </c>
      <c r="C21" s="5"/>
      <c r="D21" s="5"/>
      <c r="E21" s="5">
        <v>20</v>
      </c>
      <c r="F21" s="5"/>
      <c r="G21" s="5"/>
      <c r="H21" s="5">
        <v>4</v>
      </c>
      <c r="I21" s="5"/>
      <c r="J21" s="5"/>
      <c r="K21" s="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5" t="s">
        <v>31</v>
      </c>
      <c r="B22" s="5"/>
      <c r="C22" s="5"/>
      <c r="D22" s="5"/>
      <c r="E22" s="5"/>
      <c r="F22" s="5"/>
      <c r="G22" s="5"/>
      <c r="H22" s="5">
        <v>8</v>
      </c>
      <c r="I22" s="5"/>
      <c r="J22" s="5"/>
      <c r="K22" s="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5" t="s">
        <v>32</v>
      </c>
      <c r="B23" s="5">
        <v>10</v>
      </c>
      <c r="C23" s="5">
        <v>6</v>
      </c>
      <c r="D23" s="5"/>
      <c r="E23" s="5">
        <v>14</v>
      </c>
      <c r="F23" s="5">
        <v>10</v>
      </c>
      <c r="G23" s="5"/>
      <c r="H23" s="5">
        <v>16</v>
      </c>
      <c r="I23" s="5">
        <v>10</v>
      </c>
      <c r="J23" s="5"/>
      <c r="K23" s="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5" t="s">
        <v>33</v>
      </c>
      <c r="B24" s="5" t="s">
        <v>34</v>
      </c>
      <c r="C24" s="5"/>
      <c r="D24" s="5"/>
      <c r="E24" s="5" t="s">
        <v>34</v>
      </c>
      <c r="F24" s="5" t="s">
        <v>35</v>
      </c>
      <c r="G24" s="5"/>
      <c r="H24" s="5" t="s">
        <v>35</v>
      </c>
      <c r="I24" s="5"/>
      <c r="J24" s="5"/>
      <c r="K24" s="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5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179" t="s">
        <v>37</v>
      </c>
      <c r="B27" s="173"/>
      <c r="C27" s="173"/>
      <c r="D27" s="173"/>
      <c r="E27" s="1"/>
      <c r="F27" s="1"/>
      <c r="G27" s="1"/>
      <c r="H27" s="1"/>
      <c r="I27" s="1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178" t="s">
        <v>38</v>
      </c>
      <c r="B28" s="173"/>
      <c r="C28" s="173"/>
      <c r="D28" s="173"/>
      <c r="E28" s="1"/>
      <c r="F28" s="1"/>
      <c r="G28" s="1"/>
      <c r="H28" s="1"/>
      <c r="I28" s="1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178" t="s">
        <v>39</v>
      </c>
      <c r="B29" s="173"/>
      <c r="C29" s="173"/>
      <c r="D29" s="173"/>
      <c r="E29" s="1"/>
      <c r="F29" s="1"/>
      <c r="G29" s="1"/>
      <c r="H29" s="1"/>
      <c r="I29" s="1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178" t="s">
        <v>40</v>
      </c>
      <c r="B30" s="173"/>
      <c r="C30" s="173"/>
      <c r="D30" s="173"/>
      <c r="E30" s="1"/>
      <c r="F30" s="1"/>
      <c r="G30" s="1"/>
      <c r="H30" s="1"/>
      <c r="I30" s="1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178" t="s">
        <v>41</v>
      </c>
      <c r="B31" s="173"/>
      <c r="C31" s="173"/>
      <c r="D31" s="173"/>
      <c r="E31" s="1"/>
      <c r="F31" s="1"/>
      <c r="G31" s="1"/>
      <c r="H31" s="1"/>
      <c r="I31" s="1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3">
    <mergeCell ref="A31:D31"/>
    <mergeCell ref="A29:D29"/>
    <mergeCell ref="E19:G19"/>
    <mergeCell ref="B19:D19"/>
    <mergeCell ref="H19:J19"/>
    <mergeCell ref="A28:D28"/>
    <mergeCell ref="A27:D27"/>
    <mergeCell ref="A30:D30"/>
    <mergeCell ref="A13:A17"/>
    <mergeCell ref="A3:A6"/>
    <mergeCell ref="A1:D1"/>
    <mergeCell ref="E8:G8"/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workbookViewId="0">
      <pane ySplit="1" topLeftCell="A2" activePane="bottomLeft" state="frozen"/>
      <selection pane="bottomLeft" activeCell="P3" sqref="P3"/>
    </sheetView>
  </sheetViews>
  <sheetFormatPr defaultColWidth="15.140625" defaultRowHeight="15" customHeight="1" x14ac:dyDescent="0.25"/>
  <cols>
    <col min="1" max="1" width="6.5703125" customWidth="1"/>
    <col min="2" max="2" width="18.7109375" customWidth="1"/>
    <col min="3" max="3" width="44.140625" customWidth="1"/>
    <col min="4" max="4" width="12.7109375" customWidth="1"/>
    <col min="5" max="5" width="8.140625" customWidth="1"/>
    <col min="6" max="6" width="12.7109375" customWidth="1"/>
    <col min="7" max="7" width="6.5703125" customWidth="1"/>
    <col min="8" max="8" width="12.7109375" customWidth="1"/>
    <col min="9" max="9" width="3.42578125" customWidth="1"/>
    <col min="10" max="10" width="7.85546875" customWidth="1"/>
    <col min="11" max="11" width="13.140625" customWidth="1"/>
    <col min="12" max="12" width="5.140625" customWidth="1"/>
    <col min="13" max="13" width="15" customWidth="1"/>
    <col min="14" max="14" width="13.42578125" customWidth="1"/>
    <col min="15" max="15" width="13.7109375" customWidth="1"/>
    <col min="16" max="21" width="6.5703125" customWidth="1"/>
    <col min="22" max="26" width="13.28515625" customWidth="1"/>
  </cols>
  <sheetData>
    <row r="1" spans="1:26" ht="27.75" customHeight="1" x14ac:dyDescent="0.25">
      <c r="A1" s="3"/>
      <c r="B1" s="15" t="s">
        <v>42</v>
      </c>
      <c r="C1" s="15" t="s">
        <v>43</v>
      </c>
      <c r="D1" s="15" t="s">
        <v>44</v>
      </c>
      <c r="E1" s="16" t="s">
        <v>45</v>
      </c>
      <c r="F1" s="15" t="s">
        <v>46</v>
      </c>
      <c r="G1" s="15" t="s">
        <v>16</v>
      </c>
      <c r="H1" s="15" t="s">
        <v>47</v>
      </c>
      <c r="I1" s="17"/>
      <c r="J1" s="16" t="s">
        <v>48</v>
      </c>
      <c r="K1" s="18" t="s">
        <v>49</v>
      </c>
      <c r="L1" s="19"/>
      <c r="M1" s="20" t="s">
        <v>50</v>
      </c>
      <c r="N1" s="21" t="s">
        <v>51</v>
      </c>
      <c r="O1" s="21" t="s">
        <v>52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/>
      <c r="B2" s="22"/>
      <c r="C2" s="22"/>
      <c r="D2" s="17"/>
      <c r="E2" s="17"/>
      <c r="F2" s="17"/>
      <c r="G2" s="17"/>
      <c r="H2" s="17"/>
      <c r="I2" s="17"/>
      <c r="J2" s="17"/>
      <c r="K2" s="1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" customHeight="1" x14ac:dyDescent="0.25">
      <c r="A3" s="23" t="s">
        <v>20</v>
      </c>
      <c r="B3" s="23" t="s">
        <v>53</v>
      </c>
      <c r="C3" s="22"/>
      <c r="D3" s="22"/>
      <c r="E3" s="22"/>
      <c r="F3" s="22"/>
      <c r="G3" s="3"/>
      <c r="H3" s="22"/>
      <c r="I3" s="22"/>
      <c r="J3" s="3"/>
      <c r="K3" s="2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24" t="s">
        <v>54</v>
      </c>
      <c r="C4" s="25" t="s">
        <v>55</v>
      </c>
      <c r="D4" s="26">
        <v>415000</v>
      </c>
      <c r="E4" s="27">
        <v>0.5</v>
      </c>
      <c r="F4" s="28">
        <f>D4*(1-E4)</f>
        <v>207500</v>
      </c>
      <c r="G4" s="29">
        <v>1</v>
      </c>
      <c r="H4" s="28">
        <f>F4*G4</f>
        <v>207500</v>
      </c>
      <c r="I4" s="30"/>
      <c r="J4" s="31">
        <v>0.1075</v>
      </c>
      <c r="K4" s="28">
        <f>H4/(1-J4)</f>
        <v>232492.99719887957</v>
      </c>
      <c r="L4" s="3"/>
      <c r="M4" s="32">
        <v>2142</v>
      </c>
      <c r="N4" s="33">
        <f>M4*G4</f>
        <v>2142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24" t="s">
        <v>56</v>
      </c>
      <c r="C5" s="24"/>
      <c r="D5" s="28" t="s">
        <v>57</v>
      </c>
      <c r="E5" s="27"/>
      <c r="F5" s="28"/>
      <c r="G5" s="34">
        <v>2</v>
      </c>
      <c r="H5" s="28"/>
      <c r="I5" s="30"/>
      <c r="J5" s="27"/>
      <c r="K5" s="28"/>
      <c r="L5" s="3"/>
      <c r="M5" s="32"/>
      <c r="N5" s="3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24" t="s">
        <v>58</v>
      </c>
      <c r="C6" s="24"/>
      <c r="D6" s="28" t="s">
        <v>57</v>
      </c>
      <c r="E6" s="27"/>
      <c r="F6" s="28"/>
      <c r="G6" s="29">
        <v>1</v>
      </c>
      <c r="H6" s="28"/>
      <c r="I6" s="30"/>
      <c r="J6" s="27"/>
      <c r="K6" s="28"/>
      <c r="L6" s="3"/>
      <c r="M6" s="32"/>
      <c r="N6" s="3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24" t="s">
        <v>59</v>
      </c>
      <c r="C7" s="24" t="s">
        <v>60</v>
      </c>
      <c r="D7" s="28">
        <v>28000</v>
      </c>
      <c r="E7" s="27">
        <v>0.5</v>
      </c>
      <c r="F7" s="28">
        <f t="shared" ref="F7:F8" si="0">D7*(1-E7)</f>
        <v>14000</v>
      </c>
      <c r="G7" s="29">
        <v>1</v>
      </c>
      <c r="H7" s="28">
        <f t="shared" ref="H7:H8" si="1">F7*G7</f>
        <v>14000</v>
      </c>
      <c r="I7" s="30"/>
      <c r="J7" s="31">
        <v>0.1075</v>
      </c>
      <c r="K7" s="28">
        <f t="shared" ref="K7:K8" si="2">H7/(1-J7)</f>
        <v>15686.274509803923</v>
      </c>
      <c r="L7" s="3"/>
      <c r="M7" s="32">
        <v>200</v>
      </c>
      <c r="N7" s="33">
        <f>M7*G7</f>
        <v>200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24" t="s">
        <v>61</v>
      </c>
      <c r="C8" s="24" t="s">
        <v>62</v>
      </c>
      <c r="D8" s="28">
        <v>4500</v>
      </c>
      <c r="E8" s="27">
        <v>0.5</v>
      </c>
      <c r="F8" s="28">
        <f t="shared" si="0"/>
        <v>2250</v>
      </c>
      <c r="G8" s="29">
        <v>3</v>
      </c>
      <c r="H8" s="28">
        <f t="shared" si="1"/>
        <v>6750</v>
      </c>
      <c r="I8" s="30"/>
      <c r="J8" s="31">
        <v>0.1075</v>
      </c>
      <c r="K8" s="28">
        <f t="shared" si="2"/>
        <v>7563.0252100840344</v>
      </c>
      <c r="L8" s="3"/>
      <c r="M8" s="35"/>
      <c r="N8" s="3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24" t="s">
        <v>63</v>
      </c>
      <c r="C9" s="24"/>
      <c r="D9" s="28" t="s">
        <v>57</v>
      </c>
      <c r="E9" s="27"/>
      <c r="F9" s="28"/>
      <c r="G9" s="29">
        <v>2</v>
      </c>
      <c r="H9" s="28"/>
      <c r="I9" s="30"/>
      <c r="J9" s="27"/>
      <c r="K9" s="28"/>
      <c r="L9" s="3"/>
      <c r="M9" s="35"/>
      <c r="N9" s="3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24" t="s">
        <v>64</v>
      </c>
      <c r="C10" s="36" t="s">
        <v>65</v>
      </c>
      <c r="D10" s="28">
        <v>10000</v>
      </c>
      <c r="E10" s="27">
        <v>0.5</v>
      </c>
      <c r="F10" s="28">
        <f>D10*(1-E10)</f>
        <v>5000</v>
      </c>
      <c r="G10" s="29">
        <v>1</v>
      </c>
      <c r="H10" s="28">
        <f>F10*G10</f>
        <v>5000</v>
      </c>
      <c r="I10" s="30"/>
      <c r="J10" s="31">
        <v>0.1075</v>
      </c>
      <c r="K10" s="28">
        <f>H10/(1-J10)</f>
        <v>5602.240896358544</v>
      </c>
      <c r="L10" s="3"/>
      <c r="M10" s="32"/>
      <c r="N10" s="35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23" t="s">
        <v>66</v>
      </c>
      <c r="C11" s="22"/>
      <c r="D11" s="22"/>
      <c r="E11" s="22"/>
      <c r="F11" s="22"/>
      <c r="G11" s="3"/>
      <c r="H11" s="22"/>
      <c r="I11" s="22"/>
      <c r="J11" s="3"/>
      <c r="K11" s="22"/>
      <c r="L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24" t="s">
        <v>67</v>
      </c>
      <c r="C12" s="36" t="s">
        <v>68</v>
      </c>
      <c r="D12" s="28">
        <v>270000</v>
      </c>
      <c r="E12" s="27">
        <v>0.5</v>
      </c>
      <c r="F12" s="28">
        <f t="shared" ref="F12:F14" si="3">D12*(1-E12)</f>
        <v>135000</v>
      </c>
      <c r="G12" s="34">
        <v>3</v>
      </c>
      <c r="H12" s="28">
        <f t="shared" ref="H12:H14" si="4">F12*G12</f>
        <v>405000</v>
      </c>
      <c r="I12" s="30"/>
      <c r="J12" s="31">
        <v>0.1075</v>
      </c>
      <c r="K12" s="28">
        <f t="shared" ref="K12:K14" si="5">H12/(1-J12)</f>
        <v>453781.51260504202</v>
      </c>
      <c r="L12" s="3"/>
      <c r="M12" s="32">
        <v>610</v>
      </c>
      <c r="N12" s="33">
        <f t="shared" ref="N12:N13" si="6">M12*G12</f>
        <v>1830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25" t="s">
        <v>69</v>
      </c>
      <c r="C13" s="24" t="s">
        <v>70</v>
      </c>
      <c r="D13" s="37">
        <v>80000</v>
      </c>
      <c r="E13" s="27">
        <v>0.5</v>
      </c>
      <c r="F13" s="28">
        <f t="shared" si="3"/>
        <v>40000</v>
      </c>
      <c r="G13" s="29">
        <v>1</v>
      </c>
      <c r="H13" s="28">
        <f t="shared" si="4"/>
        <v>40000</v>
      </c>
      <c r="I13" s="30"/>
      <c r="J13" s="31">
        <v>0.1075</v>
      </c>
      <c r="K13" s="28">
        <f t="shared" si="5"/>
        <v>44817.927170868352</v>
      </c>
      <c r="L13" s="3"/>
      <c r="M13" s="32">
        <v>329</v>
      </c>
      <c r="N13" s="33">
        <f t="shared" si="6"/>
        <v>329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36" t="s">
        <v>71</v>
      </c>
      <c r="C14" s="36" t="s">
        <v>72</v>
      </c>
      <c r="D14" s="28">
        <v>9000</v>
      </c>
      <c r="E14" s="27">
        <v>0.5</v>
      </c>
      <c r="F14" s="28">
        <f t="shared" si="3"/>
        <v>4500</v>
      </c>
      <c r="G14" s="29">
        <v>2</v>
      </c>
      <c r="H14" s="28">
        <f t="shared" si="4"/>
        <v>9000</v>
      </c>
      <c r="I14" s="30"/>
      <c r="J14" s="31">
        <v>0.1075</v>
      </c>
      <c r="K14" s="28">
        <f t="shared" si="5"/>
        <v>10084.033613445379</v>
      </c>
      <c r="L14" s="3"/>
      <c r="M14" s="32" t="s">
        <v>57</v>
      </c>
      <c r="N14" s="3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23" t="s">
        <v>73</v>
      </c>
      <c r="C15" s="38"/>
      <c r="D15" s="30"/>
      <c r="E15" s="39"/>
      <c r="F15" s="30"/>
      <c r="G15" s="40"/>
      <c r="H15" s="30"/>
      <c r="I15" s="30"/>
      <c r="J15" s="3"/>
      <c r="K15" s="2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24"/>
      <c r="C16" s="24"/>
      <c r="D16" s="28"/>
      <c r="E16" s="27"/>
      <c r="F16" s="28"/>
      <c r="G16" s="29">
        <v>0</v>
      </c>
      <c r="H16" s="28"/>
      <c r="I16" s="30"/>
      <c r="J16" s="27"/>
      <c r="K16" s="28"/>
      <c r="L16" s="3"/>
      <c r="M16" s="35"/>
      <c r="N16" s="3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23" t="s">
        <v>74</v>
      </c>
      <c r="C17" s="22"/>
      <c r="D17" s="22"/>
      <c r="E17" s="22"/>
      <c r="F17" s="22"/>
      <c r="G17" s="3"/>
      <c r="H17" s="22"/>
      <c r="I17" s="22"/>
      <c r="J17" s="3"/>
      <c r="K17" s="2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41" t="s">
        <v>75</v>
      </c>
      <c r="C18" s="42" t="s">
        <v>76</v>
      </c>
      <c r="D18" s="43">
        <v>75000</v>
      </c>
      <c r="E18" s="27">
        <v>0.5</v>
      </c>
      <c r="F18" s="28">
        <f t="shared" ref="F18:F21" si="7">D18*(1-E18)</f>
        <v>37500</v>
      </c>
      <c r="G18" s="29">
        <v>6</v>
      </c>
      <c r="H18" s="28">
        <f t="shared" ref="H18:H21" si="8">F18*G18</f>
        <v>225000</v>
      </c>
      <c r="I18" s="30"/>
      <c r="J18" s="31">
        <v>0.1075</v>
      </c>
      <c r="K18" s="28">
        <f t="shared" ref="K18:K21" si="9">H18/(1-J18)</f>
        <v>252100.84033613445</v>
      </c>
      <c r="L18" s="3"/>
      <c r="M18" s="32" t="s">
        <v>57</v>
      </c>
      <c r="N18" s="35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6" t="s">
        <v>77</v>
      </c>
      <c r="C19" s="44" t="s">
        <v>78</v>
      </c>
      <c r="D19" s="28">
        <v>4000</v>
      </c>
      <c r="E19" s="27">
        <v>0.5</v>
      </c>
      <c r="F19" s="28">
        <f t="shared" si="7"/>
        <v>2000</v>
      </c>
      <c r="G19" s="29">
        <v>12</v>
      </c>
      <c r="H19" s="28">
        <f t="shared" si="8"/>
        <v>24000</v>
      </c>
      <c r="I19" s="30"/>
      <c r="J19" s="31">
        <v>0.1075</v>
      </c>
      <c r="K19" s="28">
        <f t="shared" si="9"/>
        <v>26890.756302521011</v>
      </c>
      <c r="L19" s="3"/>
      <c r="M19" s="32" t="s">
        <v>57</v>
      </c>
      <c r="N19" s="35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45" t="s">
        <v>79</v>
      </c>
      <c r="C20" s="44" t="s">
        <v>80</v>
      </c>
      <c r="D20" s="28">
        <v>1500</v>
      </c>
      <c r="E20" s="27">
        <v>0.5</v>
      </c>
      <c r="F20" s="28">
        <f t="shared" si="7"/>
        <v>750</v>
      </c>
      <c r="G20" s="34">
        <v>4</v>
      </c>
      <c r="H20" s="28">
        <f t="shared" si="8"/>
        <v>3000</v>
      </c>
      <c r="I20" s="30"/>
      <c r="J20" s="31">
        <v>0.1075</v>
      </c>
      <c r="K20" s="28">
        <f t="shared" si="9"/>
        <v>3361.3445378151264</v>
      </c>
      <c r="L20" s="3"/>
      <c r="M20" s="32" t="s">
        <v>57</v>
      </c>
      <c r="N20" s="3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45" t="s">
        <v>81</v>
      </c>
      <c r="C21" s="24" t="s">
        <v>82</v>
      </c>
      <c r="D21" s="28">
        <v>995</v>
      </c>
      <c r="E21" s="27">
        <v>0.5</v>
      </c>
      <c r="F21" s="28">
        <f t="shared" si="7"/>
        <v>497.5</v>
      </c>
      <c r="G21" s="34">
        <v>40</v>
      </c>
      <c r="H21" s="28">
        <f t="shared" si="8"/>
        <v>19900</v>
      </c>
      <c r="I21" s="30"/>
      <c r="J21" s="31">
        <v>0.1075</v>
      </c>
      <c r="K21" s="28">
        <f t="shared" si="9"/>
        <v>22296.918767507002</v>
      </c>
      <c r="L21" s="3"/>
      <c r="M21" s="32" t="s">
        <v>57</v>
      </c>
      <c r="N21" s="35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3"/>
      <c r="B22" s="22"/>
      <c r="C22" s="46"/>
      <c r="D22" s="47"/>
      <c r="E22" s="39"/>
      <c r="F22" s="30"/>
      <c r="G22" s="40"/>
      <c r="H22" s="30"/>
      <c r="I22" s="30"/>
      <c r="J22" s="39"/>
      <c r="K22" s="30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3"/>
      <c r="B23" s="38"/>
      <c r="C23" s="38"/>
      <c r="D23" s="48">
        <f>SUMPRODUCT(D4:D21,G4:G21)</f>
        <v>1918300</v>
      </c>
      <c r="E23" s="39"/>
      <c r="F23" s="30"/>
      <c r="G23" s="40"/>
      <c r="H23" s="48">
        <f>SUM(H4:H21)</f>
        <v>959150</v>
      </c>
      <c r="I23" s="48"/>
      <c r="J23" s="3"/>
      <c r="K23" s="48">
        <f>SUM(K4:K21)</f>
        <v>1074677.8711484594</v>
      </c>
      <c r="L23" s="49"/>
      <c r="M23" s="3"/>
      <c r="N23" s="50">
        <f>SUM(N4:N21)</f>
        <v>4501</v>
      </c>
      <c r="O23" s="50">
        <f>(N23/1000)*24*365</f>
        <v>39428.76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3"/>
      <c r="B24" s="22"/>
      <c r="C24" s="22"/>
      <c r="D24" s="22"/>
      <c r="E24" s="22"/>
      <c r="F24" s="22"/>
      <c r="G24" s="3"/>
      <c r="H24" s="22"/>
      <c r="I24" s="22"/>
      <c r="J24" s="3"/>
      <c r="K24" s="2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3"/>
      <c r="B25" s="23" t="s">
        <v>83</v>
      </c>
      <c r="C25" s="22"/>
      <c r="D25" s="22"/>
      <c r="E25" s="22"/>
      <c r="F25" s="22"/>
      <c r="G25" s="3"/>
      <c r="H25" s="22"/>
      <c r="I25" s="22"/>
      <c r="J25" s="3"/>
      <c r="K25" s="22"/>
      <c r="L25" s="3"/>
      <c r="M25" s="49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3"/>
      <c r="B26" s="25" t="s">
        <v>84</v>
      </c>
      <c r="C26" s="25" t="s">
        <v>85</v>
      </c>
      <c r="D26" s="37">
        <v>17550</v>
      </c>
      <c r="E26" s="27">
        <v>0.5</v>
      </c>
      <c r="F26" s="28">
        <f>D26*(1-E26)</f>
        <v>8775</v>
      </c>
      <c r="G26" s="34">
        <v>1</v>
      </c>
      <c r="H26" s="28">
        <f>F26*G26</f>
        <v>8775</v>
      </c>
      <c r="I26" s="30"/>
      <c r="J26" s="31">
        <v>0.1075</v>
      </c>
      <c r="K26" s="28">
        <f>H26/(1-J26)</f>
        <v>9831.9327731092435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3"/>
      <c r="B27" s="22"/>
      <c r="C27" s="22"/>
      <c r="D27" s="22"/>
      <c r="E27" s="22"/>
      <c r="F27" s="22"/>
      <c r="G27" s="3"/>
      <c r="H27" s="48">
        <f>SUM(H26)</f>
        <v>8775</v>
      </c>
      <c r="I27" s="48"/>
      <c r="J27" s="3"/>
      <c r="K27" s="48">
        <f>SUM(K26)</f>
        <v>9831.9327731092435</v>
      </c>
      <c r="L27" s="49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3"/>
      <c r="B28" s="22"/>
      <c r="C28" s="22"/>
      <c r="D28" s="22"/>
      <c r="E28" s="22"/>
      <c r="F28" s="22"/>
      <c r="G28" s="3"/>
      <c r="H28" s="48"/>
      <c r="I28" s="48"/>
      <c r="J28" s="3"/>
      <c r="K28" s="4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3"/>
      <c r="B29" s="22"/>
      <c r="C29" s="22"/>
      <c r="D29" s="22"/>
      <c r="E29" s="22"/>
      <c r="F29" s="22"/>
      <c r="G29" s="3"/>
      <c r="H29" s="48"/>
      <c r="I29" s="48"/>
      <c r="J29" s="3"/>
      <c r="K29" s="4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7" customHeight="1" x14ac:dyDescent="0.25">
      <c r="A30" s="23" t="s">
        <v>19</v>
      </c>
      <c r="B30" s="23" t="s">
        <v>53</v>
      </c>
      <c r="C30" s="22"/>
      <c r="D30" s="22"/>
      <c r="E30" s="22"/>
      <c r="F30" s="22"/>
      <c r="G30" s="3"/>
      <c r="H30" s="22"/>
      <c r="I30" s="22"/>
      <c r="J30" s="3"/>
      <c r="K30" s="2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3"/>
      <c r="B31" s="24" t="s">
        <v>54</v>
      </c>
      <c r="C31" s="24" t="s">
        <v>86</v>
      </c>
      <c r="D31" s="28">
        <v>110000</v>
      </c>
      <c r="E31" s="27">
        <v>0.5</v>
      </c>
      <c r="F31" s="28">
        <f>D31*(1-E31)</f>
        <v>55000</v>
      </c>
      <c r="G31" s="29">
        <v>1</v>
      </c>
      <c r="H31" s="28">
        <f>F31*G31</f>
        <v>55000</v>
      </c>
      <c r="I31" s="30"/>
      <c r="J31" s="31">
        <v>0.1075</v>
      </c>
      <c r="K31" s="28">
        <f>H31/(1-J31)</f>
        <v>61624.64985994398</v>
      </c>
      <c r="L31" s="3"/>
      <c r="M31" s="32">
        <v>400</v>
      </c>
      <c r="N31" s="33">
        <f>M31*G31</f>
        <v>400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3"/>
      <c r="B32" s="24" t="s">
        <v>56</v>
      </c>
      <c r="C32" s="45" t="s">
        <v>87</v>
      </c>
      <c r="D32" s="28" t="s">
        <v>57</v>
      </c>
      <c r="E32" s="27"/>
      <c r="F32" s="28"/>
      <c r="G32" s="29">
        <v>2</v>
      </c>
      <c r="H32" s="28"/>
      <c r="I32" s="30"/>
      <c r="J32" s="27"/>
      <c r="K32" s="28"/>
      <c r="L32" s="3"/>
      <c r="M32" s="32" t="s">
        <v>57</v>
      </c>
      <c r="N32" s="3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3"/>
      <c r="B33" s="24" t="s">
        <v>58</v>
      </c>
      <c r="C33" s="45"/>
      <c r="D33" s="28" t="s">
        <v>57</v>
      </c>
      <c r="E33" s="27"/>
      <c r="F33" s="28"/>
      <c r="G33" s="29">
        <v>1</v>
      </c>
      <c r="H33" s="28"/>
      <c r="I33" s="30"/>
      <c r="J33" s="27"/>
      <c r="K33" s="28"/>
      <c r="L33" s="3"/>
      <c r="M33" s="32" t="s">
        <v>88</v>
      </c>
      <c r="N33" s="3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3"/>
      <c r="B34" s="24" t="s">
        <v>59</v>
      </c>
      <c r="C34" s="45" t="s">
        <v>89</v>
      </c>
      <c r="D34" s="28" t="s">
        <v>57</v>
      </c>
      <c r="E34" s="27"/>
      <c r="F34" s="28"/>
      <c r="G34" s="29">
        <v>2</v>
      </c>
      <c r="H34" s="28"/>
      <c r="I34" s="30"/>
      <c r="J34" s="27"/>
      <c r="K34" s="28"/>
      <c r="L34" s="3"/>
      <c r="M34" s="32">
        <v>185</v>
      </c>
      <c r="N34" s="33">
        <f>M34*G34</f>
        <v>370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3"/>
      <c r="B35" s="24" t="s">
        <v>61</v>
      </c>
      <c r="C35" s="45" t="s">
        <v>90</v>
      </c>
      <c r="D35" s="28" t="s">
        <v>57</v>
      </c>
      <c r="E35" s="27"/>
      <c r="F35" s="28"/>
      <c r="G35" s="29">
        <v>4</v>
      </c>
      <c r="H35" s="28"/>
      <c r="I35" s="30"/>
      <c r="J35" s="27"/>
      <c r="K35" s="28"/>
      <c r="L35" s="3"/>
      <c r="M35" s="32" t="s">
        <v>57</v>
      </c>
      <c r="N35" s="3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3"/>
      <c r="B36" s="24" t="s">
        <v>63</v>
      </c>
      <c r="C36" s="51" t="s">
        <v>91</v>
      </c>
      <c r="D36" s="28" t="s">
        <v>57</v>
      </c>
      <c r="E36" s="27"/>
      <c r="F36" s="28"/>
      <c r="G36" s="34">
        <v>2</v>
      </c>
      <c r="H36" s="28"/>
      <c r="I36" s="30"/>
      <c r="J36" s="27"/>
      <c r="K36" s="28"/>
      <c r="L36" s="3"/>
      <c r="M36" s="32">
        <v>90</v>
      </c>
      <c r="N36" s="33">
        <f>M36*G36</f>
        <v>180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3"/>
      <c r="B37" s="24" t="s">
        <v>64</v>
      </c>
      <c r="C37" s="52" t="s">
        <v>65</v>
      </c>
      <c r="D37" s="28">
        <v>10000</v>
      </c>
      <c r="E37" s="27">
        <v>0.5</v>
      </c>
      <c r="F37" s="28">
        <f>D37*(1-E37)</f>
        <v>5000</v>
      </c>
      <c r="G37" s="29">
        <v>1</v>
      </c>
      <c r="H37" s="28">
        <f>F37*G37</f>
        <v>5000</v>
      </c>
      <c r="I37" s="30"/>
      <c r="J37" s="31">
        <v>0.1075</v>
      </c>
      <c r="K37" s="28">
        <f>H37/(1-J37)</f>
        <v>5602.240896358544</v>
      </c>
      <c r="L37" s="3"/>
      <c r="M37" s="32" t="s">
        <v>88</v>
      </c>
      <c r="N37" s="3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3"/>
      <c r="B38" s="23" t="s">
        <v>66</v>
      </c>
      <c r="C38" s="53"/>
      <c r="D38" s="22"/>
      <c r="E38" s="22"/>
      <c r="F38" s="22"/>
      <c r="G38" s="3"/>
      <c r="H38" s="22"/>
      <c r="I38" s="22"/>
      <c r="J38" s="3"/>
      <c r="K38" s="2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3"/>
      <c r="B39" s="25" t="s">
        <v>92</v>
      </c>
      <c r="C39" s="24" t="s">
        <v>93</v>
      </c>
      <c r="D39" s="37">
        <v>340000</v>
      </c>
      <c r="E39" s="27">
        <v>0.5</v>
      </c>
      <c r="F39" s="28">
        <f>D39*(1-E39)</f>
        <v>170000</v>
      </c>
      <c r="G39" s="29">
        <v>1</v>
      </c>
      <c r="H39" s="28">
        <f>F39*G39</f>
        <v>170000</v>
      </c>
      <c r="I39" s="30"/>
      <c r="J39" s="31">
        <v>0.1075</v>
      </c>
      <c r="K39" s="28">
        <f>H39/(1-J39)</f>
        <v>190476.19047619047</v>
      </c>
      <c r="L39" s="3"/>
      <c r="M39" s="32">
        <v>610</v>
      </c>
      <c r="N39" s="33">
        <f t="shared" ref="N39:N40" si="10">M39*G39</f>
        <v>610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3"/>
      <c r="B40" s="25" t="s">
        <v>69</v>
      </c>
      <c r="C40" s="24" t="s">
        <v>70</v>
      </c>
      <c r="D40" s="37">
        <v>80000</v>
      </c>
      <c r="E40" s="27">
        <v>0.5</v>
      </c>
      <c r="F40" s="28">
        <f t="shared" ref="F40:F42" si="11">$D40*(1-$E40)</f>
        <v>40000</v>
      </c>
      <c r="G40" s="29">
        <v>3</v>
      </c>
      <c r="H40" s="28">
        <f t="shared" ref="H40:H42" si="12">$F40*$G40</f>
        <v>120000</v>
      </c>
      <c r="I40" s="30"/>
      <c r="J40" s="31">
        <v>0.1075</v>
      </c>
      <c r="K40" s="28">
        <f t="shared" ref="K40:K42" si="13">$H40/(1-$J40)</f>
        <v>134453.78151260506</v>
      </c>
      <c r="L40" s="3"/>
      <c r="M40" s="32">
        <v>329</v>
      </c>
      <c r="N40" s="33">
        <f t="shared" si="10"/>
        <v>987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3"/>
      <c r="B41" s="24" t="s">
        <v>94</v>
      </c>
      <c r="C41" s="24" t="s">
        <v>95</v>
      </c>
      <c r="D41" s="28">
        <v>12000</v>
      </c>
      <c r="E41" s="27">
        <v>0.5</v>
      </c>
      <c r="F41" s="28">
        <f t="shared" si="11"/>
        <v>6000</v>
      </c>
      <c r="G41" s="29">
        <v>1</v>
      </c>
      <c r="H41" s="28">
        <f t="shared" si="12"/>
        <v>6000</v>
      </c>
      <c r="I41" s="30"/>
      <c r="J41" s="31">
        <v>0.1075</v>
      </c>
      <c r="K41" s="28">
        <f t="shared" si="13"/>
        <v>6722.6890756302528</v>
      </c>
      <c r="L41" s="3"/>
      <c r="M41" s="32" t="s">
        <v>57</v>
      </c>
      <c r="N41" s="3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3"/>
      <c r="B42" s="24" t="s">
        <v>71</v>
      </c>
      <c r="C42" s="24" t="s">
        <v>72</v>
      </c>
      <c r="D42" s="28">
        <v>9000</v>
      </c>
      <c r="E42" s="27">
        <v>0.5</v>
      </c>
      <c r="F42" s="28">
        <f t="shared" si="11"/>
        <v>4500</v>
      </c>
      <c r="G42" s="29">
        <v>4</v>
      </c>
      <c r="H42" s="28">
        <f t="shared" si="12"/>
        <v>18000</v>
      </c>
      <c r="I42" s="30"/>
      <c r="J42" s="31">
        <v>0.1075</v>
      </c>
      <c r="K42" s="28">
        <f t="shared" si="13"/>
        <v>20168.067226890758</v>
      </c>
      <c r="L42" s="3"/>
      <c r="M42" s="32" t="s">
        <v>57</v>
      </c>
      <c r="N42" s="3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3"/>
      <c r="B43" s="23" t="s">
        <v>73</v>
      </c>
      <c r="C43" s="38"/>
      <c r="D43" s="30"/>
      <c r="E43" s="39"/>
      <c r="F43" s="30"/>
      <c r="G43" s="40"/>
      <c r="H43" s="30"/>
      <c r="I43" s="30"/>
      <c r="J43" s="3"/>
      <c r="K43" s="2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3"/>
      <c r="B44" s="24"/>
      <c r="C44" s="24"/>
      <c r="D44" s="28"/>
      <c r="E44" s="27"/>
      <c r="F44" s="28"/>
      <c r="G44" s="29">
        <v>0</v>
      </c>
      <c r="H44" s="28"/>
      <c r="I44" s="30"/>
      <c r="J44" s="27"/>
      <c r="K44" s="28"/>
      <c r="L44" s="3"/>
      <c r="M44" s="32" t="s">
        <v>88</v>
      </c>
      <c r="N44" s="3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3"/>
      <c r="B45" s="23" t="s">
        <v>74</v>
      </c>
      <c r="C45" s="53"/>
      <c r="D45" s="22"/>
      <c r="E45" s="22"/>
      <c r="F45" s="22"/>
      <c r="G45" s="3"/>
      <c r="H45" s="22"/>
      <c r="I45" s="22"/>
      <c r="J45" s="3"/>
      <c r="K45" s="2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3"/>
      <c r="B46" s="24" t="s">
        <v>77</v>
      </c>
      <c r="C46" s="44" t="s">
        <v>78</v>
      </c>
      <c r="D46" s="28">
        <v>4000</v>
      </c>
      <c r="E46" s="27">
        <v>0.5</v>
      </c>
      <c r="F46" s="28">
        <f t="shared" ref="F46:F48" si="14">D46*(1-E46)</f>
        <v>2000</v>
      </c>
      <c r="G46" s="34">
        <v>19</v>
      </c>
      <c r="H46" s="28">
        <f t="shared" ref="H46:H48" si="15">F46*G46</f>
        <v>38000</v>
      </c>
      <c r="I46" s="30"/>
      <c r="J46" s="31">
        <v>0.1075</v>
      </c>
      <c r="K46" s="28">
        <f t="shared" ref="K46:K48" si="16">H46/(1-J46)</f>
        <v>42577.030812324934</v>
      </c>
      <c r="L46" s="3"/>
      <c r="M46" s="32" t="s">
        <v>57</v>
      </c>
      <c r="N46" s="3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3"/>
      <c r="B47" s="45" t="s">
        <v>79</v>
      </c>
      <c r="C47" s="44" t="s">
        <v>80</v>
      </c>
      <c r="D47" s="28">
        <v>1500</v>
      </c>
      <c r="E47" s="27">
        <v>0.5</v>
      </c>
      <c r="F47" s="28">
        <f t="shared" si="14"/>
        <v>750</v>
      </c>
      <c r="G47" s="34">
        <v>5</v>
      </c>
      <c r="H47" s="28">
        <f t="shared" si="15"/>
        <v>3750</v>
      </c>
      <c r="I47" s="30"/>
      <c r="J47" s="31">
        <v>0.1075</v>
      </c>
      <c r="K47" s="28">
        <f t="shared" si="16"/>
        <v>4201.680672268908</v>
      </c>
      <c r="L47" s="3"/>
      <c r="M47" s="32" t="s">
        <v>57</v>
      </c>
      <c r="N47" s="3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3"/>
      <c r="B48" s="45" t="s">
        <v>81</v>
      </c>
      <c r="C48" s="24" t="s">
        <v>82</v>
      </c>
      <c r="D48" s="28">
        <v>995</v>
      </c>
      <c r="E48" s="27">
        <v>0.5</v>
      </c>
      <c r="F48" s="28">
        <f t="shared" si="14"/>
        <v>497.5</v>
      </c>
      <c r="G48" s="29">
        <v>80</v>
      </c>
      <c r="H48" s="28">
        <f t="shared" si="15"/>
        <v>39800</v>
      </c>
      <c r="I48" s="30"/>
      <c r="J48" s="31">
        <v>0.1075</v>
      </c>
      <c r="K48" s="28">
        <f t="shared" si="16"/>
        <v>44593.837535014005</v>
      </c>
      <c r="L48" s="3"/>
      <c r="M48" s="32" t="s">
        <v>57</v>
      </c>
      <c r="N48" s="3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3"/>
      <c r="B49" s="38"/>
      <c r="C49" s="38"/>
      <c r="D49" s="48">
        <f>SUMPRODUCT(D31:D48,G31:G48)</f>
        <v>911100</v>
      </c>
      <c r="E49" s="39"/>
      <c r="F49" s="30"/>
      <c r="G49" s="40"/>
      <c r="H49" s="48">
        <f>SUM(H31:H48)</f>
        <v>455550</v>
      </c>
      <c r="I49" s="48"/>
      <c r="J49" s="3"/>
      <c r="K49" s="48">
        <f>SUM(K31:K48)</f>
        <v>510420.168067227</v>
      </c>
      <c r="L49" s="49"/>
      <c r="M49" s="3"/>
      <c r="N49" s="50">
        <f>SUM(N31:N48)</f>
        <v>2547</v>
      </c>
      <c r="O49" s="54">
        <f>(N49/1000)*24*365</f>
        <v>22311.72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3"/>
      <c r="B50" s="22"/>
      <c r="C50" s="22"/>
      <c r="D50" s="22"/>
      <c r="E50" s="22"/>
      <c r="F50" s="22"/>
      <c r="G50" s="3"/>
      <c r="H50" s="22"/>
      <c r="I50" s="22"/>
      <c r="J50" s="3"/>
      <c r="K50" s="2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3"/>
      <c r="B51" s="23" t="s">
        <v>83</v>
      </c>
      <c r="C51" s="22"/>
      <c r="D51" s="22"/>
      <c r="E51" s="22"/>
      <c r="F51" s="22"/>
      <c r="G51" s="3"/>
      <c r="H51" s="22"/>
      <c r="I51" s="22"/>
      <c r="J51" s="3"/>
      <c r="K51" s="2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3"/>
      <c r="B52" s="55" t="s">
        <v>96</v>
      </c>
      <c r="C52" s="55" t="s">
        <v>97</v>
      </c>
      <c r="D52" s="28">
        <v>5380</v>
      </c>
      <c r="E52" s="27">
        <v>0.5</v>
      </c>
      <c r="F52" s="28">
        <f>D52*(1-E52)</f>
        <v>2690</v>
      </c>
      <c r="G52" s="34">
        <v>1</v>
      </c>
      <c r="H52" s="28">
        <f>F52*G52</f>
        <v>2690</v>
      </c>
      <c r="I52" s="30"/>
      <c r="J52" s="31">
        <v>0.1075</v>
      </c>
      <c r="K52" s="28">
        <f>H52/(1-J52)</f>
        <v>3014.0056022408967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3"/>
      <c r="B53" s="22"/>
      <c r="C53" s="22"/>
      <c r="D53" s="22"/>
      <c r="E53" s="22"/>
      <c r="F53" s="22"/>
      <c r="G53" s="3"/>
      <c r="H53" s="48">
        <f>SUM(H52)</f>
        <v>2690</v>
      </c>
      <c r="I53" s="48"/>
      <c r="J53" s="3"/>
      <c r="K53" s="48">
        <f>SUM(K52)</f>
        <v>3014.0056022408967</v>
      </c>
      <c r="L53" s="49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7" customHeight="1" x14ac:dyDescent="0.25">
      <c r="A54" s="38"/>
      <c r="B54" s="38"/>
      <c r="C54" s="22"/>
      <c r="D54" s="22"/>
      <c r="E54" s="22"/>
      <c r="F54" s="22"/>
      <c r="G54" s="3"/>
      <c r="H54" s="22"/>
      <c r="I54" s="22"/>
      <c r="J54" s="3"/>
      <c r="K54" s="2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7" customHeight="1" x14ac:dyDescent="0.25">
      <c r="A55" s="23" t="s">
        <v>18</v>
      </c>
      <c r="B55" s="23" t="s">
        <v>53</v>
      </c>
      <c r="C55" s="22"/>
      <c r="D55" s="22"/>
      <c r="E55" s="22"/>
      <c r="F55" s="22"/>
      <c r="G55" s="3"/>
      <c r="H55" s="22"/>
      <c r="I55" s="22"/>
      <c r="J55" s="3"/>
      <c r="K55" s="2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3"/>
      <c r="B56" s="24" t="s">
        <v>54</v>
      </c>
      <c r="C56" s="56" t="s">
        <v>98</v>
      </c>
      <c r="D56" s="28">
        <v>107000</v>
      </c>
      <c r="E56" s="27">
        <v>0.5</v>
      </c>
      <c r="F56" s="28">
        <f>D56*(1-E56)</f>
        <v>53500</v>
      </c>
      <c r="G56" s="29">
        <v>1</v>
      </c>
      <c r="H56" s="28">
        <f>F56*G56</f>
        <v>53500</v>
      </c>
      <c r="I56" s="30"/>
      <c r="J56" s="31">
        <v>0.1075</v>
      </c>
      <c r="K56" s="28">
        <f>H56/(1-J56)</f>
        <v>59943.977591036419</v>
      </c>
      <c r="L56" s="3"/>
      <c r="M56" s="32">
        <v>110</v>
      </c>
      <c r="N56" s="33">
        <f>M56*G56</f>
        <v>110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3"/>
      <c r="B57" s="24" t="s">
        <v>56</v>
      </c>
      <c r="C57" s="57" t="s">
        <v>99</v>
      </c>
      <c r="D57" s="28" t="s">
        <v>57</v>
      </c>
      <c r="E57" s="27"/>
      <c r="F57" s="28"/>
      <c r="G57" s="29">
        <v>2</v>
      </c>
      <c r="H57" s="28"/>
      <c r="I57" s="30"/>
      <c r="J57" s="27"/>
      <c r="K57" s="28"/>
      <c r="L57" s="3"/>
      <c r="M57" s="32" t="s">
        <v>57</v>
      </c>
      <c r="N57" s="3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3"/>
      <c r="B58" s="24" t="s">
        <v>58</v>
      </c>
      <c r="C58" s="24"/>
      <c r="D58" s="28" t="s">
        <v>57</v>
      </c>
      <c r="E58" s="27"/>
      <c r="F58" s="28"/>
      <c r="G58" s="29">
        <v>2</v>
      </c>
      <c r="H58" s="28"/>
      <c r="I58" s="30"/>
      <c r="J58" s="27"/>
      <c r="K58" s="28"/>
      <c r="L58" s="3"/>
      <c r="M58" s="32" t="s">
        <v>88</v>
      </c>
      <c r="N58" s="3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3"/>
      <c r="B59" s="24" t="s">
        <v>59</v>
      </c>
      <c r="C59" s="55" t="s">
        <v>89</v>
      </c>
      <c r="D59" s="28" t="s">
        <v>57</v>
      </c>
      <c r="E59" s="27"/>
      <c r="F59" s="28"/>
      <c r="G59" s="29">
        <v>2</v>
      </c>
      <c r="H59" s="28"/>
      <c r="I59" s="30"/>
      <c r="J59" s="27"/>
      <c r="K59" s="28"/>
      <c r="L59" s="3"/>
      <c r="M59" s="32">
        <v>160</v>
      </c>
      <c r="N59" s="33">
        <f>M59*G59</f>
        <v>320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3"/>
      <c r="B60" s="24" t="s">
        <v>61</v>
      </c>
      <c r="C60" s="55" t="s">
        <v>100</v>
      </c>
      <c r="D60" s="28" t="s">
        <v>57</v>
      </c>
      <c r="E60" s="27"/>
      <c r="F60" s="28"/>
      <c r="G60" s="29">
        <v>4</v>
      </c>
      <c r="H60" s="28"/>
      <c r="I60" s="30"/>
      <c r="J60" s="27"/>
      <c r="K60" s="28"/>
      <c r="L60" s="3"/>
      <c r="M60" s="32" t="s">
        <v>57</v>
      </c>
      <c r="N60" s="3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3"/>
      <c r="B61" s="24" t="s">
        <v>63</v>
      </c>
      <c r="C61" s="55" t="s">
        <v>91</v>
      </c>
      <c r="D61" s="28" t="s">
        <v>57</v>
      </c>
      <c r="E61" s="27"/>
      <c r="F61" s="28"/>
      <c r="G61" s="29">
        <v>2</v>
      </c>
      <c r="H61" s="28"/>
      <c r="I61" s="30"/>
      <c r="J61" s="27"/>
      <c r="K61" s="28"/>
      <c r="L61" s="3"/>
      <c r="M61" s="32">
        <v>90</v>
      </c>
      <c r="N61" s="33">
        <f>M61*G61</f>
        <v>180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3"/>
      <c r="B62" s="24" t="s">
        <v>64</v>
      </c>
      <c r="C62" s="36" t="s">
        <v>65</v>
      </c>
      <c r="D62" s="28">
        <v>10000</v>
      </c>
      <c r="E62" s="27">
        <v>0.5</v>
      </c>
      <c r="F62" s="28">
        <f>D62*(1-E62)</f>
        <v>5000</v>
      </c>
      <c r="G62" s="29">
        <v>1</v>
      </c>
      <c r="H62" s="28">
        <f>F62*G62</f>
        <v>5000</v>
      </c>
      <c r="I62" s="30"/>
      <c r="J62" s="31">
        <v>0.1075</v>
      </c>
      <c r="K62" s="28">
        <f>H62/(1-J62)</f>
        <v>5602.240896358544</v>
      </c>
      <c r="L62" s="3"/>
      <c r="M62" s="32" t="s">
        <v>88</v>
      </c>
      <c r="N62" s="3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3"/>
      <c r="B63" s="23" t="s">
        <v>66</v>
      </c>
      <c r="C63" s="22"/>
      <c r="D63" s="22"/>
      <c r="E63" s="22"/>
      <c r="F63" s="22"/>
      <c r="G63" s="3"/>
      <c r="H63" s="22"/>
      <c r="I63" s="22"/>
      <c r="J63" s="3"/>
      <c r="K63" s="2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3"/>
      <c r="B64" s="36" t="s">
        <v>101</v>
      </c>
      <c r="C64" s="36" t="s">
        <v>102</v>
      </c>
      <c r="D64" s="28">
        <v>230000</v>
      </c>
      <c r="E64" s="27">
        <v>0.5</v>
      </c>
      <c r="F64" s="28">
        <f t="shared" ref="F64:F67" si="17">D64*(1-E64)</f>
        <v>115000</v>
      </c>
      <c r="G64" s="29">
        <v>1</v>
      </c>
      <c r="H64" s="28">
        <f t="shared" ref="H64:H67" si="18">F64*G64</f>
        <v>115000</v>
      </c>
      <c r="I64" s="30"/>
      <c r="J64" s="31">
        <v>0.1075</v>
      </c>
      <c r="K64" s="28">
        <f t="shared" ref="K64:K67" si="19">H64/(1-J64)</f>
        <v>128851.54061624651</v>
      </c>
      <c r="L64" s="3"/>
      <c r="M64" s="32">
        <v>440</v>
      </c>
      <c r="N64" s="33">
        <f t="shared" ref="N64:N65" si="20">M64*G64</f>
        <v>440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3"/>
      <c r="B65" s="25" t="s">
        <v>69</v>
      </c>
      <c r="C65" s="36" t="s">
        <v>70</v>
      </c>
      <c r="D65" s="37">
        <v>80000</v>
      </c>
      <c r="E65" s="27">
        <v>0.5</v>
      </c>
      <c r="F65" s="28">
        <f t="shared" si="17"/>
        <v>40000</v>
      </c>
      <c r="G65" s="29">
        <v>2</v>
      </c>
      <c r="H65" s="28">
        <f t="shared" si="18"/>
        <v>80000</v>
      </c>
      <c r="I65" s="30"/>
      <c r="J65" s="31">
        <v>0.1075</v>
      </c>
      <c r="K65" s="28">
        <f t="shared" si="19"/>
        <v>89635.854341736704</v>
      </c>
      <c r="L65" s="3"/>
      <c r="M65" s="32">
        <v>329</v>
      </c>
      <c r="N65" s="33">
        <f t="shared" si="20"/>
        <v>658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3"/>
      <c r="B66" s="36" t="s">
        <v>94</v>
      </c>
      <c r="C66" s="36" t="s">
        <v>95</v>
      </c>
      <c r="D66" s="28">
        <v>12000</v>
      </c>
      <c r="E66" s="27">
        <v>0.5</v>
      </c>
      <c r="F66" s="28">
        <f t="shared" si="17"/>
        <v>6000</v>
      </c>
      <c r="G66" s="29">
        <v>1</v>
      </c>
      <c r="H66" s="28">
        <f t="shared" si="18"/>
        <v>6000</v>
      </c>
      <c r="I66" s="30"/>
      <c r="J66" s="31">
        <v>0.1075</v>
      </c>
      <c r="K66" s="28">
        <f t="shared" si="19"/>
        <v>6722.6890756302528</v>
      </c>
      <c r="L66" s="3"/>
      <c r="M66" s="32" t="s">
        <v>57</v>
      </c>
      <c r="N66" s="3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3"/>
      <c r="B67" s="36" t="s">
        <v>71</v>
      </c>
      <c r="C67" s="36" t="s">
        <v>72</v>
      </c>
      <c r="D67" s="28">
        <v>9000</v>
      </c>
      <c r="E67" s="27">
        <v>0.5</v>
      </c>
      <c r="F67" s="28">
        <f t="shared" si="17"/>
        <v>4500</v>
      </c>
      <c r="G67" s="29">
        <v>2</v>
      </c>
      <c r="H67" s="28">
        <f t="shared" si="18"/>
        <v>9000</v>
      </c>
      <c r="I67" s="30"/>
      <c r="J67" s="31">
        <v>0.1075</v>
      </c>
      <c r="K67" s="28">
        <f t="shared" si="19"/>
        <v>10084.033613445379</v>
      </c>
      <c r="L67" s="3"/>
      <c r="M67" s="32" t="s">
        <v>57</v>
      </c>
      <c r="N67" s="3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3"/>
      <c r="B68" s="23" t="s">
        <v>73</v>
      </c>
      <c r="C68" s="38"/>
      <c r="D68" s="30"/>
      <c r="E68" s="39"/>
      <c r="F68" s="30"/>
      <c r="G68" s="40"/>
      <c r="H68" s="30"/>
      <c r="I68" s="30"/>
      <c r="J68" s="3"/>
      <c r="K68" s="2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3"/>
      <c r="B69" s="24"/>
      <c r="C69" s="24"/>
      <c r="D69" s="28"/>
      <c r="E69" s="27"/>
      <c r="F69" s="28"/>
      <c r="G69" s="29">
        <v>0</v>
      </c>
      <c r="H69" s="28"/>
      <c r="I69" s="30"/>
      <c r="J69" s="27"/>
      <c r="K69" s="28"/>
      <c r="L69" s="3"/>
      <c r="M69" s="32" t="s">
        <v>88</v>
      </c>
      <c r="N69" s="3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3"/>
      <c r="B70" s="23" t="s">
        <v>74</v>
      </c>
      <c r="C70" s="22"/>
      <c r="D70" s="22"/>
      <c r="E70" s="22"/>
      <c r="F70" s="22"/>
      <c r="G70" s="3"/>
      <c r="H70" s="22"/>
      <c r="I70" s="22"/>
      <c r="J70" s="3"/>
      <c r="K70" s="2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3"/>
      <c r="B71" s="36" t="s">
        <v>77</v>
      </c>
      <c r="C71" s="44" t="s">
        <v>78</v>
      </c>
      <c r="D71" s="28">
        <v>4000</v>
      </c>
      <c r="E71" s="27">
        <v>0.5</v>
      </c>
      <c r="F71" s="28">
        <f t="shared" ref="F71:F73" si="21">D71*(1-E71)</f>
        <v>2000</v>
      </c>
      <c r="G71" s="34">
        <v>14</v>
      </c>
      <c r="H71" s="28">
        <f t="shared" ref="H71:H73" si="22">F71*G71</f>
        <v>28000</v>
      </c>
      <c r="I71" s="30"/>
      <c r="J71" s="31">
        <v>0.1075</v>
      </c>
      <c r="K71" s="28">
        <f t="shared" ref="K71:K73" si="23">H71/(1-J71)</f>
        <v>31372.549019607846</v>
      </c>
      <c r="L71" s="3"/>
      <c r="M71" s="32" t="s">
        <v>57</v>
      </c>
      <c r="N71" s="3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3"/>
      <c r="B72" s="36" t="s">
        <v>79</v>
      </c>
      <c r="C72" s="44" t="s">
        <v>80</v>
      </c>
      <c r="D72" s="28">
        <v>1500</v>
      </c>
      <c r="E72" s="27">
        <v>0.5</v>
      </c>
      <c r="F72" s="28">
        <f t="shared" si="21"/>
        <v>750</v>
      </c>
      <c r="G72" s="29">
        <v>2</v>
      </c>
      <c r="H72" s="28">
        <f t="shared" si="22"/>
        <v>1500</v>
      </c>
      <c r="I72" s="30"/>
      <c r="J72" s="31">
        <v>0.1075</v>
      </c>
      <c r="K72" s="28">
        <f t="shared" si="23"/>
        <v>1680.6722689075632</v>
      </c>
      <c r="L72" s="3"/>
      <c r="M72" s="32" t="s">
        <v>57</v>
      </c>
      <c r="N72" s="3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3"/>
      <c r="B73" s="36" t="s">
        <v>81</v>
      </c>
      <c r="C73" s="24" t="s">
        <v>82</v>
      </c>
      <c r="D73" s="28">
        <v>995</v>
      </c>
      <c r="E73" s="27">
        <v>0.5</v>
      </c>
      <c r="F73" s="28">
        <f t="shared" si="21"/>
        <v>497.5</v>
      </c>
      <c r="G73" s="29">
        <v>40</v>
      </c>
      <c r="H73" s="28">
        <f t="shared" si="22"/>
        <v>19900</v>
      </c>
      <c r="I73" s="30"/>
      <c r="J73" s="31">
        <v>0.1075</v>
      </c>
      <c r="K73" s="28">
        <f t="shared" si="23"/>
        <v>22296.918767507002</v>
      </c>
      <c r="L73" s="3"/>
      <c r="M73" s="32" t="s">
        <v>57</v>
      </c>
      <c r="N73" s="3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3"/>
      <c r="B74" s="38"/>
      <c r="C74" s="38"/>
      <c r="D74" s="48">
        <f>SUMPRODUCT(D56:D73,G56:G73)</f>
        <v>635800</v>
      </c>
      <c r="E74" s="39"/>
      <c r="F74" s="30"/>
      <c r="G74" s="40"/>
      <c r="H74" s="48">
        <f>SUM(H56:H73)</f>
        <v>317900</v>
      </c>
      <c r="I74" s="48"/>
      <c r="J74" s="3"/>
      <c r="K74" s="48">
        <f>SUM(K56:K73)</f>
        <v>356190.47619047615</v>
      </c>
      <c r="L74" s="49"/>
      <c r="M74" s="3"/>
      <c r="N74" s="58">
        <f>SUM(N56:N73)</f>
        <v>1708</v>
      </c>
      <c r="O74" s="54">
        <f>((365*24)*N74)/1000</f>
        <v>14962.08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3"/>
      <c r="B75" s="22"/>
      <c r="C75" s="22"/>
      <c r="D75" s="22"/>
      <c r="E75" s="22"/>
      <c r="F75" s="22"/>
      <c r="G75" s="3"/>
      <c r="H75" s="22"/>
      <c r="I75" s="22"/>
      <c r="J75" s="3"/>
      <c r="K75" s="2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3"/>
      <c r="B76" s="23" t="s">
        <v>83</v>
      </c>
      <c r="C76" s="22"/>
      <c r="D76" s="22"/>
      <c r="E76" s="22"/>
      <c r="F76" s="22"/>
      <c r="G76" s="3"/>
      <c r="H76" s="22"/>
      <c r="I76" s="22"/>
      <c r="J76" s="3"/>
      <c r="K76" s="2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3"/>
      <c r="B77" s="36" t="s">
        <v>103</v>
      </c>
      <c r="C77" s="36" t="s">
        <v>104</v>
      </c>
      <c r="D77" s="28">
        <v>5180</v>
      </c>
      <c r="E77" s="27">
        <v>0.5</v>
      </c>
      <c r="F77" s="28">
        <f>D77*(1-E77)</f>
        <v>2590</v>
      </c>
      <c r="G77" s="34">
        <v>1</v>
      </c>
      <c r="H77" s="28">
        <f>F77*G77</f>
        <v>2590</v>
      </c>
      <c r="I77" s="30"/>
      <c r="J77" s="31">
        <v>0.1075</v>
      </c>
      <c r="K77" s="28">
        <f>H77/(1-J77)</f>
        <v>2901.9607843137255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3"/>
      <c r="B78" s="22"/>
      <c r="C78" s="22"/>
      <c r="D78" s="22"/>
      <c r="E78" s="22"/>
      <c r="F78" s="22"/>
      <c r="G78" s="3"/>
      <c r="H78" s="48">
        <f>SUM(H77)</f>
        <v>2590</v>
      </c>
      <c r="I78" s="48"/>
      <c r="J78" s="3"/>
      <c r="K78" s="48">
        <f>SUM(K77)</f>
        <v>2901.9607843137255</v>
      </c>
      <c r="L78" s="49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3"/>
      <c r="B81" s="3"/>
      <c r="C81" s="3"/>
      <c r="D81" s="3"/>
      <c r="E81" s="3"/>
      <c r="F81" s="57" t="s">
        <v>105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23" t="s">
        <v>3</v>
      </c>
      <c r="B82" s="23" t="s">
        <v>53</v>
      </c>
      <c r="C82" s="22"/>
      <c r="D82" s="22"/>
      <c r="E82" s="22"/>
      <c r="F82" s="22"/>
      <c r="G82" s="3"/>
      <c r="H82" s="22"/>
      <c r="I82" s="22"/>
      <c r="J82" s="3"/>
      <c r="K82" s="2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3"/>
      <c r="B83" s="24" t="s">
        <v>54</v>
      </c>
      <c r="C83" s="55" t="s">
        <v>106</v>
      </c>
      <c r="D83" s="28">
        <v>39500</v>
      </c>
      <c r="E83" s="27">
        <v>0.5</v>
      </c>
      <c r="F83" s="28">
        <f>D83*(1-E83)</f>
        <v>19750</v>
      </c>
      <c r="G83" s="29">
        <v>1</v>
      </c>
      <c r="H83" s="28">
        <f>F83*G83</f>
        <v>19750</v>
      </c>
      <c r="I83" s="30"/>
      <c r="J83" s="31">
        <v>0.1075</v>
      </c>
      <c r="K83" s="28">
        <f>H83/(1-J83)</f>
        <v>22128.851540616248</v>
      </c>
      <c r="L83" s="3"/>
      <c r="M83" s="32">
        <v>325</v>
      </c>
      <c r="N83" s="33">
        <f>M83*G83</f>
        <v>325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3"/>
      <c r="B84" s="24" t="s">
        <v>56</v>
      </c>
      <c r="C84" s="24" t="s">
        <v>107</v>
      </c>
      <c r="D84" s="28" t="s">
        <v>57</v>
      </c>
      <c r="E84" s="27"/>
      <c r="F84" s="28"/>
      <c r="G84" s="29">
        <v>1</v>
      </c>
      <c r="H84" s="28"/>
      <c r="I84" s="30"/>
      <c r="J84" s="27"/>
      <c r="K84" s="28"/>
      <c r="L84" s="3"/>
      <c r="M84" s="28" t="s">
        <v>57</v>
      </c>
      <c r="N84" s="3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3"/>
      <c r="B85" s="24" t="s">
        <v>58</v>
      </c>
      <c r="C85" s="24"/>
      <c r="D85" s="28" t="s">
        <v>57</v>
      </c>
      <c r="E85" s="27"/>
      <c r="F85" s="28"/>
      <c r="G85" s="29">
        <v>1</v>
      </c>
      <c r="H85" s="28"/>
      <c r="I85" s="30"/>
      <c r="J85" s="27"/>
      <c r="K85" s="28"/>
      <c r="L85" s="3"/>
      <c r="M85" s="35"/>
      <c r="N85" s="3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3"/>
      <c r="B86" s="24" t="s">
        <v>59</v>
      </c>
      <c r="C86" s="24"/>
      <c r="D86" s="28" t="s">
        <v>57</v>
      </c>
      <c r="E86" s="27"/>
      <c r="F86" s="28"/>
      <c r="G86" s="29">
        <v>4</v>
      </c>
      <c r="H86" s="28"/>
      <c r="I86" s="30"/>
      <c r="J86" s="27"/>
      <c r="K86" s="28"/>
      <c r="L86" s="3"/>
      <c r="M86" s="35"/>
      <c r="N86" s="3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3"/>
      <c r="B87" s="24" t="s">
        <v>61</v>
      </c>
      <c r="C87" s="24" t="s">
        <v>108</v>
      </c>
      <c r="D87" s="28" t="s">
        <v>57</v>
      </c>
      <c r="E87" s="27"/>
      <c r="F87" s="28"/>
      <c r="G87" s="29">
        <v>2</v>
      </c>
      <c r="H87" s="28"/>
      <c r="I87" s="30"/>
      <c r="J87" s="27"/>
      <c r="K87" s="28"/>
      <c r="L87" s="3"/>
      <c r="M87" s="28" t="s">
        <v>57</v>
      </c>
      <c r="N87" s="3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3"/>
      <c r="B88" s="24" t="s">
        <v>63</v>
      </c>
      <c r="C88" s="24" t="s">
        <v>109</v>
      </c>
      <c r="D88" s="28" t="s">
        <v>57</v>
      </c>
      <c r="E88" s="27"/>
      <c r="F88" s="28"/>
      <c r="G88" s="29">
        <v>4</v>
      </c>
      <c r="H88" s="28"/>
      <c r="I88" s="30"/>
      <c r="J88" s="27"/>
      <c r="K88" s="28"/>
      <c r="L88" s="3"/>
      <c r="M88" s="28" t="s">
        <v>57</v>
      </c>
      <c r="N88" s="3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3"/>
      <c r="B89" s="24" t="s">
        <v>64</v>
      </c>
      <c r="C89" s="36" t="s">
        <v>110</v>
      </c>
      <c r="D89" s="28" t="s">
        <v>57</v>
      </c>
      <c r="E89" s="27"/>
      <c r="F89" s="28"/>
      <c r="G89" s="29">
        <v>1</v>
      </c>
      <c r="H89" s="28"/>
      <c r="I89" s="30"/>
      <c r="J89" s="27"/>
      <c r="K89" s="28"/>
      <c r="L89" s="3"/>
      <c r="M89" s="28" t="s">
        <v>57</v>
      </c>
      <c r="N89" s="3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3"/>
      <c r="B90" s="23" t="s">
        <v>66</v>
      </c>
      <c r="C90" s="22"/>
      <c r="D90" s="22"/>
      <c r="E90" s="22"/>
      <c r="F90" s="22"/>
      <c r="G90" s="3"/>
      <c r="H90" s="22"/>
      <c r="I90" s="22"/>
      <c r="J90" s="3"/>
      <c r="K90" s="22"/>
      <c r="L90" s="3"/>
      <c r="M90" s="35"/>
      <c r="N90" s="3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3"/>
      <c r="B91" s="59" t="s">
        <v>111</v>
      </c>
      <c r="C91" s="59" t="s">
        <v>112</v>
      </c>
      <c r="D91" s="37">
        <v>9000</v>
      </c>
      <c r="E91" s="27">
        <v>0.5</v>
      </c>
      <c r="F91" s="28">
        <f t="shared" ref="F91:F92" si="24">D91*(1-E91)</f>
        <v>4500</v>
      </c>
      <c r="G91" s="34">
        <v>1</v>
      </c>
      <c r="H91" s="28">
        <f t="shared" ref="H91:H92" si="25">F91*G91</f>
        <v>4500</v>
      </c>
      <c r="I91" s="30"/>
      <c r="J91" s="31">
        <v>0.1075</v>
      </c>
      <c r="K91" s="28">
        <f t="shared" ref="K91:K92" si="26">H91/(1-J91)</f>
        <v>5042.0168067226896</v>
      </c>
      <c r="L91" s="3"/>
      <c r="M91" s="32">
        <v>27</v>
      </c>
      <c r="N91" s="33">
        <f t="shared" ref="N91:N92" si="27">M91*G91</f>
        <v>27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3"/>
      <c r="B92" s="24" t="s">
        <v>113</v>
      </c>
      <c r="C92" s="55" t="s">
        <v>114</v>
      </c>
      <c r="D92" s="28">
        <v>45000</v>
      </c>
      <c r="E92" s="27">
        <v>0.5</v>
      </c>
      <c r="F92" s="28">
        <f t="shared" si="24"/>
        <v>22500</v>
      </c>
      <c r="G92" s="29">
        <v>1</v>
      </c>
      <c r="H92" s="28">
        <f t="shared" si="25"/>
        <v>22500</v>
      </c>
      <c r="I92" s="30"/>
      <c r="J92" s="31">
        <v>0.1075</v>
      </c>
      <c r="K92" s="28">
        <f t="shared" si="26"/>
        <v>25210.084033613446</v>
      </c>
      <c r="L92" s="3"/>
      <c r="M92" s="32">
        <v>24</v>
      </c>
      <c r="N92" s="33">
        <f t="shared" si="27"/>
        <v>24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3"/>
      <c r="B93" s="23" t="s">
        <v>73</v>
      </c>
      <c r="C93" s="38"/>
      <c r="D93" s="30"/>
      <c r="E93" s="39"/>
      <c r="F93" s="30"/>
      <c r="G93" s="40"/>
      <c r="H93" s="30"/>
      <c r="I93" s="30"/>
      <c r="J93" s="3"/>
      <c r="K93" s="22"/>
      <c r="L93" s="3"/>
      <c r="M93" s="35"/>
      <c r="N93" s="3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3"/>
      <c r="B94" s="36"/>
      <c r="C94" s="36"/>
      <c r="D94" s="28"/>
      <c r="E94" s="27"/>
      <c r="F94" s="28"/>
      <c r="G94" s="29"/>
      <c r="H94" s="28"/>
      <c r="I94" s="30"/>
      <c r="J94" s="27"/>
      <c r="K94" s="28"/>
      <c r="L94" s="3"/>
      <c r="M94" s="35"/>
      <c r="N94" s="3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3"/>
      <c r="B95" s="23" t="s">
        <v>74</v>
      </c>
      <c r="C95" s="22"/>
      <c r="D95" s="22"/>
      <c r="E95" s="22"/>
      <c r="F95" s="22"/>
      <c r="G95" s="3"/>
      <c r="H95" s="22"/>
      <c r="I95" s="22"/>
      <c r="J95" s="3"/>
      <c r="K95" s="22"/>
      <c r="L95" s="3"/>
      <c r="M95" s="35"/>
      <c r="N95" s="3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3"/>
      <c r="B96" s="55" t="s">
        <v>115</v>
      </c>
      <c r="C96" s="60" t="s">
        <v>116</v>
      </c>
      <c r="D96" s="61">
        <v>395</v>
      </c>
      <c r="E96" s="27">
        <v>0.5</v>
      </c>
      <c r="F96" s="28">
        <f t="shared" ref="F96:F98" si="28">D96*(1-E96)</f>
        <v>197.5</v>
      </c>
      <c r="G96" s="29">
        <v>8</v>
      </c>
      <c r="H96" s="28">
        <f t="shared" ref="H96:H98" si="29">F96*G96</f>
        <v>1580</v>
      </c>
      <c r="I96" s="30"/>
      <c r="J96" s="31">
        <v>0.1075</v>
      </c>
      <c r="K96" s="28">
        <f t="shared" ref="K96:K98" si="30">H96/(1-J96)</f>
        <v>1770.3081232492998</v>
      </c>
      <c r="L96" s="3"/>
      <c r="M96" s="28" t="s">
        <v>57</v>
      </c>
      <c r="N96" s="3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3"/>
      <c r="B97" s="55" t="s">
        <v>117</v>
      </c>
      <c r="C97" s="24" t="s">
        <v>118</v>
      </c>
      <c r="D97" s="28">
        <v>4800</v>
      </c>
      <c r="E97" s="27">
        <v>0.5</v>
      </c>
      <c r="F97" s="28">
        <f t="shared" si="28"/>
        <v>2400</v>
      </c>
      <c r="G97" s="29">
        <v>2</v>
      </c>
      <c r="H97" s="28">
        <f t="shared" si="29"/>
        <v>4800</v>
      </c>
      <c r="I97" s="30"/>
      <c r="J97" s="31">
        <v>0.1075</v>
      </c>
      <c r="K97" s="28">
        <f t="shared" si="30"/>
        <v>5378.1512605042017</v>
      </c>
      <c r="L97" s="3"/>
      <c r="M97" s="28" t="s">
        <v>57</v>
      </c>
      <c r="N97" s="3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3"/>
      <c r="B98" s="36" t="s">
        <v>81</v>
      </c>
      <c r="C98" s="24" t="s">
        <v>82</v>
      </c>
      <c r="D98" s="28">
        <v>995</v>
      </c>
      <c r="E98" s="27">
        <v>0.5</v>
      </c>
      <c r="F98" s="28">
        <f t="shared" si="28"/>
        <v>497.5</v>
      </c>
      <c r="G98" s="34">
        <v>32</v>
      </c>
      <c r="H98" s="28">
        <f t="shared" si="29"/>
        <v>15920</v>
      </c>
      <c r="I98" s="30"/>
      <c r="J98" s="31">
        <v>0.1075</v>
      </c>
      <c r="K98" s="28">
        <f t="shared" si="30"/>
        <v>17837.535014005603</v>
      </c>
      <c r="L98" s="3"/>
      <c r="M98" s="28" t="s">
        <v>57</v>
      </c>
      <c r="N98" s="3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3"/>
      <c r="B99" s="38"/>
      <c r="C99" s="38"/>
      <c r="D99" s="48">
        <f>SUMPRODUCT(D83:D98,G83:G98)</f>
        <v>138100</v>
      </c>
      <c r="E99" s="39"/>
      <c r="F99" s="30"/>
      <c r="G99" s="40"/>
      <c r="H99" s="48">
        <f>SUM(H83:H98)</f>
        <v>69050</v>
      </c>
      <c r="I99" s="48"/>
      <c r="J99" s="3"/>
      <c r="K99" s="48">
        <f>SUM(K83:K98)</f>
        <v>77366.946778711485</v>
      </c>
      <c r="L99" s="49"/>
      <c r="M99" s="3"/>
      <c r="N99" s="58">
        <f>SUM(N83:N98)</f>
        <v>376</v>
      </c>
      <c r="O99" s="54">
        <f>(N99*365*24)/1000</f>
        <v>3293.76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3"/>
      <c r="B100" s="22"/>
      <c r="C100" s="22"/>
      <c r="D100" s="22"/>
      <c r="E100" s="22"/>
      <c r="F100" s="22"/>
      <c r="G100" s="3"/>
      <c r="H100" s="22"/>
      <c r="I100" s="22"/>
      <c r="J100" s="3"/>
      <c r="K100" s="22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3"/>
      <c r="B101" s="23" t="s">
        <v>83</v>
      </c>
      <c r="C101" s="22"/>
      <c r="D101" s="22"/>
      <c r="E101" s="22"/>
      <c r="F101" s="22"/>
      <c r="G101" s="3"/>
      <c r="H101" s="22"/>
      <c r="I101" s="22"/>
      <c r="J101" s="3"/>
      <c r="K101" s="22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24" t="s">
        <v>119</v>
      </c>
      <c r="C102" s="24" t="s">
        <v>120</v>
      </c>
      <c r="D102" s="37">
        <v>3326</v>
      </c>
      <c r="E102" s="27">
        <v>0.5</v>
      </c>
      <c r="F102" s="28">
        <f>D102*(1-E102)</f>
        <v>1663</v>
      </c>
      <c r="G102" s="34">
        <v>1</v>
      </c>
      <c r="H102" s="28">
        <f>F102*G102</f>
        <v>1663</v>
      </c>
      <c r="I102" s="30"/>
      <c r="J102" s="31">
        <v>0.1075</v>
      </c>
      <c r="K102" s="28">
        <f>H102/(1-J102)</f>
        <v>1863.3053221288517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22"/>
      <c r="C103" s="22"/>
      <c r="D103" s="22"/>
      <c r="E103" s="22"/>
      <c r="F103" s="22"/>
      <c r="G103" s="3"/>
      <c r="H103" s="48">
        <f>SUM(H102)</f>
        <v>1663</v>
      </c>
      <c r="I103" s="48"/>
      <c r="J103" s="3"/>
      <c r="K103" s="48">
        <f>SUM(K102)</f>
        <v>1863.3053221288517</v>
      </c>
      <c r="L103" s="49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22"/>
      <c r="C104" s="22"/>
      <c r="D104" s="22"/>
      <c r="E104" s="22"/>
      <c r="F104" s="22"/>
      <c r="G104" s="3"/>
      <c r="H104" s="22"/>
      <c r="I104" s="22"/>
      <c r="J104" s="3"/>
      <c r="K104" s="22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22"/>
      <c r="C105" s="22"/>
      <c r="D105" s="22"/>
      <c r="E105" s="22"/>
      <c r="F105" s="22"/>
      <c r="G105" s="3"/>
      <c r="H105" s="22"/>
      <c r="I105" s="22"/>
      <c r="J105" s="3"/>
      <c r="K105" s="22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22"/>
      <c r="C106" s="22"/>
      <c r="D106" s="22"/>
      <c r="E106" s="22"/>
      <c r="F106" s="22"/>
      <c r="G106" s="3"/>
      <c r="H106" s="22"/>
      <c r="I106" s="22"/>
      <c r="J106" s="3"/>
      <c r="K106" s="22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23" t="s">
        <v>2</v>
      </c>
      <c r="B107" s="23" t="s">
        <v>53</v>
      </c>
      <c r="C107" s="22"/>
      <c r="D107" s="22"/>
      <c r="E107" s="22"/>
      <c r="F107" s="22"/>
      <c r="G107" s="3"/>
      <c r="H107" s="22"/>
      <c r="I107" s="22"/>
      <c r="J107" s="3"/>
      <c r="K107" s="2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24" t="s">
        <v>54</v>
      </c>
      <c r="C108" s="59" t="s">
        <v>121</v>
      </c>
      <c r="D108" s="37">
        <v>16050</v>
      </c>
      <c r="E108" s="27">
        <v>0.5</v>
      </c>
      <c r="F108" s="28">
        <f>D108*(1-E108)</f>
        <v>8025</v>
      </c>
      <c r="G108" s="29">
        <v>1</v>
      </c>
      <c r="H108" s="28">
        <f>F108*G108</f>
        <v>8025</v>
      </c>
      <c r="I108" s="30"/>
      <c r="J108" s="31">
        <v>0.1075</v>
      </c>
      <c r="K108" s="28">
        <f>H108/(1-J108)</f>
        <v>8991.5966386554628</v>
      </c>
      <c r="L108" s="3"/>
      <c r="M108" s="32">
        <v>150</v>
      </c>
      <c r="N108" s="33">
        <f>M108*G108</f>
        <v>150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24" t="s">
        <v>56</v>
      </c>
      <c r="C109" s="62" t="s">
        <v>122</v>
      </c>
      <c r="D109" s="28" t="s">
        <v>57</v>
      </c>
      <c r="E109" s="27"/>
      <c r="F109" s="28"/>
      <c r="G109" s="29">
        <v>1</v>
      </c>
      <c r="H109" s="28"/>
      <c r="I109" s="30"/>
      <c r="J109" s="27"/>
      <c r="K109" s="28"/>
      <c r="L109" s="3"/>
      <c r="M109" s="28" t="s">
        <v>57</v>
      </c>
      <c r="N109" s="3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24" t="s">
        <v>58</v>
      </c>
      <c r="C110" s="62" t="s">
        <v>123</v>
      </c>
      <c r="D110" s="28" t="s">
        <v>57</v>
      </c>
      <c r="E110" s="27"/>
      <c r="F110" s="28"/>
      <c r="G110" s="29">
        <v>1</v>
      </c>
      <c r="H110" s="28"/>
      <c r="I110" s="30"/>
      <c r="J110" s="27"/>
      <c r="K110" s="28"/>
      <c r="L110" s="3"/>
      <c r="M110" s="35"/>
      <c r="N110" s="3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24" t="s">
        <v>59</v>
      </c>
      <c r="C111" s="24"/>
      <c r="D111" s="28" t="s">
        <v>57</v>
      </c>
      <c r="E111" s="27"/>
      <c r="F111" s="28"/>
      <c r="G111" s="29">
        <v>0</v>
      </c>
      <c r="H111" s="28"/>
      <c r="I111" s="30"/>
      <c r="J111" s="27"/>
      <c r="K111" s="28"/>
      <c r="L111" s="3"/>
      <c r="M111" s="35"/>
      <c r="N111" s="3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24" t="s">
        <v>61</v>
      </c>
      <c r="C112" s="63" t="s">
        <v>124</v>
      </c>
      <c r="D112" s="28" t="s">
        <v>57</v>
      </c>
      <c r="E112" s="27"/>
      <c r="F112" s="28"/>
      <c r="G112" s="29">
        <v>2</v>
      </c>
      <c r="H112" s="28"/>
      <c r="I112" s="30"/>
      <c r="J112" s="27"/>
      <c r="K112" s="28"/>
      <c r="L112" s="3"/>
      <c r="M112" s="28" t="s">
        <v>57</v>
      </c>
      <c r="N112" s="3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24" t="s">
        <v>63</v>
      </c>
      <c r="C113" s="24"/>
      <c r="D113" s="28" t="s">
        <v>57</v>
      </c>
      <c r="E113" s="27"/>
      <c r="F113" s="28"/>
      <c r="G113" s="29">
        <v>1</v>
      </c>
      <c r="H113" s="28"/>
      <c r="I113" s="30"/>
      <c r="J113" s="27"/>
      <c r="K113" s="28"/>
      <c r="L113" s="3"/>
      <c r="M113" s="28" t="s">
        <v>57</v>
      </c>
      <c r="N113" s="3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24" t="s">
        <v>64</v>
      </c>
      <c r="C114" s="36" t="s">
        <v>110</v>
      </c>
      <c r="D114" s="28" t="s">
        <v>125</v>
      </c>
      <c r="E114" s="27"/>
      <c r="F114" s="28"/>
      <c r="G114" s="29">
        <v>1</v>
      </c>
      <c r="H114" s="28"/>
      <c r="I114" s="30"/>
      <c r="J114" s="27"/>
      <c r="K114" s="28"/>
      <c r="L114" s="3"/>
      <c r="M114" s="28" t="s">
        <v>57</v>
      </c>
      <c r="N114" s="3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23" t="s">
        <v>66</v>
      </c>
      <c r="C115" s="22"/>
      <c r="D115" s="22"/>
      <c r="E115" s="22"/>
      <c r="F115" s="22"/>
      <c r="G115" s="3"/>
      <c r="H115" s="22"/>
      <c r="I115" s="22"/>
      <c r="J115" s="3"/>
      <c r="K115" s="22"/>
      <c r="L115" s="3"/>
      <c r="M115" s="35"/>
      <c r="N115" s="3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62" t="s">
        <v>126</v>
      </c>
      <c r="C116" s="59" t="s">
        <v>127</v>
      </c>
      <c r="D116" s="37">
        <v>2238</v>
      </c>
      <c r="E116" s="27">
        <v>0.5</v>
      </c>
      <c r="F116" s="28">
        <f>D116*(1-E116)</f>
        <v>1119</v>
      </c>
      <c r="G116" s="34">
        <v>2</v>
      </c>
      <c r="H116" s="28">
        <f>F116*G116</f>
        <v>2238</v>
      </c>
      <c r="I116" s="30"/>
      <c r="J116" s="31">
        <v>0.1075</v>
      </c>
      <c r="K116" s="28">
        <f>H116/(1-J116)</f>
        <v>2507.5630252100841</v>
      </c>
      <c r="L116" s="3"/>
      <c r="M116" s="32">
        <v>45</v>
      </c>
      <c r="N116" s="33">
        <f>M116*G116</f>
        <v>90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23" t="s">
        <v>73</v>
      </c>
      <c r="C117" s="38"/>
      <c r="D117" s="30"/>
      <c r="E117" s="39"/>
      <c r="F117" s="30"/>
      <c r="G117" s="40"/>
      <c r="H117" s="30"/>
      <c r="I117" s="30"/>
      <c r="J117" s="3"/>
      <c r="K117" s="22"/>
      <c r="L117" s="3"/>
      <c r="M117" s="32"/>
      <c r="N117" s="3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24"/>
      <c r="C118" s="24"/>
      <c r="D118" s="28"/>
      <c r="E118" s="27"/>
      <c r="F118" s="28"/>
      <c r="G118" s="29">
        <v>0</v>
      </c>
      <c r="H118" s="28"/>
      <c r="I118" s="30"/>
      <c r="J118" s="27"/>
      <c r="K118" s="28"/>
      <c r="L118" s="3"/>
      <c r="M118" s="35"/>
      <c r="N118" s="3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23" t="s">
        <v>74</v>
      </c>
      <c r="C119" s="22"/>
      <c r="D119" s="22"/>
      <c r="E119" s="22"/>
      <c r="F119" s="22"/>
      <c r="G119" s="3"/>
      <c r="H119" s="22"/>
      <c r="I119" s="22"/>
      <c r="J119" s="3"/>
      <c r="K119" s="22"/>
      <c r="L119" s="3"/>
      <c r="M119" s="35"/>
      <c r="N119" s="3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55" t="s">
        <v>81</v>
      </c>
      <c r="C120" s="55" t="s">
        <v>82</v>
      </c>
      <c r="D120" s="61">
        <v>995</v>
      </c>
      <c r="E120" s="27">
        <v>0.5</v>
      </c>
      <c r="F120" s="28">
        <f t="shared" ref="F120:F121" si="31">$D120*(1-$E120)</f>
        <v>497.5</v>
      </c>
      <c r="G120" s="34">
        <v>10</v>
      </c>
      <c r="H120" s="28">
        <f t="shared" ref="H120:H121" si="32">$F120*$G120</f>
        <v>4975</v>
      </c>
      <c r="I120" s="30"/>
      <c r="J120" s="31">
        <v>0.1075</v>
      </c>
      <c r="K120" s="28">
        <f t="shared" ref="K120:K121" si="33">$H120/(1-$J120)</f>
        <v>5574.2296918767506</v>
      </c>
      <c r="L120" s="3"/>
      <c r="M120" s="28" t="s">
        <v>57</v>
      </c>
      <c r="N120" s="3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55" t="s">
        <v>115</v>
      </c>
      <c r="C121" s="60" t="s">
        <v>116</v>
      </c>
      <c r="D121" s="61">
        <v>395</v>
      </c>
      <c r="E121" s="27">
        <v>0.5</v>
      </c>
      <c r="F121" s="28">
        <f t="shared" si="31"/>
        <v>197.5</v>
      </c>
      <c r="G121" s="29">
        <v>8</v>
      </c>
      <c r="H121" s="28">
        <f t="shared" si="32"/>
        <v>1580</v>
      </c>
      <c r="I121" s="30"/>
      <c r="J121" s="31">
        <v>0.1075</v>
      </c>
      <c r="K121" s="28">
        <f t="shared" si="33"/>
        <v>1770.3081232492998</v>
      </c>
      <c r="L121" s="3"/>
      <c r="M121" s="28" t="s">
        <v>57</v>
      </c>
      <c r="N121" s="3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8"/>
      <c r="C122" s="38"/>
      <c r="D122" s="48">
        <f>SUMPRODUCT(D108:D121,G108:G121)</f>
        <v>33636</v>
      </c>
      <c r="E122" s="39"/>
      <c r="F122" s="30"/>
      <c r="G122" s="40"/>
      <c r="H122" s="48">
        <f>SUM(H108:H121)</f>
        <v>16818</v>
      </c>
      <c r="I122" s="48"/>
      <c r="J122" s="3"/>
      <c r="K122" s="48">
        <f>SUM(K108:K121)</f>
        <v>18843.697478991595</v>
      </c>
      <c r="L122" s="49"/>
      <c r="M122" s="3"/>
      <c r="N122" s="58">
        <f>SUM(N108:N121)</f>
        <v>240</v>
      </c>
      <c r="O122" s="54">
        <f>(N122*365*24)/1000</f>
        <v>2102.4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22"/>
      <c r="C123" s="22"/>
      <c r="D123" s="22"/>
      <c r="E123" s="22"/>
      <c r="F123" s="22"/>
      <c r="G123" s="3"/>
      <c r="H123" s="22"/>
      <c r="I123" s="22"/>
      <c r="J123" s="3"/>
      <c r="K123" s="22"/>
      <c r="L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23" t="s">
        <v>83</v>
      </c>
      <c r="C124" s="22"/>
      <c r="D124" s="22"/>
      <c r="E124" s="22"/>
      <c r="F124" s="22"/>
      <c r="G124" s="3"/>
      <c r="H124" s="22"/>
      <c r="I124" s="22"/>
      <c r="J124" s="3"/>
      <c r="K124" s="2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24" t="s">
        <v>128</v>
      </c>
      <c r="C125" s="24" t="s">
        <v>129</v>
      </c>
      <c r="D125" s="28">
        <v>1850</v>
      </c>
      <c r="E125" s="27">
        <v>0.5</v>
      </c>
      <c r="F125" s="28">
        <f>D125*(1-E125)</f>
        <v>925</v>
      </c>
      <c r="G125" s="34">
        <v>1</v>
      </c>
      <c r="H125" s="28">
        <f>F125*G125</f>
        <v>925</v>
      </c>
      <c r="I125" s="30"/>
      <c r="J125" s="31">
        <v>0.1075</v>
      </c>
      <c r="K125" s="28">
        <f>H125/(1-J125)</f>
        <v>1036.4145658263305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22"/>
      <c r="C126" s="22"/>
      <c r="D126" s="22"/>
      <c r="E126" s="22"/>
      <c r="F126" s="22"/>
      <c r="G126" s="3"/>
      <c r="H126" s="48">
        <f>SUM(H125)</f>
        <v>925</v>
      </c>
      <c r="I126" s="48"/>
      <c r="J126" s="3"/>
      <c r="K126" s="48">
        <f>SUM(K125)</f>
        <v>1036.4145658263305</v>
      </c>
      <c r="L126" s="49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22"/>
      <c r="C127" s="22"/>
      <c r="D127" s="22"/>
      <c r="E127" s="22"/>
      <c r="F127" s="22"/>
      <c r="G127" s="3"/>
      <c r="H127" s="22"/>
      <c r="I127" s="22"/>
      <c r="J127" s="3"/>
      <c r="K127" s="2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22"/>
      <c r="C128" s="22"/>
      <c r="D128" s="22"/>
      <c r="E128" s="22"/>
      <c r="F128" s="22"/>
      <c r="G128" s="3"/>
      <c r="H128" s="22"/>
      <c r="I128" s="22"/>
      <c r="J128" s="3"/>
      <c r="K128" s="2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23" t="s">
        <v>130</v>
      </c>
      <c r="B129" s="23" t="s">
        <v>53</v>
      </c>
      <c r="C129" s="22"/>
      <c r="D129" s="22"/>
      <c r="E129" s="22"/>
      <c r="F129" s="22"/>
      <c r="G129" s="3"/>
      <c r="H129" s="22"/>
      <c r="I129" s="22"/>
      <c r="J129" s="3"/>
      <c r="K129" s="22"/>
      <c r="L129" s="3"/>
      <c r="M129" s="64"/>
      <c r="N129" s="64"/>
      <c r="O129" s="64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24" t="s">
        <v>54</v>
      </c>
      <c r="C130" s="56" t="s">
        <v>98</v>
      </c>
      <c r="D130" s="28">
        <v>107000</v>
      </c>
      <c r="E130" s="27">
        <v>0.5</v>
      </c>
      <c r="F130" s="28">
        <f>D130*(1-E130)</f>
        <v>53500</v>
      </c>
      <c r="G130" s="29">
        <v>1</v>
      </c>
      <c r="H130" s="28">
        <f>F130*G130</f>
        <v>53500</v>
      </c>
      <c r="I130" s="30"/>
      <c r="J130" s="31">
        <v>0.1075</v>
      </c>
      <c r="K130" s="28">
        <f>H130/(1-J130)</f>
        <v>59943.977591036419</v>
      </c>
      <c r="L130" s="3"/>
      <c r="M130" s="32">
        <v>110</v>
      </c>
      <c r="N130" s="33">
        <f>M130*G130</f>
        <v>110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24" t="s">
        <v>56</v>
      </c>
      <c r="C131" s="57" t="s">
        <v>99</v>
      </c>
      <c r="D131" s="28" t="s">
        <v>57</v>
      </c>
      <c r="E131" s="27"/>
      <c r="F131" s="28"/>
      <c r="G131" s="29">
        <v>2</v>
      </c>
      <c r="H131" s="28"/>
      <c r="I131" s="30"/>
      <c r="J131" s="27"/>
      <c r="K131" s="28"/>
      <c r="L131" s="3"/>
      <c r="M131" s="32" t="s">
        <v>57</v>
      </c>
      <c r="N131" s="3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24" t="s">
        <v>58</v>
      </c>
      <c r="C132" s="24"/>
      <c r="D132" s="28" t="s">
        <v>57</v>
      </c>
      <c r="E132" s="27"/>
      <c r="F132" s="28"/>
      <c r="G132" s="29">
        <v>2</v>
      </c>
      <c r="H132" s="28"/>
      <c r="I132" s="30"/>
      <c r="J132" s="27"/>
      <c r="K132" s="28"/>
      <c r="L132" s="3"/>
      <c r="M132" s="32" t="s">
        <v>88</v>
      </c>
      <c r="N132" s="3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24" t="s">
        <v>59</v>
      </c>
      <c r="C133" s="55" t="s">
        <v>89</v>
      </c>
      <c r="D133" s="28" t="s">
        <v>57</v>
      </c>
      <c r="E133" s="27"/>
      <c r="F133" s="28"/>
      <c r="G133" s="29">
        <v>2</v>
      </c>
      <c r="H133" s="28"/>
      <c r="I133" s="30"/>
      <c r="J133" s="27"/>
      <c r="K133" s="28"/>
      <c r="L133" s="3"/>
      <c r="M133" s="32">
        <v>160</v>
      </c>
      <c r="N133" s="33">
        <f>M133*G133</f>
        <v>320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24" t="s">
        <v>61</v>
      </c>
      <c r="C134" s="55" t="s">
        <v>100</v>
      </c>
      <c r="D134" s="28" t="s">
        <v>57</v>
      </c>
      <c r="E134" s="27"/>
      <c r="F134" s="28"/>
      <c r="G134" s="29">
        <v>4</v>
      </c>
      <c r="H134" s="28"/>
      <c r="I134" s="30"/>
      <c r="J134" s="27"/>
      <c r="K134" s="28"/>
      <c r="L134" s="3"/>
      <c r="M134" s="32" t="s">
        <v>57</v>
      </c>
      <c r="N134" s="3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24" t="s">
        <v>63</v>
      </c>
      <c r="C135" s="55" t="s">
        <v>91</v>
      </c>
      <c r="D135" s="28" t="s">
        <v>57</v>
      </c>
      <c r="E135" s="27"/>
      <c r="F135" s="28"/>
      <c r="G135" s="29">
        <v>2</v>
      </c>
      <c r="H135" s="28"/>
      <c r="I135" s="30"/>
      <c r="J135" s="27"/>
      <c r="K135" s="28"/>
      <c r="L135" s="3"/>
      <c r="M135" s="32">
        <v>90</v>
      </c>
      <c r="N135" s="33">
        <f>M135*G135</f>
        <v>180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24" t="s">
        <v>64</v>
      </c>
      <c r="C136" s="36" t="s">
        <v>65</v>
      </c>
      <c r="D136" s="28">
        <v>10000</v>
      </c>
      <c r="E136" s="27">
        <v>0.5</v>
      </c>
      <c r="F136" s="28">
        <f>D136*(1-E136)</f>
        <v>5000</v>
      </c>
      <c r="G136" s="29">
        <v>1</v>
      </c>
      <c r="H136" s="28">
        <f>F136*G136</f>
        <v>5000</v>
      </c>
      <c r="I136" s="30"/>
      <c r="J136" s="31">
        <v>0.1075</v>
      </c>
      <c r="K136" s="28">
        <f>H136/(1-J136)</f>
        <v>5602.240896358544</v>
      </c>
      <c r="L136" s="3"/>
      <c r="M136" s="32" t="s">
        <v>88</v>
      </c>
      <c r="N136" s="3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23" t="s">
        <v>66</v>
      </c>
      <c r="C137" s="22"/>
      <c r="D137" s="22"/>
      <c r="E137" s="22"/>
      <c r="F137" s="22"/>
      <c r="G137" s="3"/>
      <c r="H137" s="22"/>
      <c r="I137" s="22"/>
      <c r="J137" s="3"/>
      <c r="K137" s="22"/>
      <c r="L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41" t="s">
        <v>131</v>
      </c>
      <c r="C138" s="36" t="s">
        <v>68</v>
      </c>
      <c r="D138" s="37">
        <v>370000</v>
      </c>
      <c r="E138" s="27">
        <v>0.5</v>
      </c>
      <c r="F138" s="28">
        <f>D138*(1-E138)</f>
        <v>185000</v>
      </c>
      <c r="G138" s="29">
        <v>1</v>
      </c>
      <c r="H138" s="28">
        <f>F138*G138</f>
        <v>185000</v>
      </c>
      <c r="I138" s="30"/>
      <c r="J138" s="31">
        <v>0.1075</v>
      </c>
      <c r="K138" s="28">
        <f>H138/(1-J138)</f>
        <v>207282.9131652661</v>
      </c>
      <c r="L138" s="3"/>
      <c r="M138" s="32">
        <v>550</v>
      </c>
      <c r="N138" s="33">
        <f>M138*G138</f>
        <v>550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23" t="s">
        <v>73</v>
      </c>
      <c r="C139" s="38"/>
      <c r="D139" s="30"/>
      <c r="E139" s="39"/>
      <c r="F139" s="30"/>
      <c r="G139" s="40"/>
      <c r="H139" s="30"/>
      <c r="I139" s="30"/>
      <c r="J139" s="3"/>
      <c r="K139" s="22"/>
      <c r="L139" s="3"/>
      <c r="M139" s="65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24"/>
      <c r="C140" s="24"/>
      <c r="D140" s="28"/>
      <c r="E140" s="27"/>
      <c r="F140" s="28"/>
      <c r="G140" s="29">
        <v>0</v>
      </c>
      <c r="H140" s="28"/>
      <c r="I140" s="30"/>
      <c r="J140" s="27"/>
      <c r="K140" s="28"/>
      <c r="L140" s="3"/>
      <c r="M140" s="32" t="s">
        <v>88</v>
      </c>
      <c r="N140" s="3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23" t="s">
        <v>74</v>
      </c>
      <c r="C141" s="22"/>
      <c r="D141" s="22"/>
      <c r="E141" s="22"/>
      <c r="F141" s="22"/>
      <c r="G141" s="3"/>
      <c r="H141" s="22"/>
      <c r="I141" s="22"/>
      <c r="J141" s="3"/>
      <c r="K141" s="22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41" t="s">
        <v>75</v>
      </c>
      <c r="C142" s="42" t="s">
        <v>76</v>
      </c>
      <c r="D142" s="43">
        <v>75000</v>
      </c>
      <c r="E142" s="27">
        <v>0.5</v>
      </c>
      <c r="F142" s="28">
        <f t="shared" ref="F142:F143" si="34">D142*(1-E142)</f>
        <v>37500</v>
      </c>
      <c r="G142" s="29">
        <v>2</v>
      </c>
      <c r="H142" s="28">
        <f t="shared" ref="H142:H143" si="35">F142*G142</f>
        <v>75000</v>
      </c>
      <c r="I142" s="30"/>
      <c r="J142" s="31">
        <v>0.1075</v>
      </c>
      <c r="K142" s="28">
        <f t="shared" ref="K142:K143" si="36">H142/(1-J142)</f>
        <v>84033.613445378156</v>
      </c>
      <c r="L142" s="3"/>
      <c r="M142" s="32" t="s">
        <v>57</v>
      </c>
      <c r="N142" s="3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6" t="s">
        <v>77</v>
      </c>
      <c r="C143" s="44" t="s">
        <v>78</v>
      </c>
      <c r="D143" s="28">
        <v>4000</v>
      </c>
      <c r="E143" s="27">
        <v>0.5</v>
      </c>
      <c r="F143" s="28">
        <f t="shared" si="34"/>
        <v>2000</v>
      </c>
      <c r="G143" s="29">
        <v>8</v>
      </c>
      <c r="H143" s="28">
        <f t="shared" si="35"/>
        <v>16000</v>
      </c>
      <c r="I143" s="30"/>
      <c r="J143" s="31">
        <v>0.1075</v>
      </c>
      <c r="K143" s="28">
        <f t="shared" si="36"/>
        <v>17927.170868347341</v>
      </c>
      <c r="L143" s="3"/>
      <c r="M143" s="32" t="s">
        <v>57</v>
      </c>
      <c r="N143" s="3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8"/>
      <c r="C144" s="38"/>
      <c r="D144" s="48">
        <f>SUMPRODUCT(D130:D143,G130:G143)</f>
        <v>669000</v>
      </c>
      <c r="E144" s="39"/>
      <c r="F144" s="30"/>
      <c r="G144" s="40"/>
      <c r="H144" s="48">
        <f>SUM(H130:H143)</f>
        <v>334500</v>
      </c>
      <c r="I144" s="48"/>
      <c r="J144" s="3"/>
      <c r="K144" s="48">
        <f>SUM(K130:K143)</f>
        <v>374789.91596638656</v>
      </c>
      <c r="L144" s="49"/>
      <c r="M144" s="6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22"/>
      <c r="C145" s="22"/>
      <c r="D145" s="22"/>
      <c r="E145" s="22"/>
      <c r="F145" s="22"/>
      <c r="G145" s="3"/>
      <c r="H145" s="22"/>
      <c r="I145" s="22"/>
      <c r="J145" s="3"/>
      <c r="K145" s="22"/>
      <c r="L145" s="3"/>
      <c r="M145" s="65"/>
      <c r="N145" s="66">
        <f>SUM(N130:N143)</f>
        <v>1160</v>
      </c>
      <c r="O145" s="54">
        <f>((365*24)*N145)/1000</f>
        <v>10161.6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23" t="s">
        <v>83</v>
      </c>
      <c r="C146" s="22"/>
      <c r="D146" s="22"/>
      <c r="E146" s="22"/>
      <c r="F146" s="22"/>
      <c r="G146" s="3"/>
      <c r="H146" s="22"/>
      <c r="I146" s="22"/>
      <c r="J146" s="3"/>
      <c r="K146" s="22"/>
      <c r="L146" s="3"/>
      <c r="M146" s="65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6" t="s">
        <v>132</v>
      </c>
      <c r="C147" s="36" t="s">
        <v>133</v>
      </c>
      <c r="D147" s="28">
        <v>8280</v>
      </c>
      <c r="E147" s="27">
        <v>0.5</v>
      </c>
      <c r="F147" s="28">
        <f>D147*(1-E147)</f>
        <v>4140</v>
      </c>
      <c r="G147" s="34">
        <v>1</v>
      </c>
      <c r="H147" s="28">
        <f>F147*G147</f>
        <v>4140</v>
      </c>
      <c r="I147" s="30"/>
      <c r="J147" s="31">
        <v>0.1075</v>
      </c>
      <c r="K147" s="28">
        <f>H147/(1-J147)</f>
        <v>4638.6554621848745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22"/>
      <c r="C148" s="22"/>
      <c r="D148" s="22"/>
      <c r="E148" s="22"/>
      <c r="F148" s="22"/>
      <c r="G148" s="3"/>
      <c r="H148" s="48">
        <f>SUM(H147)</f>
        <v>4140</v>
      </c>
      <c r="I148" s="48"/>
      <c r="J148" s="3"/>
      <c r="K148" s="48">
        <f>SUM(K147)</f>
        <v>4638.6554621848745</v>
      </c>
      <c r="L148" s="49"/>
      <c r="M148" s="3"/>
      <c r="N148" s="50"/>
      <c r="O148" s="50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22"/>
      <c r="C149" s="22"/>
      <c r="D149" s="22"/>
      <c r="E149" s="22"/>
      <c r="F149" s="22"/>
      <c r="G149" s="3"/>
      <c r="H149" s="22"/>
      <c r="I149" s="22"/>
      <c r="J149" s="3"/>
      <c r="K149" s="22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22"/>
      <c r="C150" s="22"/>
      <c r="D150" s="22"/>
      <c r="E150" s="22"/>
      <c r="F150" s="22"/>
      <c r="G150" s="3"/>
      <c r="H150" s="22"/>
      <c r="I150" s="22"/>
      <c r="J150" s="3"/>
      <c r="K150" s="22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22"/>
      <c r="C151" s="22"/>
      <c r="D151" s="22"/>
      <c r="E151" s="22"/>
      <c r="F151" s="22"/>
      <c r="G151" s="3"/>
      <c r="H151" s="22"/>
      <c r="I151" s="22"/>
      <c r="J151" s="3"/>
      <c r="K151" s="22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22"/>
      <c r="C152" s="22"/>
      <c r="D152" s="22"/>
      <c r="E152" s="22"/>
      <c r="F152" s="22"/>
      <c r="G152" s="3"/>
      <c r="H152" s="22"/>
      <c r="I152" s="22"/>
      <c r="J152" s="3"/>
      <c r="K152" s="22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23" t="s">
        <v>134</v>
      </c>
      <c r="B153" s="23" t="s">
        <v>20</v>
      </c>
      <c r="C153" s="53"/>
      <c r="D153" s="53"/>
      <c r="E153" s="53"/>
      <c r="F153" s="53"/>
      <c r="G153" s="51"/>
      <c r="H153" s="53"/>
      <c r="I153" s="53"/>
      <c r="J153" s="51"/>
      <c r="K153" s="5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51"/>
      <c r="B154" s="45" t="s">
        <v>135</v>
      </c>
      <c r="C154" s="52" t="s">
        <v>136</v>
      </c>
      <c r="D154" s="28">
        <v>4500</v>
      </c>
      <c r="E154" s="27">
        <v>0.5</v>
      </c>
      <c r="F154" s="28">
        <f t="shared" ref="F154:F158" si="37">D154*(1-E154)</f>
        <v>2250</v>
      </c>
      <c r="G154" s="67">
        <v>2</v>
      </c>
      <c r="H154" s="28">
        <f t="shared" ref="H154:H158" si="38">F154*G154</f>
        <v>4500</v>
      </c>
      <c r="I154" s="30"/>
      <c r="J154" s="31">
        <v>0.1075</v>
      </c>
      <c r="K154" s="28">
        <f t="shared" ref="K154:K158" si="39">H154/(1-J154)</f>
        <v>5042.0168067226896</v>
      </c>
      <c r="L154" s="49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51"/>
      <c r="B155" s="24" t="s">
        <v>137</v>
      </c>
      <c r="C155" s="51" t="s">
        <v>138</v>
      </c>
      <c r="D155" s="28">
        <v>28000</v>
      </c>
      <c r="E155" s="27">
        <v>0.5</v>
      </c>
      <c r="F155" s="28">
        <f t="shared" si="37"/>
        <v>14000</v>
      </c>
      <c r="G155" s="67">
        <v>2</v>
      </c>
      <c r="H155" s="28">
        <f t="shared" si="38"/>
        <v>28000</v>
      </c>
      <c r="I155" s="30"/>
      <c r="J155" s="31">
        <v>0.1075</v>
      </c>
      <c r="K155" s="28">
        <f t="shared" si="39"/>
        <v>31372.549019607846</v>
      </c>
      <c r="L155" s="49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51"/>
      <c r="B156" s="24" t="s">
        <v>139</v>
      </c>
      <c r="C156" s="24" t="s">
        <v>140</v>
      </c>
      <c r="D156" s="28">
        <v>60000</v>
      </c>
      <c r="E156" s="27">
        <v>0.5</v>
      </c>
      <c r="F156" s="28">
        <f t="shared" si="37"/>
        <v>30000</v>
      </c>
      <c r="G156" s="67">
        <v>2</v>
      </c>
      <c r="H156" s="28">
        <f t="shared" si="38"/>
        <v>60000</v>
      </c>
      <c r="I156" s="30"/>
      <c r="J156" s="31">
        <v>0.1075</v>
      </c>
      <c r="K156" s="28">
        <f t="shared" si="39"/>
        <v>67226.890756302528</v>
      </c>
      <c r="L156" s="49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51"/>
      <c r="B157" s="24" t="s">
        <v>141</v>
      </c>
      <c r="C157" s="45" t="s">
        <v>142</v>
      </c>
      <c r="D157" s="28">
        <v>4300</v>
      </c>
      <c r="E157" s="27">
        <v>0.5</v>
      </c>
      <c r="F157" s="28">
        <f t="shared" si="37"/>
        <v>2150</v>
      </c>
      <c r="G157" s="67">
        <v>2</v>
      </c>
      <c r="H157" s="28">
        <f t="shared" si="38"/>
        <v>4300</v>
      </c>
      <c r="I157" s="30"/>
      <c r="J157" s="31">
        <v>0.1075</v>
      </c>
      <c r="K157" s="28">
        <f t="shared" si="39"/>
        <v>4817.9271708683473</v>
      </c>
      <c r="L157" s="49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51"/>
      <c r="B158" s="25" t="s">
        <v>143</v>
      </c>
      <c r="C158" s="45" t="s">
        <v>144</v>
      </c>
      <c r="D158" s="37">
        <v>1750</v>
      </c>
      <c r="E158" s="27">
        <v>0.5</v>
      </c>
      <c r="F158" s="28">
        <f t="shared" si="37"/>
        <v>875</v>
      </c>
      <c r="G158" s="67">
        <v>2</v>
      </c>
      <c r="H158" s="28">
        <f t="shared" si="38"/>
        <v>1750</v>
      </c>
      <c r="I158" s="30"/>
      <c r="J158" s="31">
        <v>0.1075</v>
      </c>
      <c r="K158" s="28">
        <f t="shared" si="39"/>
        <v>1960.7843137254904</v>
      </c>
      <c r="L158" s="49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51"/>
      <c r="B159" s="23" t="s">
        <v>19</v>
      </c>
      <c r="C159" s="53"/>
      <c r="D159" s="53"/>
      <c r="E159" s="53"/>
      <c r="F159" s="53"/>
      <c r="G159" s="51"/>
      <c r="H159" s="53"/>
      <c r="I159" s="53"/>
      <c r="J159" s="51"/>
      <c r="K159" s="5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51"/>
      <c r="B160" s="45" t="s">
        <v>145</v>
      </c>
      <c r="C160" s="52" t="s">
        <v>146</v>
      </c>
      <c r="D160" s="28">
        <v>5000</v>
      </c>
      <c r="E160" s="27">
        <v>0.5</v>
      </c>
      <c r="F160" s="28">
        <f t="shared" ref="F160:F164" si="40">D160*(1-E160)</f>
        <v>2500</v>
      </c>
      <c r="G160" s="67">
        <v>5</v>
      </c>
      <c r="H160" s="28">
        <f t="shared" ref="H160:H164" si="41">F160*G160</f>
        <v>12500</v>
      </c>
      <c r="I160" s="30"/>
      <c r="J160" s="31">
        <v>0.1075</v>
      </c>
      <c r="K160" s="28">
        <f t="shared" ref="K160:K164" si="42">H160/(1-J160)</f>
        <v>14005.60224089636</v>
      </c>
      <c r="L160" s="49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51"/>
      <c r="B161" s="52" t="s">
        <v>147</v>
      </c>
      <c r="C161" s="51" t="s">
        <v>148</v>
      </c>
      <c r="D161" s="28">
        <v>60000</v>
      </c>
      <c r="E161" s="27">
        <v>0.5</v>
      </c>
      <c r="F161" s="28">
        <f t="shared" si="40"/>
        <v>30000</v>
      </c>
      <c r="G161" s="67">
        <v>5</v>
      </c>
      <c r="H161" s="28">
        <f t="shared" si="41"/>
        <v>150000</v>
      </c>
      <c r="I161" s="30"/>
      <c r="J161" s="31">
        <v>0.1075</v>
      </c>
      <c r="K161" s="28">
        <f t="shared" si="42"/>
        <v>168067.22689075631</v>
      </c>
      <c r="L161" s="49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51"/>
      <c r="B162" s="52" t="s">
        <v>149</v>
      </c>
      <c r="C162" s="52" t="s">
        <v>150</v>
      </c>
      <c r="D162" s="28">
        <v>32000</v>
      </c>
      <c r="E162" s="27">
        <v>0.5</v>
      </c>
      <c r="F162" s="28">
        <f t="shared" si="40"/>
        <v>16000</v>
      </c>
      <c r="G162" s="67">
        <v>5</v>
      </c>
      <c r="H162" s="28">
        <f t="shared" si="41"/>
        <v>80000</v>
      </c>
      <c r="I162" s="30"/>
      <c r="J162" s="31">
        <v>0.1075</v>
      </c>
      <c r="K162" s="28">
        <f t="shared" si="42"/>
        <v>89635.854341736704</v>
      </c>
      <c r="L162" s="49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51"/>
      <c r="B163" s="45" t="s">
        <v>151</v>
      </c>
      <c r="C163" s="52" t="s">
        <v>152</v>
      </c>
      <c r="D163" s="28">
        <v>3000</v>
      </c>
      <c r="E163" s="27">
        <v>0.5</v>
      </c>
      <c r="F163" s="28">
        <f t="shared" si="40"/>
        <v>1500</v>
      </c>
      <c r="G163" s="67">
        <v>5</v>
      </c>
      <c r="H163" s="28">
        <f t="shared" si="41"/>
        <v>7500</v>
      </c>
      <c r="I163" s="30"/>
      <c r="J163" s="31">
        <v>0.1075</v>
      </c>
      <c r="K163" s="28">
        <f t="shared" si="42"/>
        <v>8403.361344537816</v>
      </c>
      <c r="L163" s="49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51"/>
      <c r="B164" s="24" t="s">
        <v>153</v>
      </c>
      <c r="C164" s="52" t="s">
        <v>154</v>
      </c>
      <c r="D164" s="28">
        <v>1500</v>
      </c>
      <c r="E164" s="27">
        <v>0.5</v>
      </c>
      <c r="F164" s="28">
        <f t="shared" si="40"/>
        <v>750</v>
      </c>
      <c r="G164" s="67">
        <v>5</v>
      </c>
      <c r="H164" s="28">
        <f t="shared" si="41"/>
        <v>3750</v>
      </c>
      <c r="I164" s="30"/>
      <c r="J164" s="31">
        <v>0.1075</v>
      </c>
      <c r="K164" s="28">
        <f t="shared" si="42"/>
        <v>4201.680672268908</v>
      </c>
      <c r="L164" s="49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68"/>
      <c r="B165" s="69" t="s">
        <v>155</v>
      </c>
      <c r="C165" s="70"/>
      <c r="D165" s="71"/>
      <c r="E165" s="72"/>
      <c r="F165" s="71"/>
      <c r="G165" s="70"/>
      <c r="H165" s="71"/>
      <c r="I165" s="73"/>
      <c r="J165" s="70"/>
      <c r="K165" s="70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68"/>
      <c r="B166" s="45" t="s">
        <v>156</v>
      </c>
      <c r="C166" s="74" t="s">
        <v>157</v>
      </c>
      <c r="D166" s="75">
        <v>5000</v>
      </c>
      <c r="E166" s="76">
        <v>0.5</v>
      </c>
      <c r="F166" s="75">
        <f t="shared" ref="F166:F170" si="43">D166*(1-E166)</f>
        <v>2500</v>
      </c>
      <c r="G166" s="77">
        <v>5</v>
      </c>
      <c r="H166" s="75">
        <f t="shared" ref="H166:H170" si="44">F166*G166</f>
        <v>12500</v>
      </c>
      <c r="I166" s="78"/>
      <c r="J166" s="31">
        <v>0.1075</v>
      </c>
      <c r="K166" s="75">
        <f t="shared" ref="K166:K170" si="45">H166/(1-J166)</f>
        <v>14005.60224089636</v>
      </c>
      <c r="L166" s="49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68"/>
      <c r="B167" s="74" t="s">
        <v>147</v>
      </c>
      <c r="C167" s="79" t="s">
        <v>158</v>
      </c>
      <c r="D167" s="75">
        <v>60000</v>
      </c>
      <c r="E167" s="76">
        <v>0.5</v>
      </c>
      <c r="F167" s="75">
        <f t="shared" si="43"/>
        <v>30000</v>
      </c>
      <c r="G167" s="77">
        <v>5</v>
      </c>
      <c r="H167" s="75">
        <f t="shared" si="44"/>
        <v>150000</v>
      </c>
      <c r="I167" s="78"/>
      <c r="J167" s="31">
        <v>0.1075</v>
      </c>
      <c r="K167" s="75">
        <f t="shared" si="45"/>
        <v>168067.22689075631</v>
      </c>
      <c r="L167" s="49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68"/>
      <c r="B168" s="74" t="s">
        <v>159</v>
      </c>
      <c r="C168" s="79" t="s">
        <v>160</v>
      </c>
      <c r="D168" s="75">
        <v>1500</v>
      </c>
      <c r="E168" s="76">
        <v>0.5</v>
      </c>
      <c r="F168" s="75">
        <f t="shared" si="43"/>
        <v>750</v>
      </c>
      <c r="G168" s="77">
        <v>5</v>
      </c>
      <c r="H168" s="75">
        <f t="shared" si="44"/>
        <v>3750</v>
      </c>
      <c r="I168" s="78"/>
      <c r="J168" s="31">
        <v>0.1075</v>
      </c>
      <c r="K168" s="75">
        <f t="shared" si="45"/>
        <v>4201.680672268908</v>
      </c>
      <c r="L168" s="49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68"/>
      <c r="B169" s="74" t="s">
        <v>149</v>
      </c>
      <c r="C169" s="74" t="s">
        <v>161</v>
      </c>
      <c r="D169" s="75">
        <v>32000</v>
      </c>
      <c r="E169" s="76">
        <v>0.5</v>
      </c>
      <c r="F169" s="75">
        <f t="shared" si="43"/>
        <v>16000</v>
      </c>
      <c r="G169" s="77">
        <v>5</v>
      </c>
      <c r="H169" s="75">
        <f t="shared" si="44"/>
        <v>80000</v>
      </c>
      <c r="I169" s="78"/>
      <c r="J169" s="31">
        <v>0.1075</v>
      </c>
      <c r="K169" s="75">
        <f t="shared" si="45"/>
        <v>89635.854341736704</v>
      </c>
      <c r="L169" s="49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68"/>
      <c r="B170" s="45" t="s">
        <v>162</v>
      </c>
      <c r="C170" s="74" t="s">
        <v>163</v>
      </c>
      <c r="D170" s="75">
        <v>3000</v>
      </c>
      <c r="E170" s="76">
        <v>0.5</v>
      </c>
      <c r="F170" s="75">
        <f t="shared" si="43"/>
        <v>1500</v>
      </c>
      <c r="G170" s="77">
        <v>5</v>
      </c>
      <c r="H170" s="75">
        <f t="shared" si="44"/>
        <v>7500</v>
      </c>
      <c r="I170" s="78"/>
      <c r="J170" s="31">
        <v>0.1075</v>
      </c>
      <c r="K170" s="75">
        <f t="shared" si="45"/>
        <v>8403.361344537816</v>
      </c>
      <c r="L170" s="49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51"/>
      <c r="B171" s="23" t="s">
        <v>3</v>
      </c>
      <c r="C171" s="53"/>
      <c r="D171" s="53"/>
      <c r="E171" s="53"/>
      <c r="F171" s="53"/>
      <c r="G171" s="51"/>
      <c r="H171" s="53"/>
      <c r="I171" s="53"/>
      <c r="J171" s="51"/>
      <c r="K171" s="5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51"/>
      <c r="B172" s="24" t="s">
        <v>164</v>
      </c>
      <c r="C172" s="52" t="s">
        <v>165</v>
      </c>
      <c r="D172" s="28">
        <v>2000</v>
      </c>
      <c r="E172" s="27">
        <v>0.5</v>
      </c>
      <c r="F172" s="28">
        <f t="shared" ref="F172:F175" si="46">D172*(1-E172)</f>
        <v>1000</v>
      </c>
      <c r="G172" s="67">
        <v>10</v>
      </c>
      <c r="H172" s="28">
        <f t="shared" ref="H172:H175" si="47">F172*G172</f>
        <v>10000</v>
      </c>
      <c r="I172" s="30"/>
      <c r="J172" s="31">
        <v>0.1075</v>
      </c>
      <c r="K172" s="28">
        <f t="shared" ref="K172:K175" si="48">H172/(1-J172)</f>
        <v>11204.481792717088</v>
      </c>
      <c r="L172" s="49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51"/>
      <c r="B173" s="52" t="s">
        <v>166</v>
      </c>
      <c r="C173" s="51" t="s">
        <v>167</v>
      </c>
      <c r="D173" s="28">
        <v>500</v>
      </c>
      <c r="E173" s="27">
        <v>0.5</v>
      </c>
      <c r="F173" s="28">
        <f t="shared" si="46"/>
        <v>250</v>
      </c>
      <c r="G173" s="67">
        <v>10</v>
      </c>
      <c r="H173" s="28">
        <f t="shared" si="47"/>
        <v>2500</v>
      </c>
      <c r="I173" s="30"/>
      <c r="J173" s="31">
        <v>0.1075</v>
      </c>
      <c r="K173" s="28">
        <f t="shared" si="48"/>
        <v>2801.120448179272</v>
      </c>
      <c r="L173" s="49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51"/>
      <c r="B174" s="52" t="s">
        <v>168</v>
      </c>
      <c r="C174" s="52" t="s">
        <v>169</v>
      </c>
      <c r="D174" s="28">
        <v>15000</v>
      </c>
      <c r="E174" s="27">
        <v>0.5</v>
      </c>
      <c r="F174" s="28">
        <f t="shared" si="46"/>
        <v>7500</v>
      </c>
      <c r="G174" s="67">
        <v>10</v>
      </c>
      <c r="H174" s="28">
        <f t="shared" si="47"/>
        <v>75000</v>
      </c>
      <c r="I174" s="30"/>
      <c r="J174" s="31">
        <v>0.1075</v>
      </c>
      <c r="K174" s="28">
        <f t="shared" si="48"/>
        <v>84033.613445378156</v>
      </c>
      <c r="L174" s="49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51"/>
      <c r="B175" s="45" t="s">
        <v>170</v>
      </c>
      <c r="C175" s="52" t="s">
        <v>171</v>
      </c>
      <c r="D175" s="28">
        <v>2000</v>
      </c>
      <c r="E175" s="27">
        <v>0.5</v>
      </c>
      <c r="F175" s="28">
        <f t="shared" si="46"/>
        <v>1000</v>
      </c>
      <c r="G175" s="67">
        <v>10</v>
      </c>
      <c r="H175" s="28">
        <f t="shared" si="47"/>
        <v>10000</v>
      </c>
      <c r="I175" s="30"/>
      <c r="J175" s="31">
        <v>0.1075</v>
      </c>
      <c r="K175" s="28">
        <f t="shared" si="48"/>
        <v>11204.481792717088</v>
      </c>
      <c r="L175" s="49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51"/>
      <c r="B176" s="23" t="s">
        <v>2</v>
      </c>
      <c r="C176" s="53"/>
      <c r="D176" s="53"/>
      <c r="E176" s="53"/>
      <c r="F176" s="53"/>
      <c r="G176" s="51"/>
      <c r="H176" s="53"/>
      <c r="I176" s="53"/>
      <c r="J176" s="51"/>
      <c r="K176" s="5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51"/>
      <c r="B177" s="63" t="s">
        <v>124</v>
      </c>
      <c r="C177" s="52" t="s">
        <v>172</v>
      </c>
      <c r="D177" s="37">
        <v>4083</v>
      </c>
      <c r="E177" s="27">
        <v>0.5</v>
      </c>
      <c r="F177" s="28">
        <f t="shared" ref="F177:F180" si="49">D177*(1-E177)</f>
        <v>2041.5</v>
      </c>
      <c r="G177" s="67">
        <v>10</v>
      </c>
      <c r="H177" s="28">
        <f t="shared" ref="H177:H180" si="50">F177*G177</f>
        <v>20415</v>
      </c>
      <c r="I177" s="30"/>
      <c r="J177" s="31">
        <v>0.1075</v>
      </c>
      <c r="K177" s="28">
        <f t="shared" ref="K177:K180" si="51">H177/(1-J177)</f>
        <v>22873.949579831933</v>
      </c>
      <c r="L177" s="49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51"/>
      <c r="B178" s="63" t="s">
        <v>123</v>
      </c>
      <c r="C178" s="51" t="s">
        <v>173</v>
      </c>
      <c r="D178" s="37">
        <v>250</v>
      </c>
      <c r="E178" s="27">
        <v>0.5</v>
      </c>
      <c r="F178" s="28">
        <f t="shared" si="49"/>
        <v>125</v>
      </c>
      <c r="G178" s="67">
        <v>10</v>
      </c>
      <c r="H178" s="28">
        <f t="shared" si="50"/>
        <v>1250</v>
      </c>
      <c r="I178" s="30"/>
      <c r="J178" s="31">
        <v>0.1075</v>
      </c>
      <c r="K178" s="28">
        <f t="shared" si="51"/>
        <v>1400.560224089636</v>
      </c>
      <c r="L178" s="49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51"/>
      <c r="B179" s="63" t="s">
        <v>174</v>
      </c>
      <c r="C179" s="52" t="s">
        <v>175</v>
      </c>
      <c r="D179" s="37">
        <v>11250</v>
      </c>
      <c r="E179" s="27">
        <v>0.5</v>
      </c>
      <c r="F179" s="28">
        <f t="shared" si="49"/>
        <v>5625</v>
      </c>
      <c r="G179" s="67">
        <v>2</v>
      </c>
      <c r="H179" s="28">
        <f t="shared" si="50"/>
        <v>11250</v>
      </c>
      <c r="I179" s="30"/>
      <c r="J179" s="31">
        <v>0.1075</v>
      </c>
      <c r="K179" s="28">
        <f t="shared" si="51"/>
        <v>12605.042016806723</v>
      </c>
      <c r="L179" s="49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51"/>
      <c r="B180" s="80" t="s">
        <v>122</v>
      </c>
      <c r="C180" s="52" t="s">
        <v>176</v>
      </c>
      <c r="D180" s="37">
        <v>583</v>
      </c>
      <c r="E180" s="27">
        <v>0.5</v>
      </c>
      <c r="F180" s="28">
        <f t="shared" si="49"/>
        <v>291.5</v>
      </c>
      <c r="G180" s="67">
        <v>10</v>
      </c>
      <c r="H180" s="28">
        <f t="shared" si="50"/>
        <v>2915</v>
      </c>
      <c r="I180" s="30"/>
      <c r="J180" s="31">
        <v>0.1075</v>
      </c>
      <c r="K180" s="28">
        <f t="shared" si="51"/>
        <v>3266.106442577031</v>
      </c>
      <c r="L180" s="49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51"/>
      <c r="B181" s="23" t="s">
        <v>66</v>
      </c>
      <c r="C181" s="53"/>
      <c r="D181" s="53"/>
      <c r="E181" s="53"/>
      <c r="F181" s="53"/>
      <c r="G181" s="51"/>
      <c r="H181" s="53"/>
      <c r="I181" s="53"/>
      <c r="J181" s="51"/>
      <c r="K181" s="5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68"/>
      <c r="B182" s="81" t="s">
        <v>131</v>
      </c>
      <c r="C182" s="82" t="s">
        <v>68</v>
      </c>
      <c r="D182" s="83">
        <v>370000</v>
      </c>
      <c r="E182" s="84">
        <v>0.5</v>
      </c>
      <c r="F182" s="85">
        <f t="shared" ref="F182:F185" si="52">D182*(1-E182)</f>
        <v>185000</v>
      </c>
      <c r="G182" s="86">
        <v>2</v>
      </c>
      <c r="H182" s="85">
        <f t="shared" ref="H182:H185" si="53">F182*G182</f>
        <v>370000</v>
      </c>
      <c r="I182" s="78"/>
      <c r="J182" s="31">
        <v>0.1075</v>
      </c>
      <c r="K182" s="85">
        <f t="shared" ref="K182:K185" si="54">H182/(1-J182)</f>
        <v>414565.8263305322</v>
      </c>
      <c r="L182" s="49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68"/>
      <c r="B183" s="81" t="s">
        <v>92</v>
      </c>
      <c r="C183" s="87" t="s">
        <v>93</v>
      </c>
      <c r="D183" s="83">
        <v>340000</v>
      </c>
      <c r="E183" s="84">
        <v>0.5</v>
      </c>
      <c r="F183" s="85">
        <f t="shared" si="52"/>
        <v>170000</v>
      </c>
      <c r="G183" s="86">
        <v>3</v>
      </c>
      <c r="H183" s="85">
        <f t="shared" si="53"/>
        <v>510000</v>
      </c>
      <c r="I183" s="78"/>
      <c r="J183" s="31">
        <v>0.1075</v>
      </c>
      <c r="K183" s="85">
        <f t="shared" si="54"/>
        <v>571428.57142857148</v>
      </c>
      <c r="L183" s="49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68"/>
      <c r="B184" s="82" t="s">
        <v>101</v>
      </c>
      <c r="C184" s="82" t="s">
        <v>102</v>
      </c>
      <c r="D184" s="85">
        <v>230000</v>
      </c>
      <c r="E184" s="84">
        <v>0.5</v>
      </c>
      <c r="F184" s="85">
        <f t="shared" si="52"/>
        <v>115000</v>
      </c>
      <c r="G184" s="86">
        <v>3</v>
      </c>
      <c r="H184" s="85">
        <f t="shared" si="53"/>
        <v>345000</v>
      </c>
      <c r="I184" s="78"/>
      <c r="J184" s="31">
        <v>0.1075</v>
      </c>
      <c r="K184" s="85">
        <f t="shared" si="54"/>
        <v>386554.62184873951</v>
      </c>
      <c r="L184" s="49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68"/>
      <c r="B185" s="81" t="s">
        <v>69</v>
      </c>
      <c r="C185" s="87" t="s">
        <v>70</v>
      </c>
      <c r="D185" s="83">
        <v>80000</v>
      </c>
      <c r="E185" s="84">
        <v>0.5</v>
      </c>
      <c r="F185" s="85">
        <f t="shared" si="52"/>
        <v>40000</v>
      </c>
      <c r="G185" s="86">
        <v>10</v>
      </c>
      <c r="H185" s="85">
        <f t="shared" si="53"/>
        <v>400000</v>
      </c>
      <c r="I185" s="78"/>
      <c r="J185" s="31">
        <v>0.1075</v>
      </c>
      <c r="K185" s="85">
        <f t="shared" si="54"/>
        <v>448179.27170868352</v>
      </c>
      <c r="L185" s="49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68"/>
      <c r="B186" s="87" t="s">
        <v>94</v>
      </c>
      <c r="C186" s="87" t="s">
        <v>95</v>
      </c>
      <c r="D186" s="85">
        <v>12000</v>
      </c>
      <c r="E186" s="84">
        <v>0.5</v>
      </c>
      <c r="F186" s="85">
        <f>$D186*(1-$E186)</f>
        <v>6000</v>
      </c>
      <c r="G186" s="86">
        <v>10</v>
      </c>
      <c r="H186" s="85">
        <f>$F186*$G186</f>
        <v>60000</v>
      </c>
      <c r="I186" s="78"/>
      <c r="J186" s="31">
        <v>0.1075</v>
      </c>
      <c r="K186" s="85">
        <f>$H186/(1-$J186)</f>
        <v>67226.890756302528</v>
      </c>
      <c r="L186" s="49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68"/>
      <c r="B187" s="82" t="s">
        <v>71</v>
      </c>
      <c r="C187" s="82" t="s">
        <v>72</v>
      </c>
      <c r="D187" s="85">
        <v>9000</v>
      </c>
      <c r="E187" s="84">
        <v>0.5</v>
      </c>
      <c r="F187" s="85">
        <f t="shared" ref="F187:F188" si="55">D187*(1-E187)</f>
        <v>4500</v>
      </c>
      <c r="G187" s="86">
        <v>10</v>
      </c>
      <c r="H187" s="85">
        <f t="shared" ref="H187:H188" si="56">F187*G187</f>
        <v>45000</v>
      </c>
      <c r="I187" s="78"/>
      <c r="J187" s="31">
        <v>0.1075</v>
      </c>
      <c r="K187" s="85">
        <f t="shared" ref="K187:K188" si="57">H187/(1-J187)</f>
        <v>50420.168067226892</v>
      </c>
      <c r="L187" s="49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68"/>
      <c r="B188" s="87" t="s">
        <v>113</v>
      </c>
      <c r="C188" s="88" t="s">
        <v>114</v>
      </c>
      <c r="D188" s="85">
        <v>45000</v>
      </c>
      <c r="E188" s="84">
        <v>0.5</v>
      </c>
      <c r="F188" s="85">
        <f t="shared" si="55"/>
        <v>22500</v>
      </c>
      <c r="G188" s="86">
        <v>2</v>
      </c>
      <c r="H188" s="85">
        <f t="shared" si="56"/>
        <v>45000</v>
      </c>
      <c r="I188" s="78"/>
      <c r="J188" s="31">
        <v>0.1075</v>
      </c>
      <c r="K188" s="85">
        <f t="shared" si="57"/>
        <v>50420.168067226892</v>
      </c>
      <c r="L188" s="49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51"/>
      <c r="B189" s="23" t="s">
        <v>74</v>
      </c>
      <c r="C189" s="53"/>
      <c r="D189" s="53"/>
      <c r="E189" s="53"/>
      <c r="F189" s="53"/>
      <c r="G189" s="51"/>
      <c r="H189" s="53"/>
      <c r="I189" s="53"/>
      <c r="J189" s="51"/>
      <c r="K189" s="5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51"/>
      <c r="B190" s="41" t="s">
        <v>75</v>
      </c>
      <c r="C190" s="42" t="s">
        <v>76</v>
      </c>
      <c r="D190" s="61" t="s">
        <v>57</v>
      </c>
      <c r="E190" s="27"/>
      <c r="F190" s="28"/>
      <c r="G190" s="67">
        <v>2</v>
      </c>
      <c r="H190" s="28"/>
      <c r="I190" s="30"/>
      <c r="J190" s="27"/>
      <c r="K190" s="28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51"/>
      <c r="B191" s="52" t="s">
        <v>79</v>
      </c>
      <c r="C191" s="44" t="s">
        <v>80</v>
      </c>
      <c r="D191" s="28">
        <v>1500</v>
      </c>
      <c r="E191" s="27">
        <v>0.5</v>
      </c>
      <c r="F191" s="28">
        <f t="shared" ref="F191:F195" si="58">D191*(1-E191)</f>
        <v>750</v>
      </c>
      <c r="G191" s="67">
        <v>30</v>
      </c>
      <c r="H191" s="28">
        <f t="shared" ref="H191:H195" si="59">F191*G191</f>
        <v>22500</v>
      </c>
      <c r="I191" s="30"/>
      <c r="J191" s="31">
        <v>0.1075</v>
      </c>
      <c r="K191" s="28">
        <f t="shared" ref="K191:K195" si="60">H191/(1-J191)</f>
        <v>25210.084033613446</v>
      </c>
      <c r="L191" s="49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51"/>
      <c r="B192" s="52" t="s">
        <v>77</v>
      </c>
      <c r="C192" s="44" t="s">
        <v>78</v>
      </c>
      <c r="D192" s="28">
        <v>4000</v>
      </c>
      <c r="E192" s="27">
        <v>0.5</v>
      </c>
      <c r="F192" s="28">
        <f t="shared" si="58"/>
        <v>2000</v>
      </c>
      <c r="G192" s="89">
        <v>40</v>
      </c>
      <c r="H192" s="28">
        <f t="shared" si="59"/>
        <v>80000</v>
      </c>
      <c r="I192" s="30"/>
      <c r="J192" s="31">
        <v>0.1075</v>
      </c>
      <c r="K192" s="28">
        <f t="shared" si="60"/>
        <v>89635.854341736704</v>
      </c>
      <c r="L192" s="49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51"/>
      <c r="B193" s="45" t="s">
        <v>117</v>
      </c>
      <c r="C193" s="24" t="s">
        <v>118</v>
      </c>
      <c r="D193" s="85">
        <v>4800</v>
      </c>
      <c r="E193" s="84">
        <v>0.5</v>
      </c>
      <c r="F193" s="85">
        <f t="shared" si="58"/>
        <v>2400</v>
      </c>
      <c r="G193" s="86">
        <v>5</v>
      </c>
      <c r="H193" s="85">
        <f t="shared" si="59"/>
        <v>12000</v>
      </c>
      <c r="I193" s="78"/>
      <c r="J193" s="31">
        <v>0.1075</v>
      </c>
      <c r="K193" s="85">
        <f t="shared" si="60"/>
        <v>13445.378151260506</v>
      </c>
      <c r="L193" s="49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68"/>
      <c r="B194" s="45" t="s">
        <v>81</v>
      </c>
      <c r="C194" s="24" t="s">
        <v>82</v>
      </c>
      <c r="D194" s="85">
        <v>995</v>
      </c>
      <c r="E194" s="84">
        <v>0.5</v>
      </c>
      <c r="F194" s="85">
        <f t="shared" si="58"/>
        <v>497.5</v>
      </c>
      <c r="G194" s="90">
        <v>50</v>
      </c>
      <c r="H194" s="85">
        <f t="shared" si="59"/>
        <v>24875</v>
      </c>
      <c r="I194" s="78"/>
      <c r="J194" s="31">
        <v>0.1075</v>
      </c>
      <c r="K194" s="85">
        <f t="shared" si="60"/>
        <v>27871.148459383756</v>
      </c>
      <c r="L194" s="49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57"/>
      <c r="B195" s="55" t="s">
        <v>115</v>
      </c>
      <c r="C195" s="91" t="s">
        <v>116</v>
      </c>
      <c r="D195" s="92">
        <v>395</v>
      </c>
      <c r="E195" s="93">
        <v>0.5</v>
      </c>
      <c r="F195" s="94">
        <f t="shared" si="58"/>
        <v>197.5</v>
      </c>
      <c r="G195" s="95">
        <v>30</v>
      </c>
      <c r="H195" s="94">
        <f t="shared" si="59"/>
        <v>5925</v>
      </c>
      <c r="I195" s="96"/>
      <c r="J195" s="31">
        <v>0.1075</v>
      </c>
      <c r="K195" s="94">
        <f t="shared" si="60"/>
        <v>6638.6554621848745</v>
      </c>
      <c r="L195" s="49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8"/>
      <c r="C196" s="38"/>
      <c r="D196" s="48">
        <f>SUMPRODUCT(D154:D195,G154:G195)</f>
        <v>5319360</v>
      </c>
      <c r="E196" s="39"/>
      <c r="F196" s="30"/>
      <c r="G196" s="40"/>
      <c r="H196" s="48">
        <f>SUM(H154:H195)</f>
        <v>2659680</v>
      </c>
      <c r="I196" s="48"/>
      <c r="J196" s="3"/>
      <c r="K196" s="48">
        <f>SUM(K154:K195)</f>
        <v>2980033.6134453788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22"/>
      <c r="C197" s="22"/>
      <c r="D197" s="22"/>
      <c r="E197" s="22"/>
      <c r="F197" s="22"/>
      <c r="G197" s="3"/>
      <c r="H197" s="22"/>
      <c r="I197" s="22"/>
      <c r="J197" s="3"/>
      <c r="K197" s="22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workbookViewId="0">
      <selection sqref="A1:B1"/>
    </sheetView>
  </sheetViews>
  <sheetFormatPr defaultColWidth="15.140625" defaultRowHeight="15" customHeight="1" x14ac:dyDescent="0.25"/>
  <cols>
    <col min="1" max="2" width="9.7109375" customWidth="1"/>
    <col min="3" max="3" width="2.85546875" customWidth="1"/>
    <col min="7" max="7" width="2.85546875" customWidth="1"/>
    <col min="11" max="11" width="2.85546875" customWidth="1"/>
    <col min="15" max="15" width="2.85546875" customWidth="1"/>
    <col min="19" max="19" width="2.85546875" customWidth="1"/>
    <col min="23" max="23" width="2.85546875" customWidth="1"/>
    <col min="27" max="27" width="2.85546875" customWidth="1"/>
    <col min="29" max="29" width="2.85546875" customWidth="1"/>
    <col min="33" max="33" width="2.85546875" customWidth="1"/>
  </cols>
  <sheetData>
    <row r="1" spans="1:34" ht="15" customHeight="1" x14ac:dyDescent="0.25">
      <c r="A1" s="182" t="s">
        <v>177</v>
      </c>
      <c r="B1" s="176"/>
      <c r="C1" s="97"/>
      <c r="D1" s="180" t="s">
        <v>20</v>
      </c>
      <c r="E1" s="175"/>
      <c r="F1" s="176"/>
      <c r="G1" s="97"/>
      <c r="H1" s="180" t="s">
        <v>19</v>
      </c>
      <c r="I1" s="175"/>
      <c r="J1" s="176"/>
      <c r="K1" s="97"/>
      <c r="L1" s="180" t="s">
        <v>18</v>
      </c>
      <c r="M1" s="175"/>
      <c r="N1" s="176"/>
      <c r="O1" s="97"/>
      <c r="P1" s="180" t="s">
        <v>3</v>
      </c>
      <c r="Q1" s="175"/>
      <c r="R1" s="176"/>
      <c r="S1" s="97"/>
      <c r="T1" s="180" t="s">
        <v>2</v>
      </c>
      <c r="U1" s="175"/>
      <c r="V1" s="176"/>
      <c r="W1" s="97"/>
      <c r="X1" s="180" t="s">
        <v>178</v>
      </c>
      <c r="Y1" s="175"/>
      <c r="Z1" s="176"/>
      <c r="AA1" s="97"/>
      <c r="AB1" s="98" t="s">
        <v>134</v>
      </c>
      <c r="AC1" s="97"/>
      <c r="AD1" s="180" t="s">
        <v>179</v>
      </c>
      <c r="AE1" s="175"/>
      <c r="AF1" s="176"/>
      <c r="AG1" s="97"/>
      <c r="AH1" s="98" t="s">
        <v>180</v>
      </c>
    </row>
    <row r="2" spans="1:34" ht="15" customHeight="1" x14ac:dyDescent="0.25">
      <c r="A2" s="181" t="s">
        <v>15</v>
      </c>
      <c r="B2" s="176"/>
      <c r="C2" s="97"/>
      <c r="D2" s="99">
        <v>2016</v>
      </c>
      <c r="E2" s="99">
        <v>2017</v>
      </c>
      <c r="F2" s="99">
        <v>2018</v>
      </c>
      <c r="G2" s="97"/>
      <c r="H2" s="99">
        <v>2016</v>
      </c>
      <c r="I2" s="99">
        <v>2017</v>
      </c>
      <c r="J2" s="99">
        <v>2018</v>
      </c>
      <c r="K2" s="97"/>
      <c r="L2" s="99">
        <v>2016</v>
      </c>
      <c r="M2" s="99">
        <v>2017</v>
      </c>
      <c r="N2" s="99">
        <v>2018</v>
      </c>
      <c r="O2" s="97"/>
      <c r="P2" s="99">
        <v>2016</v>
      </c>
      <c r="Q2" s="99">
        <v>2017</v>
      </c>
      <c r="R2" s="99">
        <v>2018</v>
      </c>
      <c r="S2" s="97"/>
      <c r="T2" s="99">
        <v>2016</v>
      </c>
      <c r="U2" s="99">
        <v>2017</v>
      </c>
      <c r="V2" s="99">
        <v>2018</v>
      </c>
      <c r="W2" s="97"/>
      <c r="X2" s="99">
        <v>2016</v>
      </c>
      <c r="Y2" s="99">
        <v>2017</v>
      </c>
      <c r="Z2" s="99">
        <v>2018</v>
      </c>
      <c r="AA2" s="97"/>
      <c r="AB2" s="99">
        <v>2016</v>
      </c>
      <c r="AC2" s="97"/>
      <c r="AD2" s="99">
        <v>2016</v>
      </c>
      <c r="AE2" s="99">
        <v>2017</v>
      </c>
      <c r="AF2" s="99">
        <v>2018</v>
      </c>
      <c r="AG2" s="97"/>
      <c r="AH2" s="99" t="s">
        <v>181</v>
      </c>
    </row>
    <row r="3" spans="1:34" ht="15" customHeight="1" x14ac:dyDescent="0.25">
      <c r="A3" s="181" t="s">
        <v>182</v>
      </c>
      <c r="B3" s="176"/>
      <c r="C3" s="14"/>
      <c r="D3" s="5">
        <v>4</v>
      </c>
      <c r="E3" s="5"/>
      <c r="F3" s="5"/>
      <c r="G3" s="14"/>
      <c r="H3" s="5">
        <v>20</v>
      </c>
      <c r="I3" s="5"/>
      <c r="J3" s="5"/>
      <c r="K3" s="14"/>
      <c r="L3" s="5">
        <v>5</v>
      </c>
      <c r="M3" s="5"/>
      <c r="N3" s="5"/>
      <c r="O3" s="14"/>
      <c r="P3" s="5">
        <v>40</v>
      </c>
      <c r="Q3" s="5">
        <v>30</v>
      </c>
      <c r="R3" s="5">
        <v>20</v>
      </c>
      <c r="S3" s="14"/>
      <c r="T3" s="5">
        <v>150</v>
      </c>
      <c r="U3" s="5">
        <v>100</v>
      </c>
      <c r="V3" s="5">
        <v>70</v>
      </c>
      <c r="W3" s="14"/>
      <c r="X3" s="5">
        <v>3</v>
      </c>
      <c r="Y3" s="5"/>
      <c r="Z3" s="5"/>
      <c r="AA3" s="14"/>
      <c r="AB3" s="5">
        <v>1</v>
      </c>
      <c r="AC3" s="14"/>
      <c r="AD3" s="5"/>
      <c r="AE3" s="5"/>
      <c r="AF3" s="5"/>
      <c r="AG3" s="14"/>
      <c r="AH3" s="100">
        <f>SUM(C3:Z3)</f>
        <v>442</v>
      </c>
    </row>
    <row r="4" spans="1:34" ht="15" customHeight="1" x14ac:dyDescent="0.25">
      <c r="A4" s="181" t="s">
        <v>183</v>
      </c>
      <c r="B4" s="176"/>
      <c r="C4" s="14"/>
      <c r="D4" s="101">
        <f>Infrastructure!$H23</f>
        <v>959150</v>
      </c>
      <c r="E4" s="5"/>
      <c r="F4" s="5"/>
      <c r="G4" s="14"/>
      <c r="H4" s="101">
        <f>Infrastructure!$H49</f>
        <v>455550</v>
      </c>
      <c r="I4" s="5"/>
      <c r="J4" s="5"/>
      <c r="K4" s="14"/>
      <c r="L4" s="101">
        <f>Infrastructure!$H74</f>
        <v>317900</v>
      </c>
      <c r="M4" s="5"/>
      <c r="N4" s="5"/>
      <c r="O4" s="14"/>
      <c r="P4" s="101">
        <f>Infrastructure!$H99</f>
        <v>69050</v>
      </c>
      <c r="Q4" s="101">
        <f>Infrastructure!$H99</f>
        <v>69050</v>
      </c>
      <c r="R4" s="101">
        <f>Infrastructure!$H99</f>
        <v>69050</v>
      </c>
      <c r="S4" s="14"/>
      <c r="T4" s="101">
        <f>Infrastructure!$H122</f>
        <v>16818</v>
      </c>
      <c r="U4" s="101">
        <f>Infrastructure!$K122</f>
        <v>18843.697478991595</v>
      </c>
      <c r="V4" s="101">
        <f>Infrastructure!$K122</f>
        <v>18843.697478991595</v>
      </c>
      <c r="W4" s="14"/>
      <c r="X4" s="101">
        <f>Infrastructure!$H144</f>
        <v>334500</v>
      </c>
      <c r="Y4" s="5"/>
      <c r="Z4" s="5"/>
      <c r="AA4" s="14"/>
      <c r="AB4" s="101">
        <f>Infrastructure!$H196</f>
        <v>2659680</v>
      </c>
      <c r="AC4" s="14"/>
      <c r="AD4" s="101"/>
      <c r="AE4" s="101"/>
      <c r="AF4" s="101"/>
      <c r="AG4" s="14"/>
      <c r="AH4" s="102"/>
    </row>
    <row r="5" spans="1:34" ht="15" customHeight="1" x14ac:dyDescent="0.25">
      <c r="A5" s="181" t="s">
        <v>184</v>
      </c>
      <c r="B5" s="176"/>
      <c r="C5" s="14"/>
      <c r="D5" s="101">
        <f>Infrastructure!$H27</f>
        <v>8775</v>
      </c>
      <c r="E5" s="5"/>
      <c r="F5" s="5"/>
      <c r="G5" s="14"/>
      <c r="H5" s="101">
        <f>Infrastructure!$H53</f>
        <v>2690</v>
      </c>
      <c r="I5" s="5"/>
      <c r="J5" s="5"/>
      <c r="K5" s="14"/>
      <c r="L5" s="101">
        <f>Infrastructure!$H78</f>
        <v>2590</v>
      </c>
      <c r="M5" s="5"/>
      <c r="N5" s="5"/>
      <c r="O5" s="14"/>
      <c r="P5" s="101">
        <f>Infrastructure!$H103</f>
        <v>1663</v>
      </c>
      <c r="Q5" s="101">
        <f>Infrastructure!$H103</f>
        <v>1663</v>
      </c>
      <c r="R5" s="101">
        <f>Infrastructure!$H103</f>
        <v>1663</v>
      </c>
      <c r="S5" s="14"/>
      <c r="T5" s="101">
        <f>Infrastructure!$H125</f>
        <v>925</v>
      </c>
      <c r="U5" s="101">
        <f>T5</f>
        <v>925</v>
      </c>
      <c r="V5" s="101">
        <f>T5</f>
        <v>925</v>
      </c>
      <c r="W5" s="14"/>
      <c r="X5" s="101">
        <f>Infrastructure!$H148</f>
        <v>4140</v>
      </c>
      <c r="Y5" s="5"/>
      <c r="Z5" s="5"/>
      <c r="AA5" s="14"/>
      <c r="AB5" s="101"/>
      <c r="AC5" s="14"/>
      <c r="AD5" s="101"/>
      <c r="AE5" s="101"/>
      <c r="AF5" s="101"/>
      <c r="AG5" s="14"/>
      <c r="AH5" s="102"/>
    </row>
    <row r="6" spans="1:34" ht="14.25" customHeight="1" x14ac:dyDescent="0.25">
      <c r="A6" s="3"/>
      <c r="B6" s="22"/>
      <c r="C6" s="22"/>
      <c r="D6" s="3"/>
      <c r="E6" s="3"/>
      <c r="F6" s="3"/>
      <c r="G6" s="22"/>
      <c r="H6" s="3"/>
      <c r="I6" s="3"/>
      <c r="J6" s="3"/>
      <c r="K6" s="22"/>
      <c r="L6" s="3"/>
      <c r="M6" s="3"/>
      <c r="N6" s="3"/>
      <c r="O6" s="22"/>
      <c r="P6" s="3"/>
      <c r="Q6" s="3"/>
      <c r="R6" s="3"/>
      <c r="S6" s="22"/>
      <c r="T6" s="3"/>
      <c r="U6" s="3"/>
      <c r="V6" s="3"/>
      <c r="W6" s="22"/>
      <c r="X6" s="3"/>
      <c r="Y6" s="3"/>
      <c r="Z6" s="3"/>
      <c r="AA6" s="22"/>
      <c r="AB6" s="3"/>
      <c r="AC6" s="22"/>
      <c r="AD6" s="101"/>
      <c r="AE6" s="3"/>
      <c r="AF6" s="3"/>
      <c r="AG6" s="22"/>
      <c r="AH6" s="103"/>
    </row>
    <row r="7" spans="1:34" ht="15" customHeight="1" x14ac:dyDescent="0.25">
      <c r="A7" s="181" t="s">
        <v>185</v>
      </c>
      <c r="B7" s="176"/>
      <c r="C7" s="14"/>
      <c r="D7" s="102">
        <f t="shared" ref="D7:D8" si="0">D$3*D4</f>
        <v>3836600</v>
      </c>
      <c r="E7" s="5"/>
      <c r="F7" s="5"/>
      <c r="G7" s="14"/>
      <c r="H7" s="102">
        <f t="shared" ref="H7:H8" si="1">H$3*H4</f>
        <v>9111000</v>
      </c>
      <c r="I7" s="5"/>
      <c r="J7" s="5"/>
      <c r="K7" s="14"/>
      <c r="L7" s="102">
        <f t="shared" ref="L7:L8" si="2">L$3*L4</f>
        <v>1589500</v>
      </c>
      <c r="M7" s="5"/>
      <c r="N7" s="5"/>
      <c r="O7" s="14"/>
      <c r="P7" s="102">
        <f t="shared" ref="P7:R7" si="3">P$3*P4</f>
        <v>2762000</v>
      </c>
      <c r="Q7" s="102">
        <f t="shared" si="3"/>
        <v>2071500</v>
      </c>
      <c r="R7" s="102">
        <f t="shared" si="3"/>
        <v>1381000</v>
      </c>
      <c r="S7" s="14"/>
      <c r="T7" s="102">
        <f t="shared" ref="T7:V7" si="4">T$3*T4</f>
        <v>2522700</v>
      </c>
      <c r="U7" s="102">
        <f t="shared" si="4"/>
        <v>1884369.7478991596</v>
      </c>
      <c r="V7" s="102">
        <f t="shared" si="4"/>
        <v>1319058.8235294116</v>
      </c>
      <c r="W7" s="14"/>
      <c r="X7" s="102">
        <f t="shared" ref="X7:X8" si="5">X$3*X4</f>
        <v>1003500</v>
      </c>
      <c r="Y7" s="5"/>
      <c r="Z7" s="5"/>
      <c r="AA7" s="14"/>
      <c r="AB7" s="102">
        <f>AB$3*AB4</f>
        <v>2659680</v>
      </c>
      <c r="AC7" s="14"/>
      <c r="AD7" s="101">
        <f t="shared" ref="AD7:AD8" si="6">D7+H7+L7+P7+T7+X7+AB7</f>
        <v>23484980</v>
      </c>
      <c r="AE7" s="101">
        <f t="shared" ref="AE7:AF7" si="7">E7+I7+M7+Q7+U7+Y7</f>
        <v>3955869.7478991598</v>
      </c>
      <c r="AF7" s="101">
        <f t="shared" si="7"/>
        <v>2700058.8235294116</v>
      </c>
      <c r="AG7" s="14"/>
      <c r="AH7" s="102">
        <f t="shared" ref="AH7:AH8" si="8">SUM(C7:AB7)</f>
        <v>30140908.571428571</v>
      </c>
    </row>
    <row r="8" spans="1:34" ht="15" customHeight="1" x14ac:dyDescent="0.25">
      <c r="A8" s="181" t="s">
        <v>186</v>
      </c>
      <c r="B8" s="176"/>
      <c r="C8" s="14"/>
      <c r="D8" s="102">
        <f t="shared" si="0"/>
        <v>35100</v>
      </c>
      <c r="E8" s="102">
        <f>D8</f>
        <v>35100</v>
      </c>
      <c r="F8" s="102">
        <f>D8</f>
        <v>35100</v>
      </c>
      <c r="G8" s="14"/>
      <c r="H8" s="102">
        <f t="shared" si="1"/>
        <v>53800</v>
      </c>
      <c r="I8" s="102">
        <f>H8</f>
        <v>53800</v>
      </c>
      <c r="J8" s="102">
        <f>H8</f>
        <v>53800</v>
      </c>
      <c r="K8" s="14"/>
      <c r="L8" s="102">
        <f t="shared" si="2"/>
        <v>12950</v>
      </c>
      <c r="M8" s="102">
        <f>L8</f>
        <v>12950</v>
      </c>
      <c r="N8" s="102">
        <f>L8</f>
        <v>12950</v>
      </c>
      <c r="O8" s="14"/>
      <c r="P8" s="102">
        <f>P$3*P5</f>
        <v>66520</v>
      </c>
      <c r="Q8" s="102">
        <f>(P3+Q3)*Q5</f>
        <v>116410</v>
      </c>
      <c r="R8" s="102">
        <f>(P3+Q3+R3)*R5</f>
        <v>149670</v>
      </c>
      <c r="S8" s="14"/>
      <c r="T8" s="102">
        <f>T$3*T5</f>
        <v>138750</v>
      </c>
      <c r="U8" s="102">
        <f>(T3+U3)*U5</f>
        <v>231250</v>
      </c>
      <c r="V8" s="102">
        <f>(T3+U3+V3)*V5</f>
        <v>296000</v>
      </c>
      <c r="W8" s="14"/>
      <c r="X8" s="102">
        <f t="shared" si="5"/>
        <v>12420</v>
      </c>
      <c r="Y8" s="102">
        <f>X8</f>
        <v>12420</v>
      </c>
      <c r="Z8" s="102">
        <f>X8</f>
        <v>12420</v>
      </c>
      <c r="AA8" s="14"/>
      <c r="AB8" s="102"/>
      <c r="AC8" s="14"/>
      <c r="AD8" s="101">
        <f t="shared" si="6"/>
        <v>319540</v>
      </c>
      <c r="AE8" s="101">
        <f t="shared" ref="AE8:AF8" si="9">E8+I8+M8+Q8+U8+Y8</f>
        <v>461930</v>
      </c>
      <c r="AF8" s="101">
        <f t="shared" si="9"/>
        <v>559940</v>
      </c>
      <c r="AG8" s="14"/>
      <c r="AH8" s="102">
        <f t="shared" si="8"/>
        <v>1341410</v>
      </c>
    </row>
  </sheetData>
  <mergeCells count="14">
    <mergeCell ref="A8:B8"/>
    <mergeCell ref="A7:B7"/>
    <mergeCell ref="A4:B4"/>
    <mergeCell ref="A5:B5"/>
    <mergeCell ref="D1:F1"/>
    <mergeCell ref="A3:B3"/>
    <mergeCell ref="A2:B2"/>
    <mergeCell ref="A1:B1"/>
    <mergeCell ref="H1:J1"/>
    <mergeCell ref="P1:R1"/>
    <mergeCell ref="T1:V1"/>
    <mergeCell ref="AD1:AF1"/>
    <mergeCell ref="X1:Z1"/>
    <mergeCell ref="L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3"/>
  <sheetViews>
    <sheetView topLeftCell="A25" workbookViewId="0">
      <pane xSplit="2" topLeftCell="C1" activePane="topRight" state="frozen"/>
      <selection pane="topRight" activeCell="AK45" sqref="AK45"/>
    </sheetView>
  </sheetViews>
  <sheetFormatPr defaultColWidth="15.140625" defaultRowHeight="15" customHeight="1" x14ac:dyDescent="0.25"/>
  <cols>
    <col min="1" max="1" width="19.85546875" customWidth="1"/>
    <col min="2" max="2" width="28.42578125" customWidth="1"/>
    <col min="3" max="6" width="12.140625" customWidth="1"/>
    <col min="7" max="7" width="2.7109375" customWidth="1"/>
    <col min="8" max="11" width="12.140625" customWidth="1"/>
    <col min="12" max="12" width="2.7109375" customWidth="1"/>
    <col min="13" max="16" width="12.140625" customWidth="1"/>
    <col min="17" max="17" width="2.7109375" customWidth="1"/>
    <col min="18" max="21" width="12.140625" customWidth="1"/>
    <col min="22" max="22" width="2.7109375" customWidth="1"/>
    <col min="23" max="26" width="12.140625" customWidth="1"/>
    <col min="27" max="27" width="2.7109375" customWidth="1"/>
    <col min="28" max="31" width="12.140625" customWidth="1"/>
    <col min="32" max="32" width="5.140625" customWidth="1"/>
    <col min="33" max="35" width="11.5703125" customWidth="1"/>
    <col min="36" max="36" width="4.42578125" customWidth="1"/>
    <col min="37" max="39" width="11.5703125" customWidth="1"/>
  </cols>
  <sheetData>
    <row r="1" spans="1:39" ht="14.25" customHeight="1" x14ac:dyDescent="0.25">
      <c r="A1" s="104"/>
      <c r="B1" s="105"/>
      <c r="C1" s="183" t="s">
        <v>20</v>
      </c>
      <c r="D1" s="175"/>
      <c r="E1" s="175"/>
      <c r="F1" s="176"/>
      <c r="G1" s="3"/>
      <c r="H1" s="183" t="s">
        <v>19</v>
      </c>
      <c r="I1" s="175"/>
      <c r="J1" s="175"/>
      <c r="K1" s="176"/>
      <c r="L1" s="3"/>
      <c r="M1" s="183" t="s">
        <v>18</v>
      </c>
      <c r="N1" s="175"/>
      <c r="O1" s="175"/>
      <c r="P1" s="176"/>
      <c r="Q1" s="3"/>
      <c r="R1" s="183" t="s">
        <v>3</v>
      </c>
      <c r="S1" s="175"/>
      <c r="T1" s="175"/>
      <c r="U1" s="176"/>
      <c r="V1" s="3"/>
      <c r="W1" s="183" t="s">
        <v>2</v>
      </c>
      <c r="X1" s="175"/>
      <c r="Y1" s="175"/>
      <c r="Z1" s="176"/>
      <c r="AA1" s="106"/>
      <c r="AB1" s="183" t="s">
        <v>130</v>
      </c>
      <c r="AC1" s="175"/>
      <c r="AD1" s="175"/>
      <c r="AE1" s="176"/>
      <c r="AF1" s="22"/>
      <c r="AG1" s="22"/>
      <c r="AH1" s="22"/>
      <c r="AI1" s="22"/>
      <c r="AJ1" s="107"/>
      <c r="AK1" s="107"/>
      <c r="AL1" s="107"/>
      <c r="AM1" s="107"/>
    </row>
    <row r="2" spans="1:39" ht="14.25" customHeight="1" x14ac:dyDescent="0.25">
      <c r="A2" s="108">
        <f>200/8</f>
        <v>25</v>
      </c>
      <c r="B2" s="109"/>
      <c r="C2" s="110" t="s">
        <v>187</v>
      </c>
      <c r="D2" s="110">
        <v>2016</v>
      </c>
      <c r="E2" s="110">
        <v>2017</v>
      </c>
      <c r="F2" s="110">
        <v>2018</v>
      </c>
      <c r="G2" s="111"/>
      <c r="H2" s="110" t="s">
        <v>187</v>
      </c>
      <c r="I2" s="110">
        <v>2016</v>
      </c>
      <c r="J2" s="110">
        <v>2017</v>
      </c>
      <c r="K2" s="110">
        <v>2018</v>
      </c>
      <c r="L2" s="111"/>
      <c r="M2" s="110" t="s">
        <v>187</v>
      </c>
      <c r="N2" s="110">
        <v>2016</v>
      </c>
      <c r="O2" s="110">
        <v>2017</v>
      </c>
      <c r="P2" s="110">
        <v>2018</v>
      </c>
      <c r="Q2" s="111"/>
      <c r="R2" s="110" t="s">
        <v>187</v>
      </c>
      <c r="S2" s="110">
        <v>2016</v>
      </c>
      <c r="T2" s="110">
        <v>2017</v>
      </c>
      <c r="U2" s="110">
        <v>2018</v>
      </c>
      <c r="V2" s="111"/>
      <c r="W2" s="110" t="s">
        <v>187</v>
      </c>
      <c r="X2" s="110">
        <v>2016</v>
      </c>
      <c r="Y2" s="110">
        <v>2017</v>
      </c>
      <c r="Z2" s="110">
        <v>2018</v>
      </c>
      <c r="AA2" s="112"/>
      <c r="AB2" s="110" t="s">
        <v>187</v>
      </c>
      <c r="AC2" s="110">
        <v>2016</v>
      </c>
      <c r="AD2" s="110">
        <v>2017</v>
      </c>
      <c r="AE2" s="110">
        <v>2018</v>
      </c>
      <c r="AF2" s="22"/>
      <c r="AG2" s="22"/>
      <c r="AH2" s="22"/>
      <c r="AI2" s="22"/>
      <c r="AJ2" s="107"/>
      <c r="AK2" s="107"/>
      <c r="AL2" s="107"/>
      <c r="AM2" s="107"/>
    </row>
    <row r="3" spans="1:39" ht="14.25" customHeight="1" x14ac:dyDescent="0.25">
      <c r="A3" s="104"/>
      <c r="B3" s="109"/>
      <c r="C3" s="110"/>
      <c r="D3" s="110">
        <v>4</v>
      </c>
      <c r="E3" s="110"/>
      <c r="F3" s="110"/>
      <c r="G3" s="111"/>
      <c r="H3" s="110"/>
      <c r="I3" s="110">
        <v>20</v>
      </c>
      <c r="J3" s="110"/>
      <c r="K3" s="110"/>
      <c r="L3" s="111"/>
      <c r="M3" s="110"/>
      <c r="N3" s="110">
        <v>5</v>
      </c>
      <c r="O3" s="110"/>
      <c r="P3" s="110"/>
      <c r="Q3" s="111"/>
      <c r="R3" s="110"/>
      <c r="S3" s="110">
        <v>40</v>
      </c>
      <c r="T3" s="110">
        <v>30</v>
      </c>
      <c r="U3" s="110">
        <v>20</v>
      </c>
      <c r="V3" s="111"/>
      <c r="W3" s="110"/>
      <c r="X3" s="110">
        <v>150</v>
      </c>
      <c r="Y3" s="110">
        <v>100</v>
      </c>
      <c r="Z3" s="110">
        <v>70</v>
      </c>
      <c r="AA3" s="112"/>
      <c r="AB3" s="110"/>
      <c r="AC3" s="110">
        <v>3</v>
      </c>
      <c r="AD3" s="110"/>
      <c r="AE3" s="110"/>
      <c r="AF3" s="22"/>
      <c r="AG3" s="22"/>
      <c r="AH3" s="22"/>
      <c r="AI3" s="22"/>
      <c r="AJ3" s="107"/>
      <c r="AK3" s="107"/>
      <c r="AL3" s="107"/>
      <c r="AM3" s="107"/>
    </row>
    <row r="4" spans="1:39" ht="14.25" customHeight="1" x14ac:dyDescent="0.25">
      <c r="A4" s="184" t="s">
        <v>188</v>
      </c>
      <c r="B4" s="113" t="s">
        <v>189</v>
      </c>
      <c r="C4" s="91">
        <v>12</v>
      </c>
      <c r="D4" s="114">
        <f t="shared" ref="D4:D13" si="0">$C4*D$3</f>
        <v>48</v>
      </c>
      <c r="E4" s="91"/>
      <c r="F4" s="91"/>
      <c r="G4" s="3"/>
      <c r="H4" s="115">
        <v>6</v>
      </c>
      <c r="I4" s="114">
        <f t="shared" ref="I4:I13" si="1">$H4*I$3</f>
        <v>120</v>
      </c>
      <c r="J4" s="91"/>
      <c r="K4" s="91"/>
      <c r="L4" s="3"/>
      <c r="M4" s="115">
        <v>5</v>
      </c>
      <c r="N4" s="114">
        <f t="shared" ref="N4:N13" si="2">$M4*N$3</f>
        <v>25</v>
      </c>
      <c r="O4" s="91"/>
      <c r="P4" s="91"/>
      <c r="Q4" s="3"/>
      <c r="R4" s="91">
        <v>3</v>
      </c>
      <c r="S4" s="114">
        <f t="shared" ref="S4:U4" si="3">$R4*S$3</f>
        <v>120</v>
      </c>
      <c r="T4" s="114">
        <f t="shared" si="3"/>
        <v>90</v>
      </c>
      <c r="U4" s="114">
        <f t="shared" si="3"/>
        <v>60</v>
      </c>
      <c r="V4" s="3"/>
      <c r="W4" s="91">
        <v>3</v>
      </c>
      <c r="X4" s="114">
        <f t="shared" ref="X4:Z4" si="4">$W4*X$3</f>
        <v>450</v>
      </c>
      <c r="Y4" s="114">
        <f t="shared" si="4"/>
        <v>300</v>
      </c>
      <c r="Z4" s="114">
        <f t="shared" si="4"/>
        <v>210</v>
      </c>
      <c r="AA4" s="106"/>
      <c r="AB4" s="115">
        <v>5</v>
      </c>
      <c r="AC4" s="114">
        <f t="shared" ref="AC4:AC8" si="5">$AB4*AC$3</f>
        <v>15</v>
      </c>
      <c r="AD4" s="91"/>
      <c r="AE4" s="55"/>
      <c r="AF4" s="22"/>
      <c r="AG4" s="22"/>
      <c r="AH4" s="22"/>
      <c r="AI4" s="22"/>
      <c r="AJ4" s="107"/>
      <c r="AK4" s="107"/>
      <c r="AL4" s="107"/>
      <c r="AM4" s="107"/>
    </row>
    <row r="5" spans="1:39" ht="14.25" customHeight="1" x14ac:dyDescent="0.25">
      <c r="A5" s="169"/>
      <c r="B5" s="116" t="s">
        <v>190</v>
      </c>
      <c r="C5" s="91">
        <v>5</v>
      </c>
      <c r="D5" s="114">
        <f t="shared" si="0"/>
        <v>20</v>
      </c>
      <c r="E5" s="91"/>
      <c r="F5" s="91"/>
      <c r="G5" s="3"/>
      <c r="H5" s="91">
        <v>3</v>
      </c>
      <c r="I5" s="114">
        <f t="shared" si="1"/>
        <v>60</v>
      </c>
      <c r="J5" s="91"/>
      <c r="K5" s="91"/>
      <c r="L5" s="3"/>
      <c r="M5" s="91">
        <v>3</v>
      </c>
      <c r="N5" s="114">
        <f t="shared" si="2"/>
        <v>15</v>
      </c>
      <c r="O5" s="91"/>
      <c r="P5" s="91"/>
      <c r="Q5" s="3"/>
      <c r="R5" s="91">
        <v>1</v>
      </c>
      <c r="S5" s="114">
        <f t="shared" ref="S5:U5" si="6">$R5*S$3</f>
        <v>40</v>
      </c>
      <c r="T5" s="114">
        <f t="shared" si="6"/>
        <v>30</v>
      </c>
      <c r="U5" s="114">
        <f t="shared" si="6"/>
        <v>20</v>
      </c>
      <c r="V5" s="3"/>
      <c r="W5" s="91">
        <v>1</v>
      </c>
      <c r="X5" s="114">
        <f t="shared" ref="X5:Z5" si="7">$W5*X$3</f>
        <v>150</v>
      </c>
      <c r="Y5" s="114">
        <f t="shared" si="7"/>
        <v>100</v>
      </c>
      <c r="Z5" s="114">
        <f t="shared" si="7"/>
        <v>70</v>
      </c>
      <c r="AA5" s="106"/>
      <c r="AB5" s="91">
        <v>3</v>
      </c>
      <c r="AC5" s="114">
        <f t="shared" si="5"/>
        <v>9</v>
      </c>
      <c r="AD5" s="55"/>
      <c r="AE5" s="55"/>
      <c r="AF5" s="22"/>
      <c r="AG5" s="22"/>
      <c r="AH5" s="22"/>
      <c r="AI5" s="22"/>
      <c r="AJ5" s="107"/>
      <c r="AK5" s="107"/>
      <c r="AL5" s="107"/>
      <c r="AM5" s="107"/>
    </row>
    <row r="6" spans="1:39" ht="14.25" customHeight="1" x14ac:dyDescent="0.25">
      <c r="A6" s="169"/>
      <c r="B6" s="116" t="s">
        <v>191</v>
      </c>
      <c r="C6" s="115">
        <v>5</v>
      </c>
      <c r="D6" s="114">
        <f t="shared" si="0"/>
        <v>20</v>
      </c>
      <c r="E6" s="91"/>
      <c r="F6" s="91"/>
      <c r="G6" s="3"/>
      <c r="H6" s="91">
        <v>4</v>
      </c>
      <c r="I6" s="114">
        <f t="shared" si="1"/>
        <v>80</v>
      </c>
      <c r="J6" s="91"/>
      <c r="K6" s="91"/>
      <c r="L6" s="3"/>
      <c r="M6" s="91">
        <v>3</v>
      </c>
      <c r="N6" s="114">
        <f t="shared" si="2"/>
        <v>15</v>
      </c>
      <c r="O6" s="91"/>
      <c r="P6" s="91"/>
      <c r="Q6" s="3"/>
      <c r="R6" s="91">
        <v>1</v>
      </c>
      <c r="S6" s="114">
        <f t="shared" ref="S6:U6" si="8">$R6*S$3</f>
        <v>40</v>
      </c>
      <c r="T6" s="114">
        <f t="shared" si="8"/>
        <v>30</v>
      </c>
      <c r="U6" s="114">
        <f t="shared" si="8"/>
        <v>20</v>
      </c>
      <c r="V6" s="3"/>
      <c r="W6" s="91">
        <v>1</v>
      </c>
      <c r="X6" s="114">
        <f t="shared" ref="X6:Z6" si="9">$W6*X$3</f>
        <v>150</v>
      </c>
      <c r="Y6" s="114">
        <f t="shared" si="9"/>
        <v>100</v>
      </c>
      <c r="Z6" s="114">
        <f t="shared" si="9"/>
        <v>70</v>
      </c>
      <c r="AA6" s="106"/>
      <c r="AB6" s="91">
        <v>3</v>
      </c>
      <c r="AC6" s="114">
        <f t="shared" si="5"/>
        <v>9</v>
      </c>
      <c r="AD6" s="55"/>
      <c r="AE6" s="55"/>
      <c r="AF6" s="22"/>
      <c r="AG6" s="22"/>
      <c r="AH6" s="22"/>
      <c r="AI6" s="22"/>
      <c r="AJ6" s="107"/>
      <c r="AK6" s="107"/>
      <c r="AL6" s="107"/>
      <c r="AM6" s="107"/>
    </row>
    <row r="7" spans="1:39" ht="15" customHeight="1" x14ac:dyDescent="0.25">
      <c r="A7" s="169"/>
      <c r="B7" s="116" t="s">
        <v>192</v>
      </c>
      <c r="C7" s="91">
        <v>5</v>
      </c>
      <c r="D7" s="114">
        <f t="shared" si="0"/>
        <v>20</v>
      </c>
      <c r="E7" s="91"/>
      <c r="F7" s="91"/>
      <c r="G7" s="3"/>
      <c r="H7" s="115">
        <v>4</v>
      </c>
      <c r="I7" s="114">
        <f t="shared" si="1"/>
        <v>80</v>
      </c>
      <c r="J7" s="91"/>
      <c r="K7" s="91"/>
      <c r="L7" s="3"/>
      <c r="M7" s="91">
        <v>5</v>
      </c>
      <c r="N7" s="114">
        <f t="shared" si="2"/>
        <v>25</v>
      </c>
      <c r="O7" s="91"/>
      <c r="P7" s="91"/>
      <c r="Q7" s="3"/>
      <c r="R7" s="91">
        <v>2</v>
      </c>
      <c r="S7" s="114">
        <f t="shared" ref="S7:U7" si="10">$R7*S$3</f>
        <v>80</v>
      </c>
      <c r="T7" s="114">
        <f t="shared" si="10"/>
        <v>60</v>
      </c>
      <c r="U7" s="114">
        <f t="shared" si="10"/>
        <v>40</v>
      </c>
      <c r="V7" s="3"/>
      <c r="W7" s="91">
        <v>2</v>
      </c>
      <c r="X7" s="114">
        <f t="shared" ref="X7:Z7" si="11">$W7*X$3</f>
        <v>300</v>
      </c>
      <c r="Y7" s="114">
        <f t="shared" si="11"/>
        <v>200</v>
      </c>
      <c r="Z7" s="114">
        <f t="shared" si="11"/>
        <v>140</v>
      </c>
      <c r="AA7" s="106"/>
      <c r="AB7" s="91">
        <v>5</v>
      </c>
      <c r="AC7" s="114">
        <f t="shared" si="5"/>
        <v>15</v>
      </c>
      <c r="AD7" s="55"/>
      <c r="AE7" s="55"/>
      <c r="AF7" s="22"/>
      <c r="AG7" s="22"/>
      <c r="AH7" s="22"/>
      <c r="AI7" s="22"/>
      <c r="AJ7" s="107"/>
      <c r="AK7" s="107"/>
      <c r="AL7" s="107"/>
      <c r="AM7" s="107"/>
    </row>
    <row r="8" spans="1:39" ht="14.25" customHeight="1" x14ac:dyDescent="0.25">
      <c r="A8" s="170"/>
      <c r="B8" s="117" t="s">
        <v>193</v>
      </c>
      <c r="C8" s="91">
        <v>5</v>
      </c>
      <c r="D8" s="114">
        <f t="shared" si="0"/>
        <v>20</v>
      </c>
      <c r="E8" s="91"/>
      <c r="F8" s="91"/>
      <c r="G8" s="3"/>
      <c r="H8" s="115">
        <v>3</v>
      </c>
      <c r="I8" s="114">
        <f t="shared" si="1"/>
        <v>60</v>
      </c>
      <c r="J8" s="91"/>
      <c r="K8" s="91"/>
      <c r="L8" s="3"/>
      <c r="M8" s="91">
        <v>3</v>
      </c>
      <c r="N8" s="114">
        <f t="shared" si="2"/>
        <v>15</v>
      </c>
      <c r="O8" s="91"/>
      <c r="P8" s="91"/>
      <c r="Q8" s="3"/>
      <c r="R8" s="91">
        <v>1</v>
      </c>
      <c r="S8" s="114">
        <f t="shared" ref="S8:U8" si="12">$R8*S$3</f>
        <v>40</v>
      </c>
      <c r="T8" s="114">
        <f t="shared" si="12"/>
        <v>30</v>
      </c>
      <c r="U8" s="114">
        <f t="shared" si="12"/>
        <v>20</v>
      </c>
      <c r="V8" s="3"/>
      <c r="W8" s="91">
        <v>1</v>
      </c>
      <c r="X8" s="114">
        <f t="shared" ref="X8:Z8" si="13">$W8*X$3</f>
        <v>150</v>
      </c>
      <c r="Y8" s="114">
        <f t="shared" si="13"/>
        <v>100</v>
      </c>
      <c r="Z8" s="114">
        <f t="shared" si="13"/>
        <v>70</v>
      </c>
      <c r="AA8" s="106"/>
      <c r="AB8" s="91">
        <v>3</v>
      </c>
      <c r="AC8" s="114">
        <f t="shared" si="5"/>
        <v>9</v>
      </c>
      <c r="AD8" s="55"/>
      <c r="AE8" s="55"/>
      <c r="AF8" s="22"/>
      <c r="AG8" s="22"/>
      <c r="AH8" s="22"/>
      <c r="AI8" s="22"/>
      <c r="AJ8" s="107"/>
      <c r="AK8" s="107"/>
      <c r="AL8" s="107"/>
      <c r="AM8" s="107"/>
    </row>
    <row r="9" spans="1:39" ht="14.25" customHeight="1" x14ac:dyDescent="0.25">
      <c r="A9" s="118" t="s">
        <v>194</v>
      </c>
      <c r="C9" s="115">
        <v>20</v>
      </c>
      <c r="D9" s="114">
        <f t="shared" si="0"/>
        <v>80</v>
      </c>
      <c r="E9" s="91"/>
      <c r="F9" s="91"/>
      <c r="G9" s="3"/>
      <c r="H9" s="115">
        <v>16</v>
      </c>
      <c r="I9" s="114">
        <f t="shared" si="1"/>
        <v>320</v>
      </c>
      <c r="J9" s="91"/>
      <c r="K9" s="91"/>
      <c r="L9" s="3"/>
      <c r="M9" s="115">
        <v>16</v>
      </c>
      <c r="N9" s="114">
        <f t="shared" si="2"/>
        <v>80</v>
      </c>
      <c r="O9" s="91"/>
      <c r="P9" s="91"/>
      <c r="Q9" s="3"/>
      <c r="R9" s="115">
        <v>10</v>
      </c>
      <c r="S9" s="114">
        <f t="shared" ref="S9:U9" si="14">$R9*S$3</f>
        <v>400</v>
      </c>
      <c r="T9" s="114">
        <f t="shared" si="14"/>
        <v>300</v>
      </c>
      <c r="U9" s="114">
        <f t="shared" si="14"/>
        <v>200</v>
      </c>
      <c r="V9" s="3"/>
      <c r="W9" s="115">
        <v>8</v>
      </c>
      <c r="X9" s="114">
        <f t="shared" ref="X9:Z9" si="15">$W9*X$3</f>
        <v>1200</v>
      </c>
      <c r="Y9" s="114">
        <f t="shared" si="15"/>
        <v>800</v>
      </c>
      <c r="Z9" s="114">
        <f t="shared" si="15"/>
        <v>560</v>
      </c>
      <c r="AA9" s="106"/>
      <c r="AB9" s="115">
        <v>16</v>
      </c>
      <c r="AC9" s="114">
        <f>$M9*AC$3</f>
        <v>48</v>
      </c>
      <c r="AD9" s="55"/>
      <c r="AE9" s="55"/>
      <c r="AF9" s="22"/>
      <c r="AG9" s="22"/>
      <c r="AH9" s="22"/>
      <c r="AI9" s="22"/>
      <c r="AJ9" s="107"/>
      <c r="AK9" s="107"/>
      <c r="AL9" s="107"/>
      <c r="AM9" s="107"/>
    </row>
    <row r="10" spans="1:39" ht="14.25" customHeight="1" x14ac:dyDescent="0.25">
      <c r="A10" s="118" t="s">
        <v>195</v>
      </c>
      <c r="C10" s="91">
        <v>5</v>
      </c>
      <c r="D10" s="114">
        <f t="shared" si="0"/>
        <v>20</v>
      </c>
      <c r="E10" s="91"/>
      <c r="F10" s="91"/>
      <c r="G10" s="3"/>
      <c r="H10" s="91">
        <v>3</v>
      </c>
      <c r="I10" s="114">
        <f t="shared" si="1"/>
        <v>60</v>
      </c>
      <c r="J10" s="91"/>
      <c r="K10" s="91"/>
      <c r="L10" s="3"/>
      <c r="M10" s="91">
        <v>3</v>
      </c>
      <c r="N10" s="114">
        <f t="shared" si="2"/>
        <v>15</v>
      </c>
      <c r="O10" s="91"/>
      <c r="P10" s="91"/>
      <c r="Q10" s="3"/>
      <c r="R10" s="91">
        <v>1</v>
      </c>
      <c r="S10" s="114">
        <f t="shared" ref="S10:U10" si="16">$R10*S$3</f>
        <v>40</v>
      </c>
      <c r="T10" s="114">
        <f t="shared" si="16"/>
        <v>30</v>
      </c>
      <c r="U10" s="114">
        <f t="shared" si="16"/>
        <v>20</v>
      </c>
      <c r="V10" s="3"/>
      <c r="W10" s="91">
        <v>1</v>
      </c>
      <c r="X10" s="114">
        <f t="shared" ref="X10:Z10" si="17">$W10*X$3</f>
        <v>150</v>
      </c>
      <c r="Y10" s="114">
        <f t="shared" si="17"/>
        <v>100</v>
      </c>
      <c r="Z10" s="114">
        <f t="shared" si="17"/>
        <v>70</v>
      </c>
      <c r="AA10" s="106"/>
      <c r="AB10" s="91">
        <v>3</v>
      </c>
      <c r="AC10" s="114">
        <f t="shared" ref="AC10:AC13" si="18">$AB10*AC$3</f>
        <v>9</v>
      </c>
      <c r="AD10" s="55"/>
      <c r="AE10" s="55"/>
      <c r="AF10" s="22"/>
      <c r="AG10" s="22"/>
      <c r="AH10" s="22"/>
      <c r="AI10" s="22"/>
      <c r="AJ10" s="107"/>
      <c r="AK10" s="107"/>
      <c r="AL10" s="107"/>
      <c r="AM10" s="107"/>
    </row>
    <row r="11" spans="1:39" ht="14.25" customHeight="1" x14ac:dyDescent="0.25">
      <c r="A11" s="113" t="s">
        <v>196</v>
      </c>
      <c r="C11" s="91">
        <v>20</v>
      </c>
      <c r="D11" s="114">
        <f t="shared" si="0"/>
        <v>80</v>
      </c>
      <c r="E11" s="91"/>
      <c r="F11" s="91"/>
      <c r="G11" s="3"/>
      <c r="H11" s="91">
        <v>24</v>
      </c>
      <c r="I11" s="114">
        <f t="shared" si="1"/>
        <v>480</v>
      </c>
      <c r="J11" s="91"/>
      <c r="K11" s="91"/>
      <c r="L11" s="3"/>
      <c r="M11" s="91">
        <v>22</v>
      </c>
      <c r="N11" s="114">
        <f t="shared" si="2"/>
        <v>110</v>
      </c>
      <c r="O11" s="91"/>
      <c r="P11" s="91"/>
      <c r="Q11" s="3"/>
      <c r="R11" s="91">
        <v>24</v>
      </c>
      <c r="S11" s="114">
        <f t="shared" ref="S11:U11" si="19">$R11*S$3</f>
        <v>960</v>
      </c>
      <c r="T11" s="114">
        <f t="shared" si="19"/>
        <v>720</v>
      </c>
      <c r="U11" s="114">
        <f t="shared" si="19"/>
        <v>480</v>
      </c>
      <c r="V11" s="3"/>
      <c r="W11" s="91">
        <v>22</v>
      </c>
      <c r="X11" s="114">
        <f t="shared" ref="X11:Z11" si="20">$W11*X$3</f>
        <v>3300</v>
      </c>
      <c r="Y11" s="114">
        <f t="shared" si="20"/>
        <v>2200</v>
      </c>
      <c r="Z11" s="114">
        <f t="shared" si="20"/>
        <v>1540</v>
      </c>
      <c r="AA11" s="106"/>
      <c r="AB11" s="91">
        <v>26</v>
      </c>
      <c r="AC11" s="114">
        <f t="shared" si="18"/>
        <v>78</v>
      </c>
      <c r="AD11" s="55"/>
      <c r="AE11" s="55"/>
      <c r="AF11" s="22"/>
      <c r="AG11" s="22"/>
      <c r="AH11" s="22"/>
      <c r="AI11" s="22"/>
      <c r="AJ11" s="107"/>
      <c r="AK11" s="107"/>
      <c r="AL11" s="107"/>
      <c r="AM11" s="107"/>
    </row>
    <row r="12" spans="1:39" ht="14.25" customHeight="1" x14ac:dyDescent="0.25">
      <c r="A12" s="113" t="s">
        <v>197</v>
      </c>
      <c r="C12" s="91">
        <v>16</v>
      </c>
      <c r="D12" s="114">
        <f t="shared" si="0"/>
        <v>64</v>
      </c>
      <c r="E12" s="91"/>
      <c r="F12" s="91"/>
      <c r="G12" s="3"/>
      <c r="H12" s="91">
        <v>12</v>
      </c>
      <c r="I12" s="114">
        <f t="shared" si="1"/>
        <v>240</v>
      </c>
      <c r="J12" s="91"/>
      <c r="K12" s="91"/>
      <c r="L12" s="3"/>
      <c r="M12" s="91">
        <v>10</v>
      </c>
      <c r="N12" s="114">
        <f t="shared" si="2"/>
        <v>50</v>
      </c>
      <c r="O12" s="91"/>
      <c r="P12" s="91"/>
      <c r="Q12" s="3"/>
      <c r="R12" s="91">
        <v>8</v>
      </c>
      <c r="S12" s="114">
        <f t="shared" ref="S12:U12" si="21">$R12*S$3</f>
        <v>320</v>
      </c>
      <c r="T12" s="114">
        <f t="shared" si="21"/>
        <v>240</v>
      </c>
      <c r="U12" s="114">
        <f t="shared" si="21"/>
        <v>160</v>
      </c>
      <c r="V12" s="3"/>
      <c r="W12" s="91">
        <v>6</v>
      </c>
      <c r="X12" s="114">
        <f t="shared" ref="X12:Z12" si="22">$W12*X$3</f>
        <v>900</v>
      </c>
      <c r="Y12" s="114">
        <f t="shared" si="22"/>
        <v>600</v>
      </c>
      <c r="Z12" s="114">
        <f t="shared" si="22"/>
        <v>420</v>
      </c>
      <c r="AA12" s="106"/>
      <c r="AB12" s="91">
        <v>10</v>
      </c>
      <c r="AC12" s="114">
        <f t="shared" si="18"/>
        <v>30</v>
      </c>
      <c r="AD12" s="55"/>
      <c r="AE12" s="55"/>
      <c r="AF12" s="22"/>
      <c r="AG12" s="22"/>
      <c r="AH12" s="22"/>
      <c r="AI12" s="22"/>
      <c r="AJ12" s="107"/>
      <c r="AK12" s="107"/>
      <c r="AL12" s="107"/>
      <c r="AM12" s="107"/>
    </row>
    <row r="13" spans="1:39" ht="14.25" customHeight="1" x14ac:dyDescent="0.25">
      <c r="A13" s="119" t="s">
        <v>198</v>
      </c>
      <c r="B13" s="113"/>
      <c r="C13" s="115">
        <v>3</v>
      </c>
      <c r="D13" s="114">
        <f t="shared" si="0"/>
        <v>12</v>
      </c>
      <c r="E13" s="91"/>
      <c r="F13" s="91"/>
      <c r="G13" s="3"/>
      <c r="H13" s="115">
        <v>2</v>
      </c>
      <c r="I13" s="114">
        <f t="shared" si="1"/>
        <v>40</v>
      </c>
      <c r="J13" s="91"/>
      <c r="K13" s="91"/>
      <c r="L13" s="3"/>
      <c r="M13" s="115">
        <v>2</v>
      </c>
      <c r="N13" s="114">
        <f t="shared" si="2"/>
        <v>10</v>
      </c>
      <c r="O13" s="91"/>
      <c r="P13" s="91"/>
      <c r="Q13" s="3"/>
      <c r="R13" s="115">
        <v>1</v>
      </c>
      <c r="S13" s="114">
        <f t="shared" ref="S13:U13" si="23">$R13*S$3</f>
        <v>40</v>
      </c>
      <c r="T13" s="114">
        <f t="shared" si="23"/>
        <v>30</v>
      </c>
      <c r="U13" s="114">
        <f t="shared" si="23"/>
        <v>20</v>
      </c>
      <c r="V13" s="3"/>
      <c r="W13" s="115">
        <v>1</v>
      </c>
      <c r="X13" s="114">
        <f t="shared" ref="X13:Z13" si="24">$W13*X$3</f>
        <v>150</v>
      </c>
      <c r="Y13" s="114">
        <f t="shared" si="24"/>
        <v>100</v>
      </c>
      <c r="Z13" s="114">
        <f t="shared" si="24"/>
        <v>70</v>
      </c>
      <c r="AA13" s="106"/>
      <c r="AB13" s="115">
        <v>2</v>
      </c>
      <c r="AC13" s="114">
        <f t="shared" si="18"/>
        <v>6</v>
      </c>
      <c r="AD13" s="55"/>
      <c r="AE13" s="55"/>
      <c r="AF13" s="22"/>
      <c r="AG13" s="22"/>
      <c r="AH13" s="22"/>
      <c r="AI13" s="22"/>
      <c r="AJ13" s="107"/>
      <c r="AK13" s="107"/>
      <c r="AL13" s="107"/>
      <c r="AM13" s="107"/>
    </row>
    <row r="14" spans="1:39" ht="14.25" customHeight="1" x14ac:dyDescent="0.25">
      <c r="A14" s="120" t="s">
        <v>199</v>
      </c>
      <c r="B14" s="113"/>
      <c r="C14" s="115">
        <v>360</v>
      </c>
      <c r="D14" s="114">
        <f>C14*D3</f>
        <v>1440</v>
      </c>
      <c r="E14" s="121">
        <f>D14</f>
        <v>1440</v>
      </c>
      <c r="F14" s="121">
        <f>D14</f>
        <v>1440</v>
      </c>
      <c r="G14" s="3"/>
      <c r="H14" s="115">
        <v>110</v>
      </c>
      <c r="I14" s="114">
        <f>H14*I3</f>
        <v>2200</v>
      </c>
      <c r="J14" s="121">
        <f>I14</f>
        <v>2200</v>
      </c>
      <c r="K14" s="121">
        <f>I14</f>
        <v>2200</v>
      </c>
      <c r="L14" s="3"/>
      <c r="M14" s="115">
        <v>110</v>
      </c>
      <c r="N14" s="114">
        <f>M14*N3</f>
        <v>550</v>
      </c>
      <c r="O14" s="121">
        <f>N14</f>
        <v>550</v>
      </c>
      <c r="P14" s="121">
        <f>N14</f>
        <v>550</v>
      </c>
      <c r="Q14" s="3"/>
      <c r="R14" s="115">
        <v>70</v>
      </c>
      <c r="S14" s="114">
        <f>R14*S3</f>
        <v>2800</v>
      </c>
      <c r="T14" s="114">
        <f>S14+(R14*T3)</f>
        <v>4900</v>
      </c>
      <c r="U14" s="114">
        <f>T14+(R14*U3)</f>
        <v>6300</v>
      </c>
      <c r="V14" s="3"/>
      <c r="W14" s="115">
        <v>35</v>
      </c>
      <c r="X14" s="114">
        <f>W14*X3</f>
        <v>5250</v>
      </c>
      <c r="Y14" s="114">
        <f>X14+(W14*Y3)</f>
        <v>8750</v>
      </c>
      <c r="Z14" s="114">
        <f>Y14+(W14*Z3)</f>
        <v>11200</v>
      </c>
      <c r="AA14" s="106"/>
      <c r="AB14" s="115">
        <v>110</v>
      </c>
      <c r="AC14" s="114">
        <f>AB14*AC3</f>
        <v>330</v>
      </c>
      <c r="AD14" s="121">
        <f>AC14</f>
        <v>330</v>
      </c>
      <c r="AE14" s="121">
        <f>AC14</f>
        <v>330</v>
      </c>
      <c r="AF14" s="22"/>
      <c r="AG14" s="22"/>
      <c r="AH14" s="22"/>
      <c r="AI14" s="22"/>
      <c r="AJ14" s="107"/>
      <c r="AK14" s="107"/>
      <c r="AL14" s="107"/>
      <c r="AM14" s="107"/>
    </row>
    <row r="15" spans="1:39" ht="14.25" customHeight="1" x14ac:dyDescent="0.25">
      <c r="A15" s="122" t="s">
        <v>200</v>
      </c>
      <c r="B15" s="123"/>
      <c r="C15" s="124"/>
      <c r="D15" s="125">
        <f t="shared" ref="D15:F15" si="25">SUM(D4:D14)</f>
        <v>1824</v>
      </c>
      <c r="E15" s="125">
        <f t="shared" si="25"/>
        <v>1440</v>
      </c>
      <c r="F15" s="125">
        <f t="shared" si="25"/>
        <v>1440</v>
      </c>
      <c r="G15" s="3"/>
      <c r="H15" s="124"/>
      <c r="I15" s="125">
        <f t="shared" ref="I15:K15" si="26">SUM(I4:I14)</f>
        <v>3740</v>
      </c>
      <c r="J15" s="125">
        <f t="shared" si="26"/>
        <v>2200</v>
      </c>
      <c r="K15" s="125">
        <f t="shared" si="26"/>
        <v>2200</v>
      </c>
      <c r="L15" s="3"/>
      <c r="M15" s="124"/>
      <c r="N15" s="125">
        <f t="shared" ref="N15:P15" si="27">SUM(N4:N14)</f>
        <v>910</v>
      </c>
      <c r="O15" s="125">
        <f t="shared" si="27"/>
        <v>550</v>
      </c>
      <c r="P15" s="125">
        <f t="shared" si="27"/>
        <v>550</v>
      </c>
      <c r="Q15" s="3"/>
      <c r="R15" s="124"/>
      <c r="S15" s="125">
        <f t="shared" ref="S15:U15" si="28">SUM(S4:S14)</f>
        <v>4880</v>
      </c>
      <c r="T15" s="125">
        <f t="shared" si="28"/>
        <v>6460</v>
      </c>
      <c r="U15" s="125">
        <f t="shared" si="28"/>
        <v>7340</v>
      </c>
      <c r="V15" s="3"/>
      <c r="W15" s="124"/>
      <c r="X15" s="125">
        <f t="shared" ref="X15:Z15" si="29">SUM(X4:X14)</f>
        <v>12150</v>
      </c>
      <c r="Y15" s="125">
        <f t="shared" si="29"/>
        <v>13350</v>
      </c>
      <c r="Z15" s="125">
        <f t="shared" si="29"/>
        <v>14420</v>
      </c>
      <c r="AA15" s="106"/>
      <c r="AB15" s="124"/>
      <c r="AC15" s="125">
        <f t="shared" ref="AC15:AE15" si="30">SUM(AC4:AC14)</f>
        <v>558</v>
      </c>
      <c r="AD15" s="126">
        <f t="shared" si="30"/>
        <v>330</v>
      </c>
      <c r="AE15" s="126">
        <f t="shared" si="30"/>
        <v>330</v>
      </c>
      <c r="AF15" s="22"/>
      <c r="AG15" s="22"/>
      <c r="AH15" s="22"/>
      <c r="AI15" s="22"/>
      <c r="AJ15" s="107"/>
      <c r="AK15" s="107"/>
      <c r="AL15" s="107"/>
      <c r="AM15" s="107"/>
    </row>
    <row r="16" spans="1:39" ht="14.25" customHeight="1" x14ac:dyDescent="0.25">
      <c r="A16" s="22"/>
      <c r="B16" s="22"/>
      <c r="C16" s="22"/>
      <c r="D16" s="22"/>
      <c r="E16" s="22"/>
      <c r="F16" s="127">
        <f>SUM(D15:F15)</f>
        <v>4704</v>
      </c>
      <c r="G16" s="3"/>
      <c r="H16" s="22"/>
      <c r="I16" s="22"/>
      <c r="J16" s="22"/>
      <c r="K16" s="127">
        <f>SUM(I15:K15)</f>
        <v>8140</v>
      </c>
      <c r="L16" s="3"/>
      <c r="M16" s="22"/>
      <c r="N16" s="22"/>
      <c r="O16" s="22"/>
      <c r="P16" s="127">
        <f>SUM(N15:P15)</f>
        <v>2010</v>
      </c>
      <c r="Q16" s="3"/>
      <c r="R16" s="22"/>
      <c r="S16" s="22"/>
      <c r="T16" s="22"/>
      <c r="U16" s="127">
        <f>SUM(S15:U15)</f>
        <v>18680</v>
      </c>
      <c r="V16" s="3"/>
      <c r="W16" s="22"/>
      <c r="X16" s="22"/>
      <c r="Y16" s="22"/>
      <c r="Z16" s="127">
        <f>SUM(X15:Z15)</f>
        <v>39920</v>
      </c>
      <c r="AA16" s="57"/>
      <c r="AB16" s="57"/>
      <c r="AC16" s="57"/>
      <c r="AD16" s="57"/>
      <c r="AE16" s="128">
        <f>SUM(AC15:AE15)</f>
        <v>1218</v>
      </c>
      <c r="AF16" s="22"/>
      <c r="AG16" s="103"/>
      <c r="AH16" s="103"/>
      <c r="AI16" s="103"/>
      <c r="AJ16" s="129"/>
      <c r="AK16" s="129"/>
      <c r="AL16" s="129"/>
      <c r="AM16" s="129"/>
    </row>
    <row r="17" spans="1:39" ht="14.25" customHeight="1" x14ac:dyDescent="0.25">
      <c r="A17" s="130" t="s">
        <v>48</v>
      </c>
      <c r="B17" s="131">
        <v>0.1075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103"/>
      <c r="AH17" s="103"/>
      <c r="AI17" s="103"/>
      <c r="AJ17" s="129"/>
      <c r="AM17" s="129"/>
    </row>
    <row r="18" spans="1:39" ht="14.25" customHeight="1" x14ac:dyDescent="0.25">
      <c r="A18" s="132"/>
      <c r="B18" s="13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03"/>
      <c r="AH18" s="103"/>
      <c r="AI18" s="103"/>
      <c r="AJ18" s="129"/>
      <c r="AM18" s="129"/>
    </row>
    <row r="19" spans="1:39" ht="14.25" customHeight="1" x14ac:dyDescent="0.25">
      <c r="A19" s="22"/>
      <c r="B19" s="185" t="s">
        <v>201</v>
      </c>
      <c r="C19" s="183" t="s">
        <v>20</v>
      </c>
      <c r="D19" s="175"/>
      <c r="E19" s="175"/>
      <c r="F19" s="176"/>
      <c r="G19" s="3"/>
      <c r="H19" s="183" t="s">
        <v>19</v>
      </c>
      <c r="I19" s="175"/>
      <c r="J19" s="175"/>
      <c r="K19" s="176"/>
      <c r="L19" s="3"/>
      <c r="M19" s="183" t="s">
        <v>18</v>
      </c>
      <c r="N19" s="175"/>
      <c r="O19" s="175"/>
      <c r="P19" s="176"/>
      <c r="Q19" s="3"/>
      <c r="R19" s="183" t="s">
        <v>3</v>
      </c>
      <c r="S19" s="175"/>
      <c r="T19" s="175"/>
      <c r="U19" s="176"/>
      <c r="V19" s="22"/>
      <c r="W19" s="183" t="s">
        <v>2</v>
      </c>
      <c r="X19" s="175"/>
      <c r="Y19" s="175"/>
      <c r="Z19" s="176"/>
      <c r="AA19" s="22"/>
      <c r="AB19" s="183" t="s">
        <v>130</v>
      </c>
      <c r="AC19" s="175"/>
      <c r="AD19" s="175"/>
      <c r="AE19" s="176"/>
      <c r="AF19" s="22"/>
      <c r="AG19" s="183" t="s">
        <v>202</v>
      </c>
      <c r="AH19" s="175"/>
      <c r="AI19" s="175"/>
      <c r="AJ19" s="22"/>
      <c r="AK19" s="186"/>
      <c r="AL19" s="173"/>
      <c r="AM19" s="173"/>
    </row>
    <row r="20" spans="1:39" ht="14.25" customHeight="1" x14ac:dyDescent="0.25">
      <c r="A20" s="3"/>
      <c r="B20" s="170"/>
      <c r="C20" s="110" t="s">
        <v>180</v>
      </c>
      <c r="D20" s="110">
        <v>2016</v>
      </c>
      <c r="E20" s="110">
        <v>2017</v>
      </c>
      <c r="F20" s="110">
        <v>2018</v>
      </c>
      <c r="G20" s="3"/>
      <c r="H20" s="110" t="s">
        <v>180</v>
      </c>
      <c r="I20" s="110">
        <v>2016</v>
      </c>
      <c r="J20" s="110">
        <v>2017</v>
      </c>
      <c r="K20" s="110">
        <v>2018</v>
      </c>
      <c r="L20" s="3"/>
      <c r="M20" s="110" t="s">
        <v>180</v>
      </c>
      <c r="N20" s="110">
        <v>2016</v>
      </c>
      <c r="O20" s="110">
        <v>2017</v>
      </c>
      <c r="P20" s="110">
        <v>2018</v>
      </c>
      <c r="Q20" s="3"/>
      <c r="R20" s="110" t="s">
        <v>180</v>
      </c>
      <c r="S20" s="110">
        <v>2016</v>
      </c>
      <c r="T20" s="110">
        <v>2017</v>
      </c>
      <c r="U20" s="110">
        <v>2018</v>
      </c>
      <c r="V20" s="22"/>
      <c r="W20" s="110" t="s">
        <v>180</v>
      </c>
      <c r="X20" s="110">
        <v>2016</v>
      </c>
      <c r="Y20" s="110">
        <v>2017</v>
      </c>
      <c r="Z20" s="110">
        <v>2018</v>
      </c>
      <c r="AA20" s="22"/>
      <c r="AB20" s="110" t="s">
        <v>180</v>
      </c>
      <c r="AC20" s="110">
        <v>2016</v>
      </c>
      <c r="AD20" s="110">
        <v>2017</v>
      </c>
      <c r="AE20" s="110">
        <v>2018</v>
      </c>
      <c r="AF20" s="22"/>
      <c r="AG20" s="110">
        <v>2016</v>
      </c>
      <c r="AH20" s="110">
        <v>2017</v>
      </c>
      <c r="AI20" s="110">
        <v>2018</v>
      </c>
      <c r="AJ20" s="22"/>
      <c r="AK20" s="134"/>
      <c r="AL20" s="134"/>
      <c r="AM20" s="134"/>
    </row>
    <row r="21" spans="1:39" ht="14.25" customHeight="1" x14ac:dyDescent="0.25">
      <c r="A21" s="3"/>
      <c r="B21" s="135" t="s">
        <v>203</v>
      </c>
      <c r="C21" s="103">
        <f t="shared" ref="C21:C27" si="31">SUM(D21:F21)</f>
        <v>3200</v>
      </c>
      <c r="D21" s="103">
        <f>SUM(D4:D8)*$A$2</f>
        <v>3200</v>
      </c>
      <c r="E21" s="103"/>
      <c r="F21" s="103"/>
      <c r="G21" s="3"/>
      <c r="H21" s="103">
        <f t="shared" ref="H21:H27" si="32">SUM(I21:K21)</f>
        <v>10000</v>
      </c>
      <c r="I21" s="103">
        <f>SUM(I4:I8)*$A$2</f>
        <v>10000</v>
      </c>
      <c r="J21" s="103"/>
      <c r="K21" s="103"/>
      <c r="L21" s="3"/>
      <c r="M21" s="103">
        <f t="shared" ref="M21:M27" si="33">SUM(N21:P21)</f>
        <v>2375</v>
      </c>
      <c r="N21" s="103">
        <f>SUM(N4:N8)*$A$2</f>
        <v>2375</v>
      </c>
      <c r="O21" s="103"/>
      <c r="P21" s="103"/>
      <c r="Q21" s="3"/>
      <c r="R21" s="103">
        <f t="shared" ref="R21:R27" si="34">SUM(S21:U21)</f>
        <v>18000</v>
      </c>
      <c r="S21" s="103">
        <f t="shared" ref="S21:U21" si="35">SUM(S4:S8)*$A$2</f>
        <v>8000</v>
      </c>
      <c r="T21" s="103">
        <f t="shared" si="35"/>
        <v>6000</v>
      </c>
      <c r="U21" s="103">
        <f t="shared" si="35"/>
        <v>4000</v>
      </c>
      <c r="V21" s="22"/>
      <c r="W21" s="103">
        <f t="shared" ref="W21:W27" si="36">SUM(X21:Z21)</f>
        <v>64000</v>
      </c>
      <c r="X21" s="103">
        <f t="shared" ref="X21:Z21" si="37">SUM(X4:X8)*$A$2</f>
        <v>30000</v>
      </c>
      <c r="Y21" s="103">
        <f t="shared" si="37"/>
        <v>20000</v>
      </c>
      <c r="Z21" s="103">
        <f t="shared" si="37"/>
        <v>14000</v>
      </c>
      <c r="AA21" s="22"/>
      <c r="AB21" s="103">
        <f t="shared" ref="AB21:AB27" si="38">SUM(AC21:AE21)</f>
        <v>1425</v>
      </c>
      <c r="AC21" s="103">
        <f>SUM(AC4:AC8)*$A$2</f>
        <v>1425</v>
      </c>
      <c r="AD21" s="103"/>
      <c r="AE21" s="103"/>
      <c r="AF21" s="22"/>
      <c r="AG21" s="103">
        <f t="shared" ref="AG21:AI21" si="39">D21+I21+N21+S21+X21+AC21</f>
        <v>55000</v>
      </c>
      <c r="AH21" s="103">
        <f t="shared" si="39"/>
        <v>26000</v>
      </c>
      <c r="AI21" s="103">
        <f t="shared" si="39"/>
        <v>18000</v>
      </c>
      <c r="AJ21" s="129"/>
      <c r="AK21" s="129"/>
      <c r="AL21" s="129"/>
      <c r="AM21" s="129"/>
    </row>
    <row r="22" spans="1:39" ht="14.25" customHeight="1" x14ac:dyDescent="0.25">
      <c r="A22" s="3"/>
      <c r="B22" s="136" t="s">
        <v>204</v>
      </c>
      <c r="C22" s="103">
        <f t="shared" si="31"/>
        <v>2000</v>
      </c>
      <c r="D22" s="103">
        <f>D11*$A$2</f>
        <v>2000</v>
      </c>
      <c r="E22" s="103"/>
      <c r="F22" s="103"/>
      <c r="G22" s="3"/>
      <c r="H22" s="103">
        <f t="shared" si="32"/>
        <v>12000</v>
      </c>
      <c r="I22" s="103">
        <f>I11*$A$2</f>
        <v>12000</v>
      </c>
      <c r="J22" s="103"/>
      <c r="K22" s="103"/>
      <c r="L22" s="3"/>
      <c r="M22" s="103">
        <f t="shared" si="33"/>
        <v>2750</v>
      </c>
      <c r="N22" s="103">
        <f>N11*$A$2</f>
        <v>2750</v>
      </c>
      <c r="O22" s="103"/>
      <c r="P22" s="103"/>
      <c r="Q22" s="3"/>
      <c r="R22" s="103">
        <f t="shared" si="34"/>
        <v>54000</v>
      </c>
      <c r="S22" s="103">
        <f t="shared" ref="S22:U22" si="40">S11*$A$2</f>
        <v>24000</v>
      </c>
      <c r="T22" s="103">
        <f t="shared" si="40"/>
        <v>18000</v>
      </c>
      <c r="U22" s="103">
        <f t="shared" si="40"/>
        <v>12000</v>
      </c>
      <c r="V22" s="22"/>
      <c r="W22" s="103">
        <f t="shared" si="36"/>
        <v>176000</v>
      </c>
      <c r="X22" s="103">
        <f t="shared" ref="X22:Z22" si="41">X11*$A$2</f>
        <v>82500</v>
      </c>
      <c r="Y22" s="103">
        <f t="shared" si="41"/>
        <v>55000</v>
      </c>
      <c r="Z22" s="103">
        <f t="shared" si="41"/>
        <v>38500</v>
      </c>
      <c r="AA22" s="22"/>
      <c r="AB22" s="103">
        <f t="shared" si="38"/>
        <v>1950</v>
      </c>
      <c r="AC22" s="103">
        <f>AC11*$A$2</f>
        <v>1950</v>
      </c>
      <c r="AD22" s="103"/>
      <c r="AE22" s="103"/>
      <c r="AF22" s="22"/>
      <c r="AG22" s="103">
        <f t="shared" ref="AG22:AI22" si="42">D22+I22+N22+S22+X22+AC22</f>
        <v>125200</v>
      </c>
      <c r="AH22" s="103">
        <f t="shared" si="42"/>
        <v>73000</v>
      </c>
      <c r="AI22" s="103">
        <f t="shared" si="42"/>
        <v>50500</v>
      </c>
      <c r="AJ22" s="129"/>
      <c r="AK22" s="129"/>
      <c r="AL22" s="129"/>
      <c r="AM22" s="129"/>
    </row>
    <row r="23" spans="1:39" ht="14.25" customHeight="1" x14ac:dyDescent="0.25">
      <c r="A23" s="3"/>
      <c r="B23" s="137" t="s">
        <v>198</v>
      </c>
      <c r="C23" s="103">
        <f t="shared" si="31"/>
        <v>300</v>
      </c>
      <c r="D23" s="103">
        <f>D13*$A$2</f>
        <v>300</v>
      </c>
      <c r="E23" s="103"/>
      <c r="F23" s="103"/>
      <c r="G23" s="22"/>
      <c r="H23" s="138">
        <f t="shared" si="32"/>
        <v>1000</v>
      </c>
      <c r="I23" s="103">
        <f>I13*$A$2</f>
        <v>1000</v>
      </c>
      <c r="J23" s="103"/>
      <c r="K23" s="103"/>
      <c r="L23" s="22"/>
      <c r="M23" s="103">
        <f t="shared" si="33"/>
        <v>250</v>
      </c>
      <c r="N23" s="103">
        <f>N13*$A$2</f>
        <v>250</v>
      </c>
      <c r="O23" s="103"/>
      <c r="P23" s="103"/>
      <c r="Q23" s="22"/>
      <c r="R23" s="103">
        <f t="shared" si="34"/>
        <v>2250</v>
      </c>
      <c r="S23" s="138">
        <f t="shared" ref="S23:U23" si="43">S13*$A$2</f>
        <v>1000</v>
      </c>
      <c r="T23" s="138">
        <f t="shared" si="43"/>
        <v>750</v>
      </c>
      <c r="U23" s="138">
        <f t="shared" si="43"/>
        <v>500</v>
      </c>
      <c r="V23" s="22"/>
      <c r="W23" s="103">
        <f t="shared" si="36"/>
        <v>8000</v>
      </c>
      <c r="X23" s="103">
        <f t="shared" ref="X23:Z23" si="44">X13*$A$2</f>
        <v>3750</v>
      </c>
      <c r="Y23" s="103">
        <f t="shared" si="44"/>
        <v>2500</v>
      </c>
      <c r="Z23" s="103">
        <f t="shared" si="44"/>
        <v>1750</v>
      </c>
      <c r="AA23" s="22"/>
      <c r="AB23" s="103">
        <f t="shared" si="38"/>
        <v>150</v>
      </c>
      <c r="AC23" s="103">
        <f>AC13*$A$2</f>
        <v>150</v>
      </c>
      <c r="AD23" s="103"/>
      <c r="AE23" s="103"/>
      <c r="AF23" s="22"/>
      <c r="AG23" s="103">
        <f t="shared" ref="AG23:AI23" si="45">D23+I23+N23+S23+X23+AC23</f>
        <v>6450</v>
      </c>
      <c r="AH23" s="103">
        <f t="shared" si="45"/>
        <v>3250</v>
      </c>
      <c r="AI23" s="103">
        <f t="shared" si="45"/>
        <v>2250</v>
      </c>
      <c r="AJ23" s="129"/>
      <c r="AK23" s="129"/>
      <c r="AL23" s="129"/>
      <c r="AM23" s="129"/>
    </row>
    <row r="24" spans="1:39" ht="14.25" customHeight="1" x14ac:dyDescent="0.25">
      <c r="A24" s="3"/>
      <c r="B24" s="139" t="s">
        <v>194</v>
      </c>
      <c r="C24" s="103">
        <f t="shared" si="31"/>
        <v>2000</v>
      </c>
      <c r="D24" s="103">
        <f t="shared" ref="D24:D25" si="46">D9*$A$2</f>
        <v>2000</v>
      </c>
      <c r="E24" s="103"/>
      <c r="F24" s="103"/>
      <c r="G24" s="22"/>
      <c r="H24" s="138">
        <f t="shared" si="32"/>
        <v>8000</v>
      </c>
      <c r="I24" s="103">
        <f t="shared" ref="I24:I25" si="47">I9*$A$2</f>
        <v>8000</v>
      </c>
      <c r="J24" s="103"/>
      <c r="K24" s="103"/>
      <c r="L24" s="22"/>
      <c r="M24" s="103">
        <f t="shared" si="33"/>
        <v>2000</v>
      </c>
      <c r="N24" s="103">
        <f t="shared" ref="N24:N25" si="48">N9*$A$2</f>
        <v>2000</v>
      </c>
      <c r="O24" s="103"/>
      <c r="P24" s="103"/>
      <c r="Q24" s="22"/>
      <c r="R24" s="103">
        <f t="shared" si="34"/>
        <v>22500</v>
      </c>
      <c r="S24" s="103">
        <f t="shared" ref="S24:U24" si="49">S9*$A$2</f>
        <v>10000</v>
      </c>
      <c r="T24" s="103">
        <f t="shared" si="49"/>
        <v>7500</v>
      </c>
      <c r="U24" s="103">
        <f t="shared" si="49"/>
        <v>5000</v>
      </c>
      <c r="V24" s="22"/>
      <c r="W24" s="103">
        <f t="shared" si="36"/>
        <v>64000</v>
      </c>
      <c r="X24" s="103">
        <f t="shared" ref="X24:Z24" si="50">X9*$A$2</f>
        <v>30000</v>
      </c>
      <c r="Y24" s="103">
        <f t="shared" si="50"/>
        <v>20000</v>
      </c>
      <c r="Z24" s="103">
        <f t="shared" si="50"/>
        <v>14000</v>
      </c>
      <c r="AA24" s="22"/>
      <c r="AB24" s="103">
        <f t="shared" si="38"/>
        <v>1200</v>
      </c>
      <c r="AC24" s="103">
        <f t="shared" ref="AC24:AC25" si="51">AC9*$A$2</f>
        <v>1200</v>
      </c>
      <c r="AD24" s="103"/>
      <c r="AE24" s="103"/>
      <c r="AF24" s="22"/>
      <c r="AG24" s="103">
        <f t="shared" ref="AG24:AI24" si="52">D24+I24+N24+S24+X24+AC24</f>
        <v>53200</v>
      </c>
      <c r="AH24" s="103">
        <f t="shared" si="52"/>
        <v>27500</v>
      </c>
      <c r="AI24" s="103">
        <f t="shared" si="52"/>
        <v>19000</v>
      </c>
      <c r="AJ24" s="129"/>
      <c r="AK24" s="129"/>
      <c r="AL24" s="129"/>
      <c r="AM24" s="129"/>
    </row>
    <row r="25" spans="1:39" ht="14.25" customHeight="1" x14ac:dyDescent="0.25">
      <c r="A25" s="3"/>
      <c r="B25" s="139" t="s">
        <v>205</v>
      </c>
      <c r="C25" s="103">
        <f t="shared" si="31"/>
        <v>500</v>
      </c>
      <c r="D25" s="103">
        <f t="shared" si="46"/>
        <v>500</v>
      </c>
      <c r="E25" s="103"/>
      <c r="F25" s="103"/>
      <c r="G25" s="22"/>
      <c r="H25" s="138">
        <f t="shared" si="32"/>
        <v>1500</v>
      </c>
      <c r="I25" s="103">
        <f t="shared" si="47"/>
        <v>1500</v>
      </c>
      <c r="J25" s="103"/>
      <c r="K25" s="103"/>
      <c r="L25" s="22"/>
      <c r="M25" s="103">
        <f t="shared" si="33"/>
        <v>375</v>
      </c>
      <c r="N25" s="103">
        <f t="shared" si="48"/>
        <v>375</v>
      </c>
      <c r="O25" s="103"/>
      <c r="P25" s="103"/>
      <c r="Q25" s="22"/>
      <c r="R25" s="103">
        <f t="shared" si="34"/>
        <v>2250</v>
      </c>
      <c r="S25" s="103">
        <f t="shared" ref="S25:U25" si="53">S10*$A$2</f>
        <v>1000</v>
      </c>
      <c r="T25" s="103">
        <f t="shared" si="53"/>
        <v>750</v>
      </c>
      <c r="U25" s="103">
        <f t="shared" si="53"/>
        <v>500</v>
      </c>
      <c r="V25" s="22"/>
      <c r="W25" s="103">
        <f t="shared" si="36"/>
        <v>8000</v>
      </c>
      <c r="X25" s="103">
        <f t="shared" ref="X25:Z25" si="54">X10*$A$2</f>
        <v>3750</v>
      </c>
      <c r="Y25" s="103">
        <f t="shared" si="54"/>
        <v>2500</v>
      </c>
      <c r="Z25" s="103">
        <f t="shared" si="54"/>
        <v>1750</v>
      </c>
      <c r="AA25" s="22"/>
      <c r="AB25" s="103">
        <f t="shared" si="38"/>
        <v>225</v>
      </c>
      <c r="AC25" s="103">
        <f t="shared" si="51"/>
        <v>225</v>
      </c>
      <c r="AD25" s="103"/>
      <c r="AE25" s="103"/>
      <c r="AF25" s="22"/>
      <c r="AG25" s="103">
        <f t="shared" ref="AG25:AI25" si="55">D25+I25+N25+S25+X25+AC25</f>
        <v>7350</v>
      </c>
      <c r="AH25" s="103">
        <f t="shared" si="55"/>
        <v>3250</v>
      </c>
      <c r="AI25" s="103">
        <f t="shared" si="55"/>
        <v>2250</v>
      </c>
      <c r="AJ25" s="129"/>
      <c r="AK25" s="129"/>
      <c r="AL25" s="129"/>
      <c r="AM25" s="129"/>
    </row>
    <row r="26" spans="1:39" ht="14.25" customHeight="1" x14ac:dyDescent="0.25">
      <c r="A26" s="3"/>
      <c r="B26" s="139" t="s">
        <v>206</v>
      </c>
      <c r="C26" s="103">
        <f t="shared" si="31"/>
        <v>1600</v>
      </c>
      <c r="D26" s="103">
        <f>D12*$A$2</f>
        <v>1600</v>
      </c>
      <c r="E26" s="103"/>
      <c r="F26" s="103"/>
      <c r="G26" s="22"/>
      <c r="H26" s="138">
        <f t="shared" si="32"/>
        <v>6000</v>
      </c>
      <c r="I26" s="103">
        <f>I12*$A$2</f>
        <v>6000</v>
      </c>
      <c r="J26" s="103"/>
      <c r="K26" s="103"/>
      <c r="L26" s="22"/>
      <c r="M26" s="103">
        <f t="shared" si="33"/>
        <v>1250</v>
      </c>
      <c r="N26" s="103">
        <f>N12*$A$2</f>
        <v>1250</v>
      </c>
      <c r="O26" s="103"/>
      <c r="P26" s="103"/>
      <c r="Q26" s="22"/>
      <c r="R26" s="103">
        <f t="shared" si="34"/>
        <v>18000</v>
      </c>
      <c r="S26" s="103">
        <f t="shared" ref="S26:U26" si="56">S12*$A$2</f>
        <v>8000</v>
      </c>
      <c r="T26" s="103">
        <f t="shared" si="56"/>
        <v>6000</v>
      </c>
      <c r="U26" s="103">
        <f t="shared" si="56"/>
        <v>4000</v>
      </c>
      <c r="V26" s="22"/>
      <c r="W26" s="103">
        <f t="shared" si="36"/>
        <v>48000</v>
      </c>
      <c r="X26" s="103">
        <f t="shared" ref="X26:Z26" si="57">X12*$A$2</f>
        <v>22500</v>
      </c>
      <c r="Y26" s="103">
        <f t="shared" si="57"/>
        <v>15000</v>
      </c>
      <c r="Z26" s="103">
        <f t="shared" si="57"/>
        <v>10500</v>
      </c>
      <c r="AA26" s="22"/>
      <c r="AB26" s="103">
        <f t="shared" si="38"/>
        <v>750</v>
      </c>
      <c r="AC26" s="103">
        <f>AC12*$A$2</f>
        <v>750</v>
      </c>
      <c r="AD26" s="103"/>
      <c r="AE26" s="103"/>
      <c r="AF26" s="22"/>
      <c r="AG26" s="103">
        <f t="shared" ref="AG26:AI26" si="58">D26+I26+N26+S26+X26+AC26</f>
        <v>40100</v>
      </c>
      <c r="AH26" s="103">
        <f t="shared" si="58"/>
        <v>21000</v>
      </c>
      <c r="AI26" s="103">
        <f t="shared" si="58"/>
        <v>14500</v>
      </c>
      <c r="AJ26" s="129"/>
      <c r="AK26" s="129"/>
      <c r="AL26" s="129"/>
      <c r="AM26" s="129"/>
    </row>
    <row r="27" spans="1:39" ht="14.25" customHeight="1" x14ac:dyDescent="0.25">
      <c r="A27" s="3"/>
      <c r="B27" s="139" t="s">
        <v>199</v>
      </c>
      <c r="C27" s="103">
        <f t="shared" si="31"/>
        <v>108000</v>
      </c>
      <c r="D27" s="103">
        <f t="shared" ref="D27:F27" si="59">D14*$A$2</f>
        <v>36000</v>
      </c>
      <c r="E27" s="103">
        <f t="shared" si="59"/>
        <v>36000</v>
      </c>
      <c r="F27" s="103">
        <f t="shared" si="59"/>
        <v>36000</v>
      </c>
      <c r="G27" s="22"/>
      <c r="H27" s="103">
        <f t="shared" si="32"/>
        <v>165000</v>
      </c>
      <c r="I27" s="103">
        <f t="shared" ref="I27:K27" si="60">I14*$A$2</f>
        <v>55000</v>
      </c>
      <c r="J27" s="103">
        <f t="shared" si="60"/>
        <v>55000</v>
      </c>
      <c r="K27" s="103">
        <f t="shared" si="60"/>
        <v>55000</v>
      </c>
      <c r="L27" s="22"/>
      <c r="M27" s="103">
        <f t="shared" si="33"/>
        <v>41250</v>
      </c>
      <c r="N27" s="103">
        <f t="shared" ref="N27:P27" si="61">N14*$A$2</f>
        <v>13750</v>
      </c>
      <c r="O27" s="103">
        <f t="shared" si="61"/>
        <v>13750</v>
      </c>
      <c r="P27" s="103">
        <f t="shared" si="61"/>
        <v>13750</v>
      </c>
      <c r="Q27" s="22"/>
      <c r="R27" s="103">
        <f t="shared" si="34"/>
        <v>350000</v>
      </c>
      <c r="S27" s="103">
        <f t="shared" ref="S27:U27" si="62">S14*$A$2</f>
        <v>70000</v>
      </c>
      <c r="T27" s="103">
        <f t="shared" si="62"/>
        <v>122500</v>
      </c>
      <c r="U27" s="103">
        <f t="shared" si="62"/>
        <v>157500</v>
      </c>
      <c r="V27" s="22"/>
      <c r="W27" s="103">
        <f t="shared" si="36"/>
        <v>630000</v>
      </c>
      <c r="X27" s="103">
        <f t="shared" ref="X27:Z27" si="63">X14*$A$2</f>
        <v>131250</v>
      </c>
      <c r="Y27" s="103">
        <f t="shared" si="63"/>
        <v>218750</v>
      </c>
      <c r="Z27" s="103">
        <f t="shared" si="63"/>
        <v>280000</v>
      </c>
      <c r="AA27" s="22"/>
      <c r="AB27" s="103">
        <f t="shared" si="38"/>
        <v>24750</v>
      </c>
      <c r="AC27" s="103">
        <f t="shared" ref="AC27:AE27" si="64">AC14*$A$2</f>
        <v>8250</v>
      </c>
      <c r="AD27" s="103">
        <f t="shared" si="64"/>
        <v>8250</v>
      </c>
      <c r="AE27" s="103">
        <f t="shared" si="64"/>
        <v>8250</v>
      </c>
      <c r="AF27" s="22"/>
      <c r="AG27" s="103">
        <f t="shared" ref="AG27:AI27" si="65">D27+I27+N27+S27+X27+AC27</f>
        <v>314250</v>
      </c>
      <c r="AH27" s="103">
        <f t="shared" si="65"/>
        <v>454250</v>
      </c>
      <c r="AI27" s="103">
        <f t="shared" si="65"/>
        <v>550500</v>
      </c>
      <c r="AJ27" s="129"/>
      <c r="AK27" s="129"/>
      <c r="AL27" s="129"/>
      <c r="AM27" s="129"/>
    </row>
    <row r="28" spans="1:39" ht="14.25" customHeight="1" x14ac:dyDescent="0.25">
      <c r="A28" s="3"/>
      <c r="B28" s="3"/>
      <c r="C28" s="3"/>
      <c r="D28" s="3"/>
      <c r="E28" s="3"/>
      <c r="F28" s="3"/>
      <c r="G28" s="22"/>
      <c r="H28" s="3"/>
      <c r="I28" s="3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107"/>
      <c r="AK28" s="107"/>
      <c r="AL28" s="107"/>
      <c r="AM28" s="107"/>
    </row>
    <row r="29" spans="1:39" ht="14.25" customHeight="1" x14ac:dyDescent="0.25">
      <c r="A29" s="22"/>
      <c r="B29" s="185" t="s">
        <v>207</v>
      </c>
      <c r="C29" s="183" t="s">
        <v>20</v>
      </c>
      <c r="D29" s="175"/>
      <c r="E29" s="175"/>
      <c r="F29" s="176"/>
      <c r="G29" s="3"/>
      <c r="H29" s="183" t="s">
        <v>19</v>
      </c>
      <c r="I29" s="175"/>
      <c r="J29" s="175"/>
      <c r="K29" s="176"/>
      <c r="L29" s="3"/>
      <c r="M29" s="183" t="s">
        <v>18</v>
      </c>
      <c r="N29" s="175"/>
      <c r="O29" s="175"/>
      <c r="P29" s="176"/>
      <c r="Q29" s="3"/>
      <c r="R29" s="183" t="s">
        <v>3</v>
      </c>
      <c r="S29" s="175"/>
      <c r="T29" s="175"/>
      <c r="U29" s="176"/>
      <c r="V29" s="22"/>
      <c r="W29" s="183" t="s">
        <v>2</v>
      </c>
      <c r="X29" s="175"/>
      <c r="Y29" s="175"/>
      <c r="Z29" s="176"/>
      <c r="AA29" s="22"/>
      <c r="AB29" s="183" t="s">
        <v>130</v>
      </c>
      <c r="AC29" s="175"/>
      <c r="AD29" s="175"/>
      <c r="AE29" s="176"/>
      <c r="AF29" s="22"/>
      <c r="AG29" s="183" t="s">
        <v>208</v>
      </c>
      <c r="AH29" s="175"/>
      <c r="AI29" s="175"/>
      <c r="AJ29" s="22"/>
      <c r="AK29" s="186"/>
      <c r="AL29" s="173"/>
      <c r="AM29" s="173"/>
    </row>
    <row r="30" spans="1:39" ht="14.25" customHeight="1" x14ac:dyDescent="0.25">
      <c r="A30" s="3"/>
      <c r="B30" s="170"/>
      <c r="C30" s="110" t="s">
        <v>180</v>
      </c>
      <c r="D30" s="110">
        <v>2016</v>
      </c>
      <c r="E30" s="110">
        <v>2017</v>
      </c>
      <c r="F30" s="110">
        <v>2018</v>
      </c>
      <c r="G30" s="3"/>
      <c r="H30" s="110" t="s">
        <v>180</v>
      </c>
      <c r="I30" s="110">
        <v>2016</v>
      </c>
      <c r="J30" s="110">
        <v>2017</v>
      </c>
      <c r="K30" s="110">
        <v>2018</v>
      </c>
      <c r="L30" s="3"/>
      <c r="M30" s="110" t="s">
        <v>180</v>
      </c>
      <c r="N30" s="110">
        <v>2016</v>
      </c>
      <c r="O30" s="110">
        <v>2017</v>
      </c>
      <c r="P30" s="110">
        <v>2018</v>
      </c>
      <c r="Q30" s="3"/>
      <c r="R30" s="110" t="s">
        <v>180</v>
      </c>
      <c r="S30" s="110">
        <v>2016</v>
      </c>
      <c r="T30" s="110">
        <v>2017</v>
      </c>
      <c r="U30" s="110">
        <v>2018</v>
      </c>
      <c r="V30" s="22"/>
      <c r="W30" s="110" t="s">
        <v>180</v>
      </c>
      <c r="X30" s="110">
        <v>2016</v>
      </c>
      <c r="Y30" s="110">
        <v>2017</v>
      </c>
      <c r="Z30" s="110">
        <v>2018</v>
      </c>
      <c r="AA30" s="22"/>
      <c r="AB30" s="110" t="s">
        <v>180</v>
      </c>
      <c r="AC30" s="110">
        <v>2016</v>
      </c>
      <c r="AD30" s="110">
        <v>2017</v>
      </c>
      <c r="AE30" s="110">
        <v>2018</v>
      </c>
      <c r="AF30" s="22"/>
      <c r="AG30" s="110">
        <v>2016</v>
      </c>
      <c r="AH30" s="110">
        <v>2017</v>
      </c>
      <c r="AI30" s="110">
        <v>2018</v>
      </c>
      <c r="AJ30" s="22"/>
      <c r="AK30" s="134"/>
      <c r="AL30" s="134"/>
      <c r="AM30" s="134"/>
    </row>
    <row r="31" spans="1:39" ht="14.25" customHeight="1" x14ac:dyDescent="0.25">
      <c r="A31" s="3"/>
      <c r="B31" s="135" t="s">
        <v>203</v>
      </c>
      <c r="C31" s="103">
        <f t="shared" ref="C31:C37" si="66">SUM(D31:F31)</f>
        <v>3585.4341736694678</v>
      </c>
      <c r="D31" s="103">
        <f t="shared" ref="D31:D37" si="67">D21/(1-$B$17)</f>
        <v>3585.4341736694678</v>
      </c>
      <c r="E31" s="103"/>
      <c r="F31" s="103"/>
      <c r="G31" s="3"/>
      <c r="H31" s="103">
        <f t="shared" ref="H31:H37" si="68">SUM(I31:K31)</f>
        <v>11204.481792717088</v>
      </c>
      <c r="I31" s="103">
        <f t="shared" ref="I31:I37" si="69">I21/(1-$B$17)</f>
        <v>11204.481792717088</v>
      </c>
      <c r="J31" s="103"/>
      <c r="K31" s="103"/>
      <c r="L31" s="3"/>
      <c r="M31" s="103">
        <f t="shared" ref="M31:M37" si="70">SUM(N31:P31)</f>
        <v>2661.0644257703084</v>
      </c>
      <c r="N31" s="103">
        <f t="shared" ref="N31:N37" si="71">N21/(1-$B$17)</f>
        <v>2661.0644257703084</v>
      </c>
      <c r="O31" s="103"/>
      <c r="P31" s="103"/>
      <c r="Q31" s="3"/>
      <c r="R31" s="103">
        <f t="shared" ref="R31:R37" si="72">SUM(S31:U31)</f>
        <v>20168.067226890758</v>
      </c>
      <c r="S31" s="103">
        <f t="shared" ref="S31:U31" si="73">S21/(1-$B$17)</f>
        <v>8963.5854341736704</v>
      </c>
      <c r="T31" s="103">
        <f t="shared" si="73"/>
        <v>6722.6890756302528</v>
      </c>
      <c r="U31" s="103">
        <f t="shared" si="73"/>
        <v>4481.7927170868352</v>
      </c>
      <c r="V31" s="22"/>
      <c r="W31" s="103">
        <f t="shared" ref="W31:W37" si="74">SUM(X31:Z31)</f>
        <v>71708.683473389363</v>
      </c>
      <c r="X31" s="103">
        <f t="shared" ref="X31:Z31" si="75">X21/(1-$B$17)</f>
        <v>33613.445378151264</v>
      </c>
      <c r="Y31" s="103">
        <f t="shared" si="75"/>
        <v>22408.963585434176</v>
      </c>
      <c r="Z31" s="103">
        <f t="shared" si="75"/>
        <v>15686.274509803923</v>
      </c>
      <c r="AA31" s="22"/>
      <c r="AB31" s="103">
        <f t="shared" ref="AB31:AB37" si="76">SUM(AC31:AE31)</f>
        <v>1596.6386554621849</v>
      </c>
      <c r="AC31" s="103">
        <f t="shared" ref="AC31:AC37" si="77">AC21/(1-$B$17)</f>
        <v>1596.6386554621849</v>
      </c>
      <c r="AD31" s="103"/>
      <c r="AE31" s="103"/>
      <c r="AF31" s="22"/>
      <c r="AG31" s="103">
        <f t="shared" ref="AG31:AI31" si="78">D31+I31+N31+S31+X31+AC31</f>
        <v>61624.64985994398</v>
      </c>
      <c r="AH31" s="103">
        <f t="shared" si="78"/>
        <v>29131.652661064429</v>
      </c>
      <c r="AI31" s="103">
        <f t="shared" si="78"/>
        <v>20168.067226890758</v>
      </c>
      <c r="AJ31" s="129"/>
      <c r="AK31" s="129"/>
      <c r="AL31" s="129"/>
      <c r="AM31" s="129"/>
    </row>
    <row r="32" spans="1:39" ht="14.25" customHeight="1" x14ac:dyDescent="0.25">
      <c r="A32" s="3"/>
      <c r="B32" s="136" t="s">
        <v>204</v>
      </c>
      <c r="C32" s="103">
        <f t="shared" si="66"/>
        <v>2240.8963585434176</v>
      </c>
      <c r="D32" s="103">
        <f t="shared" si="67"/>
        <v>2240.8963585434176</v>
      </c>
      <c r="E32" s="103"/>
      <c r="F32" s="103"/>
      <c r="G32" s="3"/>
      <c r="H32" s="103">
        <f t="shared" si="68"/>
        <v>13445.378151260506</v>
      </c>
      <c r="I32" s="103">
        <f t="shared" si="69"/>
        <v>13445.378151260506</v>
      </c>
      <c r="J32" s="103"/>
      <c r="K32" s="103"/>
      <c r="L32" s="3"/>
      <c r="M32" s="103">
        <f t="shared" si="70"/>
        <v>3081.2324929971992</v>
      </c>
      <c r="N32" s="103">
        <f t="shared" si="71"/>
        <v>3081.2324929971992</v>
      </c>
      <c r="O32" s="103"/>
      <c r="P32" s="103"/>
      <c r="Q32" s="3"/>
      <c r="R32" s="103">
        <f t="shared" si="72"/>
        <v>60504.201680672275</v>
      </c>
      <c r="S32" s="103">
        <f t="shared" ref="S32:U32" si="79">S22/(1-$B$17)</f>
        <v>26890.756302521011</v>
      </c>
      <c r="T32" s="103">
        <f t="shared" si="79"/>
        <v>20168.067226890758</v>
      </c>
      <c r="U32" s="103">
        <f t="shared" si="79"/>
        <v>13445.378151260506</v>
      </c>
      <c r="V32" s="22"/>
      <c r="W32" s="103">
        <f t="shared" si="74"/>
        <v>197198.87955182075</v>
      </c>
      <c r="X32" s="103">
        <f t="shared" ref="X32:Z32" si="80">X22/(1-$B$17)</f>
        <v>92436.97478991597</v>
      </c>
      <c r="Y32" s="103">
        <f t="shared" si="80"/>
        <v>61624.64985994398</v>
      </c>
      <c r="Z32" s="103">
        <f t="shared" si="80"/>
        <v>43137.254901960783</v>
      </c>
      <c r="AA32" s="22"/>
      <c r="AB32" s="103">
        <f t="shared" si="76"/>
        <v>2184.8739495798322</v>
      </c>
      <c r="AC32" s="103">
        <f t="shared" si="77"/>
        <v>2184.8739495798322</v>
      </c>
      <c r="AD32" s="103"/>
      <c r="AE32" s="103"/>
      <c r="AF32" s="22"/>
      <c r="AG32" s="103">
        <f t="shared" ref="AG32:AI32" si="81">D32+I32+N32+S32+X32+AC32</f>
        <v>140280.11204481794</v>
      </c>
      <c r="AH32" s="103">
        <f t="shared" si="81"/>
        <v>81792.717086834746</v>
      </c>
      <c r="AI32" s="103">
        <f t="shared" si="81"/>
        <v>56582.633053221289</v>
      </c>
      <c r="AJ32" s="129"/>
      <c r="AK32" s="129"/>
      <c r="AL32" s="129"/>
      <c r="AM32" s="129"/>
    </row>
    <row r="33" spans="1:39" ht="14.25" customHeight="1" x14ac:dyDescent="0.25">
      <c r="A33" s="3"/>
      <c r="B33" s="137" t="s">
        <v>198</v>
      </c>
      <c r="C33" s="103">
        <f t="shared" si="66"/>
        <v>336.1344537815126</v>
      </c>
      <c r="D33" s="103">
        <f t="shared" si="67"/>
        <v>336.1344537815126</v>
      </c>
      <c r="E33" s="103"/>
      <c r="F33" s="103"/>
      <c r="G33" s="22"/>
      <c r="H33" s="138">
        <f t="shared" si="68"/>
        <v>1120.4481792717088</v>
      </c>
      <c r="I33" s="103">
        <f t="shared" si="69"/>
        <v>1120.4481792717088</v>
      </c>
      <c r="J33" s="103"/>
      <c r="K33" s="103"/>
      <c r="L33" s="22"/>
      <c r="M33" s="103">
        <f t="shared" si="70"/>
        <v>280.1120448179272</v>
      </c>
      <c r="N33" s="103">
        <f t="shared" si="71"/>
        <v>280.1120448179272</v>
      </c>
      <c r="O33" s="103"/>
      <c r="P33" s="103"/>
      <c r="Q33" s="22"/>
      <c r="R33" s="103">
        <f t="shared" si="72"/>
        <v>2521.0084033613448</v>
      </c>
      <c r="S33" s="103">
        <f t="shared" ref="S33:U33" si="82">S23/(1-$B$17)</f>
        <v>1120.4481792717088</v>
      </c>
      <c r="T33" s="103">
        <f t="shared" si="82"/>
        <v>840.3361344537816</v>
      </c>
      <c r="U33" s="103">
        <f t="shared" si="82"/>
        <v>560.2240896358544</v>
      </c>
      <c r="V33" s="22"/>
      <c r="W33" s="103">
        <f t="shared" si="74"/>
        <v>8963.5854341736704</v>
      </c>
      <c r="X33" s="103">
        <f t="shared" ref="X33:Z33" si="83">X23/(1-$B$17)</f>
        <v>4201.680672268908</v>
      </c>
      <c r="Y33" s="103">
        <f t="shared" si="83"/>
        <v>2801.120448179272</v>
      </c>
      <c r="Z33" s="103">
        <f t="shared" si="83"/>
        <v>1960.7843137254904</v>
      </c>
      <c r="AA33" s="22"/>
      <c r="AB33" s="103">
        <f t="shared" si="76"/>
        <v>168.0672268907563</v>
      </c>
      <c r="AC33" s="103">
        <f t="shared" si="77"/>
        <v>168.0672268907563</v>
      </c>
      <c r="AD33" s="103"/>
      <c r="AE33" s="103"/>
      <c r="AF33" s="22"/>
      <c r="AG33" s="103">
        <f t="shared" ref="AG33:AI33" si="84">D33+I33+N33+S33+X33+AC33</f>
        <v>7226.8907563025223</v>
      </c>
      <c r="AH33" s="103">
        <f t="shared" si="84"/>
        <v>3641.4565826330536</v>
      </c>
      <c r="AI33" s="103">
        <f t="shared" si="84"/>
        <v>2521.0084033613448</v>
      </c>
      <c r="AJ33" s="129"/>
      <c r="AK33" s="129"/>
      <c r="AL33" s="129"/>
      <c r="AM33" s="129"/>
    </row>
    <row r="34" spans="1:39" ht="14.25" customHeight="1" x14ac:dyDescent="0.25">
      <c r="A34" s="3"/>
      <c r="B34" s="139" t="s">
        <v>194</v>
      </c>
      <c r="C34" s="103">
        <f t="shared" si="66"/>
        <v>2240.8963585434176</v>
      </c>
      <c r="D34" s="103">
        <f t="shared" si="67"/>
        <v>2240.8963585434176</v>
      </c>
      <c r="E34" s="103"/>
      <c r="F34" s="103"/>
      <c r="G34" s="22"/>
      <c r="H34" s="138">
        <f t="shared" si="68"/>
        <v>8963.5854341736704</v>
      </c>
      <c r="I34" s="103">
        <f t="shared" si="69"/>
        <v>8963.5854341736704</v>
      </c>
      <c r="J34" s="103"/>
      <c r="K34" s="103"/>
      <c r="L34" s="22"/>
      <c r="M34" s="103">
        <f t="shared" si="70"/>
        <v>2240.8963585434176</v>
      </c>
      <c r="N34" s="103">
        <f t="shared" si="71"/>
        <v>2240.8963585434176</v>
      </c>
      <c r="O34" s="103"/>
      <c r="P34" s="103"/>
      <c r="Q34" s="22"/>
      <c r="R34" s="103">
        <f t="shared" si="72"/>
        <v>25210.084033613446</v>
      </c>
      <c r="S34" s="103">
        <f t="shared" ref="S34:U34" si="85">S24/(1-$B$17)</f>
        <v>11204.481792717088</v>
      </c>
      <c r="T34" s="103">
        <f t="shared" si="85"/>
        <v>8403.361344537816</v>
      </c>
      <c r="U34" s="103">
        <f t="shared" si="85"/>
        <v>5602.240896358544</v>
      </c>
      <c r="V34" s="22"/>
      <c r="W34" s="103">
        <f t="shared" si="74"/>
        <v>71708.683473389363</v>
      </c>
      <c r="X34" s="103">
        <f t="shared" ref="X34:Z34" si="86">X24/(1-$B$17)</f>
        <v>33613.445378151264</v>
      </c>
      <c r="Y34" s="103">
        <f t="shared" si="86"/>
        <v>22408.963585434176</v>
      </c>
      <c r="Z34" s="103">
        <f t="shared" si="86"/>
        <v>15686.274509803923</v>
      </c>
      <c r="AA34" s="22"/>
      <c r="AB34" s="103">
        <f t="shared" si="76"/>
        <v>1344.5378151260504</v>
      </c>
      <c r="AC34" s="103">
        <f t="shared" si="77"/>
        <v>1344.5378151260504</v>
      </c>
      <c r="AD34" s="103"/>
      <c r="AE34" s="103"/>
      <c r="AF34" s="22"/>
      <c r="AG34" s="103">
        <f t="shared" ref="AG34:AI34" si="87">D34+I34+N34+S34+X34+AC34</f>
        <v>59607.843137254909</v>
      </c>
      <c r="AH34" s="103">
        <f t="shared" si="87"/>
        <v>30812.32492997199</v>
      </c>
      <c r="AI34" s="103">
        <f t="shared" si="87"/>
        <v>21288.515406162467</v>
      </c>
      <c r="AJ34" s="129"/>
      <c r="AK34" s="129"/>
      <c r="AL34" s="129"/>
      <c r="AM34" s="129"/>
    </row>
    <row r="35" spans="1:39" ht="14.25" customHeight="1" x14ac:dyDescent="0.25">
      <c r="A35" s="3"/>
      <c r="B35" s="139" t="s">
        <v>205</v>
      </c>
      <c r="C35" s="103">
        <f t="shared" si="66"/>
        <v>560.2240896358544</v>
      </c>
      <c r="D35" s="103">
        <f t="shared" si="67"/>
        <v>560.2240896358544</v>
      </c>
      <c r="E35" s="103"/>
      <c r="F35" s="103"/>
      <c r="G35" s="22"/>
      <c r="H35" s="138">
        <f t="shared" si="68"/>
        <v>1680.6722689075632</v>
      </c>
      <c r="I35" s="103">
        <f t="shared" si="69"/>
        <v>1680.6722689075632</v>
      </c>
      <c r="J35" s="103"/>
      <c r="K35" s="103"/>
      <c r="L35" s="22"/>
      <c r="M35" s="103">
        <f t="shared" si="70"/>
        <v>420.1680672268908</v>
      </c>
      <c r="N35" s="103">
        <f t="shared" si="71"/>
        <v>420.1680672268908</v>
      </c>
      <c r="O35" s="103"/>
      <c r="P35" s="103"/>
      <c r="Q35" s="22"/>
      <c r="R35" s="103">
        <f t="shared" si="72"/>
        <v>2521.0084033613448</v>
      </c>
      <c r="S35" s="103">
        <f t="shared" ref="S35:U35" si="88">S25/(1-$B$17)</f>
        <v>1120.4481792717088</v>
      </c>
      <c r="T35" s="103">
        <f t="shared" si="88"/>
        <v>840.3361344537816</v>
      </c>
      <c r="U35" s="103">
        <f t="shared" si="88"/>
        <v>560.2240896358544</v>
      </c>
      <c r="V35" s="22"/>
      <c r="W35" s="103">
        <f t="shared" si="74"/>
        <v>8963.5854341736704</v>
      </c>
      <c r="X35" s="103">
        <f t="shared" ref="X35:Z35" si="89">X25/(1-$B$17)</f>
        <v>4201.680672268908</v>
      </c>
      <c r="Y35" s="103">
        <f t="shared" si="89"/>
        <v>2801.120448179272</v>
      </c>
      <c r="Z35" s="103">
        <f t="shared" si="89"/>
        <v>1960.7843137254904</v>
      </c>
      <c r="AA35" s="22"/>
      <c r="AB35" s="103">
        <f t="shared" si="76"/>
        <v>252.10084033613447</v>
      </c>
      <c r="AC35" s="103">
        <f t="shared" si="77"/>
        <v>252.10084033613447</v>
      </c>
      <c r="AD35" s="103"/>
      <c r="AE35" s="103"/>
      <c r="AF35" s="22"/>
      <c r="AG35" s="103">
        <f t="shared" ref="AG35:AI35" si="90">D35+I35+N35+S35+X35+AC35</f>
        <v>8235.2941176470595</v>
      </c>
      <c r="AH35" s="103">
        <f t="shared" si="90"/>
        <v>3641.4565826330536</v>
      </c>
      <c r="AI35" s="103">
        <f t="shared" si="90"/>
        <v>2521.0084033613448</v>
      </c>
      <c r="AJ35" s="129"/>
      <c r="AK35" s="129"/>
      <c r="AL35" s="129"/>
      <c r="AM35" s="129"/>
    </row>
    <row r="36" spans="1:39" ht="14.25" customHeight="1" x14ac:dyDescent="0.25">
      <c r="A36" s="3"/>
      <c r="B36" s="139" t="s">
        <v>206</v>
      </c>
      <c r="C36" s="103">
        <f t="shared" si="66"/>
        <v>1792.7170868347339</v>
      </c>
      <c r="D36" s="103">
        <f t="shared" si="67"/>
        <v>1792.7170868347339</v>
      </c>
      <c r="E36" s="103"/>
      <c r="F36" s="103"/>
      <c r="G36" s="22"/>
      <c r="H36" s="138">
        <f t="shared" si="68"/>
        <v>6722.6890756302528</v>
      </c>
      <c r="I36" s="103">
        <f t="shared" si="69"/>
        <v>6722.6890756302528</v>
      </c>
      <c r="J36" s="103"/>
      <c r="K36" s="103"/>
      <c r="L36" s="22"/>
      <c r="M36" s="103">
        <f t="shared" si="70"/>
        <v>1400.560224089636</v>
      </c>
      <c r="N36" s="103">
        <f t="shared" si="71"/>
        <v>1400.560224089636</v>
      </c>
      <c r="O36" s="103"/>
      <c r="P36" s="103"/>
      <c r="Q36" s="22"/>
      <c r="R36" s="103">
        <f t="shared" si="72"/>
        <v>20168.067226890758</v>
      </c>
      <c r="S36" s="103">
        <f t="shared" ref="S36:U36" si="91">S26/(1-$B$17)</f>
        <v>8963.5854341736704</v>
      </c>
      <c r="T36" s="103">
        <f t="shared" si="91"/>
        <v>6722.6890756302528</v>
      </c>
      <c r="U36" s="103">
        <f t="shared" si="91"/>
        <v>4481.7927170868352</v>
      </c>
      <c r="V36" s="22"/>
      <c r="W36" s="103">
        <f t="shared" si="74"/>
        <v>53781.512605042022</v>
      </c>
      <c r="X36" s="103">
        <f t="shared" ref="X36:Z36" si="92">X26/(1-$B$17)</f>
        <v>25210.084033613446</v>
      </c>
      <c r="Y36" s="103">
        <f t="shared" si="92"/>
        <v>16806.722689075632</v>
      </c>
      <c r="Z36" s="103">
        <f t="shared" si="92"/>
        <v>11764.705882352942</v>
      </c>
      <c r="AA36" s="22"/>
      <c r="AB36" s="103">
        <f t="shared" si="76"/>
        <v>840.3361344537816</v>
      </c>
      <c r="AC36" s="103">
        <f t="shared" si="77"/>
        <v>840.3361344537816</v>
      </c>
      <c r="AD36" s="103"/>
      <c r="AE36" s="103"/>
      <c r="AF36" s="22"/>
      <c r="AG36" s="103">
        <f t="shared" ref="AG36:AI36" si="93">D36+I36+N36+S36+X36+AC36</f>
        <v>44929.971988795529</v>
      </c>
      <c r="AH36" s="103">
        <f t="shared" si="93"/>
        <v>23529.411764705885</v>
      </c>
      <c r="AI36" s="103">
        <f t="shared" si="93"/>
        <v>16246.498599439778</v>
      </c>
      <c r="AJ36" s="129"/>
      <c r="AK36" s="140"/>
      <c r="AL36" s="129"/>
      <c r="AM36" s="129"/>
    </row>
    <row r="37" spans="1:39" ht="14.25" customHeight="1" x14ac:dyDescent="0.25">
      <c r="A37" s="3"/>
      <c r="B37" s="139" t="s">
        <v>199</v>
      </c>
      <c r="C37" s="103">
        <f t="shared" si="66"/>
        <v>121008.40336134455</v>
      </c>
      <c r="D37" s="103">
        <f t="shared" si="67"/>
        <v>40336.134453781517</v>
      </c>
      <c r="E37" s="103">
        <f t="shared" ref="E37:F37" si="94">E27/(1-$B$17)</f>
        <v>40336.134453781517</v>
      </c>
      <c r="F37" s="103">
        <f t="shared" si="94"/>
        <v>40336.134453781517</v>
      </c>
      <c r="G37" s="22"/>
      <c r="H37" s="103">
        <f t="shared" si="68"/>
        <v>184873.94957983194</v>
      </c>
      <c r="I37" s="103">
        <f t="shared" si="69"/>
        <v>61624.64985994398</v>
      </c>
      <c r="J37" s="103">
        <f t="shared" ref="J37:K37" si="95">J27/(1-$B$17)</f>
        <v>61624.64985994398</v>
      </c>
      <c r="K37" s="103">
        <f t="shared" si="95"/>
        <v>61624.64985994398</v>
      </c>
      <c r="L37" s="22"/>
      <c r="M37" s="103">
        <f t="shared" si="70"/>
        <v>46218.487394957985</v>
      </c>
      <c r="N37" s="103">
        <f t="shared" si="71"/>
        <v>15406.162464985995</v>
      </c>
      <c r="O37" s="103">
        <f t="shared" ref="O37:P37" si="96">O27/(1-$B$17)</f>
        <v>15406.162464985995</v>
      </c>
      <c r="P37" s="103">
        <f t="shared" si="96"/>
        <v>15406.162464985995</v>
      </c>
      <c r="Q37" s="22"/>
      <c r="R37" s="103">
        <f t="shared" si="72"/>
        <v>392156.86274509807</v>
      </c>
      <c r="S37" s="103">
        <f t="shared" ref="S37:U37" si="97">S27/(1-$B$17)</f>
        <v>78431.372549019608</v>
      </c>
      <c r="T37" s="103">
        <f t="shared" si="97"/>
        <v>137254.90196078431</v>
      </c>
      <c r="U37" s="103">
        <f t="shared" si="97"/>
        <v>176470.58823529413</v>
      </c>
      <c r="V37" s="22"/>
      <c r="W37" s="103">
        <f t="shared" si="74"/>
        <v>705882.3529411765</v>
      </c>
      <c r="X37" s="103">
        <f t="shared" ref="X37:Z37" si="98">X27/(1-$B$17)</f>
        <v>147058.82352941178</v>
      </c>
      <c r="Y37" s="103">
        <f t="shared" si="98"/>
        <v>245098.03921568629</v>
      </c>
      <c r="Z37" s="103">
        <f t="shared" si="98"/>
        <v>313725.49019607843</v>
      </c>
      <c r="AA37" s="22"/>
      <c r="AB37" s="103">
        <f t="shared" si="76"/>
        <v>27731.092436974788</v>
      </c>
      <c r="AC37" s="103">
        <f t="shared" si="77"/>
        <v>9243.6974789915967</v>
      </c>
      <c r="AD37" s="103">
        <f t="shared" ref="AD37:AE37" si="99">AD27/(1-$B$17)</f>
        <v>9243.6974789915967</v>
      </c>
      <c r="AE37" s="103">
        <f t="shared" si="99"/>
        <v>9243.6974789915967</v>
      </c>
      <c r="AF37" s="22"/>
      <c r="AG37" s="103">
        <f t="shared" ref="AG37:AI37" si="100">D37+I37+N37+S37+X37+AC37</f>
        <v>352100.84033613442</v>
      </c>
      <c r="AH37" s="103">
        <f t="shared" si="100"/>
        <v>508963.5854341737</v>
      </c>
      <c r="AI37" s="103">
        <f t="shared" si="100"/>
        <v>616806.72268907563</v>
      </c>
      <c r="AJ37" s="129"/>
      <c r="AK37" s="129"/>
      <c r="AL37" s="129"/>
      <c r="AM37" s="129"/>
    </row>
    <row r="38" spans="1:39" ht="14.25" customHeight="1" x14ac:dyDescent="0.25">
      <c r="A38" s="3"/>
      <c r="B38" s="3"/>
      <c r="C38" s="3"/>
      <c r="D38" s="3"/>
      <c r="E38" s="3"/>
      <c r="F38" s="3"/>
      <c r="G38" s="22"/>
      <c r="H38" s="3"/>
      <c r="I38" s="3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107"/>
      <c r="AK38" s="107"/>
      <c r="AL38" s="107"/>
      <c r="AM38" s="107"/>
    </row>
    <row r="39" spans="1:39" ht="14.25" customHeight="1" x14ac:dyDescent="0.25">
      <c r="A39" s="3"/>
      <c r="B39" s="3"/>
      <c r="C39" s="3"/>
      <c r="D39" s="3"/>
      <c r="E39" s="3"/>
      <c r="F39" s="3"/>
      <c r="G39" s="22"/>
      <c r="H39" s="3"/>
      <c r="I39" s="3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107"/>
      <c r="AK39" s="107"/>
      <c r="AL39" s="107"/>
      <c r="AM39" s="107"/>
    </row>
    <row r="40" spans="1:39" ht="14.25" customHeight="1" x14ac:dyDescent="0.25">
      <c r="A40" s="3"/>
      <c r="B40" s="190"/>
      <c r="C40" s="189" t="s">
        <v>209</v>
      </c>
      <c r="D40" s="189" t="s">
        <v>210</v>
      </c>
      <c r="E40" s="189" t="s">
        <v>211</v>
      </c>
      <c r="F40" s="3"/>
      <c r="G40" s="22"/>
      <c r="H40" s="3"/>
      <c r="I40" s="3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107"/>
      <c r="AK40" s="107"/>
      <c r="AL40" s="107"/>
      <c r="AM40" s="107"/>
    </row>
    <row r="41" spans="1:39" ht="14.25" customHeight="1" x14ac:dyDescent="0.25">
      <c r="A41" s="3"/>
      <c r="B41" s="189" t="s">
        <v>212</v>
      </c>
      <c r="C41" s="65">
        <v>200</v>
      </c>
      <c r="D41" s="141">
        <f>C41*$A$2</f>
        <v>5000</v>
      </c>
      <c r="E41" s="141">
        <f>D41/(1-B17)</f>
        <v>5602.240896358544</v>
      </c>
      <c r="F41" s="3"/>
      <c r="G41" s="22"/>
      <c r="H41" s="3"/>
      <c r="I41" s="3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107"/>
      <c r="AK41" s="107"/>
      <c r="AL41" s="107"/>
      <c r="AM41" s="107"/>
    </row>
    <row r="42" spans="1:39" ht="14.25" customHeight="1" x14ac:dyDescent="0.25">
      <c r="A42" s="3"/>
      <c r="B42" s="3"/>
      <c r="C42" s="3"/>
      <c r="D42" s="3"/>
      <c r="E42" s="3"/>
      <c r="F42" s="3"/>
      <c r="G42" s="22"/>
      <c r="H42" s="3"/>
      <c r="I42" s="3"/>
      <c r="J42" s="22"/>
      <c r="K42" s="22"/>
      <c r="L42" s="22"/>
      <c r="M42" s="22"/>
      <c r="N42" s="22"/>
      <c r="O42" s="22"/>
      <c r="P42" s="22"/>
      <c r="Q42" s="22"/>
      <c r="R42" s="132"/>
      <c r="S42" s="133"/>
      <c r="T42" s="129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107"/>
      <c r="AK42" s="107"/>
      <c r="AL42" s="107"/>
      <c r="AM42" s="107"/>
    </row>
    <row r="43" spans="1:39" ht="14.25" customHeight="1" x14ac:dyDescent="0.25">
      <c r="A43" s="3"/>
      <c r="B43" s="3"/>
      <c r="C43" s="3"/>
      <c r="D43" s="3"/>
      <c r="E43" s="3"/>
      <c r="F43" s="3"/>
      <c r="G43" s="22"/>
      <c r="H43" s="183" t="s">
        <v>213</v>
      </c>
      <c r="I43" s="175"/>
      <c r="J43" s="175"/>
      <c r="K43" s="22"/>
      <c r="L43" s="22"/>
      <c r="M43" s="183" t="s">
        <v>202</v>
      </c>
      <c r="N43" s="175"/>
      <c r="O43" s="175"/>
      <c r="P43" s="22"/>
      <c r="Q43" s="22"/>
      <c r="R43" s="183" t="s">
        <v>208</v>
      </c>
      <c r="S43" s="175"/>
      <c r="T43" s="175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107"/>
      <c r="AK43" s="107"/>
      <c r="AL43" s="107"/>
      <c r="AM43" s="107"/>
    </row>
    <row r="44" spans="1:39" ht="14.25" customHeight="1" x14ac:dyDescent="0.25">
      <c r="A44" s="3"/>
      <c r="B44" s="188" t="s">
        <v>214</v>
      </c>
      <c r="C44" s="189" t="s">
        <v>209</v>
      </c>
      <c r="D44" s="189" t="s">
        <v>210</v>
      </c>
      <c r="E44" s="142"/>
      <c r="F44" s="142"/>
      <c r="G44" s="22"/>
      <c r="H44" s="110">
        <v>2016</v>
      </c>
      <c r="I44" s="110">
        <v>2017</v>
      </c>
      <c r="J44" s="110">
        <v>2018</v>
      </c>
      <c r="K44" s="142"/>
      <c r="L44" s="22"/>
      <c r="M44" s="110">
        <v>2016</v>
      </c>
      <c r="N44" s="110">
        <v>2017</v>
      </c>
      <c r="O44" s="110">
        <v>2018</v>
      </c>
      <c r="P44" s="22"/>
      <c r="Q44" s="22"/>
      <c r="R44" s="110">
        <v>2016</v>
      </c>
      <c r="S44" s="110">
        <v>2017</v>
      </c>
      <c r="T44" s="110">
        <v>2018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107"/>
      <c r="AK44" s="107"/>
      <c r="AL44" s="107"/>
      <c r="AM44" s="107"/>
    </row>
    <row r="45" spans="1:39" ht="14.25" customHeight="1" x14ac:dyDescent="0.25">
      <c r="A45" s="3"/>
      <c r="B45" s="143" t="s">
        <v>215</v>
      </c>
      <c r="C45" s="65">
        <v>25</v>
      </c>
      <c r="D45" s="141">
        <f t="shared" ref="D45:D47" si="101">C45*$A$2</f>
        <v>625</v>
      </c>
      <c r="F45" s="3"/>
      <c r="G45" s="22"/>
      <c r="H45" s="65">
        <v>1</v>
      </c>
      <c r="I45" s="65">
        <v>2</v>
      </c>
      <c r="J45" s="144">
        <v>3</v>
      </c>
      <c r="K45" s="22"/>
      <c r="L45" s="22"/>
      <c r="M45" s="145">
        <f t="shared" ref="M45:O45" si="102">$D45*H45</f>
        <v>625</v>
      </c>
      <c r="N45" s="145">
        <f t="shared" si="102"/>
        <v>1250</v>
      </c>
      <c r="O45" s="145">
        <f t="shared" si="102"/>
        <v>1875</v>
      </c>
      <c r="P45" s="22"/>
      <c r="Q45" s="22"/>
      <c r="R45" s="145">
        <f t="shared" ref="R45:T45" si="103">M45/(1-$B$17)</f>
        <v>700.280112044818</v>
      </c>
      <c r="S45" s="145">
        <f t="shared" si="103"/>
        <v>1400.560224089636</v>
      </c>
      <c r="T45" s="145">
        <f t="shared" si="103"/>
        <v>2100.840336134454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107"/>
      <c r="AK45" s="107"/>
      <c r="AL45" s="107"/>
      <c r="AM45" s="107"/>
    </row>
    <row r="46" spans="1:39" ht="14.25" customHeight="1" x14ac:dyDescent="0.25">
      <c r="A46" s="3"/>
      <c r="B46" s="143" t="s">
        <v>216</v>
      </c>
      <c r="C46" s="65">
        <v>50</v>
      </c>
      <c r="D46" s="141">
        <f t="shared" si="101"/>
        <v>1250</v>
      </c>
      <c r="F46" s="3"/>
      <c r="G46" s="22"/>
      <c r="H46" s="65">
        <v>2</v>
      </c>
      <c r="I46" s="65">
        <v>3</v>
      </c>
      <c r="J46" s="144">
        <v>4</v>
      </c>
      <c r="K46" s="22"/>
      <c r="L46" s="22"/>
      <c r="M46" s="145">
        <f t="shared" ref="M46:O46" si="104">$D46*H46</f>
        <v>2500</v>
      </c>
      <c r="N46" s="145">
        <f t="shared" si="104"/>
        <v>3750</v>
      </c>
      <c r="O46" s="145">
        <f t="shared" si="104"/>
        <v>5000</v>
      </c>
      <c r="P46" s="22"/>
      <c r="Q46" s="22"/>
      <c r="R46" s="145">
        <f t="shared" ref="R46:T46" si="105">M46/(1-$B$17)</f>
        <v>2801.120448179272</v>
      </c>
      <c r="S46" s="145">
        <f t="shared" si="105"/>
        <v>4201.680672268908</v>
      </c>
      <c r="T46" s="145">
        <f t="shared" si="105"/>
        <v>5602.240896358544</v>
      </c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107"/>
      <c r="AK46" s="107"/>
      <c r="AL46" s="107"/>
      <c r="AM46" s="107"/>
    </row>
    <row r="47" spans="1:39" ht="14.25" customHeight="1" x14ac:dyDescent="0.25">
      <c r="A47" s="3"/>
      <c r="B47" s="143" t="s">
        <v>217</v>
      </c>
      <c r="C47" s="65">
        <v>170</v>
      </c>
      <c r="D47" s="141">
        <f t="shared" si="101"/>
        <v>4250</v>
      </c>
      <c r="F47" s="3"/>
      <c r="G47" s="22"/>
      <c r="H47" s="65">
        <v>1</v>
      </c>
      <c r="I47" s="65">
        <v>2</v>
      </c>
      <c r="J47" s="144">
        <v>2</v>
      </c>
      <c r="K47" s="22"/>
      <c r="L47" s="22"/>
      <c r="M47" s="145">
        <f t="shared" ref="M47:O47" si="106">$D47*H47</f>
        <v>4250</v>
      </c>
      <c r="N47" s="145">
        <f t="shared" si="106"/>
        <v>8500</v>
      </c>
      <c r="O47" s="145">
        <f t="shared" si="106"/>
        <v>8500</v>
      </c>
      <c r="P47" s="22"/>
      <c r="Q47" s="22"/>
      <c r="R47" s="145">
        <f t="shared" ref="R47:T47" si="107">M47/(1-$B$17)</f>
        <v>4761.9047619047624</v>
      </c>
      <c r="S47" s="145">
        <f t="shared" si="107"/>
        <v>9523.8095238095248</v>
      </c>
      <c r="T47" s="145">
        <f t="shared" si="107"/>
        <v>9523.8095238095248</v>
      </c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107"/>
      <c r="AK47" s="107"/>
      <c r="AL47" s="107"/>
      <c r="AM47" s="107"/>
    </row>
    <row r="48" spans="1:39" ht="14.25" customHeight="1" x14ac:dyDescent="0.25">
      <c r="A48" s="3"/>
      <c r="B48" s="143" t="s">
        <v>218</v>
      </c>
      <c r="C48" s="3"/>
      <c r="D48" s="3"/>
      <c r="E48" s="3"/>
      <c r="F48" s="3"/>
      <c r="G48" s="22"/>
      <c r="H48" s="3"/>
      <c r="I48" s="3"/>
      <c r="J48" s="22"/>
      <c r="K48" s="22"/>
      <c r="L48" s="22"/>
      <c r="M48" s="145">
        <f t="shared" ref="M48:O48" si="108">SUM(M45:M47)</f>
        <v>7375</v>
      </c>
      <c r="N48" s="145">
        <f t="shared" si="108"/>
        <v>13500</v>
      </c>
      <c r="O48" s="145">
        <f t="shared" si="108"/>
        <v>15375</v>
      </c>
      <c r="P48" s="22"/>
      <c r="Q48" s="22"/>
      <c r="R48" s="145">
        <f t="shared" ref="R48:T48" si="109">SUM(R45:R47)</f>
        <v>8263.3053221288519</v>
      </c>
      <c r="S48" s="145">
        <f t="shared" si="109"/>
        <v>15126.050420168069</v>
      </c>
      <c r="T48" s="145">
        <f t="shared" si="109"/>
        <v>17226.89075630252</v>
      </c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107"/>
      <c r="AK48" s="107"/>
      <c r="AL48" s="107"/>
      <c r="AM48" s="107"/>
    </row>
    <row r="49" spans="1:39" ht="14.25" customHeigh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107"/>
      <c r="AK49" s="107"/>
      <c r="AL49" s="107"/>
      <c r="AM49" s="107"/>
    </row>
    <row r="50" spans="1:39" ht="14.25" customHeight="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107"/>
      <c r="AK50" s="107"/>
      <c r="AL50" s="107"/>
      <c r="AM50" s="107"/>
    </row>
    <row r="51" spans="1:39" ht="14.2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107"/>
      <c r="AK51" s="107"/>
      <c r="AL51" s="107"/>
      <c r="AM51" s="107"/>
    </row>
    <row r="52" spans="1:39" ht="14.25" customHeight="1" x14ac:dyDescent="0.25">
      <c r="A52" s="146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44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107"/>
      <c r="AK52" s="107"/>
      <c r="AL52" s="107"/>
      <c r="AM52" s="107"/>
    </row>
    <row r="53" spans="1:39" ht="14.25" customHeight="1" x14ac:dyDescent="0.25">
      <c r="A53" s="146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107"/>
      <c r="AK53" s="107"/>
      <c r="AL53" s="107"/>
      <c r="AM53" s="107"/>
    </row>
    <row r="54" spans="1:39" ht="14.25" customHeight="1" x14ac:dyDescent="0.25">
      <c r="A54" s="146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107"/>
      <c r="AK54" s="107"/>
      <c r="AL54" s="107"/>
      <c r="AM54" s="107"/>
    </row>
    <row r="55" spans="1:39" ht="14.25" customHeight="1" x14ac:dyDescent="0.25">
      <c r="A55" s="146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107"/>
      <c r="AK55" s="107"/>
      <c r="AL55" s="107"/>
      <c r="AM55" s="107"/>
    </row>
    <row r="56" spans="1:39" ht="14.25" customHeight="1" x14ac:dyDescent="0.25">
      <c r="A56" s="146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107"/>
      <c r="AK56" s="107"/>
      <c r="AL56" s="107"/>
      <c r="AM56" s="107"/>
    </row>
    <row r="57" spans="1:39" ht="14.25" customHeight="1" x14ac:dyDescent="0.25">
      <c r="A57" s="146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107"/>
      <c r="AK57" s="107"/>
      <c r="AL57" s="107"/>
      <c r="AM57" s="107"/>
    </row>
    <row r="58" spans="1:39" ht="14.25" customHeigh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107"/>
      <c r="AK58" s="107"/>
      <c r="AL58" s="107"/>
      <c r="AM58" s="107"/>
    </row>
    <row r="59" spans="1:39" ht="14.25" customHeigh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107"/>
      <c r="AK59" s="107"/>
      <c r="AL59" s="107"/>
      <c r="AM59" s="107"/>
    </row>
    <row r="60" spans="1:39" ht="14.25" customHeigh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107"/>
      <c r="AK60" s="107"/>
      <c r="AL60" s="107"/>
      <c r="AM60" s="107"/>
    </row>
    <row r="61" spans="1:39" ht="14.2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107"/>
      <c r="AK61" s="107"/>
      <c r="AL61" s="107"/>
      <c r="AM61" s="107"/>
    </row>
    <row r="62" spans="1:39" ht="14.2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107"/>
      <c r="AK62" s="107"/>
      <c r="AL62" s="107"/>
      <c r="AM62" s="107"/>
    </row>
    <row r="63" spans="1:39" ht="14.25" customHeigh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107"/>
      <c r="AK63" s="107"/>
      <c r="AL63" s="107"/>
      <c r="AM63" s="107"/>
    </row>
    <row r="64" spans="1:39" ht="14.2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107"/>
      <c r="AK64" s="107"/>
      <c r="AL64" s="107"/>
      <c r="AM64" s="107"/>
    </row>
    <row r="65" spans="1:39" ht="14.25" customHeigh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107"/>
      <c r="AK65" s="107"/>
      <c r="AL65" s="107"/>
      <c r="AM65" s="107"/>
    </row>
    <row r="66" spans="1:39" ht="14.25" customHeigh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107"/>
      <c r="AK66" s="107"/>
      <c r="AL66" s="107"/>
      <c r="AM66" s="107"/>
    </row>
    <row r="67" spans="1:39" ht="14.2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107"/>
      <c r="AK67" s="107"/>
      <c r="AL67" s="107"/>
      <c r="AM67" s="107"/>
    </row>
    <row r="68" spans="1:39" ht="14.2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107"/>
      <c r="AK68" s="107"/>
      <c r="AL68" s="107"/>
      <c r="AM68" s="107"/>
    </row>
    <row r="69" spans="1:39" ht="14.2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107"/>
      <c r="AK69" s="107"/>
      <c r="AL69" s="107"/>
      <c r="AM69" s="107"/>
    </row>
    <row r="70" spans="1:39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107"/>
      <c r="AK70" s="107"/>
      <c r="AL70" s="107"/>
      <c r="AM70" s="107"/>
    </row>
    <row r="71" spans="1:39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107"/>
      <c r="AK71" s="107"/>
      <c r="AL71" s="107"/>
      <c r="AM71" s="107"/>
    </row>
    <row r="72" spans="1:39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107"/>
      <c r="AK72" s="107"/>
      <c r="AL72" s="107"/>
      <c r="AM72" s="107"/>
    </row>
    <row r="73" spans="1:39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107"/>
      <c r="AK73" s="107"/>
      <c r="AL73" s="107"/>
      <c r="AM73" s="107"/>
    </row>
    <row r="74" spans="1:39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107"/>
      <c r="AK74" s="107"/>
      <c r="AL74" s="107"/>
      <c r="AM74" s="107"/>
    </row>
    <row r="75" spans="1:39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107"/>
      <c r="AK75" s="107"/>
      <c r="AL75" s="107"/>
      <c r="AM75" s="107"/>
    </row>
    <row r="76" spans="1:39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107"/>
      <c r="AK76" s="107"/>
      <c r="AL76" s="107"/>
      <c r="AM76" s="107"/>
    </row>
    <row r="77" spans="1:39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107"/>
      <c r="AK77" s="107"/>
      <c r="AL77" s="107"/>
      <c r="AM77" s="107"/>
    </row>
    <row r="78" spans="1:39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107"/>
      <c r="AK78" s="107"/>
      <c r="AL78" s="107"/>
      <c r="AM78" s="107"/>
    </row>
    <row r="79" spans="1:3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107"/>
      <c r="AK79" s="107"/>
      <c r="AL79" s="107"/>
      <c r="AM79" s="107"/>
    </row>
    <row r="80" spans="1:3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107"/>
      <c r="AK80" s="107"/>
      <c r="AL80" s="107"/>
      <c r="AM80" s="107"/>
    </row>
    <row r="81" spans="1:3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107"/>
      <c r="AK81" s="107"/>
      <c r="AL81" s="107"/>
      <c r="AM81" s="107"/>
    </row>
    <row r="82" spans="1:3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107"/>
      <c r="AK82" s="107"/>
      <c r="AL82" s="107"/>
      <c r="AM82" s="107"/>
    </row>
    <row r="83" spans="1:3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107"/>
      <c r="AK83" s="107"/>
      <c r="AL83" s="107"/>
      <c r="AM83" s="107"/>
    </row>
    <row r="84" spans="1:3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107"/>
      <c r="AK84" s="107"/>
      <c r="AL84" s="107"/>
      <c r="AM84" s="107"/>
    </row>
    <row r="85" spans="1:3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107"/>
      <c r="AK85" s="107"/>
      <c r="AL85" s="107"/>
      <c r="AM85" s="107"/>
    </row>
    <row r="86" spans="1:3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107"/>
      <c r="AK86" s="107"/>
      <c r="AL86" s="107"/>
      <c r="AM86" s="107"/>
    </row>
    <row r="87" spans="1:3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107"/>
      <c r="AK87" s="107"/>
      <c r="AL87" s="107"/>
      <c r="AM87" s="107"/>
    </row>
    <row r="88" spans="1:3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107"/>
      <c r="AK88" s="107"/>
      <c r="AL88" s="107"/>
      <c r="AM88" s="107"/>
    </row>
    <row r="89" spans="1:3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107"/>
      <c r="AK89" s="107"/>
      <c r="AL89" s="107"/>
      <c r="AM89" s="107"/>
    </row>
    <row r="90" spans="1:3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107"/>
      <c r="AK90" s="107"/>
      <c r="AL90" s="107"/>
      <c r="AM90" s="107"/>
    </row>
    <row r="91" spans="1:3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107"/>
      <c r="AK91" s="107"/>
      <c r="AL91" s="107"/>
      <c r="AM91" s="107"/>
    </row>
    <row r="92" spans="1:3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107"/>
      <c r="AK92" s="107"/>
      <c r="AL92" s="107"/>
      <c r="AM92" s="107"/>
    </row>
    <row r="93" spans="1:3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107"/>
      <c r="AK93" s="107"/>
      <c r="AL93" s="107"/>
      <c r="AM93" s="107"/>
    </row>
    <row r="94" spans="1:3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107"/>
      <c r="AK94" s="107"/>
      <c r="AL94" s="107"/>
      <c r="AM94" s="107"/>
    </row>
    <row r="95" spans="1:3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107"/>
      <c r="AK95" s="107"/>
      <c r="AL95" s="107"/>
      <c r="AM95" s="107"/>
    </row>
    <row r="96" spans="1:3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107"/>
      <c r="AK96" s="107"/>
      <c r="AL96" s="107"/>
      <c r="AM96" s="107"/>
    </row>
    <row r="97" spans="1:3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107"/>
      <c r="AK97" s="107"/>
      <c r="AL97" s="107"/>
      <c r="AM97" s="107"/>
    </row>
    <row r="98" spans="1:39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107"/>
      <c r="AK98" s="107"/>
      <c r="AL98" s="107"/>
      <c r="AM98" s="107"/>
    </row>
    <row r="99" spans="1:39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107"/>
      <c r="AK99" s="107"/>
      <c r="AL99" s="107"/>
      <c r="AM99" s="107"/>
    </row>
    <row r="100" spans="1:39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107"/>
      <c r="AK100" s="107"/>
      <c r="AL100" s="107"/>
      <c r="AM100" s="107"/>
    </row>
    <row r="101" spans="1:39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107"/>
      <c r="AK101" s="107"/>
      <c r="AL101" s="107"/>
      <c r="AM101" s="107"/>
    </row>
    <row r="102" spans="1:39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107"/>
      <c r="AK102" s="107"/>
      <c r="AL102" s="107"/>
      <c r="AM102" s="107"/>
    </row>
    <row r="103" spans="1:39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107"/>
      <c r="AK103" s="107"/>
      <c r="AL103" s="107"/>
      <c r="AM103" s="107"/>
    </row>
    <row r="104" spans="1:39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107"/>
      <c r="AK104" s="107"/>
      <c r="AL104" s="107"/>
      <c r="AM104" s="107"/>
    </row>
    <row r="105" spans="1:39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107"/>
      <c r="AK105" s="107"/>
      <c r="AL105" s="107"/>
      <c r="AM105" s="107"/>
    </row>
    <row r="106" spans="1:39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107"/>
      <c r="AK106" s="107"/>
      <c r="AL106" s="107"/>
      <c r="AM106" s="107"/>
    </row>
    <row r="107" spans="1:39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107"/>
      <c r="AK107" s="107"/>
      <c r="AL107" s="107"/>
      <c r="AM107" s="107"/>
    </row>
    <row r="108" spans="1:39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107"/>
      <c r="AK108" s="107"/>
      <c r="AL108" s="107"/>
      <c r="AM108" s="107"/>
    </row>
    <row r="109" spans="1:39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107"/>
      <c r="AK109" s="107"/>
      <c r="AL109" s="107"/>
      <c r="AM109" s="107"/>
    </row>
    <row r="110" spans="1:39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107"/>
      <c r="AK110" s="107"/>
      <c r="AL110" s="107"/>
      <c r="AM110" s="107"/>
    </row>
    <row r="111" spans="1:39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107"/>
      <c r="AK111" s="107"/>
      <c r="AL111" s="107"/>
      <c r="AM111" s="107"/>
    </row>
    <row r="112" spans="1:39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107"/>
      <c r="AK112" s="107"/>
      <c r="AL112" s="107"/>
      <c r="AM112" s="107"/>
    </row>
    <row r="113" spans="1:39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107"/>
      <c r="AK113" s="107"/>
      <c r="AL113" s="107"/>
      <c r="AM113" s="107"/>
    </row>
    <row r="114" spans="1:39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107"/>
      <c r="AK114" s="107"/>
      <c r="AL114" s="107"/>
      <c r="AM114" s="107"/>
    </row>
    <row r="115" spans="1:39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107"/>
      <c r="AK115" s="107"/>
      <c r="AL115" s="107"/>
      <c r="AM115" s="107"/>
    </row>
    <row r="116" spans="1:39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107"/>
      <c r="AK116" s="107"/>
      <c r="AL116" s="107"/>
      <c r="AM116" s="107"/>
    </row>
    <row r="117" spans="1:39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107"/>
      <c r="AK117" s="107"/>
      <c r="AL117" s="107"/>
      <c r="AM117" s="107"/>
    </row>
    <row r="118" spans="1:39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107"/>
      <c r="AK118" s="107"/>
      <c r="AL118" s="107"/>
      <c r="AM118" s="107"/>
    </row>
    <row r="119" spans="1:39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107"/>
      <c r="AK119" s="107"/>
      <c r="AL119" s="107"/>
      <c r="AM119" s="107"/>
    </row>
    <row r="120" spans="1:39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107"/>
      <c r="AK120" s="107"/>
      <c r="AL120" s="107"/>
      <c r="AM120" s="107"/>
    </row>
    <row r="121" spans="1:39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107"/>
      <c r="AK121" s="107"/>
      <c r="AL121" s="107"/>
      <c r="AM121" s="107"/>
    </row>
    <row r="122" spans="1:39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107"/>
      <c r="AK122" s="107"/>
      <c r="AL122" s="107"/>
      <c r="AM122" s="107"/>
    </row>
    <row r="123" spans="1:39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107"/>
      <c r="AK123" s="107"/>
      <c r="AL123" s="107"/>
      <c r="AM123" s="107"/>
    </row>
    <row r="124" spans="1:39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107"/>
      <c r="AK124" s="107"/>
      <c r="AL124" s="107"/>
      <c r="AM124" s="107"/>
    </row>
    <row r="125" spans="1:39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107"/>
      <c r="AK125" s="107"/>
      <c r="AL125" s="107"/>
      <c r="AM125" s="107"/>
    </row>
    <row r="126" spans="1:39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107"/>
      <c r="AK126" s="107"/>
      <c r="AL126" s="107"/>
      <c r="AM126" s="107"/>
    </row>
    <row r="127" spans="1:39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107"/>
      <c r="AK127" s="107"/>
      <c r="AL127" s="107"/>
      <c r="AM127" s="107"/>
    </row>
    <row r="128" spans="1:39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107"/>
      <c r="AK128" s="107"/>
      <c r="AL128" s="107"/>
      <c r="AM128" s="107"/>
    </row>
    <row r="129" spans="1:39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107"/>
      <c r="AK129" s="107"/>
      <c r="AL129" s="107"/>
      <c r="AM129" s="107"/>
    </row>
    <row r="130" spans="1:39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107"/>
      <c r="AK130" s="107"/>
      <c r="AL130" s="107"/>
      <c r="AM130" s="107"/>
    </row>
    <row r="131" spans="1:39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107"/>
      <c r="AK131" s="107"/>
      <c r="AL131" s="107"/>
      <c r="AM131" s="107"/>
    </row>
    <row r="132" spans="1:39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107"/>
      <c r="AK132" s="107"/>
      <c r="AL132" s="107"/>
      <c r="AM132" s="107"/>
    </row>
    <row r="133" spans="1:39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107"/>
      <c r="AK133" s="107"/>
      <c r="AL133" s="107"/>
      <c r="AM133" s="107"/>
    </row>
    <row r="134" spans="1:39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107"/>
      <c r="AK134" s="107"/>
      <c r="AL134" s="107"/>
      <c r="AM134" s="107"/>
    </row>
    <row r="135" spans="1:39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107"/>
      <c r="AK135" s="107"/>
      <c r="AL135" s="107"/>
      <c r="AM135" s="107"/>
    </row>
    <row r="136" spans="1:39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107"/>
      <c r="AK136" s="107"/>
      <c r="AL136" s="107"/>
      <c r="AM136" s="107"/>
    </row>
    <row r="137" spans="1:39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107"/>
      <c r="AK137" s="107"/>
      <c r="AL137" s="107"/>
      <c r="AM137" s="107"/>
    </row>
    <row r="138" spans="1:39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107"/>
      <c r="AK138" s="107"/>
      <c r="AL138" s="107"/>
      <c r="AM138" s="107"/>
    </row>
    <row r="139" spans="1:39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107"/>
      <c r="AK139" s="107"/>
      <c r="AL139" s="107"/>
      <c r="AM139" s="107"/>
    </row>
    <row r="140" spans="1:39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107"/>
      <c r="AK140" s="107"/>
      <c r="AL140" s="107"/>
      <c r="AM140" s="107"/>
    </row>
    <row r="141" spans="1:39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107"/>
      <c r="AK141" s="107"/>
      <c r="AL141" s="107"/>
      <c r="AM141" s="107"/>
    </row>
    <row r="142" spans="1:39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107"/>
      <c r="AK142" s="107"/>
      <c r="AL142" s="107"/>
      <c r="AM142" s="107"/>
    </row>
    <row r="143" spans="1:39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107"/>
      <c r="AK143" s="107"/>
      <c r="AL143" s="107"/>
      <c r="AM143" s="107"/>
    </row>
    <row r="144" spans="1:39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107"/>
      <c r="AK144" s="107"/>
      <c r="AL144" s="107"/>
      <c r="AM144" s="107"/>
    </row>
    <row r="145" spans="1:39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107"/>
      <c r="AK145" s="107"/>
      <c r="AL145" s="107"/>
      <c r="AM145" s="107"/>
    </row>
    <row r="146" spans="1:39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107"/>
      <c r="AK146" s="107"/>
      <c r="AL146" s="107"/>
      <c r="AM146" s="107"/>
    </row>
    <row r="147" spans="1:39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107"/>
      <c r="AK147" s="107"/>
      <c r="AL147" s="107"/>
      <c r="AM147" s="107"/>
    </row>
    <row r="148" spans="1:39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107"/>
      <c r="AK148" s="107"/>
      <c r="AL148" s="107"/>
      <c r="AM148" s="107"/>
    </row>
    <row r="149" spans="1:39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107"/>
      <c r="AK149" s="107"/>
      <c r="AL149" s="107"/>
      <c r="AM149" s="107"/>
    </row>
    <row r="150" spans="1:39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107"/>
      <c r="AK150" s="107"/>
      <c r="AL150" s="107"/>
      <c r="AM150" s="107"/>
    </row>
    <row r="151" spans="1:39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107"/>
      <c r="AK151" s="107"/>
      <c r="AL151" s="107"/>
      <c r="AM151" s="107"/>
    </row>
    <row r="152" spans="1:39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107"/>
      <c r="AK152" s="107"/>
      <c r="AL152" s="107"/>
      <c r="AM152" s="107"/>
    </row>
    <row r="153" spans="1:39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107"/>
      <c r="AK153" s="107"/>
      <c r="AL153" s="107"/>
      <c r="AM153" s="107"/>
    </row>
    <row r="154" spans="1:39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107"/>
      <c r="AK154" s="107"/>
      <c r="AL154" s="107"/>
      <c r="AM154" s="107"/>
    </row>
    <row r="155" spans="1:39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107"/>
      <c r="AK155" s="107"/>
      <c r="AL155" s="107"/>
      <c r="AM155" s="107"/>
    </row>
    <row r="156" spans="1:39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107"/>
      <c r="AK156" s="107"/>
      <c r="AL156" s="107"/>
      <c r="AM156" s="107"/>
    </row>
    <row r="157" spans="1:39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107"/>
      <c r="AK157" s="107"/>
      <c r="AL157" s="107"/>
      <c r="AM157" s="107"/>
    </row>
    <row r="158" spans="1:39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107"/>
      <c r="AK158" s="107"/>
      <c r="AL158" s="107"/>
      <c r="AM158" s="107"/>
    </row>
    <row r="159" spans="1:39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107"/>
      <c r="AK159" s="107"/>
      <c r="AL159" s="107"/>
      <c r="AM159" s="107"/>
    </row>
    <row r="160" spans="1:39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107"/>
      <c r="AK160" s="107"/>
      <c r="AL160" s="107"/>
      <c r="AM160" s="107"/>
    </row>
    <row r="161" spans="1:39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107"/>
      <c r="AK161" s="107"/>
      <c r="AL161" s="107"/>
      <c r="AM161" s="107"/>
    </row>
    <row r="162" spans="1:39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107"/>
      <c r="AK162" s="107"/>
      <c r="AL162" s="107"/>
      <c r="AM162" s="107"/>
    </row>
    <row r="163" spans="1:39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107"/>
      <c r="AK163" s="107"/>
      <c r="AL163" s="107"/>
      <c r="AM163" s="107"/>
    </row>
    <row r="164" spans="1:39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107"/>
      <c r="AK164" s="107"/>
      <c r="AL164" s="107"/>
      <c r="AM164" s="107"/>
    </row>
    <row r="165" spans="1:39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107"/>
      <c r="AK165" s="107"/>
      <c r="AL165" s="107"/>
      <c r="AM165" s="107"/>
    </row>
    <row r="166" spans="1:39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107"/>
      <c r="AK166" s="107"/>
      <c r="AL166" s="107"/>
      <c r="AM166" s="107"/>
    </row>
    <row r="167" spans="1:39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107"/>
      <c r="AK167" s="107"/>
      <c r="AL167" s="107"/>
      <c r="AM167" s="107"/>
    </row>
    <row r="168" spans="1:39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107"/>
      <c r="AK168" s="107"/>
      <c r="AL168" s="107"/>
      <c r="AM168" s="107"/>
    </row>
    <row r="169" spans="1:39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107"/>
      <c r="AK169" s="107"/>
      <c r="AL169" s="107"/>
      <c r="AM169" s="107"/>
    </row>
    <row r="170" spans="1:39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107"/>
      <c r="AK170" s="107"/>
      <c r="AL170" s="107"/>
      <c r="AM170" s="107"/>
    </row>
    <row r="171" spans="1:39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107"/>
      <c r="AK171" s="107"/>
      <c r="AL171" s="107"/>
      <c r="AM171" s="107"/>
    </row>
    <row r="172" spans="1:39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107"/>
      <c r="AK172" s="107"/>
      <c r="AL172" s="107"/>
      <c r="AM172" s="107"/>
    </row>
    <row r="173" spans="1:39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107"/>
      <c r="AK173" s="107"/>
      <c r="AL173" s="107"/>
      <c r="AM173" s="107"/>
    </row>
    <row r="174" spans="1:39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107"/>
      <c r="AK174" s="107"/>
      <c r="AL174" s="107"/>
      <c r="AM174" s="107"/>
    </row>
    <row r="175" spans="1:39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107"/>
      <c r="AK175" s="107"/>
      <c r="AL175" s="107"/>
      <c r="AM175" s="107"/>
    </row>
    <row r="176" spans="1:39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107"/>
      <c r="AK176" s="107"/>
      <c r="AL176" s="107"/>
      <c r="AM176" s="107"/>
    </row>
    <row r="177" spans="1:39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107"/>
      <c r="AK177" s="107"/>
      <c r="AL177" s="107"/>
      <c r="AM177" s="107"/>
    </row>
    <row r="178" spans="1:39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107"/>
      <c r="AK178" s="107"/>
      <c r="AL178" s="107"/>
      <c r="AM178" s="107"/>
    </row>
    <row r="179" spans="1:39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107"/>
      <c r="AK179" s="107"/>
      <c r="AL179" s="107"/>
      <c r="AM179" s="107"/>
    </row>
    <row r="180" spans="1:39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107"/>
      <c r="AK180" s="107"/>
      <c r="AL180" s="107"/>
      <c r="AM180" s="107"/>
    </row>
    <row r="181" spans="1:39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107"/>
      <c r="AK181" s="107"/>
      <c r="AL181" s="107"/>
      <c r="AM181" s="107"/>
    </row>
    <row r="182" spans="1:39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107"/>
      <c r="AK182" s="107"/>
      <c r="AL182" s="107"/>
      <c r="AM182" s="107"/>
    </row>
    <row r="183" spans="1:39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107"/>
      <c r="AK183" s="107"/>
      <c r="AL183" s="107"/>
      <c r="AM183" s="107"/>
    </row>
    <row r="184" spans="1:39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107"/>
      <c r="AK184" s="107"/>
      <c r="AL184" s="107"/>
      <c r="AM184" s="107"/>
    </row>
    <row r="185" spans="1:39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107"/>
      <c r="AK185" s="107"/>
      <c r="AL185" s="107"/>
      <c r="AM185" s="107"/>
    </row>
    <row r="186" spans="1:39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107"/>
      <c r="AK186" s="107"/>
      <c r="AL186" s="107"/>
      <c r="AM186" s="107"/>
    </row>
    <row r="187" spans="1:39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107"/>
      <c r="AK187" s="107"/>
      <c r="AL187" s="107"/>
      <c r="AM187" s="107"/>
    </row>
    <row r="188" spans="1:39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107"/>
      <c r="AK188" s="107"/>
      <c r="AL188" s="107"/>
      <c r="AM188" s="107"/>
    </row>
    <row r="189" spans="1:39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107"/>
      <c r="AK189" s="107"/>
      <c r="AL189" s="107"/>
      <c r="AM189" s="107"/>
    </row>
    <row r="190" spans="1:39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107"/>
      <c r="AK190" s="107"/>
      <c r="AL190" s="107"/>
      <c r="AM190" s="107"/>
    </row>
    <row r="191" spans="1:39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107"/>
      <c r="AK191" s="107"/>
      <c r="AL191" s="107"/>
      <c r="AM191" s="107"/>
    </row>
    <row r="192" spans="1:39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107"/>
      <c r="AK192" s="107"/>
      <c r="AL192" s="107"/>
      <c r="AM192" s="107"/>
    </row>
    <row r="193" spans="1:39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107"/>
      <c r="AK193" s="107"/>
      <c r="AL193" s="107"/>
      <c r="AM193" s="107"/>
    </row>
    <row r="194" spans="1:39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107"/>
      <c r="AK194" s="107"/>
      <c r="AL194" s="107"/>
      <c r="AM194" s="107"/>
    </row>
    <row r="195" spans="1:39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107"/>
      <c r="AK195" s="107"/>
      <c r="AL195" s="107"/>
      <c r="AM195" s="107"/>
    </row>
    <row r="196" spans="1:39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107"/>
      <c r="AK196" s="107"/>
      <c r="AL196" s="107"/>
      <c r="AM196" s="107"/>
    </row>
    <row r="197" spans="1:39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107"/>
      <c r="AK197" s="107"/>
      <c r="AL197" s="107"/>
      <c r="AM197" s="107"/>
    </row>
    <row r="198" spans="1:39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107"/>
      <c r="AK198" s="107"/>
      <c r="AL198" s="107"/>
      <c r="AM198" s="107"/>
    </row>
    <row r="199" spans="1:39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107"/>
      <c r="AK199" s="107"/>
      <c r="AL199" s="107"/>
      <c r="AM199" s="107"/>
    </row>
    <row r="200" spans="1:39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107"/>
      <c r="AK200" s="107"/>
      <c r="AL200" s="107"/>
      <c r="AM200" s="107"/>
    </row>
    <row r="201" spans="1:39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107"/>
      <c r="AK201" s="107"/>
      <c r="AL201" s="107"/>
      <c r="AM201" s="107"/>
    </row>
    <row r="202" spans="1:39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107"/>
      <c r="AK202" s="107"/>
      <c r="AL202" s="107"/>
      <c r="AM202" s="107"/>
    </row>
    <row r="203" spans="1:39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107"/>
      <c r="AK203" s="107"/>
      <c r="AL203" s="107"/>
      <c r="AM203" s="107"/>
    </row>
    <row r="204" spans="1:39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107"/>
      <c r="AK204" s="107"/>
      <c r="AL204" s="107"/>
      <c r="AM204" s="107"/>
    </row>
    <row r="205" spans="1:39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107"/>
      <c r="AK205" s="107"/>
      <c r="AL205" s="107"/>
      <c r="AM205" s="107"/>
    </row>
    <row r="206" spans="1:39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107"/>
      <c r="AK206" s="107"/>
      <c r="AL206" s="107"/>
      <c r="AM206" s="107"/>
    </row>
    <row r="207" spans="1:39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107"/>
      <c r="AK207" s="107"/>
      <c r="AL207" s="107"/>
      <c r="AM207" s="107"/>
    </row>
    <row r="208" spans="1:39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107"/>
      <c r="AK208" s="107"/>
      <c r="AL208" s="107"/>
      <c r="AM208" s="107"/>
    </row>
    <row r="209" spans="1:39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107"/>
      <c r="AK209" s="107"/>
      <c r="AL209" s="107"/>
      <c r="AM209" s="107"/>
    </row>
    <row r="210" spans="1:39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107"/>
      <c r="AK210" s="107"/>
      <c r="AL210" s="107"/>
      <c r="AM210" s="107"/>
    </row>
    <row r="211" spans="1:39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107"/>
      <c r="AK211" s="107"/>
      <c r="AL211" s="107"/>
      <c r="AM211" s="107"/>
    </row>
    <row r="212" spans="1:39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107"/>
      <c r="AK212" s="107"/>
      <c r="AL212" s="107"/>
      <c r="AM212" s="107"/>
    </row>
    <row r="213" spans="1:39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107"/>
      <c r="AK213" s="107"/>
      <c r="AL213" s="107"/>
      <c r="AM213" s="107"/>
    </row>
    <row r="214" spans="1:39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107"/>
      <c r="AK214" s="107"/>
      <c r="AL214" s="107"/>
      <c r="AM214" s="107"/>
    </row>
    <row r="215" spans="1:39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107"/>
      <c r="AK215" s="107"/>
      <c r="AL215" s="107"/>
      <c r="AM215" s="107"/>
    </row>
    <row r="216" spans="1:39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107"/>
      <c r="AK216" s="107"/>
      <c r="AL216" s="107"/>
      <c r="AM216" s="107"/>
    </row>
    <row r="217" spans="1:39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107"/>
      <c r="AK217" s="107"/>
      <c r="AL217" s="107"/>
      <c r="AM217" s="107"/>
    </row>
    <row r="218" spans="1:39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107"/>
      <c r="AK218" s="107"/>
      <c r="AL218" s="107"/>
      <c r="AM218" s="107"/>
    </row>
    <row r="219" spans="1:39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107"/>
      <c r="AK219" s="107"/>
      <c r="AL219" s="107"/>
      <c r="AM219" s="107"/>
    </row>
    <row r="220" spans="1:39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107"/>
      <c r="AK220" s="107"/>
      <c r="AL220" s="107"/>
      <c r="AM220" s="107"/>
    </row>
    <row r="221" spans="1:39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107"/>
      <c r="AK221" s="107"/>
      <c r="AL221" s="107"/>
      <c r="AM221" s="107"/>
    </row>
    <row r="222" spans="1:39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107"/>
      <c r="AK222" s="107"/>
      <c r="AL222" s="107"/>
      <c r="AM222" s="107"/>
    </row>
    <row r="223" spans="1:39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107"/>
      <c r="AK223" s="107"/>
      <c r="AL223" s="107"/>
      <c r="AM223" s="107"/>
    </row>
    <row r="224" spans="1:39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107"/>
      <c r="AK224" s="107"/>
      <c r="AL224" s="107"/>
      <c r="AM224" s="107"/>
    </row>
    <row r="225" spans="1:39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107"/>
      <c r="AK225" s="107"/>
      <c r="AL225" s="107"/>
      <c r="AM225" s="107"/>
    </row>
    <row r="226" spans="1:39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107"/>
      <c r="AK226" s="107"/>
      <c r="AL226" s="107"/>
      <c r="AM226" s="107"/>
    </row>
    <row r="227" spans="1:39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107"/>
      <c r="AK227" s="107"/>
      <c r="AL227" s="107"/>
      <c r="AM227" s="107"/>
    </row>
    <row r="228" spans="1:39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107"/>
      <c r="AK228" s="107"/>
      <c r="AL228" s="107"/>
      <c r="AM228" s="107"/>
    </row>
    <row r="229" spans="1:39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107"/>
      <c r="AK229" s="107"/>
      <c r="AL229" s="107"/>
      <c r="AM229" s="107"/>
    </row>
    <row r="230" spans="1:39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107"/>
      <c r="AK230" s="107"/>
      <c r="AL230" s="107"/>
      <c r="AM230" s="107"/>
    </row>
    <row r="231" spans="1:39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107"/>
      <c r="AK231" s="107"/>
      <c r="AL231" s="107"/>
      <c r="AM231" s="107"/>
    </row>
    <row r="232" spans="1:39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107"/>
      <c r="AK232" s="107"/>
      <c r="AL232" s="107"/>
      <c r="AM232" s="107"/>
    </row>
    <row r="233" spans="1:39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107"/>
      <c r="AK233" s="107"/>
      <c r="AL233" s="107"/>
      <c r="AM233" s="107"/>
    </row>
    <row r="234" spans="1:39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107"/>
      <c r="AK234" s="107"/>
      <c r="AL234" s="107"/>
      <c r="AM234" s="107"/>
    </row>
    <row r="235" spans="1:39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107"/>
      <c r="AK235" s="107"/>
      <c r="AL235" s="107"/>
      <c r="AM235" s="107"/>
    </row>
    <row r="236" spans="1:39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107"/>
      <c r="AK236" s="107"/>
      <c r="AL236" s="107"/>
      <c r="AM236" s="107"/>
    </row>
    <row r="237" spans="1:39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107"/>
      <c r="AK237" s="107"/>
      <c r="AL237" s="107"/>
      <c r="AM237" s="107"/>
    </row>
    <row r="238" spans="1:39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107"/>
      <c r="AK238" s="107"/>
      <c r="AL238" s="107"/>
      <c r="AM238" s="107"/>
    </row>
    <row r="239" spans="1:39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107"/>
      <c r="AK239" s="107"/>
      <c r="AL239" s="107"/>
      <c r="AM239" s="107"/>
    </row>
    <row r="240" spans="1:39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107"/>
      <c r="AK240" s="107"/>
      <c r="AL240" s="107"/>
      <c r="AM240" s="107"/>
    </row>
    <row r="241" spans="1:39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107"/>
      <c r="AK241" s="107"/>
      <c r="AL241" s="107"/>
      <c r="AM241" s="107"/>
    </row>
    <row r="242" spans="1:39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107"/>
      <c r="AK242" s="107"/>
      <c r="AL242" s="107"/>
      <c r="AM242" s="107"/>
    </row>
    <row r="243" spans="1:39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107"/>
      <c r="AK243" s="107"/>
      <c r="AL243" s="107"/>
      <c r="AM243" s="107"/>
    </row>
    <row r="244" spans="1:39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107"/>
      <c r="AK244" s="107"/>
      <c r="AL244" s="107"/>
      <c r="AM244" s="107"/>
    </row>
    <row r="245" spans="1:39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107"/>
      <c r="AK245" s="107"/>
      <c r="AL245" s="107"/>
      <c r="AM245" s="107"/>
    </row>
    <row r="246" spans="1:39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107"/>
      <c r="AK246" s="107"/>
      <c r="AL246" s="107"/>
      <c r="AM246" s="107"/>
    </row>
    <row r="247" spans="1:39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107"/>
      <c r="AK247" s="107"/>
      <c r="AL247" s="107"/>
      <c r="AM247" s="107"/>
    </row>
    <row r="248" spans="1:39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107"/>
      <c r="AK248" s="107"/>
      <c r="AL248" s="107"/>
      <c r="AM248" s="107"/>
    </row>
    <row r="249" spans="1:39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107"/>
      <c r="AK249" s="107"/>
      <c r="AL249" s="107"/>
      <c r="AM249" s="107"/>
    </row>
    <row r="250" spans="1:39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107"/>
      <c r="AK250" s="107"/>
      <c r="AL250" s="107"/>
      <c r="AM250" s="107"/>
    </row>
    <row r="251" spans="1:39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107"/>
      <c r="AK251" s="107"/>
      <c r="AL251" s="107"/>
      <c r="AM251" s="107"/>
    </row>
    <row r="252" spans="1:39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107"/>
      <c r="AK252" s="107"/>
      <c r="AL252" s="107"/>
      <c r="AM252" s="107"/>
    </row>
    <row r="253" spans="1:39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107"/>
      <c r="AK253" s="107"/>
      <c r="AL253" s="107"/>
      <c r="AM253" s="107"/>
    </row>
    <row r="254" spans="1:39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107"/>
      <c r="AK254" s="107"/>
      <c r="AL254" s="107"/>
      <c r="AM254" s="107"/>
    </row>
    <row r="255" spans="1:39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107"/>
      <c r="AK255" s="107"/>
      <c r="AL255" s="107"/>
      <c r="AM255" s="107"/>
    </row>
    <row r="256" spans="1:39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107"/>
      <c r="AK256" s="107"/>
      <c r="AL256" s="107"/>
      <c r="AM256" s="107"/>
    </row>
    <row r="257" spans="1:39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107"/>
      <c r="AK257" s="107"/>
      <c r="AL257" s="107"/>
      <c r="AM257" s="107"/>
    </row>
    <row r="258" spans="1:39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107"/>
      <c r="AK258" s="107"/>
      <c r="AL258" s="107"/>
      <c r="AM258" s="107"/>
    </row>
    <row r="259" spans="1:39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107"/>
      <c r="AK259" s="107"/>
      <c r="AL259" s="107"/>
      <c r="AM259" s="107"/>
    </row>
    <row r="260" spans="1:39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107"/>
      <c r="AK260" s="107"/>
      <c r="AL260" s="107"/>
      <c r="AM260" s="107"/>
    </row>
    <row r="261" spans="1:39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107"/>
      <c r="AK261" s="107"/>
      <c r="AL261" s="107"/>
      <c r="AM261" s="107"/>
    </row>
    <row r="262" spans="1:39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107"/>
      <c r="AK262" s="107"/>
      <c r="AL262" s="107"/>
      <c r="AM262" s="107"/>
    </row>
    <row r="263" spans="1:39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107"/>
      <c r="AK263" s="107"/>
      <c r="AL263" s="107"/>
      <c r="AM263" s="107"/>
    </row>
    <row r="264" spans="1:39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107"/>
      <c r="AK264" s="107"/>
      <c r="AL264" s="107"/>
      <c r="AM264" s="107"/>
    </row>
    <row r="265" spans="1:39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107"/>
      <c r="AK265" s="107"/>
      <c r="AL265" s="107"/>
      <c r="AM265" s="107"/>
    </row>
    <row r="266" spans="1:39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107"/>
      <c r="AK266" s="107"/>
      <c r="AL266" s="107"/>
      <c r="AM266" s="107"/>
    </row>
    <row r="267" spans="1:39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107"/>
      <c r="AK267" s="107"/>
      <c r="AL267" s="107"/>
      <c r="AM267" s="107"/>
    </row>
    <row r="268" spans="1:39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107"/>
      <c r="AK268" s="107"/>
      <c r="AL268" s="107"/>
      <c r="AM268" s="107"/>
    </row>
    <row r="269" spans="1:39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107"/>
      <c r="AK269" s="107"/>
      <c r="AL269" s="107"/>
      <c r="AM269" s="107"/>
    </row>
    <row r="270" spans="1:39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107"/>
      <c r="AK270" s="107"/>
      <c r="AL270" s="107"/>
      <c r="AM270" s="107"/>
    </row>
    <row r="271" spans="1:39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107"/>
      <c r="AK271" s="107"/>
      <c r="AL271" s="107"/>
      <c r="AM271" s="107"/>
    </row>
    <row r="272" spans="1:39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107"/>
      <c r="AK272" s="107"/>
      <c r="AL272" s="107"/>
      <c r="AM272" s="107"/>
    </row>
    <row r="273" spans="1:39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107"/>
      <c r="AK273" s="107"/>
      <c r="AL273" s="107"/>
      <c r="AM273" s="107"/>
    </row>
    <row r="274" spans="1:39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107"/>
      <c r="AK274" s="107"/>
      <c r="AL274" s="107"/>
      <c r="AM274" s="107"/>
    </row>
    <row r="275" spans="1:39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107"/>
      <c r="AK275" s="107"/>
      <c r="AL275" s="107"/>
      <c r="AM275" s="107"/>
    </row>
    <row r="276" spans="1:39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107"/>
      <c r="AK276" s="107"/>
      <c r="AL276" s="107"/>
      <c r="AM276" s="107"/>
    </row>
    <row r="277" spans="1:39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107"/>
      <c r="AK277" s="107"/>
      <c r="AL277" s="107"/>
      <c r="AM277" s="107"/>
    </row>
    <row r="278" spans="1:39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107"/>
      <c r="AK278" s="107"/>
      <c r="AL278" s="107"/>
      <c r="AM278" s="107"/>
    </row>
    <row r="279" spans="1:39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107"/>
      <c r="AK279" s="107"/>
      <c r="AL279" s="107"/>
      <c r="AM279" s="107"/>
    </row>
    <row r="280" spans="1:39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107"/>
      <c r="AK280" s="107"/>
      <c r="AL280" s="107"/>
      <c r="AM280" s="107"/>
    </row>
    <row r="281" spans="1:39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107"/>
      <c r="AK281" s="107"/>
      <c r="AL281" s="107"/>
      <c r="AM281" s="107"/>
    </row>
    <row r="282" spans="1:39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107"/>
      <c r="AK282" s="107"/>
      <c r="AL282" s="107"/>
      <c r="AM282" s="107"/>
    </row>
    <row r="283" spans="1:39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107"/>
      <c r="AK283" s="107"/>
      <c r="AL283" s="107"/>
      <c r="AM283" s="107"/>
    </row>
    <row r="284" spans="1:39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107"/>
      <c r="AK284" s="107"/>
      <c r="AL284" s="107"/>
      <c r="AM284" s="107"/>
    </row>
    <row r="285" spans="1:39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107"/>
      <c r="AK285" s="107"/>
      <c r="AL285" s="107"/>
      <c r="AM285" s="107"/>
    </row>
    <row r="286" spans="1:39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107"/>
      <c r="AK286" s="107"/>
      <c r="AL286" s="107"/>
      <c r="AM286" s="107"/>
    </row>
    <row r="287" spans="1:39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107"/>
      <c r="AK287" s="107"/>
      <c r="AL287" s="107"/>
      <c r="AM287" s="107"/>
    </row>
    <row r="288" spans="1:39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107"/>
      <c r="AK288" s="107"/>
      <c r="AL288" s="107"/>
      <c r="AM288" s="107"/>
    </row>
    <row r="289" spans="1:39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107"/>
      <c r="AK289" s="107"/>
      <c r="AL289" s="107"/>
      <c r="AM289" s="107"/>
    </row>
    <row r="290" spans="1:39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107"/>
      <c r="AK290" s="107"/>
      <c r="AL290" s="107"/>
      <c r="AM290" s="107"/>
    </row>
    <row r="291" spans="1:39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107"/>
      <c r="AK291" s="107"/>
      <c r="AL291" s="107"/>
      <c r="AM291" s="107"/>
    </row>
    <row r="292" spans="1:39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107"/>
      <c r="AK292" s="107"/>
      <c r="AL292" s="107"/>
      <c r="AM292" s="107"/>
    </row>
    <row r="293" spans="1:39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107"/>
      <c r="AK293" s="107"/>
      <c r="AL293" s="107"/>
      <c r="AM293" s="107"/>
    </row>
    <row r="294" spans="1:39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107"/>
      <c r="AK294" s="107"/>
      <c r="AL294" s="107"/>
      <c r="AM294" s="107"/>
    </row>
    <row r="295" spans="1:39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107"/>
      <c r="AK295" s="107"/>
      <c r="AL295" s="107"/>
      <c r="AM295" s="107"/>
    </row>
    <row r="296" spans="1:39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107"/>
      <c r="AK296" s="107"/>
      <c r="AL296" s="107"/>
      <c r="AM296" s="107"/>
    </row>
    <row r="297" spans="1:39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107"/>
      <c r="AK297" s="107"/>
      <c r="AL297" s="107"/>
      <c r="AM297" s="107"/>
    </row>
    <row r="298" spans="1:39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107"/>
      <c r="AK298" s="107"/>
      <c r="AL298" s="107"/>
      <c r="AM298" s="107"/>
    </row>
    <row r="299" spans="1:39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107"/>
      <c r="AK299" s="107"/>
      <c r="AL299" s="107"/>
      <c r="AM299" s="107"/>
    </row>
    <row r="300" spans="1:39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107"/>
      <c r="AK300" s="107"/>
      <c r="AL300" s="107"/>
      <c r="AM300" s="107"/>
    </row>
    <row r="301" spans="1:39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107"/>
      <c r="AK301" s="107"/>
      <c r="AL301" s="107"/>
      <c r="AM301" s="107"/>
    </row>
    <row r="302" spans="1:39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107"/>
      <c r="AK302" s="107"/>
      <c r="AL302" s="107"/>
      <c r="AM302" s="107"/>
    </row>
    <row r="303" spans="1:39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107"/>
      <c r="AK303" s="107"/>
      <c r="AL303" s="107"/>
      <c r="AM303" s="107"/>
    </row>
    <row r="304" spans="1:39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107"/>
      <c r="AK304" s="107"/>
      <c r="AL304" s="107"/>
      <c r="AM304" s="107"/>
    </row>
    <row r="305" spans="1:39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107"/>
      <c r="AK305" s="107"/>
      <c r="AL305" s="107"/>
      <c r="AM305" s="107"/>
    </row>
    <row r="306" spans="1:39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107"/>
      <c r="AK306" s="107"/>
      <c r="AL306" s="107"/>
      <c r="AM306" s="107"/>
    </row>
    <row r="307" spans="1:39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107"/>
      <c r="AK307" s="107"/>
      <c r="AL307" s="107"/>
      <c r="AM307" s="107"/>
    </row>
    <row r="308" spans="1:39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107"/>
      <c r="AK308" s="107"/>
      <c r="AL308" s="107"/>
      <c r="AM308" s="107"/>
    </row>
    <row r="309" spans="1:39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107"/>
      <c r="AK309" s="107"/>
      <c r="AL309" s="107"/>
      <c r="AM309" s="107"/>
    </row>
    <row r="310" spans="1:39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107"/>
      <c r="AK310" s="107"/>
      <c r="AL310" s="107"/>
      <c r="AM310" s="107"/>
    </row>
    <row r="311" spans="1:39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107"/>
      <c r="AK311" s="107"/>
      <c r="AL311" s="107"/>
      <c r="AM311" s="107"/>
    </row>
    <row r="312" spans="1:39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107"/>
      <c r="AK312" s="107"/>
      <c r="AL312" s="107"/>
      <c r="AM312" s="107"/>
    </row>
    <row r="313" spans="1:39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107"/>
      <c r="AK313" s="107"/>
      <c r="AL313" s="107"/>
      <c r="AM313" s="107"/>
    </row>
    <row r="314" spans="1:39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107"/>
      <c r="AK314" s="107"/>
      <c r="AL314" s="107"/>
      <c r="AM314" s="107"/>
    </row>
    <row r="315" spans="1:39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107"/>
      <c r="AK315" s="107"/>
      <c r="AL315" s="107"/>
      <c r="AM315" s="107"/>
    </row>
    <row r="316" spans="1:39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107"/>
      <c r="AK316" s="107"/>
      <c r="AL316" s="107"/>
      <c r="AM316" s="107"/>
    </row>
    <row r="317" spans="1:39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107"/>
      <c r="AK317" s="107"/>
      <c r="AL317" s="107"/>
      <c r="AM317" s="107"/>
    </row>
    <row r="318" spans="1:39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107"/>
      <c r="AK318" s="107"/>
      <c r="AL318" s="107"/>
      <c r="AM318" s="107"/>
    </row>
    <row r="319" spans="1:39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107"/>
      <c r="AK319" s="107"/>
      <c r="AL319" s="107"/>
      <c r="AM319" s="107"/>
    </row>
    <row r="320" spans="1:39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107"/>
      <c r="AK320" s="107"/>
      <c r="AL320" s="107"/>
      <c r="AM320" s="107"/>
    </row>
    <row r="321" spans="1:39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107"/>
      <c r="AK321" s="107"/>
      <c r="AL321" s="107"/>
      <c r="AM321" s="107"/>
    </row>
    <row r="322" spans="1:39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107"/>
      <c r="AK322" s="107"/>
      <c r="AL322" s="107"/>
      <c r="AM322" s="107"/>
    </row>
    <row r="323" spans="1:39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107"/>
      <c r="AK323" s="107"/>
      <c r="AL323" s="107"/>
      <c r="AM323" s="107"/>
    </row>
    <row r="324" spans="1:39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107"/>
      <c r="AK324" s="107"/>
      <c r="AL324" s="107"/>
      <c r="AM324" s="107"/>
    </row>
    <row r="325" spans="1:39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107"/>
      <c r="AK325" s="107"/>
      <c r="AL325" s="107"/>
      <c r="AM325" s="107"/>
    </row>
    <row r="326" spans="1:39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107"/>
      <c r="AK326" s="107"/>
      <c r="AL326" s="107"/>
      <c r="AM326" s="107"/>
    </row>
    <row r="327" spans="1:39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107"/>
      <c r="AK327" s="107"/>
      <c r="AL327" s="107"/>
      <c r="AM327" s="107"/>
    </row>
    <row r="328" spans="1:39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107"/>
      <c r="AK328" s="107"/>
      <c r="AL328" s="107"/>
      <c r="AM328" s="107"/>
    </row>
    <row r="329" spans="1:39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107"/>
      <c r="AK329" s="107"/>
      <c r="AL329" s="107"/>
      <c r="AM329" s="107"/>
    </row>
    <row r="330" spans="1:39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107"/>
      <c r="AK330" s="107"/>
      <c r="AL330" s="107"/>
      <c r="AM330" s="107"/>
    </row>
    <row r="331" spans="1:39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107"/>
      <c r="AK331" s="107"/>
      <c r="AL331" s="107"/>
      <c r="AM331" s="107"/>
    </row>
    <row r="332" spans="1:39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107"/>
      <c r="AK332" s="107"/>
      <c r="AL332" s="107"/>
      <c r="AM332" s="107"/>
    </row>
    <row r="333" spans="1:39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107"/>
      <c r="AK333" s="107"/>
      <c r="AL333" s="107"/>
      <c r="AM333" s="107"/>
    </row>
    <row r="334" spans="1:39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107"/>
      <c r="AK334" s="107"/>
      <c r="AL334" s="107"/>
      <c r="AM334" s="107"/>
    </row>
    <row r="335" spans="1:39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107"/>
      <c r="AK335" s="107"/>
      <c r="AL335" s="107"/>
      <c r="AM335" s="107"/>
    </row>
    <row r="336" spans="1:39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107"/>
      <c r="AK336" s="107"/>
      <c r="AL336" s="107"/>
      <c r="AM336" s="107"/>
    </row>
    <row r="337" spans="1:39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107"/>
      <c r="AK337" s="107"/>
      <c r="AL337" s="107"/>
      <c r="AM337" s="107"/>
    </row>
    <row r="338" spans="1:39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107"/>
      <c r="AK338" s="107"/>
      <c r="AL338" s="107"/>
      <c r="AM338" s="107"/>
    </row>
    <row r="339" spans="1:39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107"/>
      <c r="AK339" s="107"/>
      <c r="AL339" s="107"/>
      <c r="AM339" s="107"/>
    </row>
    <row r="340" spans="1:39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107"/>
      <c r="AK340" s="107"/>
      <c r="AL340" s="107"/>
      <c r="AM340" s="107"/>
    </row>
    <row r="341" spans="1:39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107"/>
      <c r="AK341" s="107"/>
      <c r="AL341" s="107"/>
      <c r="AM341" s="107"/>
    </row>
    <row r="342" spans="1:39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107"/>
      <c r="AK342" s="107"/>
      <c r="AL342" s="107"/>
      <c r="AM342" s="107"/>
    </row>
    <row r="343" spans="1:39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107"/>
      <c r="AK343" s="107"/>
      <c r="AL343" s="107"/>
      <c r="AM343" s="107"/>
    </row>
    <row r="344" spans="1:39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107"/>
      <c r="AK344" s="107"/>
      <c r="AL344" s="107"/>
      <c r="AM344" s="107"/>
    </row>
    <row r="345" spans="1:39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107"/>
      <c r="AK345" s="107"/>
      <c r="AL345" s="107"/>
      <c r="AM345" s="107"/>
    </row>
    <row r="346" spans="1:39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107"/>
      <c r="AK346" s="107"/>
      <c r="AL346" s="107"/>
      <c r="AM346" s="107"/>
    </row>
    <row r="347" spans="1:39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107"/>
      <c r="AK347" s="107"/>
      <c r="AL347" s="107"/>
      <c r="AM347" s="107"/>
    </row>
    <row r="348" spans="1:39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107"/>
      <c r="AK348" s="107"/>
      <c r="AL348" s="107"/>
      <c r="AM348" s="107"/>
    </row>
    <row r="349" spans="1:39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107"/>
      <c r="AK349" s="107"/>
      <c r="AL349" s="107"/>
      <c r="AM349" s="107"/>
    </row>
    <row r="350" spans="1:39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107"/>
      <c r="AK350" s="107"/>
      <c r="AL350" s="107"/>
      <c r="AM350" s="107"/>
    </row>
    <row r="351" spans="1:39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107"/>
      <c r="AK351" s="107"/>
      <c r="AL351" s="107"/>
      <c r="AM351" s="107"/>
    </row>
    <row r="352" spans="1:39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107"/>
      <c r="AK352" s="107"/>
      <c r="AL352" s="107"/>
      <c r="AM352" s="107"/>
    </row>
    <row r="353" spans="1:39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107"/>
      <c r="AK353" s="107"/>
      <c r="AL353" s="107"/>
      <c r="AM353" s="107"/>
    </row>
    <row r="354" spans="1:39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107"/>
      <c r="AK354" s="107"/>
      <c r="AL354" s="107"/>
      <c r="AM354" s="107"/>
    </row>
    <row r="355" spans="1:39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107"/>
      <c r="AK355" s="107"/>
      <c r="AL355" s="107"/>
      <c r="AM355" s="107"/>
    </row>
    <row r="356" spans="1:39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107"/>
      <c r="AK356" s="107"/>
      <c r="AL356" s="107"/>
      <c r="AM356" s="107"/>
    </row>
    <row r="357" spans="1:39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107"/>
      <c r="AK357" s="107"/>
      <c r="AL357" s="107"/>
      <c r="AM357" s="107"/>
    </row>
    <row r="358" spans="1:39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107"/>
      <c r="AK358" s="107"/>
      <c r="AL358" s="107"/>
      <c r="AM358" s="107"/>
    </row>
    <row r="359" spans="1:39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107"/>
      <c r="AK359" s="107"/>
      <c r="AL359" s="107"/>
      <c r="AM359" s="107"/>
    </row>
    <row r="360" spans="1:39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107"/>
      <c r="AK360" s="107"/>
      <c r="AL360" s="107"/>
      <c r="AM360" s="107"/>
    </row>
    <row r="361" spans="1:39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107"/>
      <c r="AK361" s="107"/>
      <c r="AL361" s="107"/>
      <c r="AM361" s="107"/>
    </row>
    <row r="362" spans="1:39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107"/>
      <c r="AK362" s="107"/>
      <c r="AL362" s="107"/>
      <c r="AM362" s="107"/>
    </row>
    <row r="363" spans="1:39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107"/>
      <c r="AK363" s="107"/>
      <c r="AL363" s="107"/>
      <c r="AM363" s="107"/>
    </row>
    <row r="364" spans="1:39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107"/>
      <c r="AK364" s="107"/>
      <c r="AL364" s="107"/>
      <c r="AM364" s="107"/>
    </row>
    <row r="365" spans="1:39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107"/>
      <c r="AK365" s="107"/>
      <c r="AL365" s="107"/>
      <c r="AM365" s="107"/>
    </row>
    <row r="366" spans="1:39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107"/>
      <c r="AK366" s="107"/>
      <c r="AL366" s="107"/>
      <c r="AM366" s="107"/>
    </row>
    <row r="367" spans="1:39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107"/>
      <c r="AK367" s="107"/>
      <c r="AL367" s="107"/>
      <c r="AM367" s="107"/>
    </row>
    <row r="368" spans="1:39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107"/>
      <c r="AK368" s="107"/>
      <c r="AL368" s="107"/>
      <c r="AM368" s="107"/>
    </row>
    <row r="369" spans="1:39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107"/>
      <c r="AK369" s="107"/>
      <c r="AL369" s="107"/>
      <c r="AM369" s="107"/>
    </row>
    <row r="370" spans="1:39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107"/>
      <c r="AK370" s="107"/>
      <c r="AL370" s="107"/>
      <c r="AM370" s="107"/>
    </row>
    <row r="371" spans="1:39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107"/>
      <c r="AK371" s="107"/>
      <c r="AL371" s="107"/>
      <c r="AM371" s="107"/>
    </row>
    <row r="372" spans="1:39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107"/>
      <c r="AK372" s="107"/>
      <c r="AL372" s="107"/>
      <c r="AM372" s="107"/>
    </row>
    <row r="373" spans="1:39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107"/>
      <c r="AK373" s="107"/>
      <c r="AL373" s="107"/>
      <c r="AM373" s="107"/>
    </row>
    <row r="374" spans="1:39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107"/>
      <c r="AK374" s="107"/>
      <c r="AL374" s="107"/>
      <c r="AM374" s="107"/>
    </row>
    <row r="375" spans="1:39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107"/>
      <c r="AK375" s="107"/>
      <c r="AL375" s="107"/>
      <c r="AM375" s="107"/>
    </row>
    <row r="376" spans="1:39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107"/>
      <c r="AK376" s="107"/>
      <c r="AL376" s="107"/>
      <c r="AM376" s="107"/>
    </row>
    <row r="377" spans="1:39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107"/>
      <c r="AK377" s="107"/>
      <c r="AL377" s="107"/>
      <c r="AM377" s="107"/>
    </row>
    <row r="378" spans="1:39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107"/>
      <c r="AK378" s="107"/>
      <c r="AL378" s="107"/>
      <c r="AM378" s="107"/>
    </row>
    <row r="379" spans="1:39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107"/>
      <c r="AK379" s="107"/>
      <c r="AL379" s="107"/>
      <c r="AM379" s="107"/>
    </row>
    <row r="380" spans="1:39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107"/>
      <c r="AK380" s="107"/>
      <c r="AL380" s="107"/>
      <c r="AM380" s="107"/>
    </row>
    <row r="381" spans="1:39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107"/>
      <c r="AK381" s="107"/>
      <c r="AL381" s="107"/>
      <c r="AM381" s="107"/>
    </row>
    <row r="382" spans="1:39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107"/>
      <c r="AK382" s="107"/>
      <c r="AL382" s="107"/>
      <c r="AM382" s="107"/>
    </row>
    <row r="383" spans="1:39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107"/>
      <c r="AK383" s="107"/>
      <c r="AL383" s="107"/>
      <c r="AM383" s="107"/>
    </row>
    <row r="384" spans="1:39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107"/>
      <c r="AK384" s="107"/>
      <c r="AL384" s="107"/>
      <c r="AM384" s="107"/>
    </row>
    <row r="385" spans="1:39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107"/>
      <c r="AK385" s="107"/>
      <c r="AL385" s="107"/>
      <c r="AM385" s="107"/>
    </row>
    <row r="386" spans="1:39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107"/>
      <c r="AK386" s="107"/>
      <c r="AL386" s="107"/>
      <c r="AM386" s="107"/>
    </row>
    <row r="387" spans="1:39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107"/>
      <c r="AK387" s="107"/>
      <c r="AL387" s="107"/>
      <c r="AM387" s="107"/>
    </row>
    <row r="388" spans="1:39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107"/>
      <c r="AK388" s="107"/>
      <c r="AL388" s="107"/>
      <c r="AM388" s="107"/>
    </row>
    <row r="389" spans="1:39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107"/>
      <c r="AK389" s="107"/>
      <c r="AL389" s="107"/>
      <c r="AM389" s="107"/>
    </row>
    <row r="390" spans="1:39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107"/>
      <c r="AK390" s="107"/>
      <c r="AL390" s="107"/>
      <c r="AM390" s="107"/>
    </row>
    <row r="391" spans="1:39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107"/>
      <c r="AK391" s="107"/>
      <c r="AL391" s="107"/>
      <c r="AM391" s="107"/>
    </row>
    <row r="392" spans="1:39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107"/>
      <c r="AK392" s="107"/>
      <c r="AL392" s="107"/>
      <c r="AM392" s="107"/>
    </row>
    <row r="393" spans="1:39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107"/>
      <c r="AK393" s="107"/>
      <c r="AL393" s="107"/>
      <c r="AM393" s="107"/>
    </row>
    <row r="394" spans="1:39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107"/>
      <c r="AK394" s="107"/>
      <c r="AL394" s="107"/>
      <c r="AM394" s="107"/>
    </row>
    <row r="395" spans="1:39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107"/>
      <c r="AK395" s="107"/>
      <c r="AL395" s="107"/>
      <c r="AM395" s="107"/>
    </row>
    <row r="396" spans="1:39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107"/>
      <c r="AK396" s="107"/>
      <c r="AL396" s="107"/>
      <c r="AM396" s="107"/>
    </row>
    <row r="397" spans="1:39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107"/>
      <c r="AK397" s="107"/>
      <c r="AL397" s="107"/>
      <c r="AM397" s="107"/>
    </row>
    <row r="398" spans="1:39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107"/>
      <c r="AK398" s="107"/>
      <c r="AL398" s="107"/>
      <c r="AM398" s="107"/>
    </row>
    <row r="399" spans="1:39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107"/>
      <c r="AK399" s="107"/>
      <c r="AL399" s="107"/>
      <c r="AM399" s="107"/>
    </row>
    <row r="400" spans="1:39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107"/>
      <c r="AK400" s="107"/>
      <c r="AL400" s="107"/>
      <c r="AM400" s="107"/>
    </row>
    <row r="401" spans="1:39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107"/>
      <c r="AK401" s="107"/>
      <c r="AL401" s="107"/>
      <c r="AM401" s="107"/>
    </row>
    <row r="402" spans="1:39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107"/>
      <c r="AK402" s="107"/>
      <c r="AL402" s="107"/>
      <c r="AM402" s="107"/>
    </row>
    <row r="403" spans="1:39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107"/>
      <c r="AK403" s="107"/>
      <c r="AL403" s="107"/>
      <c r="AM403" s="107"/>
    </row>
    <row r="404" spans="1:39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107"/>
      <c r="AK404" s="107"/>
      <c r="AL404" s="107"/>
      <c r="AM404" s="107"/>
    </row>
    <row r="405" spans="1:39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107"/>
      <c r="AK405" s="107"/>
      <c r="AL405" s="107"/>
      <c r="AM405" s="107"/>
    </row>
    <row r="406" spans="1:39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107"/>
      <c r="AK406" s="107"/>
      <c r="AL406" s="107"/>
      <c r="AM406" s="107"/>
    </row>
    <row r="407" spans="1:39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107"/>
      <c r="AK407" s="107"/>
      <c r="AL407" s="107"/>
      <c r="AM407" s="107"/>
    </row>
    <row r="408" spans="1:39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107"/>
      <c r="AK408" s="107"/>
      <c r="AL408" s="107"/>
      <c r="AM408" s="107"/>
    </row>
    <row r="409" spans="1:39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107"/>
      <c r="AK409" s="107"/>
      <c r="AL409" s="107"/>
      <c r="AM409" s="107"/>
    </row>
    <row r="410" spans="1:39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107"/>
      <c r="AK410" s="107"/>
      <c r="AL410" s="107"/>
      <c r="AM410" s="107"/>
    </row>
    <row r="411" spans="1:39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107"/>
      <c r="AK411" s="107"/>
      <c r="AL411" s="107"/>
      <c r="AM411" s="107"/>
    </row>
    <row r="412" spans="1:39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107"/>
      <c r="AK412" s="107"/>
      <c r="AL412" s="107"/>
      <c r="AM412" s="107"/>
    </row>
    <row r="413" spans="1:39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107"/>
      <c r="AK413" s="107"/>
      <c r="AL413" s="107"/>
      <c r="AM413" s="107"/>
    </row>
    <row r="414" spans="1:39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107"/>
      <c r="AK414" s="107"/>
      <c r="AL414" s="107"/>
      <c r="AM414" s="107"/>
    </row>
    <row r="415" spans="1:39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107"/>
      <c r="AK415" s="107"/>
      <c r="AL415" s="107"/>
      <c r="AM415" s="107"/>
    </row>
    <row r="416" spans="1:39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107"/>
      <c r="AK416" s="107"/>
      <c r="AL416" s="107"/>
      <c r="AM416" s="107"/>
    </row>
    <row r="417" spans="1:39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107"/>
      <c r="AK417" s="107"/>
      <c r="AL417" s="107"/>
      <c r="AM417" s="107"/>
    </row>
    <row r="418" spans="1:39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107"/>
      <c r="AK418" s="107"/>
      <c r="AL418" s="107"/>
      <c r="AM418" s="107"/>
    </row>
    <row r="419" spans="1:39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107"/>
      <c r="AK419" s="107"/>
      <c r="AL419" s="107"/>
      <c r="AM419" s="107"/>
    </row>
    <row r="420" spans="1:39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107"/>
      <c r="AK420" s="107"/>
      <c r="AL420" s="107"/>
      <c r="AM420" s="107"/>
    </row>
    <row r="421" spans="1:39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107"/>
      <c r="AK421" s="107"/>
      <c r="AL421" s="107"/>
      <c r="AM421" s="107"/>
    </row>
    <row r="422" spans="1:39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107"/>
      <c r="AK422" s="107"/>
      <c r="AL422" s="107"/>
      <c r="AM422" s="107"/>
    </row>
    <row r="423" spans="1:39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107"/>
      <c r="AK423" s="107"/>
      <c r="AL423" s="107"/>
      <c r="AM423" s="107"/>
    </row>
    <row r="424" spans="1:39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107"/>
      <c r="AK424" s="107"/>
      <c r="AL424" s="107"/>
      <c r="AM424" s="107"/>
    </row>
    <row r="425" spans="1:39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107"/>
      <c r="AK425" s="107"/>
      <c r="AL425" s="107"/>
      <c r="AM425" s="107"/>
    </row>
    <row r="426" spans="1:39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107"/>
      <c r="AK426" s="107"/>
      <c r="AL426" s="107"/>
      <c r="AM426" s="107"/>
    </row>
    <row r="427" spans="1:39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107"/>
      <c r="AK427" s="107"/>
      <c r="AL427" s="107"/>
      <c r="AM427" s="107"/>
    </row>
    <row r="428" spans="1:39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107"/>
      <c r="AK428" s="107"/>
      <c r="AL428" s="107"/>
      <c r="AM428" s="107"/>
    </row>
    <row r="429" spans="1:39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107"/>
      <c r="AK429" s="107"/>
      <c r="AL429" s="107"/>
      <c r="AM429" s="107"/>
    </row>
    <row r="430" spans="1:39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107"/>
      <c r="AK430" s="107"/>
      <c r="AL430" s="107"/>
      <c r="AM430" s="107"/>
    </row>
    <row r="431" spans="1:39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107"/>
      <c r="AK431" s="107"/>
      <c r="AL431" s="107"/>
      <c r="AM431" s="107"/>
    </row>
    <row r="432" spans="1:39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107"/>
      <c r="AK432" s="107"/>
      <c r="AL432" s="107"/>
      <c r="AM432" s="107"/>
    </row>
    <row r="433" spans="1:39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107"/>
      <c r="AK433" s="107"/>
      <c r="AL433" s="107"/>
      <c r="AM433" s="107"/>
    </row>
    <row r="434" spans="1:39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107"/>
      <c r="AK434" s="107"/>
      <c r="AL434" s="107"/>
      <c r="AM434" s="107"/>
    </row>
    <row r="435" spans="1:39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107"/>
      <c r="AK435" s="107"/>
      <c r="AL435" s="107"/>
      <c r="AM435" s="107"/>
    </row>
    <row r="436" spans="1:39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107"/>
      <c r="AK436" s="107"/>
      <c r="AL436" s="107"/>
      <c r="AM436" s="107"/>
    </row>
    <row r="437" spans="1:39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107"/>
      <c r="AK437" s="107"/>
      <c r="AL437" s="107"/>
      <c r="AM437" s="107"/>
    </row>
    <row r="438" spans="1:39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107"/>
      <c r="AK438" s="107"/>
      <c r="AL438" s="107"/>
      <c r="AM438" s="107"/>
    </row>
    <row r="439" spans="1:39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107"/>
      <c r="AK439" s="107"/>
      <c r="AL439" s="107"/>
      <c r="AM439" s="107"/>
    </row>
    <row r="440" spans="1:39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107"/>
      <c r="AK440" s="107"/>
      <c r="AL440" s="107"/>
      <c r="AM440" s="107"/>
    </row>
    <row r="441" spans="1:39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107"/>
      <c r="AK441" s="107"/>
      <c r="AL441" s="107"/>
      <c r="AM441" s="107"/>
    </row>
    <row r="442" spans="1:39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107"/>
      <c r="AK442" s="107"/>
      <c r="AL442" s="107"/>
      <c r="AM442" s="107"/>
    </row>
    <row r="443" spans="1:39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107"/>
      <c r="AK443" s="107"/>
      <c r="AL443" s="107"/>
      <c r="AM443" s="107"/>
    </row>
    <row r="444" spans="1:39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107"/>
      <c r="AK444" s="107"/>
      <c r="AL444" s="107"/>
      <c r="AM444" s="107"/>
    </row>
    <row r="445" spans="1:39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107"/>
      <c r="AK445" s="107"/>
      <c r="AL445" s="107"/>
      <c r="AM445" s="107"/>
    </row>
    <row r="446" spans="1:39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107"/>
      <c r="AK446" s="107"/>
      <c r="AL446" s="107"/>
      <c r="AM446" s="107"/>
    </row>
    <row r="447" spans="1:39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107"/>
      <c r="AK447" s="107"/>
      <c r="AL447" s="107"/>
      <c r="AM447" s="107"/>
    </row>
    <row r="448" spans="1:39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107"/>
      <c r="AK448" s="107"/>
      <c r="AL448" s="107"/>
      <c r="AM448" s="107"/>
    </row>
    <row r="449" spans="1:39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107"/>
      <c r="AK449" s="107"/>
      <c r="AL449" s="107"/>
      <c r="AM449" s="107"/>
    </row>
    <row r="450" spans="1:39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107"/>
      <c r="AK450" s="107"/>
      <c r="AL450" s="107"/>
      <c r="AM450" s="107"/>
    </row>
    <row r="451" spans="1:39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107"/>
      <c r="AK451" s="107"/>
      <c r="AL451" s="107"/>
      <c r="AM451" s="107"/>
    </row>
    <row r="452" spans="1:39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107"/>
      <c r="AK452" s="107"/>
      <c r="AL452" s="107"/>
      <c r="AM452" s="107"/>
    </row>
    <row r="453" spans="1:39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107"/>
      <c r="AK453" s="107"/>
      <c r="AL453" s="107"/>
      <c r="AM453" s="107"/>
    </row>
    <row r="454" spans="1:39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107"/>
      <c r="AK454" s="107"/>
      <c r="AL454" s="107"/>
      <c r="AM454" s="107"/>
    </row>
    <row r="455" spans="1:39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107"/>
      <c r="AK455" s="107"/>
      <c r="AL455" s="107"/>
      <c r="AM455" s="107"/>
    </row>
    <row r="456" spans="1:39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107"/>
      <c r="AK456" s="107"/>
      <c r="AL456" s="107"/>
      <c r="AM456" s="107"/>
    </row>
    <row r="457" spans="1:39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107"/>
      <c r="AK457" s="107"/>
      <c r="AL457" s="107"/>
      <c r="AM457" s="107"/>
    </row>
    <row r="458" spans="1:39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107"/>
      <c r="AK458" s="107"/>
      <c r="AL458" s="107"/>
      <c r="AM458" s="107"/>
    </row>
    <row r="459" spans="1:39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107"/>
      <c r="AK459" s="107"/>
      <c r="AL459" s="107"/>
      <c r="AM459" s="107"/>
    </row>
    <row r="460" spans="1:39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107"/>
      <c r="AK460" s="107"/>
      <c r="AL460" s="107"/>
      <c r="AM460" s="107"/>
    </row>
    <row r="461" spans="1:39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107"/>
      <c r="AK461" s="107"/>
      <c r="AL461" s="107"/>
      <c r="AM461" s="107"/>
    </row>
    <row r="462" spans="1:39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107"/>
      <c r="AK462" s="107"/>
      <c r="AL462" s="107"/>
      <c r="AM462" s="107"/>
    </row>
    <row r="463" spans="1:39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107"/>
      <c r="AK463" s="107"/>
      <c r="AL463" s="107"/>
      <c r="AM463" s="107"/>
    </row>
    <row r="464" spans="1:39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107"/>
      <c r="AK464" s="107"/>
      <c r="AL464" s="107"/>
      <c r="AM464" s="107"/>
    </row>
    <row r="465" spans="1:39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107"/>
      <c r="AK465" s="107"/>
      <c r="AL465" s="107"/>
      <c r="AM465" s="107"/>
    </row>
    <row r="466" spans="1:39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107"/>
      <c r="AK466" s="107"/>
      <c r="AL466" s="107"/>
      <c r="AM466" s="107"/>
    </row>
    <row r="467" spans="1:39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107"/>
      <c r="AK467" s="107"/>
      <c r="AL467" s="107"/>
      <c r="AM467" s="107"/>
    </row>
    <row r="468" spans="1:39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107"/>
      <c r="AK468" s="107"/>
      <c r="AL468" s="107"/>
      <c r="AM468" s="107"/>
    </row>
    <row r="469" spans="1:39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107"/>
      <c r="AK469" s="107"/>
      <c r="AL469" s="107"/>
      <c r="AM469" s="107"/>
    </row>
    <row r="470" spans="1:39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107"/>
      <c r="AK470" s="107"/>
      <c r="AL470" s="107"/>
      <c r="AM470" s="107"/>
    </row>
    <row r="471" spans="1:39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107"/>
      <c r="AK471" s="107"/>
      <c r="AL471" s="107"/>
      <c r="AM471" s="107"/>
    </row>
    <row r="472" spans="1:39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107"/>
      <c r="AK472" s="107"/>
      <c r="AL472" s="107"/>
      <c r="AM472" s="107"/>
    </row>
    <row r="473" spans="1:39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107"/>
      <c r="AK473" s="107"/>
      <c r="AL473" s="107"/>
      <c r="AM473" s="107"/>
    </row>
    <row r="474" spans="1:39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107"/>
      <c r="AK474" s="107"/>
      <c r="AL474" s="107"/>
      <c r="AM474" s="107"/>
    </row>
    <row r="475" spans="1:39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107"/>
      <c r="AK475" s="107"/>
      <c r="AL475" s="107"/>
      <c r="AM475" s="107"/>
    </row>
    <row r="476" spans="1:39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107"/>
      <c r="AK476" s="107"/>
      <c r="AL476" s="107"/>
      <c r="AM476" s="107"/>
    </row>
    <row r="477" spans="1:39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107"/>
      <c r="AK477" s="107"/>
      <c r="AL477" s="107"/>
      <c r="AM477" s="107"/>
    </row>
    <row r="478" spans="1:39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107"/>
      <c r="AK478" s="107"/>
      <c r="AL478" s="107"/>
      <c r="AM478" s="107"/>
    </row>
    <row r="479" spans="1:39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107"/>
      <c r="AK479" s="107"/>
      <c r="AL479" s="107"/>
      <c r="AM479" s="107"/>
    </row>
    <row r="480" spans="1:39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107"/>
      <c r="AK480" s="107"/>
      <c r="AL480" s="107"/>
      <c r="AM480" s="107"/>
    </row>
    <row r="481" spans="1:39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107"/>
      <c r="AK481" s="107"/>
      <c r="AL481" s="107"/>
      <c r="AM481" s="107"/>
    </row>
    <row r="482" spans="1:39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107"/>
      <c r="AK482" s="107"/>
      <c r="AL482" s="107"/>
      <c r="AM482" s="107"/>
    </row>
    <row r="483" spans="1:39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107"/>
      <c r="AK483" s="107"/>
      <c r="AL483" s="107"/>
      <c r="AM483" s="107"/>
    </row>
    <row r="484" spans="1:39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107"/>
      <c r="AK484" s="107"/>
      <c r="AL484" s="107"/>
      <c r="AM484" s="107"/>
    </row>
    <row r="485" spans="1:39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107"/>
      <c r="AK485" s="107"/>
      <c r="AL485" s="107"/>
      <c r="AM485" s="107"/>
    </row>
    <row r="486" spans="1:39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107"/>
      <c r="AK486" s="107"/>
      <c r="AL486" s="107"/>
      <c r="AM486" s="107"/>
    </row>
    <row r="487" spans="1:39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107"/>
      <c r="AK487" s="107"/>
      <c r="AL487" s="107"/>
      <c r="AM487" s="107"/>
    </row>
    <row r="488" spans="1:39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107"/>
      <c r="AK488" s="107"/>
      <c r="AL488" s="107"/>
      <c r="AM488" s="107"/>
    </row>
    <row r="489" spans="1:39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107"/>
      <c r="AK489" s="107"/>
      <c r="AL489" s="107"/>
      <c r="AM489" s="107"/>
    </row>
    <row r="490" spans="1:39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107"/>
      <c r="AK490" s="107"/>
      <c r="AL490" s="107"/>
      <c r="AM490" s="107"/>
    </row>
    <row r="491" spans="1:39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107"/>
      <c r="AK491" s="107"/>
      <c r="AL491" s="107"/>
      <c r="AM491" s="107"/>
    </row>
    <row r="492" spans="1:39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107"/>
      <c r="AK492" s="107"/>
      <c r="AL492" s="107"/>
      <c r="AM492" s="107"/>
    </row>
    <row r="493" spans="1:39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107"/>
      <c r="AK493" s="107"/>
      <c r="AL493" s="107"/>
      <c r="AM493" s="107"/>
    </row>
    <row r="494" spans="1:39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107"/>
      <c r="AK494" s="107"/>
      <c r="AL494" s="107"/>
      <c r="AM494" s="107"/>
    </row>
    <row r="495" spans="1:39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107"/>
      <c r="AK495" s="107"/>
      <c r="AL495" s="107"/>
      <c r="AM495" s="107"/>
    </row>
    <row r="496" spans="1:39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107"/>
      <c r="AK496" s="107"/>
      <c r="AL496" s="107"/>
      <c r="AM496" s="107"/>
    </row>
    <row r="497" spans="1:39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107"/>
      <c r="AK497" s="107"/>
      <c r="AL497" s="107"/>
      <c r="AM497" s="107"/>
    </row>
    <row r="498" spans="1:39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107"/>
      <c r="AK498" s="107"/>
      <c r="AL498" s="107"/>
      <c r="AM498" s="107"/>
    </row>
    <row r="499" spans="1:39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107"/>
      <c r="AK499" s="107"/>
      <c r="AL499" s="107"/>
      <c r="AM499" s="107"/>
    </row>
    <row r="500" spans="1:39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107"/>
      <c r="AK500" s="107"/>
      <c r="AL500" s="107"/>
      <c r="AM500" s="107"/>
    </row>
    <row r="501" spans="1:39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107"/>
      <c r="AK501" s="107"/>
      <c r="AL501" s="107"/>
      <c r="AM501" s="107"/>
    </row>
    <row r="502" spans="1:39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107"/>
      <c r="AK502" s="107"/>
      <c r="AL502" s="107"/>
      <c r="AM502" s="107"/>
    </row>
    <row r="503" spans="1:39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107"/>
      <c r="AK503" s="107"/>
      <c r="AL503" s="107"/>
      <c r="AM503" s="107"/>
    </row>
    <row r="504" spans="1:39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107"/>
      <c r="AK504" s="107"/>
      <c r="AL504" s="107"/>
      <c r="AM504" s="107"/>
    </row>
    <row r="505" spans="1:39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107"/>
      <c r="AK505" s="107"/>
      <c r="AL505" s="107"/>
      <c r="AM505" s="107"/>
    </row>
    <row r="506" spans="1:39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107"/>
      <c r="AK506" s="107"/>
      <c r="AL506" s="107"/>
      <c r="AM506" s="107"/>
    </row>
    <row r="507" spans="1:39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107"/>
      <c r="AK507" s="107"/>
      <c r="AL507" s="107"/>
      <c r="AM507" s="107"/>
    </row>
    <row r="508" spans="1:39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107"/>
      <c r="AK508" s="107"/>
      <c r="AL508" s="107"/>
      <c r="AM508" s="107"/>
    </row>
    <row r="509" spans="1:39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107"/>
      <c r="AK509" s="107"/>
      <c r="AL509" s="107"/>
      <c r="AM509" s="107"/>
    </row>
    <row r="510" spans="1:39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107"/>
      <c r="AK510" s="107"/>
      <c r="AL510" s="107"/>
      <c r="AM510" s="107"/>
    </row>
    <row r="511" spans="1:39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107"/>
      <c r="AK511" s="107"/>
      <c r="AL511" s="107"/>
      <c r="AM511" s="107"/>
    </row>
    <row r="512" spans="1:39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107"/>
      <c r="AK512" s="107"/>
      <c r="AL512" s="107"/>
      <c r="AM512" s="107"/>
    </row>
    <row r="513" spans="1:39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107"/>
      <c r="AK513" s="107"/>
      <c r="AL513" s="107"/>
      <c r="AM513" s="107"/>
    </row>
    <row r="514" spans="1:39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107"/>
      <c r="AK514" s="107"/>
      <c r="AL514" s="107"/>
      <c r="AM514" s="107"/>
    </row>
    <row r="515" spans="1:39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107"/>
      <c r="AK515" s="107"/>
      <c r="AL515" s="107"/>
      <c r="AM515" s="107"/>
    </row>
    <row r="516" spans="1:39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107"/>
      <c r="AK516" s="107"/>
      <c r="AL516" s="107"/>
      <c r="AM516" s="107"/>
    </row>
    <row r="517" spans="1:39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107"/>
      <c r="AK517" s="107"/>
      <c r="AL517" s="107"/>
      <c r="AM517" s="107"/>
    </row>
    <row r="518" spans="1:39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107"/>
      <c r="AK518" s="107"/>
      <c r="AL518" s="107"/>
      <c r="AM518" s="107"/>
    </row>
    <row r="519" spans="1:39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107"/>
      <c r="AK519" s="107"/>
      <c r="AL519" s="107"/>
      <c r="AM519" s="107"/>
    </row>
    <row r="520" spans="1:39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107"/>
      <c r="AK520" s="107"/>
      <c r="AL520" s="107"/>
      <c r="AM520" s="107"/>
    </row>
    <row r="521" spans="1:39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107"/>
      <c r="AK521" s="107"/>
      <c r="AL521" s="107"/>
      <c r="AM521" s="107"/>
    </row>
    <row r="522" spans="1:39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107"/>
      <c r="AK522" s="107"/>
      <c r="AL522" s="107"/>
      <c r="AM522" s="107"/>
    </row>
    <row r="523" spans="1:39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107"/>
      <c r="AK523" s="107"/>
      <c r="AL523" s="107"/>
      <c r="AM523" s="107"/>
    </row>
    <row r="524" spans="1:39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107"/>
      <c r="AK524" s="107"/>
      <c r="AL524" s="107"/>
      <c r="AM524" s="107"/>
    </row>
    <row r="525" spans="1:39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107"/>
      <c r="AK525" s="107"/>
      <c r="AL525" s="107"/>
      <c r="AM525" s="107"/>
    </row>
    <row r="526" spans="1:39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107"/>
      <c r="AK526" s="107"/>
      <c r="AL526" s="107"/>
      <c r="AM526" s="107"/>
    </row>
    <row r="527" spans="1:39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107"/>
      <c r="AK527" s="107"/>
      <c r="AL527" s="107"/>
      <c r="AM527" s="107"/>
    </row>
    <row r="528" spans="1:39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107"/>
      <c r="AK528" s="107"/>
      <c r="AL528" s="107"/>
      <c r="AM528" s="107"/>
    </row>
    <row r="529" spans="1:39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107"/>
      <c r="AK529" s="107"/>
      <c r="AL529" s="107"/>
      <c r="AM529" s="107"/>
    </row>
    <row r="530" spans="1:39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107"/>
      <c r="AK530" s="107"/>
      <c r="AL530" s="107"/>
      <c r="AM530" s="107"/>
    </row>
    <row r="531" spans="1:39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107"/>
      <c r="AK531" s="107"/>
      <c r="AL531" s="107"/>
      <c r="AM531" s="107"/>
    </row>
    <row r="532" spans="1:39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107"/>
      <c r="AK532" s="107"/>
      <c r="AL532" s="107"/>
      <c r="AM532" s="107"/>
    </row>
    <row r="533" spans="1:39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107"/>
      <c r="AK533" s="107"/>
      <c r="AL533" s="107"/>
      <c r="AM533" s="107"/>
    </row>
    <row r="534" spans="1:39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107"/>
      <c r="AK534" s="107"/>
      <c r="AL534" s="107"/>
      <c r="AM534" s="107"/>
    </row>
    <row r="535" spans="1:39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107"/>
      <c r="AK535" s="107"/>
      <c r="AL535" s="107"/>
      <c r="AM535" s="107"/>
    </row>
    <row r="536" spans="1:39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107"/>
      <c r="AK536" s="107"/>
      <c r="AL536" s="107"/>
      <c r="AM536" s="107"/>
    </row>
    <row r="537" spans="1:39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107"/>
      <c r="AK537" s="107"/>
      <c r="AL537" s="107"/>
      <c r="AM537" s="107"/>
    </row>
    <row r="538" spans="1:39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107"/>
      <c r="AK538" s="107"/>
      <c r="AL538" s="107"/>
      <c r="AM538" s="107"/>
    </row>
    <row r="539" spans="1:39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107"/>
      <c r="AK539" s="107"/>
      <c r="AL539" s="107"/>
      <c r="AM539" s="107"/>
    </row>
    <row r="540" spans="1:39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107"/>
      <c r="AK540" s="107"/>
      <c r="AL540" s="107"/>
      <c r="AM540" s="107"/>
    </row>
    <row r="541" spans="1:39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107"/>
      <c r="AK541" s="107"/>
      <c r="AL541" s="107"/>
      <c r="AM541" s="107"/>
    </row>
    <row r="542" spans="1:39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107"/>
      <c r="AK542" s="107"/>
      <c r="AL542" s="107"/>
      <c r="AM542" s="107"/>
    </row>
    <row r="543" spans="1:39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107"/>
      <c r="AK543" s="107"/>
      <c r="AL543" s="107"/>
      <c r="AM543" s="107"/>
    </row>
    <row r="544" spans="1:39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107"/>
      <c r="AK544" s="107"/>
      <c r="AL544" s="107"/>
      <c r="AM544" s="107"/>
    </row>
    <row r="545" spans="1:39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107"/>
      <c r="AK545" s="107"/>
      <c r="AL545" s="107"/>
      <c r="AM545" s="107"/>
    </row>
    <row r="546" spans="1:39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107"/>
      <c r="AK546" s="107"/>
      <c r="AL546" s="107"/>
      <c r="AM546" s="107"/>
    </row>
    <row r="547" spans="1:39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107"/>
      <c r="AK547" s="107"/>
      <c r="AL547" s="107"/>
      <c r="AM547" s="107"/>
    </row>
    <row r="548" spans="1:39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107"/>
      <c r="AK548" s="107"/>
      <c r="AL548" s="107"/>
      <c r="AM548" s="107"/>
    </row>
    <row r="549" spans="1:39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107"/>
      <c r="AK549" s="107"/>
      <c r="AL549" s="107"/>
      <c r="AM549" s="107"/>
    </row>
    <row r="550" spans="1:39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107"/>
      <c r="AK550" s="107"/>
      <c r="AL550" s="107"/>
      <c r="AM550" s="107"/>
    </row>
    <row r="551" spans="1:39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107"/>
      <c r="AK551" s="107"/>
      <c r="AL551" s="107"/>
      <c r="AM551" s="107"/>
    </row>
    <row r="552" spans="1:39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107"/>
      <c r="AK552" s="107"/>
      <c r="AL552" s="107"/>
      <c r="AM552" s="107"/>
    </row>
    <row r="553" spans="1:39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107"/>
      <c r="AK553" s="107"/>
      <c r="AL553" s="107"/>
      <c r="AM553" s="107"/>
    </row>
    <row r="554" spans="1:39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107"/>
      <c r="AK554" s="107"/>
      <c r="AL554" s="107"/>
      <c r="AM554" s="107"/>
    </row>
    <row r="555" spans="1:39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107"/>
      <c r="AK555" s="107"/>
      <c r="AL555" s="107"/>
      <c r="AM555" s="107"/>
    </row>
    <row r="556" spans="1:39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107"/>
      <c r="AK556" s="107"/>
      <c r="AL556" s="107"/>
      <c r="AM556" s="107"/>
    </row>
    <row r="557" spans="1:39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107"/>
      <c r="AK557" s="107"/>
      <c r="AL557" s="107"/>
      <c r="AM557" s="107"/>
    </row>
    <row r="558" spans="1:39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107"/>
      <c r="AK558" s="107"/>
      <c r="AL558" s="107"/>
      <c r="AM558" s="107"/>
    </row>
    <row r="559" spans="1:39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107"/>
      <c r="AK559" s="107"/>
      <c r="AL559" s="107"/>
      <c r="AM559" s="107"/>
    </row>
    <row r="560" spans="1:39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107"/>
      <c r="AK560" s="107"/>
      <c r="AL560" s="107"/>
      <c r="AM560" s="107"/>
    </row>
    <row r="561" spans="1:39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107"/>
      <c r="AK561" s="107"/>
      <c r="AL561" s="107"/>
      <c r="AM561" s="107"/>
    </row>
    <row r="562" spans="1:39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107"/>
      <c r="AK562" s="107"/>
      <c r="AL562" s="107"/>
      <c r="AM562" s="107"/>
    </row>
    <row r="563" spans="1:39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107"/>
      <c r="AK563" s="107"/>
      <c r="AL563" s="107"/>
      <c r="AM563" s="107"/>
    </row>
    <row r="564" spans="1:39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107"/>
      <c r="AK564" s="107"/>
      <c r="AL564" s="107"/>
      <c r="AM564" s="107"/>
    </row>
    <row r="565" spans="1:39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107"/>
      <c r="AK565" s="107"/>
      <c r="AL565" s="107"/>
      <c r="AM565" s="107"/>
    </row>
    <row r="566" spans="1:39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107"/>
      <c r="AK566" s="107"/>
      <c r="AL566" s="107"/>
      <c r="AM566" s="107"/>
    </row>
    <row r="567" spans="1:39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107"/>
      <c r="AK567" s="107"/>
      <c r="AL567" s="107"/>
      <c r="AM567" s="107"/>
    </row>
    <row r="568" spans="1:39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107"/>
      <c r="AK568" s="107"/>
      <c r="AL568" s="107"/>
      <c r="AM568" s="107"/>
    </row>
    <row r="569" spans="1:39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107"/>
      <c r="AK569" s="107"/>
      <c r="AL569" s="107"/>
      <c r="AM569" s="107"/>
    </row>
    <row r="570" spans="1:39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107"/>
      <c r="AK570" s="107"/>
      <c r="AL570" s="107"/>
      <c r="AM570" s="107"/>
    </row>
    <row r="571" spans="1:39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107"/>
      <c r="AK571" s="107"/>
      <c r="AL571" s="107"/>
      <c r="AM571" s="107"/>
    </row>
    <row r="572" spans="1:39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107"/>
      <c r="AK572" s="107"/>
      <c r="AL572" s="107"/>
      <c r="AM572" s="107"/>
    </row>
    <row r="573" spans="1:39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107"/>
      <c r="AK573" s="107"/>
      <c r="AL573" s="107"/>
      <c r="AM573" s="107"/>
    </row>
    <row r="574" spans="1:39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107"/>
      <c r="AK574" s="107"/>
      <c r="AL574" s="107"/>
      <c r="AM574" s="107"/>
    </row>
    <row r="575" spans="1:39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107"/>
      <c r="AK575" s="107"/>
      <c r="AL575" s="107"/>
      <c r="AM575" s="107"/>
    </row>
    <row r="576" spans="1:39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107"/>
      <c r="AK576" s="107"/>
      <c r="AL576" s="107"/>
      <c r="AM576" s="107"/>
    </row>
    <row r="577" spans="1:39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107"/>
      <c r="AK577" s="107"/>
      <c r="AL577" s="107"/>
      <c r="AM577" s="107"/>
    </row>
    <row r="578" spans="1:39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107"/>
      <c r="AK578" s="107"/>
      <c r="AL578" s="107"/>
      <c r="AM578" s="107"/>
    </row>
    <row r="579" spans="1:39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107"/>
      <c r="AK579" s="107"/>
      <c r="AL579" s="107"/>
      <c r="AM579" s="107"/>
    </row>
    <row r="580" spans="1:39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107"/>
      <c r="AK580" s="107"/>
      <c r="AL580" s="107"/>
      <c r="AM580" s="107"/>
    </row>
    <row r="581" spans="1:39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107"/>
      <c r="AK581" s="107"/>
      <c r="AL581" s="107"/>
      <c r="AM581" s="107"/>
    </row>
    <row r="582" spans="1:39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107"/>
      <c r="AK582" s="107"/>
      <c r="AL582" s="107"/>
      <c r="AM582" s="107"/>
    </row>
    <row r="583" spans="1:39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107"/>
      <c r="AK583" s="107"/>
      <c r="AL583" s="107"/>
      <c r="AM583" s="107"/>
    </row>
    <row r="584" spans="1:39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107"/>
      <c r="AK584" s="107"/>
      <c r="AL584" s="107"/>
      <c r="AM584" s="107"/>
    </row>
    <row r="585" spans="1:39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107"/>
      <c r="AK585" s="107"/>
      <c r="AL585" s="107"/>
      <c r="AM585" s="107"/>
    </row>
    <row r="586" spans="1:39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107"/>
      <c r="AK586" s="107"/>
      <c r="AL586" s="107"/>
      <c r="AM586" s="107"/>
    </row>
    <row r="587" spans="1:39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107"/>
      <c r="AK587" s="107"/>
      <c r="AL587" s="107"/>
      <c r="AM587" s="107"/>
    </row>
    <row r="588" spans="1:39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107"/>
      <c r="AK588" s="107"/>
      <c r="AL588" s="107"/>
      <c r="AM588" s="107"/>
    </row>
    <row r="589" spans="1:39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107"/>
      <c r="AK589" s="107"/>
      <c r="AL589" s="107"/>
      <c r="AM589" s="107"/>
    </row>
    <row r="590" spans="1:39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107"/>
      <c r="AK590" s="107"/>
      <c r="AL590" s="107"/>
      <c r="AM590" s="107"/>
    </row>
    <row r="591" spans="1:39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107"/>
      <c r="AK591" s="107"/>
      <c r="AL591" s="107"/>
      <c r="AM591" s="107"/>
    </row>
    <row r="592" spans="1:39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107"/>
      <c r="AK592" s="107"/>
      <c r="AL592" s="107"/>
      <c r="AM592" s="107"/>
    </row>
    <row r="593" spans="1:39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107"/>
      <c r="AK593" s="107"/>
      <c r="AL593" s="107"/>
      <c r="AM593" s="107"/>
    </row>
    <row r="594" spans="1:39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107"/>
      <c r="AK594" s="107"/>
      <c r="AL594" s="107"/>
      <c r="AM594" s="107"/>
    </row>
    <row r="595" spans="1:39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107"/>
      <c r="AK595" s="107"/>
      <c r="AL595" s="107"/>
      <c r="AM595" s="107"/>
    </row>
    <row r="596" spans="1:39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107"/>
      <c r="AK596" s="107"/>
      <c r="AL596" s="107"/>
      <c r="AM596" s="107"/>
    </row>
    <row r="597" spans="1:39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107"/>
      <c r="AK597" s="107"/>
      <c r="AL597" s="107"/>
      <c r="AM597" s="107"/>
    </row>
    <row r="598" spans="1:39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107"/>
      <c r="AK598" s="107"/>
      <c r="AL598" s="107"/>
      <c r="AM598" s="107"/>
    </row>
    <row r="599" spans="1:39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107"/>
      <c r="AK599" s="107"/>
      <c r="AL599" s="107"/>
      <c r="AM599" s="107"/>
    </row>
    <row r="600" spans="1:39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107"/>
      <c r="AK600" s="107"/>
      <c r="AL600" s="107"/>
      <c r="AM600" s="107"/>
    </row>
    <row r="601" spans="1:39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107"/>
      <c r="AK601" s="107"/>
      <c r="AL601" s="107"/>
      <c r="AM601" s="107"/>
    </row>
    <row r="602" spans="1:39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107"/>
      <c r="AK602" s="107"/>
      <c r="AL602" s="107"/>
      <c r="AM602" s="107"/>
    </row>
    <row r="603" spans="1:39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107"/>
      <c r="AK603" s="107"/>
      <c r="AL603" s="107"/>
      <c r="AM603" s="107"/>
    </row>
    <row r="604" spans="1:39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107"/>
      <c r="AK604" s="107"/>
      <c r="AL604" s="107"/>
      <c r="AM604" s="107"/>
    </row>
    <row r="605" spans="1:39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107"/>
      <c r="AK605" s="107"/>
      <c r="AL605" s="107"/>
      <c r="AM605" s="107"/>
    </row>
    <row r="606" spans="1:39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107"/>
      <c r="AK606" s="107"/>
      <c r="AL606" s="107"/>
      <c r="AM606" s="107"/>
    </row>
    <row r="607" spans="1:39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107"/>
      <c r="AK607" s="107"/>
      <c r="AL607" s="107"/>
      <c r="AM607" s="107"/>
    </row>
    <row r="608" spans="1:39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107"/>
      <c r="AK608" s="107"/>
      <c r="AL608" s="107"/>
      <c r="AM608" s="107"/>
    </row>
    <row r="609" spans="1:39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107"/>
      <c r="AK609" s="107"/>
      <c r="AL609" s="107"/>
      <c r="AM609" s="107"/>
    </row>
    <row r="610" spans="1:39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107"/>
      <c r="AK610" s="107"/>
      <c r="AL610" s="107"/>
      <c r="AM610" s="107"/>
    </row>
    <row r="611" spans="1:39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107"/>
      <c r="AK611" s="107"/>
      <c r="AL611" s="107"/>
      <c r="AM611" s="107"/>
    </row>
    <row r="612" spans="1:39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107"/>
      <c r="AK612" s="107"/>
      <c r="AL612" s="107"/>
      <c r="AM612" s="107"/>
    </row>
    <row r="613" spans="1:39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107"/>
      <c r="AK613" s="107"/>
      <c r="AL613" s="107"/>
      <c r="AM613" s="107"/>
    </row>
    <row r="614" spans="1:39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107"/>
      <c r="AK614" s="107"/>
      <c r="AL614" s="107"/>
      <c r="AM614" s="107"/>
    </row>
    <row r="615" spans="1:39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107"/>
      <c r="AK615" s="107"/>
      <c r="AL615" s="107"/>
      <c r="AM615" s="107"/>
    </row>
    <row r="616" spans="1:39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107"/>
      <c r="AK616" s="107"/>
      <c r="AL616" s="107"/>
      <c r="AM616" s="107"/>
    </row>
    <row r="617" spans="1:39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107"/>
      <c r="AK617" s="107"/>
      <c r="AL617" s="107"/>
      <c r="AM617" s="107"/>
    </row>
    <row r="618" spans="1:39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107"/>
      <c r="AK618" s="107"/>
      <c r="AL618" s="107"/>
      <c r="AM618" s="107"/>
    </row>
    <row r="619" spans="1:39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107"/>
      <c r="AK619" s="107"/>
      <c r="AL619" s="107"/>
      <c r="AM619" s="107"/>
    </row>
    <row r="620" spans="1:39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107"/>
      <c r="AK620" s="107"/>
      <c r="AL620" s="107"/>
      <c r="AM620" s="107"/>
    </row>
    <row r="621" spans="1:39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107"/>
      <c r="AK621" s="107"/>
      <c r="AL621" s="107"/>
      <c r="AM621" s="107"/>
    </row>
    <row r="622" spans="1:39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107"/>
      <c r="AK622" s="107"/>
      <c r="AL622" s="107"/>
      <c r="AM622" s="107"/>
    </row>
    <row r="623" spans="1:39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107"/>
      <c r="AK623" s="107"/>
      <c r="AL623" s="107"/>
      <c r="AM623" s="107"/>
    </row>
    <row r="624" spans="1:39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107"/>
      <c r="AK624" s="107"/>
      <c r="AL624" s="107"/>
      <c r="AM624" s="107"/>
    </row>
    <row r="625" spans="1:39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107"/>
      <c r="AK625" s="107"/>
      <c r="AL625" s="107"/>
      <c r="AM625" s="107"/>
    </row>
    <row r="626" spans="1:39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107"/>
      <c r="AK626" s="107"/>
      <c r="AL626" s="107"/>
      <c r="AM626" s="107"/>
    </row>
    <row r="627" spans="1:39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107"/>
      <c r="AK627" s="107"/>
      <c r="AL627" s="107"/>
      <c r="AM627" s="107"/>
    </row>
    <row r="628" spans="1:39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107"/>
      <c r="AK628" s="107"/>
      <c r="AL628" s="107"/>
      <c r="AM628" s="107"/>
    </row>
    <row r="629" spans="1:39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107"/>
      <c r="AK629" s="107"/>
      <c r="AL629" s="107"/>
      <c r="AM629" s="107"/>
    </row>
    <row r="630" spans="1:39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107"/>
      <c r="AK630" s="107"/>
      <c r="AL630" s="107"/>
      <c r="AM630" s="107"/>
    </row>
    <row r="631" spans="1:39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107"/>
      <c r="AK631" s="107"/>
      <c r="AL631" s="107"/>
      <c r="AM631" s="107"/>
    </row>
    <row r="632" spans="1:39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107"/>
      <c r="AK632" s="107"/>
      <c r="AL632" s="107"/>
      <c r="AM632" s="107"/>
    </row>
    <row r="633" spans="1:39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107"/>
      <c r="AK633" s="107"/>
      <c r="AL633" s="107"/>
      <c r="AM633" s="107"/>
    </row>
    <row r="634" spans="1:39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107"/>
      <c r="AK634" s="107"/>
      <c r="AL634" s="107"/>
      <c r="AM634" s="107"/>
    </row>
    <row r="635" spans="1:39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107"/>
      <c r="AK635" s="107"/>
      <c r="AL635" s="107"/>
      <c r="AM635" s="107"/>
    </row>
    <row r="636" spans="1:39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107"/>
      <c r="AK636" s="107"/>
      <c r="AL636" s="107"/>
      <c r="AM636" s="107"/>
    </row>
    <row r="637" spans="1:39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107"/>
      <c r="AK637" s="107"/>
      <c r="AL637" s="107"/>
      <c r="AM637" s="107"/>
    </row>
    <row r="638" spans="1:39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107"/>
      <c r="AK638" s="107"/>
      <c r="AL638" s="107"/>
      <c r="AM638" s="107"/>
    </row>
    <row r="639" spans="1:39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107"/>
      <c r="AK639" s="107"/>
      <c r="AL639" s="107"/>
      <c r="AM639" s="107"/>
    </row>
    <row r="640" spans="1:39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107"/>
      <c r="AK640" s="107"/>
      <c r="AL640" s="107"/>
      <c r="AM640" s="107"/>
    </row>
    <row r="641" spans="1:39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107"/>
      <c r="AK641" s="107"/>
      <c r="AL641" s="107"/>
      <c r="AM641" s="107"/>
    </row>
    <row r="642" spans="1:39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107"/>
      <c r="AK642" s="107"/>
      <c r="AL642" s="107"/>
      <c r="AM642" s="107"/>
    </row>
    <row r="643" spans="1:39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107"/>
      <c r="AK643" s="107"/>
      <c r="AL643" s="107"/>
      <c r="AM643" s="107"/>
    </row>
    <row r="644" spans="1:39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107"/>
      <c r="AK644" s="107"/>
      <c r="AL644" s="107"/>
      <c r="AM644" s="107"/>
    </row>
    <row r="645" spans="1:39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107"/>
      <c r="AK645" s="107"/>
      <c r="AL645" s="107"/>
      <c r="AM645" s="107"/>
    </row>
    <row r="646" spans="1:39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107"/>
      <c r="AK646" s="107"/>
      <c r="AL646" s="107"/>
      <c r="AM646" s="107"/>
    </row>
    <row r="647" spans="1:39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107"/>
      <c r="AK647" s="107"/>
      <c r="AL647" s="107"/>
      <c r="AM647" s="107"/>
    </row>
    <row r="648" spans="1:39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107"/>
      <c r="AK648" s="107"/>
      <c r="AL648" s="107"/>
      <c r="AM648" s="107"/>
    </row>
    <row r="649" spans="1:39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107"/>
      <c r="AK649" s="107"/>
      <c r="AL649" s="107"/>
      <c r="AM649" s="107"/>
    </row>
    <row r="650" spans="1:39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107"/>
      <c r="AK650" s="107"/>
      <c r="AL650" s="107"/>
      <c r="AM650" s="107"/>
    </row>
    <row r="651" spans="1:39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107"/>
      <c r="AK651" s="107"/>
      <c r="AL651" s="107"/>
      <c r="AM651" s="107"/>
    </row>
    <row r="652" spans="1:39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107"/>
      <c r="AK652" s="107"/>
      <c r="AL652" s="107"/>
      <c r="AM652" s="107"/>
    </row>
    <row r="653" spans="1:39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107"/>
      <c r="AK653" s="107"/>
      <c r="AL653" s="107"/>
      <c r="AM653" s="107"/>
    </row>
    <row r="654" spans="1:39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107"/>
      <c r="AK654" s="107"/>
      <c r="AL654" s="107"/>
      <c r="AM654" s="107"/>
    </row>
    <row r="655" spans="1:39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107"/>
      <c r="AK655" s="107"/>
      <c r="AL655" s="107"/>
      <c r="AM655" s="107"/>
    </row>
    <row r="656" spans="1:39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107"/>
      <c r="AK656" s="107"/>
      <c r="AL656" s="107"/>
      <c r="AM656" s="107"/>
    </row>
    <row r="657" spans="1:39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107"/>
      <c r="AK657" s="107"/>
      <c r="AL657" s="107"/>
      <c r="AM657" s="107"/>
    </row>
    <row r="658" spans="1:39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107"/>
      <c r="AK658" s="107"/>
      <c r="AL658" s="107"/>
      <c r="AM658" s="107"/>
    </row>
    <row r="659" spans="1:39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107"/>
      <c r="AK659" s="107"/>
      <c r="AL659" s="107"/>
      <c r="AM659" s="107"/>
    </row>
    <row r="660" spans="1:39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107"/>
      <c r="AK660" s="107"/>
      <c r="AL660" s="107"/>
      <c r="AM660" s="107"/>
    </row>
    <row r="661" spans="1:39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107"/>
      <c r="AK661" s="107"/>
      <c r="AL661" s="107"/>
      <c r="AM661" s="107"/>
    </row>
    <row r="662" spans="1:39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107"/>
      <c r="AK662" s="107"/>
      <c r="AL662" s="107"/>
      <c r="AM662" s="107"/>
    </row>
    <row r="663" spans="1:39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107"/>
      <c r="AK663" s="107"/>
      <c r="AL663" s="107"/>
      <c r="AM663" s="107"/>
    </row>
    <row r="664" spans="1:39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107"/>
      <c r="AK664" s="107"/>
      <c r="AL664" s="107"/>
      <c r="AM664" s="107"/>
    </row>
    <row r="665" spans="1:39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107"/>
      <c r="AK665" s="107"/>
      <c r="AL665" s="107"/>
      <c r="AM665" s="107"/>
    </row>
    <row r="666" spans="1:39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107"/>
      <c r="AK666" s="107"/>
      <c r="AL666" s="107"/>
      <c r="AM666" s="107"/>
    </row>
    <row r="667" spans="1:39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107"/>
      <c r="AK667" s="107"/>
      <c r="AL667" s="107"/>
      <c r="AM667" s="107"/>
    </row>
    <row r="668" spans="1:39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107"/>
      <c r="AK668" s="107"/>
      <c r="AL668" s="107"/>
      <c r="AM668" s="107"/>
    </row>
    <row r="669" spans="1:39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107"/>
      <c r="AK669" s="107"/>
      <c r="AL669" s="107"/>
      <c r="AM669" s="107"/>
    </row>
    <row r="670" spans="1:39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107"/>
      <c r="AK670" s="107"/>
      <c r="AL670" s="107"/>
      <c r="AM670" s="107"/>
    </row>
    <row r="671" spans="1:39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107"/>
      <c r="AK671" s="107"/>
      <c r="AL671" s="107"/>
      <c r="AM671" s="107"/>
    </row>
    <row r="672" spans="1:39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107"/>
      <c r="AK672" s="107"/>
      <c r="AL672" s="107"/>
      <c r="AM672" s="107"/>
    </row>
    <row r="673" spans="1:39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107"/>
      <c r="AK673" s="107"/>
      <c r="AL673" s="107"/>
      <c r="AM673" s="107"/>
    </row>
    <row r="674" spans="1:39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107"/>
      <c r="AK674" s="107"/>
      <c r="AL674" s="107"/>
      <c r="AM674" s="107"/>
    </row>
    <row r="675" spans="1:39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107"/>
      <c r="AK675" s="107"/>
      <c r="AL675" s="107"/>
      <c r="AM675" s="107"/>
    </row>
    <row r="676" spans="1:39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107"/>
      <c r="AK676" s="107"/>
      <c r="AL676" s="107"/>
      <c r="AM676" s="107"/>
    </row>
    <row r="677" spans="1:39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107"/>
      <c r="AK677" s="107"/>
      <c r="AL677" s="107"/>
      <c r="AM677" s="107"/>
    </row>
    <row r="678" spans="1:39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107"/>
      <c r="AK678" s="107"/>
      <c r="AL678" s="107"/>
      <c r="AM678" s="107"/>
    </row>
    <row r="679" spans="1:39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107"/>
      <c r="AK679" s="107"/>
      <c r="AL679" s="107"/>
      <c r="AM679" s="107"/>
    </row>
    <row r="680" spans="1:39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107"/>
      <c r="AK680" s="107"/>
      <c r="AL680" s="107"/>
      <c r="AM680" s="107"/>
    </row>
    <row r="681" spans="1:39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107"/>
      <c r="AK681" s="107"/>
      <c r="AL681" s="107"/>
      <c r="AM681" s="107"/>
    </row>
    <row r="682" spans="1:39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107"/>
      <c r="AK682" s="107"/>
      <c r="AL682" s="107"/>
      <c r="AM682" s="107"/>
    </row>
    <row r="683" spans="1:39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107"/>
      <c r="AK683" s="107"/>
      <c r="AL683" s="107"/>
      <c r="AM683" s="107"/>
    </row>
    <row r="684" spans="1:39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107"/>
      <c r="AK684" s="107"/>
      <c r="AL684" s="107"/>
      <c r="AM684" s="107"/>
    </row>
    <row r="685" spans="1:39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107"/>
      <c r="AK685" s="107"/>
      <c r="AL685" s="107"/>
      <c r="AM685" s="107"/>
    </row>
    <row r="686" spans="1:39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107"/>
      <c r="AK686" s="107"/>
      <c r="AL686" s="107"/>
      <c r="AM686" s="107"/>
    </row>
    <row r="687" spans="1:39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107"/>
      <c r="AK687" s="107"/>
      <c r="AL687" s="107"/>
      <c r="AM687" s="107"/>
    </row>
    <row r="688" spans="1:39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107"/>
      <c r="AK688" s="107"/>
      <c r="AL688" s="107"/>
      <c r="AM688" s="107"/>
    </row>
    <row r="689" spans="1:39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107"/>
      <c r="AK689" s="107"/>
      <c r="AL689" s="107"/>
      <c r="AM689" s="107"/>
    </row>
    <row r="690" spans="1:39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107"/>
      <c r="AK690" s="107"/>
      <c r="AL690" s="107"/>
      <c r="AM690" s="107"/>
    </row>
    <row r="691" spans="1:39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107"/>
      <c r="AK691" s="107"/>
      <c r="AL691" s="107"/>
      <c r="AM691" s="107"/>
    </row>
    <row r="692" spans="1:39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107"/>
      <c r="AK692" s="107"/>
      <c r="AL692" s="107"/>
      <c r="AM692" s="107"/>
    </row>
    <row r="693" spans="1:39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107"/>
      <c r="AK693" s="107"/>
      <c r="AL693" s="107"/>
      <c r="AM693" s="107"/>
    </row>
    <row r="694" spans="1:39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107"/>
      <c r="AK694" s="107"/>
      <c r="AL694" s="107"/>
      <c r="AM694" s="107"/>
    </row>
    <row r="695" spans="1:39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107"/>
      <c r="AK695" s="107"/>
      <c r="AL695" s="107"/>
      <c r="AM695" s="107"/>
    </row>
    <row r="696" spans="1:39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107"/>
      <c r="AK696" s="107"/>
      <c r="AL696" s="107"/>
      <c r="AM696" s="107"/>
    </row>
    <row r="697" spans="1:39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107"/>
      <c r="AK697" s="107"/>
      <c r="AL697" s="107"/>
      <c r="AM697" s="107"/>
    </row>
    <row r="698" spans="1:39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107"/>
      <c r="AK698" s="107"/>
      <c r="AL698" s="107"/>
      <c r="AM698" s="107"/>
    </row>
    <row r="699" spans="1:39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107"/>
      <c r="AK699" s="107"/>
      <c r="AL699" s="107"/>
      <c r="AM699" s="107"/>
    </row>
    <row r="700" spans="1:39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107"/>
      <c r="AK700" s="107"/>
      <c r="AL700" s="107"/>
      <c r="AM700" s="107"/>
    </row>
    <row r="701" spans="1:39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107"/>
      <c r="AK701" s="107"/>
      <c r="AL701" s="107"/>
      <c r="AM701" s="107"/>
    </row>
    <row r="702" spans="1:39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107"/>
      <c r="AK702" s="107"/>
      <c r="AL702" s="107"/>
      <c r="AM702" s="107"/>
    </row>
    <row r="703" spans="1:39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107"/>
      <c r="AK703" s="107"/>
      <c r="AL703" s="107"/>
      <c r="AM703" s="107"/>
    </row>
    <row r="704" spans="1:39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107"/>
      <c r="AK704" s="107"/>
      <c r="AL704" s="107"/>
      <c r="AM704" s="107"/>
    </row>
    <row r="705" spans="1:39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107"/>
      <c r="AK705" s="107"/>
      <c r="AL705" s="107"/>
      <c r="AM705" s="107"/>
    </row>
    <row r="706" spans="1:39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107"/>
      <c r="AK706" s="107"/>
      <c r="AL706" s="107"/>
      <c r="AM706" s="107"/>
    </row>
    <row r="707" spans="1:39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107"/>
      <c r="AK707" s="107"/>
      <c r="AL707" s="107"/>
      <c r="AM707" s="107"/>
    </row>
    <row r="708" spans="1:39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107"/>
      <c r="AK708" s="107"/>
      <c r="AL708" s="107"/>
      <c r="AM708" s="107"/>
    </row>
    <row r="709" spans="1:39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107"/>
      <c r="AK709" s="107"/>
      <c r="AL709" s="107"/>
      <c r="AM709" s="107"/>
    </row>
    <row r="710" spans="1:39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107"/>
      <c r="AK710" s="107"/>
      <c r="AL710" s="107"/>
      <c r="AM710" s="107"/>
    </row>
    <row r="711" spans="1:39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107"/>
      <c r="AK711" s="107"/>
      <c r="AL711" s="107"/>
      <c r="AM711" s="107"/>
    </row>
    <row r="712" spans="1:39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107"/>
      <c r="AK712" s="107"/>
      <c r="AL712" s="107"/>
      <c r="AM712" s="107"/>
    </row>
    <row r="713" spans="1:39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107"/>
      <c r="AK713" s="107"/>
      <c r="AL713" s="107"/>
      <c r="AM713" s="107"/>
    </row>
    <row r="714" spans="1:39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107"/>
      <c r="AK714" s="107"/>
      <c r="AL714" s="107"/>
      <c r="AM714" s="107"/>
    </row>
    <row r="715" spans="1:39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107"/>
      <c r="AK715" s="107"/>
      <c r="AL715" s="107"/>
      <c r="AM715" s="107"/>
    </row>
    <row r="716" spans="1:39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107"/>
      <c r="AK716" s="107"/>
      <c r="AL716" s="107"/>
      <c r="AM716" s="107"/>
    </row>
    <row r="717" spans="1:39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107"/>
      <c r="AK717" s="107"/>
      <c r="AL717" s="107"/>
      <c r="AM717" s="107"/>
    </row>
    <row r="718" spans="1:39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107"/>
      <c r="AK718" s="107"/>
      <c r="AL718" s="107"/>
      <c r="AM718" s="107"/>
    </row>
    <row r="719" spans="1:39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107"/>
      <c r="AK719" s="107"/>
      <c r="AL719" s="107"/>
      <c r="AM719" s="107"/>
    </row>
    <row r="720" spans="1:39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107"/>
      <c r="AK720" s="107"/>
      <c r="AL720" s="107"/>
      <c r="AM720" s="107"/>
    </row>
    <row r="721" spans="1:39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107"/>
      <c r="AK721" s="107"/>
      <c r="AL721" s="107"/>
      <c r="AM721" s="107"/>
    </row>
    <row r="722" spans="1:39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107"/>
      <c r="AK722" s="107"/>
      <c r="AL722" s="107"/>
      <c r="AM722" s="107"/>
    </row>
    <row r="723" spans="1:39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107"/>
      <c r="AK723" s="107"/>
      <c r="AL723" s="107"/>
      <c r="AM723" s="107"/>
    </row>
    <row r="724" spans="1:39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107"/>
      <c r="AK724" s="107"/>
      <c r="AL724" s="107"/>
      <c r="AM724" s="107"/>
    </row>
    <row r="725" spans="1:39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107"/>
      <c r="AK725" s="107"/>
      <c r="AL725" s="107"/>
      <c r="AM725" s="107"/>
    </row>
    <row r="726" spans="1:39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107"/>
      <c r="AK726" s="107"/>
      <c r="AL726" s="107"/>
      <c r="AM726" s="107"/>
    </row>
    <row r="727" spans="1:39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107"/>
      <c r="AK727" s="107"/>
      <c r="AL727" s="107"/>
      <c r="AM727" s="107"/>
    </row>
    <row r="728" spans="1:39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107"/>
      <c r="AK728" s="107"/>
      <c r="AL728" s="107"/>
      <c r="AM728" s="107"/>
    </row>
    <row r="729" spans="1:39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107"/>
      <c r="AK729" s="107"/>
      <c r="AL729" s="107"/>
      <c r="AM729" s="107"/>
    </row>
    <row r="730" spans="1:39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107"/>
      <c r="AK730" s="107"/>
      <c r="AL730" s="107"/>
      <c r="AM730" s="107"/>
    </row>
    <row r="731" spans="1:39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107"/>
      <c r="AK731" s="107"/>
      <c r="AL731" s="107"/>
      <c r="AM731" s="107"/>
    </row>
    <row r="732" spans="1:39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107"/>
      <c r="AK732" s="107"/>
      <c r="AL732" s="107"/>
      <c r="AM732" s="107"/>
    </row>
    <row r="733" spans="1:39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107"/>
      <c r="AK733" s="107"/>
      <c r="AL733" s="107"/>
      <c r="AM733" s="107"/>
    </row>
    <row r="734" spans="1:39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107"/>
      <c r="AK734" s="107"/>
      <c r="AL734" s="107"/>
      <c r="AM734" s="107"/>
    </row>
    <row r="735" spans="1:39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107"/>
      <c r="AK735" s="107"/>
      <c r="AL735" s="107"/>
      <c r="AM735" s="107"/>
    </row>
    <row r="736" spans="1:39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107"/>
      <c r="AK736" s="107"/>
      <c r="AL736" s="107"/>
      <c r="AM736" s="107"/>
    </row>
    <row r="737" spans="1:39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107"/>
      <c r="AK737" s="107"/>
      <c r="AL737" s="107"/>
      <c r="AM737" s="107"/>
    </row>
    <row r="738" spans="1:39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107"/>
      <c r="AK738" s="107"/>
      <c r="AL738" s="107"/>
      <c r="AM738" s="107"/>
    </row>
    <row r="739" spans="1:39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107"/>
      <c r="AK739" s="107"/>
      <c r="AL739" s="107"/>
      <c r="AM739" s="107"/>
    </row>
    <row r="740" spans="1:39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107"/>
      <c r="AK740" s="107"/>
      <c r="AL740" s="107"/>
      <c r="AM740" s="107"/>
    </row>
    <row r="741" spans="1:39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107"/>
      <c r="AK741" s="107"/>
      <c r="AL741" s="107"/>
      <c r="AM741" s="107"/>
    </row>
    <row r="742" spans="1:39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107"/>
      <c r="AK742" s="107"/>
      <c r="AL742" s="107"/>
      <c r="AM742" s="107"/>
    </row>
    <row r="743" spans="1:39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107"/>
      <c r="AK743" s="107"/>
      <c r="AL743" s="107"/>
      <c r="AM743" s="107"/>
    </row>
    <row r="744" spans="1:39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107"/>
      <c r="AK744" s="107"/>
      <c r="AL744" s="107"/>
      <c r="AM744" s="107"/>
    </row>
    <row r="745" spans="1:39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107"/>
      <c r="AK745" s="107"/>
      <c r="AL745" s="107"/>
      <c r="AM745" s="107"/>
    </row>
    <row r="746" spans="1:39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107"/>
      <c r="AK746" s="107"/>
      <c r="AL746" s="107"/>
      <c r="AM746" s="107"/>
    </row>
    <row r="747" spans="1:39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107"/>
      <c r="AK747" s="107"/>
      <c r="AL747" s="107"/>
      <c r="AM747" s="107"/>
    </row>
    <row r="748" spans="1:39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107"/>
      <c r="AK748" s="107"/>
      <c r="AL748" s="107"/>
      <c r="AM748" s="107"/>
    </row>
    <row r="749" spans="1:39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107"/>
      <c r="AK749" s="107"/>
      <c r="AL749" s="107"/>
      <c r="AM749" s="107"/>
    </row>
    <row r="750" spans="1:39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107"/>
      <c r="AK750" s="107"/>
      <c r="AL750" s="107"/>
      <c r="AM750" s="107"/>
    </row>
    <row r="751" spans="1:39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107"/>
      <c r="AK751" s="107"/>
      <c r="AL751" s="107"/>
      <c r="AM751" s="107"/>
    </row>
    <row r="752" spans="1:39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107"/>
      <c r="AK752" s="107"/>
      <c r="AL752" s="107"/>
      <c r="AM752" s="107"/>
    </row>
    <row r="753" spans="1:39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107"/>
      <c r="AK753" s="107"/>
      <c r="AL753" s="107"/>
      <c r="AM753" s="107"/>
    </row>
    <row r="754" spans="1:39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107"/>
      <c r="AK754" s="107"/>
      <c r="AL754" s="107"/>
      <c r="AM754" s="107"/>
    </row>
    <row r="755" spans="1:39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107"/>
      <c r="AK755" s="107"/>
      <c r="AL755" s="107"/>
      <c r="AM755" s="107"/>
    </row>
    <row r="756" spans="1:39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107"/>
      <c r="AK756" s="107"/>
      <c r="AL756" s="107"/>
      <c r="AM756" s="107"/>
    </row>
    <row r="757" spans="1:39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107"/>
      <c r="AK757" s="107"/>
      <c r="AL757" s="107"/>
      <c r="AM757" s="107"/>
    </row>
    <row r="758" spans="1:39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107"/>
      <c r="AK758" s="107"/>
      <c r="AL758" s="107"/>
      <c r="AM758" s="107"/>
    </row>
    <row r="759" spans="1:39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107"/>
      <c r="AK759" s="107"/>
      <c r="AL759" s="107"/>
      <c r="AM759" s="107"/>
    </row>
    <row r="760" spans="1:39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107"/>
      <c r="AK760" s="107"/>
      <c r="AL760" s="107"/>
      <c r="AM760" s="107"/>
    </row>
    <row r="761" spans="1:39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107"/>
      <c r="AK761" s="107"/>
      <c r="AL761" s="107"/>
      <c r="AM761" s="107"/>
    </row>
    <row r="762" spans="1:39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107"/>
      <c r="AK762" s="107"/>
      <c r="AL762" s="107"/>
      <c r="AM762" s="107"/>
    </row>
    <row r="763" spans="1:39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107"/>
      <c r="AK763" s="107"/>
      <c r="AL763" s="107"/>
      <c r="AM763" s="107"/>
    </row>
    <row r="764" spans="1:39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107"/>
      <c r="AK764" s="107"/>
      <c r="AL764" s="107"/>
      <c r="AM764" s="107"/>
    </row>
    <row r="765" spans="1:39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107"/>
      <c r="AK765" s="107"/>
      <c r="AL765" s="107"/>
      <c r="AM765" s="107"/>
    </row>
    <row r="766" spans="1:39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107"/>
      <c r="AK766" s="107"/>
      <c r="AL766" s="107"/>
      <c r="AM766" s="107"/>
    </row>
    <row r="767" spans="1:39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107"/>
      <c r="AK767" s="107"/>
      <c r="AL767" s="107"/>
      <c r="AM767" s="107"/>
    </row>
    <row r="768" spans="1:39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107"/>
      <c r="AK768" s="107"/>
      <c r="AL768" s="107"/>
      <c r="AM768" s="107"/>
    </row>
    <row r="769" spans="1:39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107"/>
      <c r="AK769" s="107"/>
      <c r="AL769" s="107"/>
      <c r="AM769" s="107"/>
    </row>
    <row r="770" spans="1:39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107"/>
      <c r="AK770" s="107"/>
      <c r="AL770" s="107"/>
      <c r="AM770" s="107"/>
    </row>
    <row r="771" spans="1:39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107"/>
      <c r="AK771" s="107"/>
      <c r="AL771" s="107"/>
      <c r="AM771" s="107"/>
    </row>
    <row r="772" spans="1:39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107"/>
      <c r="AK772" s="107"/>
      <c r="AL772" s="107"/>
      <c r="AM772" s="107"/>
    </row>
    <row r="773" spans="1:39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107"/>
      <c r="AK773" s="107"/>
      <c r="AL773" s="107"/>
      <c r="AM773" s="107"/>
    </row>
    <row r="774" spans="1:39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107"/>
      <c r="AK774" s="107"/>
      <c r="AL774" s="107"/>
      <c r="AM774" s="107"/>
    </row>
    <row r="775" spans="1:39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107"/>
      <c r="AK775" s="107"/>
      <c r="AL775" s="107"/>
      <c r="AM775" s="107"/>
    </row>
    <row r="776" spans="1:39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107"/>
      <c r="AK776" s="107"/>
      <c r="AL776" s="107"/>
      <c r="AM776" s="107"/>
    </row>
    <row r="777" spans="1:39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107"/>
      <c r="AK777" s="107"/>
      <c r="AL777" s="107"/>
      <c r="AM777" s="107"/>
    </row>
    <row r="778" spans="1:39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107"/>
      <c r="AK778" s="107"/>
      <c r="AL778" s="107"/>
      <c r="AM778" s="107"/>
    </row>
    <row r="779" spans="1:39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107"/>
      <c r="AK779" s="107"/>
      <c r="AL779" s="107"/>
      <c r="AM779" s="107"/>
    </row>
    <row r="780" spans="1:39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107"/>
      <c r="AK780" s="107"/>
      <c r="AL780" s="107"/>
      <c r="AM780" s="107"/>
    </row>
    <row r="781" spans="1:39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107"/>
      <c r="AK781" s="107"/>
      <c r="AL781" s="107"/>
      <c r="AM781" s="107"/>
    </row>
    <row r="782" spans="1:39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107"/>
      <c r="AK782" s="107"/>
      <c r="AL782" s="107"/>
      <c r="AM782" s="107"/>
    </row>
    <row r="783" spans="1:39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107"/>
      <c r="AK783" s="107"/>
      <c r="AL783" s="107"/>
      <c r="AM783" s="107"/>
    </row>
    <row r="784" spans="1:39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107"/>
      <c r="AK784" s="107"/>
      <c r="AL784" s="107"/>
      <c r="AM784" s="107"/>
    </row>
    <row r="785" spans="1:39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107"/>
      <c r="AK785" s="107"/>
      <c r="AL785" s="107"/>
      <c r="AM785" s="107"/>
    </row>
    <row r="786" spans="1:39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107"/>
      <c r="AK786" s="107"/>
      <c r="AL786" s="107"/>
      <c r="AM786" s="107"/>
    </row>
    <row r="787" spans="1:39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107"/>
      <c r="AK787" s="107"/>
      <c r="AL787" s="107"/>
      <c r="AM787" s="107"/>
    </row>
    <row r="788" spans="1:39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107"/>
      <c r="AK788" s="107"/>
      <c r="AL788" s="107"/>
      <c r="AM788" s="107"/>
    </row>
    <row r="789" spans="1:39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107"/>
      <c r="AK789" s="107"/>
      <c r="AL789" s="107"/>
      <c r="AM789" s="107"/>
    </row>
    <row r="790" spans="1:39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107"/>
      <c r="AK790" s="107"/>
      <c r="AL790" s="107"/>
      <c r="AM790" s="107"/>
    </row>
    <row r="791" spans="1:39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107"/>
      <c r="AK791" s="107"/>
      <c r="AL791" s="107"/>
      <c r="AM791" s="107"/>
    </row>
    <row r="792" spans="1:39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107"/>
      <c r="AK792" s="107"/>
      <c r="AL792" s="107"/>
      <c r="AM792" s="107"/>
    </row>
    <row r="793" spans="1:39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107"/>
      <c r="AK793" s="107"/>
      <c r="AL793" s="107"/>
      <c r="AM793" s="107"/>
    </row>
    <row r="794" spans="1:39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107"/>
      <c r="AK794" s="107"/>
      <c r="AL794" s="107"/>
      <c r="AM794" s="107"/>
    </row>
    <row r="795" spans="1:39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107"/>
      <c r="AK795" s="107"/>
      <c r="AL795" s="107"/>
      <c r="AM795" s="107"/>
    </row>
    <row r="796" spans="1:39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107"/>
      <c r="AK796" s="107"/>
      <c r="AL796" s="107"/>
      <c r="AM796" s="107"/>
    </row>
    <row r="797" spans="1:39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107"/>
      <c r="AK797" s="107"/>
      <c r="AL797" s="107"/>
      <c r="AM797" s="107"/>
    </row>
    <row r="798" spans="1:39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107"/>
      <c r="AK798" s="107"/>
      <c r="AL798" s="107"/>
      <c r="AM798" s="107"/>
    </row>
    <row r="799" spans="1:39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107"/>
      <c r="AK799" s="107"/>
      <c r="AL799" s="107"/>
      <c r="AM799" s="107"/>
    </row>
    <row r="800" spans="1:39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107"/>
      <c r="AK800" s="107"/>
      <c r="AL800" s="107"/>
      <c r="AM800" s="107"/>
    </row>
    <row r="801" spans="1:39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107"/>
      <c r="AK801" s="107"/>
      <c r="AL801" s="107"/>
      <c r="AM801" s="107"/>
    </row>
    <row r="802" spans="1:39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107"/>
      <c r="AK802" s="107"/>
      <c r="AL802" s="107"/>
      <c r="AM802" s="107"/>
    </row>
    <row r="803" spans="1:39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107"/>
      <c r="AK803" s="107"/>
      <c r="AL803" s="107"/>
      <c r="AM803" s="107"/>
    </row>
    <row r="804" spans="1:39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107"/>
      <c r="AK804" s="107"/>
      <c r="AL804" s="107"/>
      <c r="AM804" s="107"/>
    </row>
    <row r="805" spans="1:39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107"/>
      <c r="AK805" s="107"/>
      <c r="AL805" s="107"/>
      <c r="AM805" s="107"/>
    </row>
    <row r="806" spans="1:39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107"/>
      <c r="AK806" s="107"/>
      <c r="AL806" s="107"/>
      <c r="AM806" s="107"/>
    </row>
    <row r="807" spans="1:39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107"/>
      <c r="AK807" s="107"/>
      <c r="AL807" s="107"/>
      <c r="AM807" s="107"/>
    </row>
    <row r="808" spans="1:39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107"/>
      <c r="AK808" s="107"/>
      <c r="AL808" s="107"/>
      <c r="AM808" s="107"/>
    </row>
    <row r="809" spans="1:39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107"/>
      <c r="AK809" s="107"/>
      <c r="AL809" s="107"/>
      <c r="AM809" s="107"/>
    </row>
    <row r="810" spans="1:39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107"/>
      <c r="AK810" s="107"/>
      <c r="AL810" s="107"/>
      <c r="AM810" s="107"/>
    </row>
    <row r="811" spans="1:39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107"/>
      <c r="AK811" s="107"/>
      <c r="AL811" s="107"/>
      <c r="AM811" s="107"/>
    </row>
    <row r="812" spans="1:39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107"/>
      <c r="AK812" s="107"/>
      <c r="AL812" s="107"/>
      <c r="AM812" s="107"/>
    </row>
    <row r="813" spans="1:39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107"/>
      <c r="AK813" s="107"/>
      <c r="AL813" s="107"/>
      <c r="AM813" s="107"/>
    </row>
    <row r="814" spans="1:39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107"/>
      <c r="AK814" s="107"/>
      <c r="AL814" s="107"/>
      <c r="AM814" s="107"/>
    </row>
    <row r="815" spans="1:39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107"/>
      <c r="AK815" s="107"/>
      <c r="AL815" s="107"/>
      <c r="AM815" s="107"/>
    </row>
    <row r="816" spans="1:39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107"/>
      <c r="AK816" s="107"/>
      <c r="AL816" s="107"/>
      <c r="AM816" s="107"/>
    </row>
    <row r="817" spans="1:39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107"/>
      <c r="AK817" s="107"/>
      <c r="AL817" s="107"/>
      <c r="AM817" s="107"/>
    </row>
    <row r="818" spans="1:39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107"/>
      <c r="AK818" s="107"/>
      <c r="AL818" s="107"/>
      <c r="AM818" s="107"/>
    </row>
    <row r="819" spans="1:39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107"/>
      <c r="AK819" s="107"/>
      <c r="AL819" s="107"/>
      <c r="AM819" s="107"/>
    </row>
    <row r="820" spans="1:39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107"/>
      <c r="AK820" s="107"/>
      <c r="AL820" s="107"/>
      <c r="AM820" s="107"/>
    </row>
    <row r="821" spans="1:39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107"/>
      <c r="AK821" s="107"/>
      <c r="AL821" s="107"/>
      <c r="AM821" s="107"/>
    </row>
    <row r="822" spans="1:39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107"/>
      <c r="AK822" s="107"/>
      <c r="AL822" s="107"/>
      <c r="AM822" s="107"/>
    </row>
    <row r="823" spans="1:39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107"/>
      <c r="AK823" s="107"/>
      <c r="AL823" s="107"/>
      <c r="AM823" s="107"/>
    </row>
    <row r="824" spans="1:39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107"/>
      <c r="AK824" s="107"/>
      <c r="AL824" s="107"/>
      <c r="AM824" s="107"/>
    </row>
    <row r="825" spans="1:39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107"/>
      <c r="AK825" s="107"/>
      <c r="AL825" s="107"/>
      <c r="AM825" s="107"/>
    </row>
    <row r="826" spans="1:39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107"/>
      <c r="AK826" s="107"/>
      <c r="AL826" s="107"/>
      <c r="AM826" s="107"/>
    </row>
    <row r="827" spans="1:39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107"/>
      <c r="AK827" s="107"/>
      <c r="AL827" s="107"/>
      <c r="AM827" s="107"/>
    </row>
    <row r="828" spans="1:39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107"/>
      <c r="AK828" s="107"/>
      <c r="AL828" s="107"/>
      <c r="AM828" s="107"/>
    </row>
    <row r="829" spans="1:39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107"/>
      <c r="AK829" s="107"/>
      <c r="AL829" s="107"/>
      <c r="AM829" s="107"/>
    </row>
    <row r="830" spans="1:39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107"/>
      <c r="AK830" s="107"/>
      <c r="AL830" s="107"/>
      <c r="AM830" s="107"/>
    </row>
    <row r="831" spans="1:39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107"/>
      <c r="AK831" s="107"/>
      <c r="AL831" s="107"/>
      <c r="AM831" s="107"/>
    </row>
    <row r="832" spans="1:39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107"/>
      <c r="AK832" s="107"/>
      <c r="AL832" s="107"/>
      <c r="AM832" s="107"/>
    </row>
    <row r="833" spans="1:39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107"/>
      <c r="AK833" s="107"/>
      <c r="AL833" s="107"/>
      <c r="AM833" s="107"/>
    </row>
    <row r="834" spans="1:39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107"/>
      <c r="AK834" s="107"/>
      <c r="AL834" s="107"/>
      <c r="AM834" s="107"/>
    </row>
    <row r="835" spans="1:39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107"/>
      <c r="AK835" s="107"/>
      <c r="AL835" s="107"/>
      <c r="AM835" s="107"/>
    </row>
    <row r="836" spans="1:39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107"/>
      <c r="AK836" s="107"/>
      <c r="AL836" s="107"/>
      <c r="AM836" s="107"/>
    </row>
    <row r="837" spans="1:39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107"/>
      <c r="AK837" s="107"/>
      <c r="AL837" s="107"/>
      <c r="AM837" s="107"/>
    </row>
    <row r="838" spans="1:39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107"/>
      <c r="AK838" s="107"/>
      <c r="AL838" s="107"/>
      <c r="AM838" s="107"/>
    </row>
    <row r="839" spans="1:39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107"/>
      <c r="AK839" s="107"/>
      <c r="AL839" s="107"/>
      <c r="AM839" s="107"/>
    </row>
    <row r="840" spans="1:39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107"/>
      <c r="AK840" s="107"/>
      <c r="AL840" s="107"/>
      <c r="AM840" s="107"/>
    </row>
    <row r="841" spans="1:39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107"/>
      <c r="AK841" s="107"/>
      <c r="AL841" s="107"/>
      <c r="AM841" s="107"/>
    </row>
    <row r="842" spans="1:39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107"/>
      <c r="AK842" s="107"/>
      <c r="AL842" s="107"/>
      <c r="AM842" s="107"/>
    </row>
    <row r="843" spans="1:39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107"/>
      <c r="AK843" s="107"/>
      <c r="AL843" s="107"/>
      <c r="AM843" s="107"/>
    </row>
    <row r="844" spans="1:39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107"/>
      <c r="AK844" s="107"/>
      <c r="AL844" s="107"/>
      <c r="AM844" s="107"/>
    </row>
    <row r="845" spans="1:39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107"/>
      <c r="AK845" s="107"/>
      <c r="AL845" s="107"/>
      <c r="AM845" s="107"/>
    </row>
    <row r="846" spans="1:39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107"/>
      <c r="AK846" s="107"/>
      <c r="AL846" s="107"/>
      <c r="AM846" s="107"/>
    </row>
    <row r="847" spans="1:39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107"/>
      <c r="AK847" s="107"/>
      <c r="AL847" s="107"/>
      <c r="AM847" s="107"/>
    </row>
    <row r="848" spans="1:39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107"/>
      <c r="AK848" s="107"/>
      <c r="AL848" s="107"/>
      <c r="AM848" s="107"/>
    </row>
    <row r="849" spans="1:39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107"/>
      <c r="AK849" s="107"/>
      <c r="AL849" s="107"/>
      <c r="AM849" s="107"/>
    </row>
    <row r="850" spans="1:39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107"/>
      <c r="AK850" s="107"/>
      <c r="AL850" s="107"/>
      <c r="AM850" s="107"/>
    </row>
    <row r="851" spans="1:39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107"/>
      <c r="AK851" s="107"/>
      <c r="AL851" s="107"/>
      <c r="AM851" s="107"/>
    </row>
    <row r="852" spans="1:39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107"/>
      <c r="AK852" s="107"/>
      <c r="AL852" s="107"/>
      <c r="AM852" s="107"/>
    </row>
    <row r="853" spans="1:39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107"/>
      <c r="AK853" s="107"/>
      <c r="AL853" s="107"/>
      <c r="AM853" s="107"/>
    </row>
    <row r="854" spans="1:39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107"/>
      <c r="AK854" s="107"/>
      <c r="AL854" s="107"/>
      <c r="AM854" s="107"/>
    </row>
    <row r="855" spans="1:39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107"/>
      <c r="AK855" s="107"/>
      <c r="AL855" s="107"/>
      <c r="AM855" s="107"/>
    </row>
    <row r="856" spans="1:39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107"/>
      <c r="AK856" s="107"/>
      <c r="AL856" s="107"/>
      <c r="AM856" s="107"/>
    </row>
    <row r="857" spans="1:39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107"/>
      <c r="AK857" s="107"/>
      <c r="AL857" s="107"/>
      <c r="AM857" s="107"/>
    </row>
    <row r="858" spans="1:39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107"/>
      <c r="AK858" s="107"/>
      <c r="AL858" s="107"/>
      <c r="AM858" s="107"/>
    </row>
    <row r="859" spans="1:39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107"/>
      <c r="AK859" s="107"/>
      <c r="AL859" s="107"/>
      <c r="AM859" s="107"/>
    </row>
    <row r="860" spans="1:39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107"/>
      <c r="AK860" s="107"/>
      <c r="AL860" s="107"/>
      <c r="AM860" s="107"/>
    </row>
    <row r="861" spans="1:39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107"/>
      <c r="AK861" s="107"/>
      <c r="AL861" s="107"/>
      <c r="AM861" s="107"/>
    </row>
    <row r="862" spans="1:39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107"/>
      <c r="AK862" s="107"/>
      <c r="AL862" s="107"/>
      <c r="AM862" s="107"/>
    </row>
    <row r="863" spans="1:39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107"/>
      <c r="AK863" s="107"/>
      <c r="AL863" s="107"/>
      <c r="AM863" s="107"/>
    </row>
    <row r="864" spans="1:39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107"/>
      <c r="AK864" s="107"/>
      <c r="AL864" s="107"/>
      <c r="AM864" s="107"/>
    </row>
    <row r="865" spans="1:39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107"/>
      <c r="AK865" s="107"/>
      <c r="AL865" s="107"/>
      <c r="AM865" s="107"/>
    </row>
    <row r="866" spans="1:39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107"/>
      <c r="AK866" s="107"/>
      <c r="AL866" s="107"/>
      <c r="AM866" s="107"/>
    </row>
    <row r="867" spans="1:39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107"/>
      <c r="AK867" s="107"/>
      <c r="AL867" s="107"/>
      <c r="AM867" s="107"/>
    </row>
    <row r="868" spans="1:39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107"/>
      <c r="AK868" s="107"/>
      <c r="AL868" s="107"/>
      <c r="AM868" s="107"/>
    </row>
    <row r="869" spans="1:39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107"/>
      <c r="AK869" s="107"/>
      <c r="AL869" s="107"/>
      <c r="AM869" s="107"/>
    </row>
    <row r="870" spans="1:39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107"/>
      <c r="AK870" s="107"/>
      <c r="AL870" s="107"/>
      <c r="AM870" s="107"/>
    </row>
    <row r="871" spans="1:39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107"/>
      <c r="AK871" s="107"/>
      <c r="AL871" s="107"/>
      <c r="AM871" s="107"/>
    </row>
    <row r="872" spans="1:39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107"/>
      <c r="AK872" s="107"/>
      <c r="AL872" s="107"/>
      <c r="AM872" s="107"/>
    </row>
    <row r="873" spans="1:39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107"/>
      <c r="AK873" s="107"/>
      <c r="AL873" s="107"/>
      <c r="AM873" s="107"/>
    </row>
    <row r="874" spans="1:39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107"/>
      <c r="AK874" s="107"/>
      <c r="AL874" s="107"/>
      <c r="AM874" s="107"/>
    </row>
    <row r="875" spans="1:39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107"/>
      <c r="AK875" s="107"/>
      <c r="AL875" s="107"/>
      <c r="AM875" s="107"/>
    </row>
    <row r="876" spans="1:39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107"/>
      <c r="AK876" s="107"/>
      <c r="AL876" s="107"/>
      <c r="AM876" s="107"/>
    </row>
    <row r="877" spans="1:39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107"/>
      <c r="AK877" s="107"/>
      <c r="AL877" s="107"/>
      <c r="AM877" s="107"/>
    </row>
    <row r="878" spans="1:39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107"/>
      <c r="AK878" s="107"/>
      <c r="AL878" s="107"/>
      <c r="AM878" s="107"/>
    </row>
    <row r="879" spans="1:39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107"/>
      <c r="AK879" s="107"/>
      <c r="AL879" s="107"/>
      <c r="AM879" s="107"/>
    </row>
    <row r="880" spans="1:39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107"/>
      <c r="AK880" s="107"/>
      <c r="AL880" s="107"/>
      <c r="AM880" s="107"/>
    </row>
    <row r="881" spans="1:39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107"/>
      <c r="AK881" s="107"/>
      <c r="AL881" s="107"/>
      <c r="AM881" s="107"/>
    </row>
    <row r="882" spans="1:39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107"/>
      <c r="AK882" s="107"/>
      <c r="AL882" s="107"/>
      <c r="AM882" s="107"/>
    </row>
    <row r="883" spans="1:39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107"/>
      <c r="AK883" s="107"/>
      <c r="AL883" s="107"/>
      <c r="AM883" s="107"/>
    </row>
    <row r="884" spans="1:39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107"/>
      <c r="AK884" s="107"/>
      <c r="AL884" s="107"/>
      <c r="AM884" s="107"/>
    </row>
    <row r="885" spans="1:39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107"/>
      <c r="AK885" s="107"/>
      <c r="AL885" s="107"/>
      <c r="AM885" s="107"/>
    </row>
    <row r="886" spans="1:39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107"/>
      <c r="AK886" s="107"/>
      <c r="AL886" s="107"/>
      <c r="AM886" s="107"/>
    </row>
    <row r="887" spans="1:39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107"/>
      <c r="AK887" s="107"/>
      <c r="AL887" s="107"/>
      <c r="AM887" s="107"/>
    </row>
    <row r="888" spans="1:39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107"/>
      <c r="AK888" s="107"/>
      <c r="AL888" s="107"/>
      <c r="AM888" s="107"/>
    </row>
    <row r="889" spans="1:39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107"/>
      <c r="AK889" s="107"/>
      <c r="AL889" s="107"/>
      <c r="AM889" s="107"/>
    </row>
    <row r="890" spans="1:39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107"/>
      <c r="AK890" s="107"/>
      <c r="AL890" s="107"/>
      <c r="AM890" s="107"/>
    </row>
    <row r="891" spans="1:39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107"/>
      <c r="AK891" s="107"/>
      <c r="AL891" s="107"/>
      <c r="AM891" s="107"/>
    </row>
    <row r="892" spans="1:39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107"/>
      <c r="AK892" s="107"/>
      <c r="AL892" s="107"/>
      <c r="AM892" s="107"/>
    </row>
    <row r="893" spans="1:39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107"/>
      <c r="AK893" s="107"/>
      <c r="AL893" s="107"/>
      <c r="AM893" s="107"/>
    </row>
    <row r="894" spans="1:39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107"/>
      <c r="AK894" s="107"/>
      <c r="AL894" s="107"/>
      <c r="AM894" s="107"/>
    </row>
    <row r="895" spans="1:39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107"/>
      <c r="AK895" s="107"/>
      <c r="AL895" s="107"/>
      <c r="AM895" s="107"/>
    </row>
    <row r="896" spans="1:39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107"/>
      <c r="AK896" s="107"/>
      <c r="AL896" s="107"/>
      <c r="AM896" s="107"/>
    </row>
    <row r="897" spans="1:39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107"/>
      <c r="AK897" s="107"/>
      <c r="AL897" s="107"/>
      <c r="AM897" s="107"/>
    </row>
    <row r="898" spans="1:39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107"/>
      <c r="AK898" s="107"/>
      <c r="AL898" s="107"/>
      <c r="AM898" s="107"/>
    </row>
    <row r="899" spans="1:39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107"/>
      <c r="AK899" s="107"/>
      <c r="AL899" s="107"/>
      <c r="AM899" s="107"/>
    </row>
    <row r="900" spans="1:39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107"/>
      <c r="AK900" s="107"/>
      <c r="AL900" s="107"/>
      <c r="AM900" s="107"/>
    </row>
    <row r="901" spans="1:39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107"/>
      <c r="AK901" s="107"/>
      <c r="AL901" s="107"/>
      <c r="AM901" s="107"/>
    </row>
    <row r="902" spans="1:39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107"/>
      <c r="AK902" s="107"/>
      <c r="AL902" s="107"/>
      <c r="AM902" s="107"/>
    </row>
    <row r="903" spans="1:39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107"/>
      <c r="AK903" s="107"/>
      <c r="AL903" s="107"/>
      <c r="AM903" s="107"/>
    </row>
    <row r="904" spans="1:39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107"/>
      <c r="AK904" s="107"/>
      <c r="AL904" s="107"/>
      <c r="AM904" s="107"/>
    </row>
    <row r="905" spans="1:39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107"/>
      <c r="AK905" s="107"/>
      <c r="AL905" s="107"/>
      <c r="AM905" s="107"/>
    </row>
    <row r="906" spans="1:39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107"/>
      <c r="AK906" s="107"/>
      <c r="AL906" s="107"/>
      <c r="AM906" s="107"/>
    </row>
    <row r="907" spans="1:39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107"/>
      <c r="AK907" s="107"/>
      <c r="AL907" s="107"/>
      <c r="AM907" s="107"/>
    </row>
    <row r="908" spans="1:39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107"/>
      <c r="AK908" s="107"/>
      <c r="AL908" s="107"/>
      <c r="AM908" s="107"/>
    </row>
    <row r="909" spans="1:39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107"/>
      <c r="AK909" s="107"/>
      <c r="AL909" s="107"/>
      <c r="AM909" s="107"/>
    </row>
    <row r="910" spans="1:39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107"/>
      <c r="AK910" s="107"/>
      <c r="AL910" s="107"/>
      <c r="AM910" s="107"/>
    </row>
    <row r="911" spans="1:39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107"/>
      <c r="AK911" s="107"/>
      <c r="AL911" s="107"/>
      <c r="AM911" s="107"/>
    </row>
    <row r="912" spans="1:39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107"/>
      <c r="AK912" s="107"/>
      <c r="AL912" s="107"/>
      <c r="AM912" s="107"/>
    </row>
    <row r="913" spans="1:39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107"/>
      <c r="AK913" s="107"/>
      <c r="AL913" s="107"/>
      <c r="AM913" s="107"/>
    </row>
    <row r="914" spans="1:39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107"/>
      <c r="AK914" s="107"/>
      <c r="AL914" s="107"/>
      <c r="AM914" s="107"/>
    </row>
    <row r="915" spans="1:39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107"/>
      <c r="AK915" s="107"/>
      <c r="AL915" s="107"/>
      <c r="AM915" s="107"/>
    </row>
    <row r="916" spans="1:39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107"/>
      <c r="AK916" s="107"/>
      <c r="AL916" s="107"/>
      <c r="AM916" s="107"/>
    </row>
    <row r="917" spans="1:39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107"/>
      <c r="AK917" s="107"/>
      <c r="AL917" s="107"/>
      <c r="AM917" s="107"/>
    </row>
    <row r="918" spans="1:39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107"/>
      <c r="AK918" s="107"/>
      <c r="AL918" s="107"/>
      <c r="AM918" s="107"/>
    </row>
    <row r="919" spans="1:39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107"/>
      <c r="AK919" s="107"/>
      <c r="AL919" s="107"/>
      <c r="AM919" s="107"/>
    </row>
    <row r="920" spans="1:39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107"/>
      <c r="AK920" s="107"/>
      <c r="AL920" s="107"/>
      <c r="AM920" s="107"/>
    </row>
    <row r="921" spans="1:39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107"/>
      <c r="AK921" s="107"/>
      <c r="AL921" s="107"/>
      <c r="AM921" s="107"/>
    </row>
    <row r="922" spans="1:39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107"/>
      <c r="AK922" s="107"/>
      <c r="AL922" s="107"/>
      <c r="AM922" s="107"/>
    </row>
    <row r="923" spans="1:39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107"/>
      <c r="AK923" s="107"/>
      <c r="AL923" s="107"/>
      <c r="AM923" s="107"/>
    </row>
    <row r="924" spans="1:39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107"/>
      <c r="AK924" s="107"/>
      <c r="AL924" s="107"/>
      <c r="AM924" s="107"/>
    </row>
    <row r="925" spans="1:39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107"/>
      <c r="AK925" s="107"/>
      <c r="AL925" s="107"/>
      <c r="AM925" s="107"/>
    </row>
    <row r="926" spans="1:39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107"/>
      <c r="AK926" s="107"/>
      <c r="AL926" s="107"/>
      <c r="AM926" s="107"/>
    </row>
    <row r="927" spans="1:39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107"/>
      <c r="AK927" s="107"/>
      <c r="AL927" s="107"/>
      <c r="AM927" s="107"/>
    </row>
    <row r="928" spans="1:39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107"/>
      <c r="AK928" s="107"/>
      <c r="AL928" s="107"/>
      <c r="AM928" s="107"/>
    </row>
    <row r="929" spans="1:39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107"/>
      <c r="AK929" s="107"/>
      <c r="AL929" s="107"/>
      <c r="AM929" s="107"/>
    </row>
    <row r="930" spans="1:39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107"/>
      <c r="AK930" s="107"/>
      <c r="AL930" s="107"/>
      <c r="AM930" s="107"/>
    </row>
    <row r="931" spans="1:39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107"/>
      <c r="AK931" s="107"/>
      <c r="AL931" s="107"/>
      <c r="AM931" s="107"/>
    </row>
    <row r="932" spans="1:39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107"/>
      <c r="AK932" s="107"/>
      <c r="AL932" s="107"/>
      <c r="AM932" s="107"/>
    </row>
    <row r="933" spans="1:39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107"/>
      <c r="AK933" s="107"/>
      <c r="AL933" s="107"/>
      <c r="AM933" s="107"/>
    </row>
    <row r="934" spans="1:39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107"/>
      <c r="AK934" s="107"/>
      <c r="AL934" s="107"/>
      <c r="AM934" s="107"/>
    </row>
    <row r="935" spans="1:39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107"/>
      <c r="AK935" s="107"/>
      <c r="AL935" s="107"/>
      <c r="AM935" s="107"/>
    </row>
    <row r="936" spans="1:39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107"/>
      <c r="AK936" s="107"/>
      <c r="AL936" s="107"/>
      <c r="AM936" s="107"/>
    </row>
    <row r="937" spans="1:39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107"/>
      <c r="AK937" s="107"/>
      <c r="AL937" s="107"/>
      <c r="AM937" s="107"/>
    </row>
    <row r="938" spans="1:39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107"/>
      <c r="AK938" s="107"/>
      <c r="AL938" s="107"/>
      <c r="AM938" s="107"/>
    </row>
    <row r="939" spans="1:39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107"/>
      <c r="AK939" s="107"/>
      <c r="AL939" s="107"/>
      <c r="AM939" s="107"/>
    </row>
    <row r="940" spans="1:39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107"/>
      <c r="AK940" s="107"/>
      <c r="AL940" s="107"/>
      <c r="AM940" s="107"/>
    </row>
    <row r="941" spans="1:39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107"/>
      <c r="AK941" s="107"/>
      <c r="AL941" s="107"/>
      <c r="AM941" s="107"/>
    </row>
    <row r="942" spans="1:39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107"/>
      <c r="AK942" s="107"/>
      <c r="AL942" s="107"/>
      <c r="AM942" s="107"/>
    </row>
    <row r="943" spans="1:39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107"/>
      <c r="AK943" s="107"/>
      <c r="AL943" s="107"/>
      <c r="AM943" s="107"/>
    </row>
    <row r="944" spans="1:39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107"/>
      <c r="AK944" s="107"/>
      <c r="AL944" s="107"/>
      <c r="AM944" s="107"/>
    </row>
    <row r="945" spans="1:39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107"/>
      <c r="AK945" s="107"/>
      <c r="AL945" s="107"/>
      <c r="AM945" s="107"/>
    </row>
    <row r="946" spans="1:39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107"/>
      <c r="AK946" s="107"/>
      <c r="AL946" s="107"/>
      <c r="AM946" s="107"/>
    </row>
    <row r="947" spans="1:39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107"/>
      <c r="AK947" s="107"/>
      <c r="AL947" s="107"/>
      <c r="AM947" s="107"/>
    </row>
    <row r="948" spans="1:39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107"/>
      <c r="AK948" s="107"/>
      <c r="AL948" s="107"/>
      <c r="AM948" s="107"/>
    </row>
    <row r="949" spans="1:39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107"/>
      <c r="AK949" s="107"/>
      <c r="AL949" s="107"/>
      <c r="AM949" s="107"/>
    </row>
    <row r="950" spans="1:39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107"/>
      <c r="AK950" s="107"/>
      <c r="AL950" s="107"/>
      <c r="AM950" s="107"/>
    </row>
    <row r="951" spans="1:39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107"/>
      <c r="AK951" s="107"/>
      <c r="AL951" s="107"/>
      <c r="AM951" s="107"/>
    </row>
    <row r="952" spans="1:39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107"/>
      <c r="AK952" s="107"/>
      <c r="AL952" s="107"/>
      <c r="AM952" s="107"/>
    </row>
    <row r="953" spans="1:39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107"/>
      <c r="AK953" s="107"/>
      <c r="AL953" s="107"/>
      <c r="AM953" s="107"/>
    </row>
    <row r="954" spans="1:39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107"/>
      <c r="AK954" s="107"/>
      <c r="AL954" s="107"/>
      <c r="AM954" s="107"/>
    </row>
    <row r="955" spans="1:39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107"/>
      <c r="AK955" s="107"/>
      <c r="AL955" s="107"/>
      <c r="AM955" s="107"/>
    </row>
    <row r="956" spans="1:39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107"/>
      <c r="AK956" s="107"/>
      <c r="AL956" s="107"/>
      <c r="AM956" s="107"/>
    </row>
    <row r="957" spans="1:39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107"/>
      <c r="AK957" s="107"/>
      <c r="AL957" s="107"/>
      <c r="AM957" s="107"/>
    </row>
    <row r="958" spans="1:39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107"/>
      <c r="AK958" s="107"/>
      <c r="AL958" s="107"/>
      <c r="AM958" s="107"/>
    </row>
    <row r="959" spans="1:39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107"/>
      <c r="AK959" s="107"/>
      <c r="AL959" s="107"/>
      <c r="AM959" s="107"/>
    </row>
    <row r="960" spans="1:39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107"/>
      <c r="AK960" s="107"/>
      <c r="AL960" s="107"/>
      <c r="AM960" s="107"/>
    </row>
    <row r="961" spans="1:39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107"/>
      <c r="AK961" s="107"/>
      <c r="AL961" s="107"/>
      <c r="AM961" s="107"/>
    </row>
    <row r="962" spans="1:39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107"/>
      <c r="AK962" s="107"/>
      <c r="AL962" s="107"/>
      <c r="AM962" s="107"/>
    </row>
    <row r="963" spans="1:39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107"/>
      <c r="AK963" s="107"/>
      <c r="AL963" s="107"/>
      <c r="AM963" s="107"/>
    </row>
    <row r="964" spans="1:39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107"/>
      <c r="AK964" s="107"/>
      <c r="AL964" s="107"/>
      <c r="AM964" s="107"/>
    </row>
    <row r="965" spans="1:39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107"/>
      <c r="AK965" s="107"/>
      <c r="AL965" s="107"/>
      <c r="AM965" s="107"/>
    </row>
    <row r="966" spans="1:39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107"/>
      <c r="AK966" s="107"/>
      <c r="AL966" s="107"/>
      <c r="AM966" s="107"/>
    </row>
    <row r="967" spans="1:39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107"/>
      <c r="AK967" s="107"/>
      <c r="AL967" s="107"/>
      <c r="AM967" s="107"/>
    </row>
    <row r="968" spans="1:39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107"/>
      <c r="AK968" s="107"/>
      <c r="AL968" s="107"/>
      <c r="AM968" s="107"/>
    </row>
    <row r="969" spans="1:39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107"/>
      <c r="AK969" s="107"/>
      <c r="AL969" s="107"/>
      <c r="AM969" s="107"/>
    </row>
    <row r="970" spans="1:39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107"/>
      <c r="AK970" s="107"/>
      <c r="AL970" s="107"/>
      <c r="AM970" s="107"/>
    </row>
    <row r="971" spans="1:39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107"/>
      <c r="AK971" s="107"/>
      <c r="AL971" s="107"/>
      <c r="AM971" s="107"/>
    </row>
    <row r="972" spans="1:39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107"/>
      <c r="AK972" s="107"/>
      <c r="AL972" s="107"/>
      <c r="AM972" s="107"/>
    </row>
    <row r="973" spans="1:39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107"/>
      <c r="AK973" s="107"/>
      <c r="AL973" s="107"/>
      <c r="AM973" s="107"/>
    </row>
    <row r="974" spans="1:39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107"/>
      <c r="AK974" s="107"/>
      <c r="AL974" s="107"/>
      <c r="AM974" s="107"/>
    </row>
    <row r="975" spans="1:39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107"/>
      <c r="AK975" s="107"/>
      <c r="AL975" s="107"/>
      <c r="AM975" s="107"/>
    </row>
    <row r="976" spans="1:39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107"/>
      <c r="AK976" s="107"/>
      <c r="AL976" s="107"/>
      <c r="AM976" s="107"/>
    </row>
    <row r="977" spans="1:39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107"/>
      <c r="AK977" s="107"/>
      <c r="AL977" s="107"/>
      <c r="AM977" s="107"/>
    </row>
    <row r="978" spans="1:39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107"/>
      <c r="AK978" s="107"/>
      <c r="AL978" s="107"/>
      <c r="AM978" s="107"/>
    </row>
    <row r="979" spans="1:39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107"/>
      <c r="AK979" s="107"/>
      <c r="AL979" s="107"/>
      <c r="AM979" s="107"/>
    </row>
    <row r="980" spans="1:39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107"/>
      <c r="AK980" s="107"/>
      <c r="AL980" s="107"/>
      <c r="AM980" s="107"/>
    </row>
    <row r="981" spans="1:39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107"/>
      <c r="AK981" s="107"/>
      <c r="AL981" s="107"/>
      <c r="AM981" s="107"/>
    </row>
    <row r="982" spans="1:39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107"/>
      <c r="AK982" s="107"/>
      <c r="AL982" s="107"/>
      <c r="AM982" s="107"/>
    </row>
    <row r="983" spans="1:39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107"/>
      <c r="AK983" s="107"/>
      <c r="AL983" s="107"/>
      <c r="AM983" s="107"/>
    </row>
    <row r="984" spans="1:39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107"/>
      <c r="AK984" s="107"/>
      <c r="AL984" s="107"/>
      <c r="AM984" s="107"/>
    </row>
    <row r="985" spans="1:39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107"/>
      <c r="AK985" s="107"/>
      <c r="AL985" s="107"/>
      <c r="AM985" s="107"/>
    </row>
    <row r="986" spans="1:39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107"/>
      <c r="AK986" s="107"/>
      <c r="AL986" s="107"/>
      <c r="AM986" s="107"/>
    </row>
    <row r="987" spans="1:39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107"/>
      <c r="AK987" s="107"/>
      <c r="AL987" s="107"/>
      <c r="AM987" s="107"/>
    </row>
    <row r="988" spans="1:39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107"/>
      <c r="AK988" s="107"/>
      <c r="AL988" s="107"/>
      <c r="AM988" s="107"/>
    </row>
    <row r="989" spans="1:39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107"/>
      <c r="AK989" s="107"/>
      <c r="AL989" s="107"/>
      <c r="AM989" s="107"/>
    </row>
    <row r="990" spans="1:39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107"/>
      <c r="AK990" s="107"/>
      <c r="AL990" s="107"/>
      <c r="AM990" s="107"/>
    </row>
    <row r="991" spans="1:39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107"/>
      <c r="AK991" s="107"/>
      <c r="AL991" s="107"/>
      <c r="AM991" s="107"/>
    </row>
    <row r="992" spans="1:39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107"/>
      <c r="AK992" s="107"/>
      <c r="AL992" s="107"/>
      <c r="AM992" s="107"/>
    </row>
    <row r="993" spans="1:39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107"/>
      <c r="AK993" s="107"/>
      <c r="AL993" s="107"/>
      <c r="AM993" s="107"/>
    </row>
    <row r="994" spans="1:39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107"/>
      <c r="AK994" s="107"/>
      <c r="AL994" s="107"/>
      <c r="AM994" s="107"/>
    </row>
    <row r="995" spans="1:39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107"/>
      <c r="AK995" s="107"/>
      <c r="AL995" s="107"/>
      <c r="AM995" s="107"/>
    </row>
    <row r="996" spans="1:39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107"/>
      <c r="AK996" s="107"/>
      <c r="AL996" s="107"/>
      <c r="AM996" s="107"/>
    </row>
    <row r="997" spans="1:39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107"/>
      <c r="AK997" s="107"/>
      <c r="AL997" s="107"/>
      <c r="AM997" s="107"/>
    </row>
    <row r="998" spans="1:39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107"/>
      <c r="AK998" s="107"/>
      <c r="AL998" s="107"/>
      <c r="AM998" s="107"/>
    </row>
    <row r="999" spans="1:39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107"/>
      <c r="AK999" s="107"/>
      <c r="AL999" s="107"/>
      <c r="AM999" s="107"/>
    </row>
    <row r="1000" spans="1:39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107"/>
      <c r="AK1000" s="107"/>
      <c r="AL1000" s="107"/>
      <c r="AM1000" s="107"/>
    </row>
    <row r="1001" spans="1:39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107"/>
      <c r="AK1001" s="107"/>
      <c r="AL1001" s="107"/>
      <c r="AM1001" s="107"/>
    </row>
    <row r="1002" spans="1:39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107"/>
      <c r="AK1002" s="107"/>
      <c r="AL1002" s="107"/>
      <c r="AM1002" s="107"/>
    </row>
    <row r="1003" spans="1:39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107"/>
      <c r="AK1003" s="107"/>
      <c r="AL1003" s="107"/>
      <c r="AM1003" s="107"/>
    </row>
    <row r="1004" spans="1:39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107"/>
      <c r="AK1004" s="107"/>
      <c r="AL1004" s="107"/>
      <c r="AM1004" s="107"/>
    </row>
    <row r="1005" spans="1:39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107"/>
      <c r="AK1005" s="107"/>
      <c r="AL1005" s="107"/>
      <c r="AM1005" s="107"/>
    </row>
    <row r="1006" spans="1:39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107"/>
      <c r="AK1006" s="107"/>
      <c r="AL1006" s="107"/>
      <c r="AM1006" s="107"/>
    </row>
    <row r="1007" spans="1:39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107"/>
      <c r="AK1007" s="107"/>
      <c r="AL1007" s="107"/>
      <c r="AM1007" s="107"/>
    </row>
    <row r="1008" spans="1:39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107"/>
      <c r="AK1008" s="107"/>
      <c r="AL1008" s="107"/>
      <c r="AM1008" s="107"/>
    </row>
    <row r="1009" spans="1:39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107"/>
      <c r="AK1009" s="107"/>
      <c r="AL1009" s="107"/>
      <c r="AM1009" s="107"/>
    </row>
    <row r="1010" spans="1:39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107"/>
      <c r="AK1010" s="107"/>
      <c r="AL1010" s="107"/>
      <c r="AM1010" s="107"/>
    </row>
    <row r="1011" spans="1:39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107"/>
      <c r="AK1011" s="107"/>
      <c r="AL1011" s="107"/>
      <c r="AM1011" s="107"/>
    </row>
    <row r="1012" spans="1:39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107"/>
      <c r="AK1012" s="107"/>
      <c r="AL1012" s="107"/>
      <c r="AM1012" s="107"/>
    </row>
    <row r="1013" spans="1:39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107"/>
      <c r="AK1013" s="107"/>
      <c r="AL1013" s="107"/>
      <c r="AM1013" s="107"/>
    </row>
  </sheetData>
  <mergeCells count="28">
    <mergeCell ref="AK19:AM19"/>
    <mergeCell ref="W29:Z29"/>
    <mergeCell ref="AB29:AE29"/>
    <mergeCell ref="AG29:AI29"/>
    <mergeCell ref="AK29:AM29"/>
    <mergeCell ref="C29:F29"/>
    <mergeCell ref="B29:B30"/>
    <mergeCell ref="R29:U29"/>
    <mergeCell ref="AB19:AE19"/>
    <mergeCell ref="AG19:AI19"/>
    <mergeCell ref="H29:K29"/>
    <mergeCell ref="M29:P29"/>
    <mergeCell ref="H43:J43"/>
    <mergeCell ref="M43:O43"/>
    <mergeCell ref="R43:T43"/>
    <mergeCell ref="W19:Z19"/>
    <mergeCell ref="C19:F19"/>
    <mergeCell ref="B19:B20"/>
    <mergeCell ref="R19:U19"/>
    <mergeCell ref="H19:K19"/>
    <mergeCell ref="M19:P19"/>
    <mergeCell ref="M1:P1"/>
    <mergeCell ref="H1:K1"/>
    <mergeCell ref="C1:F1"/>
    <mergeCell ref="A4:A8"/>
    <mergeCell ref="AB1:AE1"/>
    <mergeCell ref="W1:Z1"/>
    <mergeCell ref="R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2"/>
  <sheetViews>
    <sheetView workbookViewId="0">
      <pane xSplit="2" topLeftCell="C1" activePane="topRight" state="frozen"/>
      <selection pane="topRight" activeCell="G19" sqref="G19"/>
    </sheetView>
  </sheetViews>
  <sheetFormatPr defaultColWidth="15.140625" defaultRowHeight="15" customHeight="1" x14ac:dyDescent="0.25"/>
  <cols>
    <col min="1" max="1" width="19.85546875" customWidth="1"/>
    <col min="2" max="2" width="28.42578125" customWidth="1"/>
    <col min="3" max="4" width="12.140625" customWidth="1"/>
    <col min="5" max="5" width="2.7109375" customWidth="1"/>
    <col min="6" max="7" width="12.140625" customWidth="1"/>
    <col min="8" max="8" width="2.7109375" customWidth="1"/>
    <col min="9" max="10" width="12.140625" customWidth="1"/>
    <col min="11" max="11" width="2.7109375" customWidth="1"/>
    <col min="12" max="13" width="12.140625" customWidth="1"/>
    <col min="14" max="14" width="2.7109375" customWidth="1"/>
    <col min="15" max="16" width="12.140625" customWidth="1"/>
    <col min="17" max="17" width="2.7109375" customWidth="1"/>
    <col min="18" max="19" width="12.140625" customWidth="1"/>
    <col min="20" max="20" width="2.42578125" customWidth="1"/>
    <col min="21" max="21" width="12.42578125" customWidth="1"/>
  </cols>
  <sheetData>
    <row r="1" spans="1:21" ht="14.25" customHeight="1" x14ac:dyDescent="0.25">
      <c r="A1" s="104"/>
      <c r="B1" s="105"/>
      <c r="C1" s="183" t="s">
        <v>20</v>
      </c>
      <c r="D1" s="176"/>
      <c r="E1" s="3"/>
      <c r="F1" s="183" t="s">
        <v>19</v>
      </c>
      <c r="G1" s="176"/>
      <c r="H1" s="3"/>
      <c r="I1" s="183" t="s">
        <v>18</v>
      </c>
      <c r="J1" s="176"/>
      <c r="K1" s="3"/>
      <c r="L1" s="183" t="s">
        <v>3</v>
      </c>
      <c r="M1" s="176"/>
      <c r="N1" s="3"/>
      <c r="O1" s="183" t="s">
        <v>2</v>
      </c>
      <c r="P1" s="176"/>
      <c r="Q1" s="106"/>
      <c r="R1" s="183" t="s">
        <v>130</v>
      </c>
      <c r="S1" s="176"/>
      <c r="T1" s="22"/>
      <c r="U1" s="22"/>
    </row>
    <row r="2" spans="1:21" ht="14.25" customHeight="1" x14ac:dyDescent="0.25">
      <c r="A2" s="108">
        <f>200/8</f>
        <v>25</v>
      </c>
      <c r="B2" s="109"/>
      <c r="C2" s="110" t="s">
        <v>187</v>
      </c>
      <c r="D2" s="110">
        <v>2016</v>
      </c>
      <c r="E2" s="111"/>
      <c r="F2" s="110" t="s">
        <v>187</v>
      </c>
      <c r="G2" s="110">
        <v>2016</v>
      </c>
      <c r="H2" s="111"/>
      <c r="I2" s="110" t="s">
        <v>187</v>
      </c>
      <c r="J2" s="110">
        <v>2016</v>
      </c>
      <c r="K2" s="111"/>
      <c r="L2" s="110" t="s">
        <v>187</v>
      </c>
      <c r="M2" s="110">
        <v>2016</v>
      </c>
      <c r="N2" s="111"/>
      <c r="O2" s="110" t="s">
        <v>187</v>
      </c>
      <c r="P2" s="110">
        <v>2016</v>
      </c>
      <c r="Q2" s="112"/>
      <c r="R2" s="110" t="s">
        <v>187</v>
      </c>
      <c r="S2" s="110">
        <v>2016</v>
      </c>
      <c r="T2" s="147"/>
      <c r="U2" s="22"/>
    </row>
    <row r="3" spans="1:21" ht="14.25" customHeight="1" x14ac:dyDescent="0.25">
      <c r="A3" s="104"/>
      <c r="B3" s="109"/>
      <c r="C3" s="110"/>
      <c r="D3" s="148">
        <v>2</v>
      </c>
      <c r="E3" s="111"/>
      <c r="F3" s="110"/>
      <c r="G3" s="148">
        <v>1</v>
      </c>
      <c r="H3" s="111"/>
      <c r="I3" s="110"/>
      <c r="J3" s="148">
        <v>1</v>
      </c>
      <c r="K3" s="111"/>
      <c r="L3" s="110"/>
      <c r="M3" s="148">
        <v>1</v>
      </c>
      <c r="N3" s="111"/>
      <c r="O3" s="110"/>
      <c r="P3" s="148">
        <v>1</v>
      </c>
      <c r="Q3" s="112"/>
      <c r="R3" s="110"/>
      <c r="S3" s="148">
        <v>1</v>
      </c>
      <c r="T3" s="147"/>
      <c r="U3" s="3"/>
    </row>
    <row r="4" spans="1:21" ht="14.25" customHeight="1" x14ac:dyDescent="0.25">
      <c r="A4" s="184" t="s">
        <v>188</v>
      </c>
      <c r="B4" s="113" t="s">
        <v>189</v>
      </c>
      <c r="C4" s="91">
        <v>12</v>
      </c>
      <c r="D4" s="114">
        <f t="shared" ref="D4:D9" si="0">$C4*D$3</f>
        <v>24</v>
      </c>
      <c r="E4" s="3"/>
      <c r="F4" s="115">
        <v>6</v>
      </c>
      <c r="G4" s="114">
        <f t="shared" ref="G4:G9" si="1">$F4*G$3</f>
        <v>6</v>
      </c>
      <c r="H4" s="3"/>
      <c r="I4" s="115">
        <v>5</v>
      </c>
      <c r="J4" s="114">
        <f t="shared" ref="J4:J9" si="2">$I4*J$3</f>
        <v>5</v>
      </c>
      <c r="K4" s="3"/>
      <c r="L4" s="91">
        <v>3</v>
      </c>
      <c r="M4" s="114">
        <f t="shared" ref="M4:M9" si="3">$L4*M$3</f>
        <v>3</v>
      </c>
      <c r="N4" s="3"/>
      <c r="O4" s="149">
        <v>3</v>
      </c>
      <c r="P4" s="114">
        <f t="shared" ref="P4:P9" si="4">$O4*P$3</f>
        <v>3</v>
      </c>
      <c r="Q4" s="106"/>
      <c r="R4" s="149">
        <v>5</v>
      </c>
      <c r="S4" s="114">
        <f t="shared" ref="S4:S9" si="5">$R4*S$3</f>
        <v>5</v>
      </c>
      <c r="T4" s="150"/>
      <c r="U4" s="3"/>
    </row>
    <row r="5" spans="1:21" ht="14.25" customHeight="1" x14ac:dyDescent="0.25">
      <c r="A5" s="169"/>
      <c r="B5" s="116" t="s">
        <v>190</v>
      </c>
      <c r="C5" s="91">
        <v>5</v>
      </c>
      <c r="D5" s="114">
        <f t="shared" si="0"/>
        <v>10</v>
      </c>
      <c r="E5" s="3"/>
      <c r="F5" s="91">
        <v>3</v>
      </c>
      <c r="G5" s="114">
        <f t="shared" si="1"/>
        <v>3</v>
      </c>
      <c r="H5" s="3"/>
      <c r="I5" s="91">
        <v>3</v>
      </c>
      <c r="J5" s="114">
        <f t="shared" si="2"/>
        <v>3</v>
      </c>
      <c r="K5" s="3"/>
      <c r="L5" s="91">
        <v>1</v>
      </c>
      <c r="M5" s="114">
        <f t="shared" si="3"/>
        <v>1</v>
      </c>
      <c r="N5" s="3"/>
      <c r="O5" s="151">
        <v>1</v>
      </c>
      <c r="P5" s="114">
        <f t="shared" si="4"/>
        <v>1</v>
      </c>
      <c r="Q5" s="106"/>
      <c r="R5" s="151">
        <v>3</v>
      </c>
      <c r="S5" s="114">
        <f t="shared" si="5"/>
        <v>3</v>
      </c>
      <c r="T5" s="150"/>
      <c r="U5" s="3"/>
    </row>
    <row r="6" spans="1:21" ht="14.25" customHeight="1" x14ac:dyDescent="0.25">
      <c r="A6" s="169"/>
      <c r="B6" s="116" t="s">
        <v>191</v>
      </c>
      <c r="C6" s="115">
        <v>5</v>
      </c>
      <c r="D6" s="114">
        <f t="shared" si="0"/>
        <v>10</v>
      </c>
      <c r="E6" s="3"/>
      <c r="F6" s="91">
        <v>4</v>
      </c>
      <c r="G6" s="114">
        <f t="shared" si="1"/>
        <v>4</v>
      </c>
      <c r="H6" s="3"/>
      <c r="I6" s="91">
        <v>3</v>
      </c>
      <c r="J6" s="114">
        <f t="shared" si="2"/>
        <v>3</v>
      </c>
      <c r="K6" s="3"/>
      <c r="L6" s="91">
        <v>1</v>
      </c>
      <c r="M6" s="114">
        <f t="shared" si="3"/>
        <v>1</v>
      </c>
      <c r="N6" s="3"/>
      <c r="O6" s="151">
        <v>1</v>
      </c>
      <c r="P6" s="114">
        <f t="shared" si="4"/>
        <v>1</v>
      </c>
      <c r="Q6" s="106"/>
      <c r="R6" s="151">
        <v>3</v>
      </c>
      <c r="S6" s="114">
        <f t="shared" si="5"/>
        <v>3</v>
      </c>
      <c r="T6" s="150"/>
      <c r="U6" s="3"/>
    </row>
    <row r="7" spans="1:21" ht="15" customHeight="1" x14ac:dyDescent="0.25">
      <c r="A7" s="169"/>
      <c r="B7" s="116" t="s">
        <v>192</v>
      </c>
      <c r="C7" s="91">
        <v>5</v>
      </c>
      <c r="D7" s="114">
        <f t="shared" si="0"/>
        <v>10</v>
      </c>
      <c r="E7" s="3"/>
      <c r="F7" s="115">
        <v>4</v>
      </c>
      <c r="G7" s="114">
        <f t="shared" si="1"/>
        <v>4</v>
      </c>
      <c r="H7" s="3"/>
      <c r="I7" s="91">
        <v>5</v>
      </c>
      <c r="J7" s="114">
        <f t="shared" si="2"/>
        <v>5</v>
      </c>
      <c r="K7" s="3"/>
      <c r="L7" s="91">
        <v>2</v>
      </c>
      <c r="M7" s="114">
        <f t="shared" si="3"/>
        <v>2</v>
      </c>
      <c r="N7" s="3"/>
      <c r="O7" s="151">
        <v>2</v>
      </c>
      <c r="P7" s="114">
        <f t="shared" si="4"/>
        <v>2</v>
      </c>
      <c r="Q7" s="106"/>
      <c r="R7" s="151">
        <v>5</v>
      </c>
      <c r="S7" s="114">
        <f t="shared" si="5"/>
        <v>5</v>
      </c>
      <c r="T7" s="150"/>
      <c r="U7" s="3"/>
    </row>
    <row r="8" spans="1:21" ht="14.25" customHeight="1" x14ac:dyDescent="0.25">
      <c r="A8" s="170"/>
      <c r="B8" s="117" t="s">
        <v>193</v>
      </c>
      <c r="C8" s="91">
        <v>5</v>
      </c>
      <c r="D8" s="114">
        <f t="shared" si="0"/>
        <v>10</v>
      </c>
      <c r="E8" s="3"/>
      <c r="F8" s="115">
        <v>3</v>
      </c>
      <c r="G8" s="114">
        <f t="shared" si="1"/>
        <v>3</v>
      </c>
      <c r="H8" s="3"/>
      <c r="I8" s="91">
        <v>3</v>
      </c>
      <c r="J8" s="114">
        <f t="shared" si="2"/>
        <v>3</v>
      </c>
      <c r="K8" s="3"/>
      <c r="L8" s="91">
        <v>1</v>
      </c>
      <c r="M8" s="114">
        <f t="shared" si="3"/>
        <v>1</v>
      </c>
      <c r="N8" s="3"/>
      <c r="O8" s="151">
        <v>1</v>
      </c>
      <c r="P8" s="114">
        <f t="shared" si="4"/>
        <v>1</v>
      </c>
      <c r="Q8" s="106"/>
      <c r="R8" s="151">
        <v>3</v>
      </c>
      <c r="S8" s="114">
        <f t="shared" si="5"/>
        <v>3</v>
      </c>
      <c r="T8" s="150"/>
      <c r="U8" s="3"/>
    </row>
    <row r="9" spans="1:21" ht="14.25" customHeight="1" x14ac:dyDescent="0.25">
      <c r="A9" s="118" t="s">
        <v>194</v>
      </c>
      <c r="B9" s="117"/>
      <c r="C9" s="115">
        <v>20</v>
      </c>
      <c r="D9" s="114">
        <f t="shared" si="0"/>
        <v>40</v>
      </c>
      <c r="E9" s="3"/>
      <c r="F9" s="115">
        <v>16</v>
      </c>
      <c r="G9" s="114">
        <f t="shared" si="1"/>
        <v>16</v>
      </c>
      <c r="H9" s="3"/>
      <c r="I9" s="115">
        <v>16</v>
      </c>
      <c r="J9" s="114">
        <f t="shared" si="2"/>
        <v>16</v>
      </c>
      <c r="K9" s="3"/>
      <c r="L9" s="115">
        <v>10</v>
      </c>
      <c r="M9" s="114">
        <f t="shared" si="3"/>
        <v>10</v>
      </c>
      <c r="N9" s="3"/>
      <c r="O9" s="152">
        <v>8</v>
      </c>
      <c r="P9" s="114">
        <f t="shared" si="4"/>
        <v>8</v>
      </c>
      <c r="Q9" s="106"/>
      <c r="R9" s="152">
        <v>16</v>
      </c>
      <c r="S9" s="114">
        <f t="shared" si="5"/>
        <v>16</v>
      </c>
      <c r="T9" s="150"/>
      <c r="U9" s="3"/>
    </row>
    <row r="10" spans="1:21" ht="14.25" customHeight="1" x14ac:dyDescent="0.25">
      <c r="A10" s="122" t="s">
        <v>200</v>
      </c>
      <c r="B10" s="123"/>
      <c r="C10" s="124"/>
      <c r="D10" s="125">
        <f>SUM(D4:D9)</f>
        <v>104</v>
      </c>
      <c r="E10" s="3"/>
      <c r="F10" s="124"/>
      <c r="G10" s="125">
        <f>SUM(G4:G9)</f>
        <v>36</v>
      </c>
      <c r="H10" s="3"/>
      <c r="I10" s="124"/>
      <c r="J10" s="125">
        <f>SUM(J4:J9)</f>
        <v>35</v>
      </c>
      <c r="K10" s="3"/>
      <c r="L10" s="124"/>
      <c r="M10" s="125">
        <f>SUM(M4:M9)</f>
        <v>18</v>
      </c>
      <c r="N10" s="3"/>
      <c r="O10" s="124"/>
      <c r="P10" s="125">
        <f>SUM(P4:P9)</f>
        <v>16</v>
      </c>
      <c r="Q10" s="106"/>
      <c r="R10" s="124"/>
      <c r="S10" s="125">
        <f>SUM(S4:S9)</f>
        <v>35</v>
      </c>
      <c r="T10" s="150"/>
      <c r="U10" s="3"/>
    </row>
    <row r="11" spans="1:21" ht="14.25" customHeight="1" x14ac:dyDescent="0.25">
      <c r="A11" s="153" t="s">
        <v>219</v>
      </c>
      <c r="B11" s="22"/>
      <c r="C11" s="22"/>
      <c r="D11" s="103">
        <f>SUM(D4:D9)*$A$2</f>
        <v>2600</v>
      </c>
      <c r="E11" s="3"/>
      <c r="F11" s="22"/>
      <c r="G11" s="103">
        <f>SUM(G4:G9)*$A$2</f>
        <v>900</v>
      </c>
      <c r="H11" s="3"/>
      <c r="I11" s="22"/>
      <c r="J11" s="103">
        <f>SUM(J4:J9)*$A$2</f>
        <v>875</v>
      </c>
      <c r="K11" s="3"/>
      <c r="L11" s="22"/>
      <c r="M11" s="103">
        <f>SUM(M4:M9)*$A$2</f>
        <v>450</v>
      </c>
      <c r="N11" s="3"/>
      <c r="O11" s="22"/>
      <c r="P11" s="103">
        <f>SUM(P4:P9)*$A$2</f>
        <v>400</v>
      </c>
      <c r="Q11" s="57"/>
      <c r="R11" s="57"/>
      <c r="S11" s="103">
        <f>SUM(S4:S9)*$A$2</f>
        <v>875</v>
      </c>
      <c r="T11" s="22"/>
      <c r="U11" s="141">
        <f>SUM(C11:S11)</f>
        <v>6100</v>
      </c>
    </row>
    <row r="12" spans="1:21" ht="14.25" customHeight="1" x14ac:dyDescent="0.25">
      <c r="A12" s="136" t="s">
        <v>220</v>
      </c>
      <c r="B12" s="131">
        <v>0.1075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22"/>
      <c r="O12" s="22"/>
      <c r="P12" s="22"/>
      <c r="Q12" s="22"/>
      <c r="R12" s="22"/>
      <c r="S12" s="22"/>
      <c r="T12" s="22"/>
      <c r="U12" s="141">
        <f>U11/(1-$B$12)</f>
        <v>6834.7338935574235</v>
      </c>
    </row>
    <row r="13" spans="1:21" ht="14.25" customHeight="1" x14ac:dyDescent="0.25">
      <c r="A13" s="3"/>
      <c r="B13" s="3"/>
      <c r="C13" s="3"/>
      <c r="D13" s="3"/>
      <c r="E13" s="22"/>
      <c r="F13" s="3"/>
      <c r="G13" s="3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3"/>
    </row>
    <row r="14" spans="1:21" ht="14.25" customHeight="1" x14ac:dyDescent="0.25">
      <c r="A14" s="3"/>
      <c r="B14" s="3"/>
      <c r="C14" s="3"/>
      <c r="D14" s="3"/>
      <c r="E14" s="22"/>
      <c r="F14" s="3"/>
      <c r="G14" s="3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 spans="1:21" ht="14.25" customHeight="1" x14ac:dyDescent="0.25">
      <c r="A15" s="189"/>
      <c r="B15" s="193"/>
      <c r="C15" s="203" t="s">
        <v>187</v>
      </c>
      <c r="D15" s="148">
        <v>2016</v>
      </c>
      <c r="E15" s="199"/>
      <c r="F15" s="148" t="s">
        <v>187</v>
      </c>
      <c r="G15" s="148">
        <v>2016</v>
      </c>
      <c r="H15" s="199"/>
      <c r="I15" s="148" t="s">
        <v>187</v>
      </c>
      <c r="J15" s="148">
        <v>2016</v>
      </c>
      <c r="K15" s="199"/>
      <c r="L15" s="148" t="s">
        <v>187</v>
      </c>
      <c r="M15" s="148">
        <v>2016</v>
      </c>
      <c r="N15" s="199"/>
      <c r="O15" s="148" t="s">
        <v>187</v>
      </c>
      <c r="P15" s="148">
        <v>2016</v>
      </c>
      <c r="Q15" s="199"/>
      <c r="R15" s="148" t="s">
        <v>187</v>
      </c>
      <c r="S15" s="148">
        <v>2016</v>
      </c>
      <c r="T15" s="199"/>
      <c r="U15" s="148" t="s">
        <v>200</v>
      </c>
    </row>
    <row r="16" spans="1:21" ht="14.25" customHeight="1" x14ac:dyDescent="0.25">
      <c r="A16" s="194" t="s">
        <v>221</v>
      </c>
      <c r="B16" s="195"/>
      <c r="C16" s="196">
        <f>Infrastructure!$H23</f>
        <v>959150</v>
      </c>
      <c r="D16" s="197">
        <f>C16*D3</f>
        <v>1918300</v>
      </c>
      <c r="E16" s="22"/>
      <c r="F16" s="198">
        <f>Infrastructure!$H49</f>
        <v>455550</v>
      </c>
      <c r="G16" s="197">
        <f>F16*G3</f>
        <v>455550</v>
      </c>
      <c r="H16" s="22"/>
      <c r="I16" s="198">
        <f>Infrastructure!$H74</f>
        <v>317900</v>
      </c>
      <c r="J16" s="197">
        <f>I16*J3</f>
        <v>317900</v>
      </c>
      <c r="K16" s="22"/>
      <c r="L16" s="201">
        <f>Infrastructure!$H99</f>
        <v>69050</v>
      </c>
      <c r="M16" s="202">
        <f>L16*M3</f>
        <v>69050</v>
      </c>
      <c r="N16" s="22"/>
      <c r="O16" s="191">
        <f>Infrastructure!$H122</f>
        <v>16818</v>
      </c>
      <c r="P16" s="192">
        <f>O16*P3</f>
        <v>16818</v>
      </c>
      <c r="Q16" s="22"/>
      <c r="R16" s="191">
        <f>Infrastructure!$H144</f>
        <v>334500</v>
      </c>
      <c r="S16" s="192">
        <f>R16*S3</f>
        <v>334500</v>
      </c>
      <c r="T16" s="22"/>
      <c r="U16" s="200">
        <f>D16+G16+J16+M16+P16+S16</f>
        <v>3112118</v>
      </c>
    </row>
    <row r="17" spans="1:21" ht="14.25" customHeight="1" x14ac:dyDescent="0.25">
      <c r="A17" s="189" t="s">
        <v>222</v>
      </c>
      <c r="B17" s="193">
        <v>0.1075</v>
      </c>
      <c r="C17" s="3"/>
      <c r="D17" s="3"/>
      <c r="E17" s="22"/>
      <c r="F17" s="3"/>
      <c r="G17" s="3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00">
        <f>U16/(1-$B$17)</f>
        <v>3486966.9467787119</v>
      </c>
    </row>
    <row r="18" spans="1:21" ht="14.25" customHeight="1" x14ac:dyDescent="0.25">
      <c r="A18" s="3"/>
      <c r="B18" s="65"/>
      <c r="C18" s="3"/>
      <c r="D18" s="3"/>
      <c r="E18" s="22"/>
      <c r="F18" s="3"/>
      <c r="G18" s="3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</row>
    <row r="19" spans="1:2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</sheetData>
  <mergeCells count="7">
    <mergeCell ref="I1:J1"/>
    <mergeCell ref="F1:G1"/>
    <mergeCell ref="R1:S1"/>
    <mergeCell ref="A4:A8"/>
    <mergeCell ref="C1:D1"/>
    <mergeCell ref="O1:P1"/>
    <mergeCell ref="L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4"/>
  <sheetViews>
    <sheetView workbookViewId="0">
      <pane xSplit="2" topLeftCell="R1" activePane="topRight" state="frozen"/>
      <selection pane="topRight" activeCell="AE28" sqref="AE28"/>
    </sheetView>
  </sheetViews>
  <sheetFormatPr defaultColWidth="15.140625" defaultRowHeight="15" customHeight="1" x14ac:dyDescent="0.25"/>
  <cols>
    <col min="1" max="1" width="6.5703125" customWidth="1"/>
    <col min="2" max="2" width="10.140625" customWidth="1"/>
    <col min="3" max="3" width="1.42578125" customWidth="1"/>
    <col min="4" max="6" width="13.5703125" customWidth="1"/>
    <col min="7" max="7" width="1.42578125" customWidth="1"/>
    <col min="8" max="10" width="13.5703125" customWidth="1"/>
    <col min="11" max="11" width="1.42578125" customWidth="1"/>
    <col min="12" max="14" width="13.5703125" customWidth="1"/>
    <col min="15" max="15" width="1.42578125" customWidth="1"/>
    <col min="16" max="18" width="13.5703125" customWidth="1"/>
    <col min="19" max="19" width="1.42578125" customWidth="1"/>
    <col min="20" max="22" width="13.5703125" customWidth="1"/>
    <col min="23" max="23" width="1.5703125" customWidth="1"/>
    <col min="24" max="26" width="13.5703125" customWidth="1"/>
    <col min="27" max="27" width="1.5703125" customWidth="1"/>
    <col min="28" max="28" width="13.5703125" customWidth="1"/>
    <col min="29" max="29" width="1.42578125" customWidth="1"/>
    <col min="30" max="32" width="13.5703125" customWidth="1"/>
    <col min="33" max="33" width="2.42578125" customWidth="1"/>
    <col min="34" max="34" width="15.28515625" customWidth="1"/>
  </cols>
  <sheetData>
    <row r="1" spans="1:34" ht="15" customHeight="1" x14ac:dyDescent="0.25">
      <c r="A1" s="182" t="s">
        <v>177</v>
      </c>
      <c r="B1" s="176"/>
      <c r="C1" s="97"/>
      <c r="D1" s="180" t="s">
        <v>20</v>
      </c>
      <c r="E1" s="175"/>
      <c r="F1" s="176"/>
      <c r="G1" s="97"/>
      <c r="H1" s="180" t="s">
        <v>19</v>
      </c>
      <c r="I1" s="175"/>
      <c r="J1" s="176"/>
      <c r="K1" s="97"/>
      <c r="L1" s="180" t="s">
        <v>18</v>
      </c>
      <c r="M1" s="175"/>
      <c r="N1" s="176"/>
      <c r="O1" s="97"/>
      <c r="P1" s="180" t="s">
        <v>3</v>
      </c>
      <c r="Q1" s="175"/>
      <c r="R1" s="176"/>
      <c r="S1" s="97"/>
      <c r="T1" s="180" t="s">
        <v>2</v>
      </c>
      <c r="U1" s="175"/>
      <c r="V1" s="176"/>
      <c r="W1" s="97"/>
      <c r="X1" s="180" t="s">
        <v>178</v>
      </c>
      <c r="Y1" s="175"/>
      <c r="Z1" s="176"/>
      <c r="AA1" s="97"/>
      <c r="AB1" s="98" t="s">
        <v>134</v>
      </c>
      <c r="AC1" s="97"/>
      <c r="AD1" s="180" t="s">
        <v>179</v>
      </c>
      <c r="AE1" s="175"/>
      <c r="AF1" s="176"/>
      <c r="AG1" s="97"/>
      <c r="AH1" s="98" t="s">
        <v>180</v>
      </c>
    </row>
    <row r="2" spans="1:34" ht="15" customHeight="1" x14ac:dyDescent="0.25">
      <c r="A2" s="181" t="s">
        <v>15</v>
      </c>
      <c r="B2" s="176"/>
      <c r="C2" s="97"/>
      <c r="D2" s="99">
        <v>2016</v>
      </c>
      <c r="E2" s="99">
        <v>2017</v>
      </c>
      <c r="F2" s="99">
        <v>2018</v>
      </c>
      <c r="G2" s="97"/>
      <c r="H2" s="99">
        <v>2016</v>
      </c>
      <c r="I2" s="99">
        <v>2017</v>
      </c>
      <c r="J2" s="99">
        <v>2018</v>
      </c>
      <c r="K2" s="97"/>
      <c r="L2" s="99">
        <v>2016</v>
      </c>
      <c r="M2" s="99">
        <v>2017</v>
      </c>
      <c r="N2" s="99">
        <v>2018</v>
      </c>
      <c r="O2" s="97"/>
      <c r="P2" s="99">
        <v>2016</v>
      </c>
      <c r="Q2" s="99">
        <v>2017</v>
      </c>
      <c r="R2" s="99">
        <v>2018</v>
      </c>
      <c r="S2" s="97"/>
      <c r="T2" s="99">
        <v>2016</v>
      </c>
      <c r="U2" s="99">
        <v>2017</v>
      </c>
      <c r="V2" s="99">
        <v>2018</v>
      </c>
      <c r="W2" s="97"/>
      <c r="X2" s="99">
        <v>2016</v>
      </c>
      <c r="Y2" s="99">
        <v>2017</v>
      </c>
      <c r="Z2" s="99">
        <v>2018</v>
      </c>
      <c r="AA2" s="97"/>
      <c r="AB2" s="99">
        <v>2016</v>
      </c>
      <c r="AC2" s="97"/>
      <c r="AD2" s="99">
        <v>2016</v>
      </c>
      <c r="AE2" s="99">
        <v>2017</v>
      </c>
      <c r="AF2" s="99">
        <v>2018</v>
      </c>
      <c r="AG2" s="97"/>
      <c r="AH2" s="99" t="s">
        <v>181</v>
      </c>
    </row>
    <row r="3" spans="1:34" ht="15" customHeight="1" x14ac:dyDescent="0.25">
      <c r="A3" s="181" t="s">
        <v>182</v>
      </c>
      <c r="B3" s="176"/>
      <c r="C3" s="14"/>
      <c r="D3" s="5">
        <v>4</v>
      </c>
      <c r="E3" s="5"/>
      <c r="F3" s="5"/>
      <c r="G3" s="14"/>
      <c r="H3" s="5">
        <v>20</v>
      </c>
      <c r="I3" s="5"/>
      <c r="J3" s="5"/>
      <c r="K3" s="14"/>
      <c r="L3" s="5">
        <v>5</v>
      </c>
      <c r="M3" s="5"/>
      <c r="N3" s="5"/>
      <c r="O3" s="14"/>
      <c r="P3" s="5">
        <v>40</v>
      </c>
      <c r="Q3" s="5">
        <v>30</v>
      </c>
      <c r="R3" s="5">
        <v>20</v>
      </c>
      <c r="S3" s="14"/>
      <c r="T3" s="5">
        <v>150</v>
      </c>
      <c r="U3" s="5">
        <v>100</v>
      </c>
      <c r="V3" s="5">
        <v>70</v>
      </c>
      <c r="W3" s="14"/>
      <c r="X3" s="5">
        <v>3</v>
      </c>
      <c r="Y3" s="5"/>
      <c r="Z3" s="5"/>
      <c r="AA3" s="14"/>
      <c r="AB3" s="5">
        <v>1</v>
      </c>
      <c r="AC3" s="14"/>
      <c r="AD3" s="5"/>
      <c r="AE3" s="5"/>
      <c r="AF3" s="5"/>
      <c r="AG3" s="14"/>
      <c r="AH3" s="100">
        <f>SUM(D3:Z3)</f>
        <v>442</v>
      </c>
    </row>
    <row r="4" spans="1:34" ht="15" customHeight="1" x14ac:dyDescent="0.25">
      <c r="A4" s="181" t="s">
        <v>183</v>
      </c>
      <c r="B4" s="176"/>
      <c r="C4" s="14"/>
      <c r="D4" s="101">
        <f>Infrastructure!$K23</f>
        <v>1074677.8711484594</v>
      </c>
      <c r="E4" s="5"/>
      <c r="F4" s="5"/>
      <c r="G4" s="14"/>
      <c r="H4" s="101">
        <f>Infrastructure!$K49</f>
        <v>510420.168067227</v>
      </c>
      <c r="I4" s="5"/>
      <c r="J4" s="5"/>
      <c r="K4" s="14"/>
      <c r="L4" s="101">
        <f>Infrastructure!$K74</f>
        <v>356190.47619047615</v>
      </c>
      <c r="M4" s="5"/>
      <c r="N4" s="5"/>
      <c r="O4" s="14"/>
      <c r="P4" s="101">
        <f>Infrastructure!$K99</f>
        <v>77366.946778711485</v>
      </c>
      <c r="Q4" s="101">
        <f>Infrastructure!$K99</f>
        <v>77366.946778711485</v>
      </c>
      <c r="R4" s="101">
        <f>Infrastructure!$K99</f>
        <v>77366.946778711485</v>
      </c>
      <c r="S4" s="14"/>
      <c r="T4" s="101">
        <f>Infrastructure!$K122</f>
        <v>18843.697478991595</v>
      </c>
      <c r="U4" s="101">
        <f>Infrastructure!$K122</f>
        <v>18843.697478991595</v>
      </c>
      <c r="V4" s="101">
        <f>Infrastructure!$K122</f>
        <v>18843.697478991595</v>
      </c>
      <c r="W4" s="14"/>
      <c r="X4" s="101">
        <f>Infrastructure!$K144</f>
        <v>374789.91596638656</v>
      </c>
      <c r="Y4" s="5"/>
      <c r="Z4" s="5"/>
      <c r="AA4" s="14"/>
      <c r="AB4" s="101">
        <f>Infrastructure!$K196</f>
        <v>2980033.6134453788</v>
      </c>
      <c r="AC4" s="14"/>
      <c r="AD4" s="101"/>
      <c r="AE4" s="101"/>
      <c r="AF4" s="101"/>
      <c r="AG4" s="14"/>
      <c r="AH4" s="102"/>
    </row>
    <row r="5" spans="1:34" ht="15" customHeight="1" x14ac:dyDescent="0.25">
      <c r="A5" s="181" t="s">
        <v>184</v>
      </c>
      <c r="B5" s="176"/>
      <c r="C5" s="14"/>
      <c r="D5" s="101">
        <f>Infrastructure!$K27</f>
        <v>9831.9327731092435</v>
      </c>
      <c r="E5" s="5"/>
      <c r="F5" s="5"/>
      <c r="G5" s="14"/>
      <c r="H5" s="101">
        <f>Infrastructure!$K53</f>
        <v>3014.0056022408967</v>
      </c>
      <c r="I5" s="5"/>
      <c r="J5" s="5"/>
      <c r="K5" s="14"/>
      <c r="L5" s="101">
        <f>Infrastructure!$K78</f>
        <v>2901.9607843137255</v>
      </c>
      <c r="M5" s="5"/>
      <c r="N5" s="5"/>
      <c r="O5" s="14"/>
      <c r="P5" s="101">
        <f>Infrastructure!$K103</f>
        <v>1863.3053221288517</v>
      </c>
      <c r="Q5" s="101">
        <f>Infrastructure!$K103</f>
        <v>1863.3053221288517</v>
      </c>
      <c r="R5" s="101">
        <f>Infrastructure!$K103</f>
        <v>1863.3053221288517</v>
      </c>
      <c r="S5" s="14"/>
      <c r="T5" s="101">
        <f>Infrastructure!$K125</f>
        <v>1036.4145658263305</v>
      </c>
      <c r="U5" s="101">
        <f>Infrastructure!$K125</f>
        <v>1036.4145658263305</v>
      </c>
      <c r="V5" s="101">
        <f>Infrastructure!$K125</f>
        <v>1036.4145658263305</v>
      </c>
      <c r="W5" s="14"/>
      <c r="X5" s="101">
        <f>Infrastructure!$K148</f>
        <v>4638.6554621848745</v>
      </c>
      <c r="Y5" s="5"/>
      <c r="Z5" s="5"/>
      <c r="AA5" s="14"/>
      <c r="AB5" s="101"/>
      <c r="AC5" s="14"/>
      <c r="AD5" s="101"/>
      <c r="AE5" s="101"/>
      <c r="AF5" s="101"/>
      <c r="AG5" s="14"/>
      <c r="AH5" s="102"/>
    </row>
    <row r="6" spans="1:34" ht="14.25" customHeight="1" x14ac:dyDescent="0.25">
      <c r="A6" s="3"/>
      <c r="B6" s="22"/>
      <c r="C6" s="22"/>
      <c r="D6" s="3"/>
      <c r="E6" s="3"/>
      <c r="F6" s="3"/>
      <c r="G6" s="22"/>
      <c r="H6" s="3"/>
      <c r="I6" s="3"/>
      <c r="J6" s="3"/>
      <c r="K6" s="22"/>
      <c r="L6" s="3"/>
      <c r="M6" s="3"/>
      <c r="N6" s="3"/>
      <c r="O6" s="22"/>
      <c r="P6" s="3"/>
      <c r="Q6" s="3"/>
      <c r="R6" s="3"/>
      <c r="S6" s="22"/>
      <c r="T6" s="3"/>
      <c r="U6" s="3"/>
      <c r="V6" s="3"/>
      <c r="W6" s="22"/>
      <c r="X6" s="3"/>
      <c r="Y6" s="3"/>
      <c r="Z6" s="3"/>
      <c r="AA6" s="22"/>
      <c r="AB6" s="3"/>
      <c r="AC6" s="22"/>
      <c r="AD6" s="101"/>
      <c r="AE6" s="3"/>
      <c r="AF6" s="3"/>
      <c r="AG6" s="22"/>
      <c r="AH6" s="103"/>
    </row>
    <row r="7" spans="1:34" ht="15" customHeight="1" x14ac:dyDescent="0.25">
      <c r="A7" s="181" t="s">
        <v>185</v>
      </c>
      <c r="B7" s="176"/>
      <c r="C7" s="14"/>
      <c r="D7" s="102">
        <f t="shared" ref="D7:D8" si="0">D$3*D4</f>
        <v>4298711.4845938375</v>
      </c>
      <c r="E7" s="5"/>
      <c r="F7" s="5"/>
      <c r="G7" s="14"/>
      <c r="H7" s="102">
        <f t="shared" ref="H7:H8" si="1">H$3*H4</f>
        <v>10208403.36134454</v>
      </c>
      <c r="I7" s="5"/>
      <c r="J7" s="5"/>
      <c r="K7" s="14"/>
      <c r="L7" s="102">
        <f t="shared" ref="L7:L8" si="2">L$3*L4</f>
        <v>1780952.3809523808</v>
      </c>
      <c r="M7" s="5"/>
      <c r="N7" s="5"/>
      <c r="O7" s="14"/>
      <c r="P7" s="102">
        <f t="shared" ref="P7:R7" si="3">P$3*P4</f>
        <v>3094677.8711484596</v>
      </c>
      <c r="Q7" s="102">
        <f t="shared" si="3"/>
        <v>2321008.4033613447</v>
      </c>
      <c r="R7" s="102">
        <f t="shared" si="3"/>
        <v>1547338.9355742298</v>
      </c>
      <c r="S7" s="14"/>
      <c r="T7" s="102">
        <f t="shared" ref="T7:V7" si="4">T$3*T4</f>
        <v>2826554.6218487392</v>
      </c>
      <c r="U7" s="102">
        <f t="shared" si="4"/>
        <v>1884369.7478991596</v>
      </c>
      <c r="V7" s="102">
        <f t="shared" si="4"/>
        <v>1319058.8235294116</v>
      </c>
      <c r="W7" s="14"/>
      <c r="X7" s="102">
        <f t="shared" ref="X7:X8" si="5">X$3*X4</f>
        <v>1124369.7478991598</v>
      </c>
      <c r="Y7" s="5"/>
      <c r="Z7" s="5"/>
      <c r="AA7" s="14"/>
      <c r="AB7" s="102">
        <f>AB$3*AB4</f>
        <v>2980033.6134453788</v>
      </c>
      <c r="AC7" s="14"/>
      <c r="AD7" s="101">
        <f t="shared" ref="AD7:AD8" si="6">D7+H7+L7+P7+X7+AB7+T7</f>
        <v>26313703.081232496</v>
      </c>
      <c r="AE7" s="101">
        <f t="shared" ref="AE7:AF7" si="7">E7+I7+M7+Q7+Y7+U7</f>
        <v>4205378.1512605045</v>
      </c>
      <c r="AF7" s="101">
        <f t="shared" si="7"/>
        <v>2866397.7591036414</v>
      </c>
      <c r="AG7" s="14"/>
      <c r="AH7" s="102">
        <f t="shared" ref="AH7:AH8" si="8">SUM(D7:AB7)</f>
        <v>33385478.991596639</v>
      </c>
    </row>
    <row r="8" spans="1:34" ht="15" customHeight="1" x14ac:dyDescent="0.25">
      <c r="A8" s="181" t="s">
        <v>186</v>
      </c>
      <c r="B8" s="176"/>
      <c r="C8" s="14"/>
      <c r="D8" s="102">
        <f t="shared" si="0"/>
        <v>39327.731092436974</v>
      </c>
      <c r="E8" s="102">
        <f>D8</f>
        <v>39327.731092436974</v>
      </c>
      <c r="F8" s="102">
        <f>D8</f>
        <v>39327.731092436974</v>
      </c>
      <c r="G8" s="14"/>
      <c r="H8" s="102">
        <f t="shared" si="1"/>
        <v>60280.112044817935</v>
      </c>
      <c r="I8" s="102">
        <f>H8</f>
        <v>60280.112044817935</v>
      </c>
      <c r="J8" s="102">
        <f>H8</f>
        <v>60280.112044817935</v>
      </c>
      <c r="K8" s="14"/>
      <c r="L8" s="102">
        <f t="shared" si="2"/>
        <v>14509.803921568628</v>
      </c>
      <c r="M8" s="102">
        <f>L8</f>
        <v>14509.803921568628</v>
      </c>
      <c r="N8" s="102">
        <f>L8</f>
        <v>14509.803921568628</v>
      </c>
      <c r="O8" s="14"/>
      <c r="P8" s="102">
        <f>P$3*P5</f>
        <v>74532.212885154062</v>
      </c>
      <c r="Q8" s="102">
        <f>(Q$3+P$3)*Q5</f>
        <v>130431.37254901962</v>
      </c>
      <c r="R8" s="102">
        <f>(R$3+Q$3+P$3)*R5</f>
        <v>167697.47899159664</v>
      </c>
      <c r="S8" s="14"/>
      <c r="T8" s="102">
        <f>T$3*T5</f>
        <v>155462.18487394959</v>
      </c>
      <c r="U8" s="102">
        <f>(U$3+T$3)*U5</f>
        <v>259103.64145658264</v>
      </c>
      <c r="V8" s="102">
        <f>(V$3+U$3+T$3)*V5</f>
        <v>331652.66106442577</v>
      </c>
      <c r="W8" s="14"/>
      <c r="X8" s="102">
        <f t="shared" si="5"/>
        <v>13915.966386554624</v>
      </c>
      <c r="Y8" s="5"/>
      <c r="Z8" s="5"/>
      <c r="AA8" s="14"/>
      <c r="AB8" s="102"/>
      <c r="AC8" s="14"/>
      <c r="AD8" s="101">
        <f t="shared" si="6"/>
        <v>358028.01120448182</v>
      </c>
      <c r="AE8" s="101">
        <f t="shared" ref="AE8:AF8" si="9">E8+I8+M8+Q8+Y8+U8</f>
        <v>503652.66106442583</v>
      </c>
      <c r="AF8" s="101">
        <f t="shared" si="9"/>
        <v>613467.78711484594</v>
      </c>
      <c r="AG8" s="14"/>
      <c r="AH8" s="102">
        <f t="shared" si="8"/>
        <v>1475148.4593837534</v>
      </c>
    </row>
    <row r="9" spans="1:34" ht="15" customHeight="1" x14ac:dyDescent="0.25">
      <c r="A9" s="3"/>
      <c r="B9" s="22"/>
      <c r="C9" s="14"/>
      <c r="D9" s="1"/>
      <c r="E9" s="1"/>
      <c r="F9" s="1"/>
      <c r="G9" s="14"/>
      <c r="H9" s="1"/>
      <c r="I9" s="1"/>
      <c r="J9" s="1"/>
      <c r="K9" s="14"/>
      <c r="L9" s="1"/>
      <c r="M9" s="1"/>
      <c r="N9" s="1"/>
      <c r="O9" s="14"/>
      <c r="P9" s="1"/>
      <c r="Q9" s="1"/>
      <c r="R9" s="1"/>
      <c r="S9" s="14"/>
      <c r="T9" s="1"/>
      <c r="U9" s="1"/>
      <c r="V9" s="1"/>
      <c r="W9" s="14"/>
      <c r="X9" s="1"/>
      <c r="Y9" s="1"/>
      <c r="Z9" s="1"/>
      <c r="AA9" s="14"/>
      <c r="AB9" s="1"/>
      <c r="AC9" s="14"/>
      <c r="AD9" s="1"/>
      <c r="AE9" s="1"/>
      <c r="AF9" s="1"/>
      <c r="AG9" s="14"/>
      <c r="AH9" s="154"/>
    </row>
    <row r="10" spans="1:34" ht="15" customHeight="1" x14ac:dyDescent="0.25">
      <c r="A10" s="181" t="s">
        <v>203</v>
      </c>
      <c r="B10" s="176"/>
      <c r="C10" s="22"/>
      <c r="D10" s="101">
        <f>Services!D31</f>
        <v>3585.4341736694678</v>
      </c>
      <c r="E10" s="5"/>
      <c r="F10" s="5"/>
      <c r="G10" s="14"/>
      <c r="H10" s="101">
        <f>Services!I31</f>
        <v>11204.481792717088</v>
      </c>
      <c r="I10" s="101">
        <f>Services!J31</f>
        <v>0</v>
      </c>
      <c r="J10" s="101">
        <f>Services!K31</f>
        <v>0</v>
      </c>
      <c r="K10" s="14"/>
      <c r="L10" s="101">
        <f>Services!N31</f>
        <v>2661.0644257703084</v>
      </c>
      <c r="M10" s="5"/>
      <c r="N10" s="5"/>
      <c r="O10" s="14"/>
      <c r="P10" s="101">
        <f>Services!S31</f>
        <v>8963.5854341736704</v>
      </c>
      <c r="Q10" s="101">
        <f>Services!T31</f>
        <v>6722.6890756302528</v>
      </c>
      <c r="R10" s="101">
        <f>Services!U31</f>
        <v>4481.7927170868352</v>
      </c>
      <c r="S10" s="14"/>
      <c r="T10" s="101">
        <f>Services!X31</f>
        <v>33613.445378151264</v>
      </c>
      <c r="U10" s="101">
        <f>Services!Y31</f>
        <v>22408.963585434176</v>
      </c>
      <c r="V10" s="101">
        <f>Services!Z31</f>
        <v>15686.274509803923</v>
      </c>
      <c r="W10" s="14"/>
      <c r="X10" s="101">
        <f>Services!AC31</f>
        <v>1596.6386554621849</v>
      </c>
      <c r="Y10" s="101">
        <f>Services!AD31</f>
        <v>0</v>
      </c>
      <c r="Z10" s="5"/>
      <c r="AA10" s="14"/>
      <c r="AB10" s="5"/>
      <c r="AC10" s="14"/>
      <c r="AD10" s="101">
        <f t="shared" ref="AD10:AD13" si="10">D10+H10+L10+P10+X10+AB10+T10</f>
        <v>61624.64985994398</v>
      </c>
      <c r="AE10" s="101">
        <f t="shared" ref="AE10:AF10" si="11">E10+I10+M10+Q10+Y10+U10</f>
        <v>29131.652661064429</v>
      </c>
      <c r="AF10" s="101">
        <f t="shared" si="11"/>
        <v>20168.067226890758</v>
      </c>
      <c r="AG10" s="14"/>
      <c r="AH10" s="102">
        <f t="shared" ref="AH10:AH13" si="12">SUM(D10:AB10)</f>
        <v>110924.36974789918</v>
      </c>
    </row>
    <row r="11" spans="1:34" ht="15" customHeight="1" x14ac:dyDescent="0.25">
      <c r="A11" s="181" t="s">
        <v>223</v>
      </c>
      <c r="B11" s="176"/>
      <c r="C11" s="22"/>
      <c r="D11" s="101">
        <f>Services!D32</f>
        <v>2240.8963585434176</v>
      </c>
      <c r="E11" s="5"/>
      <c r="F11" s="5"/>
      <c r="G11" s="14"/>
      <c r="H11" s="101">
        <f>Services!I32</f>
        <v>13445.378151260506</v>
      </c>
      <c r="I11" s="101">
        <f>Services!J32</f>
        <v>0</v>
      </c>
      <c r="J11" s="101">
        <f>Services!K32</f>
        <v>0</v>
      </c>
      <c r="K11" s="14"/>
      <c r="L11" s="101">
        <f>Services!N32</f>
        <v>3081.2324929971992</v>
      </c>
      <c r="M11" s="5"/>
      <c r="N11" s="5"/>
      <c r="O11" s="14"/>
      <c r="P11" s="101">
        <f>Services!S32</f>
        <v>26890.756302521011</v>
      </c>
      <c r="Q11" s="101">
        <f>Services!T32</f>
        <v>20168.067226890758</v>
      </c>
      <c r="R11" s="101">
        <f>Services!U32</f>
        <v>13445.378151260506</v>
      </c>
      <c r="S11" s="14"/>
      <c r="T11" s="101">
        <f>Services!X32</f>
        <v>92436.97478991597</v>
      </c>
      <c r="U11" s="101">
        <f>Services!Y32</f>
        <v>61624.64985994398</v>
      </c>
      <c r="V11" s="101">
        <f>Services!Z32</f>
        <v>43137.254901960783</v>
      </c>
      <c r="W11" s="14"/>
      <c r="X11" s="101">
        <f>Services!AC32</f>
        <v>2184.8739495798322</v>
      </c>
      <c r="Y11" s="101">
        <f>Services!AD32</f>
        <v>0</v>
      </c>
      <c r="Z11" s="5"/>
      <c r="AA11" s="14"/>
      <c r="AB11" s="5"/>
      <c r="AC11" s="14"/>
      <c r="AD11" s="101">
        <f t="shared" si="10"/>
        <v>140280.11204481794</v>
      </c>
      <c r="AE11" s="101">
        <f t="shared" ref="AE11:AF11" si="13">E11+I11+M11+Q11+Y11+U11</f>
        <v>81792.717086834746</v>
      </c>
      <c r="AF11" s="101">
        <f t="shared" si="13"/>
        <v>56582.633053221289</v>
      </c>
      <c r="AG11" s="14"/>
      <c r="AH11" s="102">
        <f t="shared" si="12"/>
        <v>278655.46218487393</v>
      </c>
    </row>
    <row r="12" spans="1:34" ht="15" customHeight="1" x14ac:dyDescent="0.25">
      <c r="A12" s="181" t="s">
        <v>198</v>
      </c>
      <c r="B12" s="176"/>
      <c r="C12" s="22"/>
      <c r="D12" s="101">
        <f>Services!D33</f>
        <v>336.1344537815126</v>
      </c>
      <c r="E12" s="5"/>
      <c r="F12" s="5"/>
      <c r="G12" s="14"/>
      <c r="H12" s="101">
        <f>Services!I33</f>
        <v>1120.4481792717088</v>
      </c>
      <c r="I12" s="101">
        <f>Services!J33</f>
        <v>0</v>
      </c>
      <c r="J12" s="101">
        <f>Services!K33</f>
        <v>0</v>
      </c>
      <c r="K12" s="14"/>
      <c r="L12" s="101">
        <f>Services!N33</f>
        <v>280.1120448179272</v>
      </c>
      <c r="M12" s="5"/>
      <c r="N12" s="5"/>
      <c r="O12" s="14"/>
      <c r="P12" s="101">
        <f>Services!S33</f>
        <v>1120.4481792717088</v>
      </c>
      <c r="Q12" s="101">
        <f>Services!T33</f>
        <v>840.3361344537816</v>
      </c>
      <c r="R12" s="101">
        <f>Services!U33</f>
        <v>560.2240896358544</v>
      </c>
      <c r="S12" s="14"/>
      <c r="T12" s="101">
        <f>Services!X33</f>
        <v>4201.680672268908</v>
      </c>
      <c r="U12" s="101">
        <f>Services!Y33</f>
        <v>2801.120448179272</v>
      </c>
      <c r="V12" s="101">
        <f>Services!Z33</f>
        <v>1960.7843137254904</v>
      </c>
      <c r="W12" s="14"/>
      <c r="X12" s="101">
        <f>Services!AC33</f>
        <v>168.0672268907563</v>
      </c>
      <c r="Y12" s="101">
        <f>Services!AD33</f>
        <v>0</v>
      </c>
      <c r="Z12" s="5"/>
      <c r="AA12" s="14"/>
      <c r="AB12" s="5"/>
      <c r="AC12" s="14"/>
      <c r="AD12" s="101">
        <f t="shared" si="10"/>
        <v>7226.8907563025223</v>
      </c>
      <c r="AE12" s="101">
        <f t="shared" ref="AE12:AF12" si="14">E12+I12+M12+Q12+Y12+U12</f>
        <v>3641.4565826330536</v>
      </c>
      <c r="AF12" s="101">
        <f t="shared" si="14"/>
        <v>2521.0084033613448</v>
      </c>
      <c r="AG12" s="14"/>
      <c r="AH12" s="102">
        <f t="shared" si="12"/>
        <v>13389.355742296922</v>
      </c>
    </row>
    <row r="13" spans="1:34" ht="15" customHeight="1" x14ac:dyDescent="0.25">
      <c r="A13" s="181" t="s">
        <v>224</v>
      </c>
      <c r="B13" s="176"/>
      <c r="C13" s="22"/>
      <c r="D13" s="101">
        <f>Services!D34</f>
        <v>2240.8963585434176</v>
      </c>
      <c r="E13" s="5"/>
      <c r="F13" s="5"/>
      <c r="G13" s="14"/>
      <c r="H13" s="101">
        <f>Services!I34</f>
        <v>8963.5854341736704</v>
      </c>
      <c r="I13" s="101">
        <f>Services!J34</f>
        <v>0</v>
      </c>
      <c r="J13" s="101">
        <f>Services!K34</f>
        <v>0</v>
      </c>
      <c r="K13" s="14"/>
      <c r="L13" s="101">
        <f>Services!N34</f>
        <v>2240.8963585434176</v>
      </c>
      <c r="M13" s="5"/>
      <c r="N13" s="5"/>
      <c r="O13" s="14"/>
      <c r="P13" s="101">
        <f>Services!S34</f>
        <v>11204.481792717088</v>
      </c>
      <c r="Q13" s="101">
        <f>Services!T34</f>
        <v>8403.361344537816</v>
      </c>
      <c r="R13" s="101">
        <f>Services!U34</f>
        <v>5602.240896358544</v>
      </c>
      <c r="S13" s="14"/>
      <c r="T13" s="101">
        <f>Services!X34</f>
        <v>33613.445378151264</v>
      </c>
      <c r="U13" s="101">
        <f>Services!Y34</f>
        <v>22408.963585434176</v>
      </c>
      <c r="V13" s="101">
        <f>Services!Z34</f>
        <v>15686.274509803923</v>
      </c>
      <c r="W13" s="14"/>
      <c r="X13" s="101">
        <f>Services!AC34</f>
        <v>1344.5378151260504</v>
      </c>
      <c r="Y13" s="101">
        <f>Services!AD34</f>
        <v>0</v>
      </c>
      <c r="Z13" s="5"/>
      <c r="AA13" s="14"/>
      <c r="AB13" s="5"/>
      <c r="AC13" s="14"/>
      <c r="AD13" s="101">
        <f t="shared" si="10"/>
        <v>59607.843137254909</v>
      </c>
      <c r="AE13" s="101">
        <f t="shared" ref="AE13:AF13" si="15">E13+I13+M13+Q13+Y13+U13</f>
        <v>30812.32492997199</v>
      </c>
      <c r="AF13" s="101">
        <f t="shared" si="15"/>
        <v>21288.515406162467</v>
      </c>
      <c r="AG13" s="14"/>
      <c r="AH13" s="102">
        <f t="shared" si="12"/>
        <v>111708.68347338938</v>
      </c>
    </row>
    <row r="14" spans="1:34" ht="15" customHeight="1" x14ac:dyDescent="0.25">
      <c r="A14" s="181" t="s">
        <v>225</v>
      </c>
      <c r="B14" s="176"/>
      <c r="C14" s="22"/>
      <c r="D14" s="155"/>
      <c r="E14" s="5"/>
      <c r="F14" s="5"/>
      <c r="G14" s="14"/>
      <c r="H14" s="101"/>
      <c r="I14" s="101"/>
      <c r="J14" s="101"/>
      <c r="K14" s="14"/>
      <c r="L14" s="101"/>
      <c r="M14" s="5"/>
      <c r="N14" s="5"/>
      <c r="O14" s="14"/>
      <c r="P14" s="101"/>
      <c r="Q14" s="101"/>
      <c r="R14" s="101"/>
      <c r="S14" s="14"/>
      <c r="T14" s="101"/>
      <c r="U14" s="101"/>
      <c r="V14" s="101"/>
      <c r="W14" s="14"/>
      <c r="X14" s="101"/>
      <c r="Y14" s="101"/>
      <c r="Z14" s="5"/>
      <c r="AA14" s="14"/>
      <c r="AB14" s="5"/>
      <c r="AC14" s="14"/>
      <c r="AD14" s="101">
        <f>Services!R$48</f>
        <v>8263.3053221288519</v>
      </c>
      <c r="AE14" s="101">
        <f>Services!S$48</f>
        <v>15126.050420168069</v>
      </c>
      <c r="AF14" s="101">
        <f>Services!T$48</f>
        <v>17226.89075630252</v>
      </c>
      <c r="AG14" s="14"/>
      <c r="AH14" s="102">
        <f>SUM(AD14:AF14)</f>
        <v>40616.246498599445</v>
      </c>
    </row>
    <row r="15" spans="1:34" ht="15" customHeight="1" x14ac:dyDescent="0.25">
      <c r="A15" s="181" t="s">
        <v>205</v>
      </c>
      <c r="B15" s="176"/>
      <c r="C15" s="22"/>
      <c r="D15" s="101">
        <f>Services!D35</f>
        <v>560.2240896358544</v>
      </c>
      <c r="E15" s="5"/>
      <c r="F15" s="5"/>
      <c r="G15" s="14"/>
      <c r="H15" s="101">
        <f>Services!I35</f>
        <v>1680.6722689075632</v>
      </c>
      <c r="I15" s="101">
        <f>Services!J35</f>
        <v>0</v>
      </c>
      <c r="J15" s="101">
        <f>Services!K35</f>
        <v>0</v>
      </c>
      <c r="K15" s="14"/>
      <c r="L15" s="101">
        <f>Services!N35</f>
        <v>420.1680672268908</v>
      </c>
      <c r="M15" s="5"/>
      <c r="N15" s="5"/>
      <c r="O15" s="14"/>
      <c r="P15" s="101">
        <f>Services!S35</f>
        <v>1120.4481792717088</v>
      </c>
      <c r="Q15" s="101">
        <f>Services!T35</f>
        <v>840.3361344537816</v>
      </c>
      <c r="R15" s="101">
        <f>Services!U35</f>
        <v>560.2240896358544</v>
      </c>
      <c r="S15" s="14"/>
      <c r="T15" s="101">
        <f>Services!X35</f>
        <v>4201.680672268908</v>
      </c>
      <c r="U15" s="101">
        <f>Services!Y35</f>
        <v>2801.120448179272</v>
      </c>
      <c r="V15" s="101">
        <f>Services!Z35</f>
        <v>1960.7843137254904</v>
      </c>
      <c r="W15" s="14"/>
      <c r="X15" s="101">
        <f>Services!AC35</f>
        <v>252.10084033613447</v>
      </c>
      <c r="Y15" s="101">
        <f>Services!AD35</f>
        <v>0</v>
      </c>
      <c r="Z15" s="5"/>
      <c r="AA15" s="14"/>
      <c r="AB15" s="5"/>
      <c r="AC15" s="14"/>
      <c r="AD15" s="101">
        <f t="shared" ref="AD15:AD17" si="16">D15+H15+L15+P15+X15+AB15+T15</f>
        <v>8235.2941176470595</v>
      </c>
      <c r="AE15" s="101">
        <f t="shared" ref="AE15:AF15" si="17">E15+I15+M15+Q15+Y15+U15</f>
        <v>3641.4565826330536</v>
      </c>
      <c r="AF15" s="101">
        <f t="shared" si="17"/>
        <v>2521.0084033613448</v>
      </c>
      <c r="AG15" s="14"/>
      <c r="AH15" s="102">
        <f t="shared" ref="AH15:AH17" si="18">SUM(D15:AB15)</f>
        <v>14397.75910364146</v>
      </c>
    </row>
    <row r="16" spans="1:34" ht="15" customHeight="1" x14ac:dyDescent="0.25">
      <c r="A16" s="181" t="s">
        <v>206</v>
      </c>
      <c r="B16" s="176"/>
      <c r="C16" s="22"/>
      <c r="D16" s="101">
        <f>Services!D36</f>
        <v>1792.7170868347339</v>
      </c>
      <c r="E16" s="5"/>
      <c r="F16" s="5"/>
      <c r="G16" s="14"/>
      <c r="H16" s="101">
        <f>Services!I36</f>
        <v>6722.6890756302528</v>
      </c>
      <c r="I16" s="101">
        <f>Services!J36</f>
        <v>0</v>
      </c>
      <c r="J16" s="101">
        <f>Services!K36</f>
        <v>0</v>
      </c>
      <c r="K16" s="14"/>
      <c r="L16" s="101">
        <f>Services!N36</f>
        <v>1400.560224089636</v>
      </c>
      <c r="M16" s="5"/>
      <c r="N16" s="5"/>
      <c r="O16" s="14"/>
      <c r="P16" s="101">
        <f>Services!S36</f>
        <v>8963.5854341736704</v>
      </c>
      <c r="Q16" s="101">
        <f>Services!T36</f>
        <v>6722.6890756302528</v>
      </c>
      <c r="R16" s="101">
        <f>Services!U36</f>
        <v>4481.7927170868352</v>
      </c>
      <c r="S16" s="14"/>
      <c r="T16" s="101">
        <f>Services!X36</f>
        <v>25210.084033613446</v>
      </c>
      <c r="U16" s="101">
        <f>Services!Y36</f>
        <v>16806.722689075632</v>
      </c>
      <c r="V16" s="101">
        <f>Services!Z36</f>
        <v>11764.705882352942</v>
      </c>
      <c r="W16" s="14"/>
      <c r="X16" s="101">
        <f>Services!AC36</f>
        <v>840.3361344537816</v>
      </c>
      <c r="Y16" s="101">
        <f>Services!AD36</f>
        <v>0</v>
      </c>
      <c r="Z16" s="5"/>
      <c r="AA16" s="14"/>
      <c r="AB16" s="5"/>
      <c r="AC16" s="14"/>
      <c r="AD16" s="101">
        <f t="shared" si="16"/>
        <v>44929.971988795522</v>
      </c>
      <c r="AE16" s="101">
        <f t="shared" ref="AE16:AF16" si="19">E16+I16+M16+Q16+Y16+U16</f>
        <v>23529.411764705885</v>
      </c>
      <c r="AF16" s="101">
        <f t="shared" si="19"/>
        <v>16246.498599439778</v>
      </c>
      <c r="AG16" s="14"/>
      <c r="AH16" s="102">
        <f t="shared" si="18"/>
        <v>84705.882352941175</v>
      </c>
    </row>
    <row r="17" spans="1:34" ht="15" customHeight="1" x14ac:dyDescent="0.25">
      <c r="A17" s="181" t="s">
        <v>199</v>
      </c>
      <c r="B17" s="176"/>
      <c r="C17" s="22"/>
      <c r="D17" s="101">
        <f>Services!D37</f>
        <v>40336.134453781517</v>
      </c>
      <c r="E17" s="101">
        <f>Services!E37</f>
        <v>40336.134453781517</v>
      </c>
      <c r="F17" s="101">
        <f>Services!F37</f>
        <v>40336.134453781517</v>
      </c>
      <c r="G17" s="14"/>
      <c r="H17" s="101">
        <f>Services!I37</f>
        <v>61624.64985994398</v>
      </c>
      <c r="I17" s="101">
        <f>Services!J37</f>
        <v>61624.64985994398</v>
      </c>
      <c r="J17" s="101">
        <f>Services!K37</f>
        <v>61624.64985994398</v>
      </c>
      <c r="K17" s="14"/>
      <c r="L17" s="101">
        <f>Services!N37</f>
        <v>15406.162464985995</v>
      </c>
      <c r="M17" s="101">
        <f>Services!O37</f>
        <v>15406.162464985995</v>
      </c>
      <c r="N17" s="101">
        <f>Services!P37</f>
        <v>15406.162464985995</v>
      </c>
      <c r="O17" s="14"/>
      <c r="P17" s="101">
        <f>Services!S37</f>
        <v>78431.372549019608</v>
      </c>
      <c r="Q17" s="101">
        <f>Services!T37</f>
        <v>137254.90196078431</v>
      </c>
      <c r="R17" s="101">
        <f>Services!U37</f>
        <v>176470.58823529413</v>
      </c>
      <c r="S17" s="14"/>
      <c r="T17" s="101">
        <f>Services!X37</f>
        <v>147058.82352941178</v>
      </c>
      <c r="U17" s="101">
        <f>Services!Y37</f>
        <v>245098.03921568629</v>
      </c>
      <c r="V17" s="101">
        <f>Services!Z37</f>
        <v>313725.49019607843</v>
      </c>
      <c r="W17" s="14"/>
      <c r="X17" s="101">
        <f>Services!AC37</f>
        <v>9243.6974789915967</v>
      </c>
      <c r="Y17" s="101">
        <f>Services!AD37</f>
        <v>9243.6974789915967</v>
      </c>
      <c r="Z17" s="101">
        <f>Services!AE37</f>
        <v>9243.6974789915967</v>
      </c>
      <c r="AA17" s="14"/>
      <c r="AB17" s="5"/>
      <c r="AC17" s="14"/>
      <c r="AD17" s="101">
        <f t="shared" si="16"/>
        <v>352100.84033613442</v>
      </c>
      <c r="AE17" s="101">
        <f t="shared" ref="AE17:AF17" si="20">E17+I17+M17+Q17+Y17+U17</f>
        <v>508963.5854341737</v>
      </c>
      <c r="AF17" s="101">
        <f t="shared" si="20"/>
        <v>616806.72268907563</v>
      </c>
      <c r="AG17" s="14"/>
      <c r="AH17" s="102">
        <f t="shared" si="18"/>
        <v>1477871.148459384</v>
      </c>
    </row>
    <row r="18" spans="1:34" ht="14.25" customHeight="1" x14ac:dyDescent="0.25">
      <c r="A18" s="3"/>
      <c r="B18" s="22"/>
      <c r="C18" s="22"/>
      <c r="D18" s="3"/>
      <c r="E18" s="3"/>
      <c r="F18" s="3"/>
      <c r="G18" s="22"/>
      <c r="H18" s="3"/>
      <c r="I18" s="3"/>
      <c r="J18" s="3"/>
      <c r="K18" s="22"/>
      <c r="L18" s="3"/>
      <c r="M18" s="3"/>
      <c r="N18" s="3"/>
      <c r="O18" s="22"/>
      <c r="P18" s="3"/>
      <c r="Q18" s="3"/>
      <c r="R18" s="3"/>
      <c r="S18" s="22"/>
      <c r="T18" s="3"/>
      <c r="U18" s="3"/>
      <c r="V18" s="3"/>
      <c r="W18" s="22"/>
      <c r="X18" s="3"/>
      <c r="Y18" s="3"/>
      <c r="Z18" s="3"/>
      <c r="AA18" s="22"/>
      <c r="AB18" s="3"/>
      <c r="AC18" s="22"/>
      <c r="AD18" s="3"/>
      <c r="AE18" s="3"/>
      <c r="AF18" s="3"/>
      <c r="AG18" s="22"/>
      <c r="AH18" s="103"/>
    </row>
    <row r="19" spans="1:34" ht="15" customHeight="1" x14ac:dyDescent="0.25">
      <c r="A19" s="181" t="s">
        <v>226</v>
      </c>
      <c r="B19" s="176"/>
      <c r="C19" s="22"/>
      <c r="D19" s="102">
        <f t="shared" ref="D19:F19" si="21">D7+D14</f>
        <v>4298711.4845938375</v>
      </c>
      <c r="E19" s="102">
        <f t="shared" si="21"/>
        <v>0</v>
      </c>
      <c r="F19" s="102">
        <f t="shared" si="21"/>
        <v>0</v>
      </c>
      <c r="G19" s="102"/>
      <c r="H19" s="102">
        <f t="shared" ref="H19:J19" si="22">H7+H14</f>
        <v>10208403.36134454</v>
      </c>
      <c r="I19" s="102">
        <f t="shared" si="22"/>
        <v>0</v>
      </c>
      <c r="J19" s="102">
        <f t="shared" si="22"/>
        <v>0</v>
      </c>
      <c r="K19" s="102"/>
      <c r="L19" s="102">
        <f t="shared" ref="L19:N19" si="23">L7+L14</f>
        <v>1780952.3809523808</v>
      </c>
      <c r="M19" s="102">
        <f t="shared" si="23"/>
        <v>0</v>
      </c>
      <c r="N19" s="102">
        <f t="shared" si="23"/>
        <v>0</v>
      </c>
      <c r="O19" s="102"/>
      <c r="P19" s="102">
        <f t="shared" ref="P19:R19" si="24">P7+P14</f>
        <v>3094677.8711484596</v>
      </c>
      <c r="Q19" s="102">
        <f t="shared" si="24"/>
        <v>2321008.4033613447</v>
      </c>
      <c r="R19" s="102">
        <f t="shared" si="24"/>
        <v>1547338.9355742298</v>
      </c>
      <c r="S19" s="102"/>
      <c r="T19" s="102">
        <f t="shared" ref="T19:V19" si="25">T7+T14</f>
        <v>2826554.6218487392</v>
      </c>
      <c r="U19" s="102">
        <f t="shared" si="25"/>
        <v>1884369.7478991596</v>
      </c>
      <c r="V19" s="102">
        <f t="shared" si="25"/>
        <v>1319058.8235294116</v>
      </c>
      <c r="W19" s="102"/>
      <c r="X19" s="102">
        <f t="shared" ref="X19:Z19" si="26">X7+X14</f>
        <v>1124369.7478991598</v>
      </c>
      <c r="Y19" s="102">
        <f t="shared" si="26"/>
        <v>0</v>
      </c>
      <c r="Z19" s="102">
        <f t="shared" si="26"/>
        <v>0</v>
      </c>
      <c r="AA19" s="156"/>
      <c r="AB19" s="157">
        <f>AB7+AB8+AB10+AB11</f>
        <v>2980033.6134453788</v>
      </c>
      <c r="AC19" s="158"/>
      <c r="AD19" s="159">
        <f t="shared" ref="AD19:AF19" si="27">AD7+AD14</f>
        <v>26321966.386554625</v>
      </c>
      <c r="AE19" s="159">
        <f t="shared" si="27"/>
        <v>4220504.2016806724</v>
      </c>
      <c r="AF19" s="159">
        <f t="shared" si="27"/>
        <v>2883624.6498599439</v>
      </c>
      <c r="AG19" s="158"/>
      <c r="AH19" s="159">
        <f>SUM(C19:AB19)+SUM(AD14:AF14)</f>
        <v>33426095.238095239</v>
      </c>
    </row>
    <row r="20" spans="1:34" ht="15" customHeight="1" x14ac:dyDescent="0.25">
      <c r="A20" s="181" t="s">
        <v>227</v>
      </c>
      <c r="B20" s="176"/>
      <c r="C20" s="22"/>
      <c r="D20" s="102">
        <f t="shared" ref="D20:F20" si="28">D8+D10+D11+D12+D13+D15+D16+D17</f>
        <v>90420.168067226885</v>
      </c>
      <c r="E20" s="102">
        <f t="shared" si="28"/>
        <v>79663.865546218498</v>
      </c>
      <c r="F20" s="102">
        <f t="shared" si="28"/>
        <v>79663.865546218498</v>
      </c>
      <c r="G20" s="102"/>
      <c r="H20" s="102">
        <f t="shared" ref="H20:J20" si="29">H8+H10+H11+H12+H13+H15+H16+H17</f>
        <v>165042.01680672271</v>
      </c>
      <c r="I20" s="102">
        <f t="shared" si="29"/>
        <v>121904.76190476192</v>
      </c>
      <c r="J20" s="102">
        <f t="shared" si="29"/>
        <v>121904.76190476192</v>
      </c>
      <c r="K20" s="102"/>
      <c r="L20" s="102">
        <f t="shared" ref="L20:N20" si="30">L8+L10+L11+L12+L13+L15+L16+L17</f>
        <v>40000</v>
      </c>
      <c r="M20" s="102">
        <f t="shared" si="30"/>
        <v>29915.966386554624</v>
      </c>
      <c r="N20" s="102">
        <f t="shared" si="30"/>
        <v>29915.966386554624</v>
      </c>
      <c r="O20" s="102"/>
      <c r="P20" s="102">
        <f t="shared" ref="P20:R20" si="31">P8+P10+P11+P12+P13+P15+P16+P17</f>
        <v>211226.89075630254</v>
      </c>
      <c r="Q20" s="102">
        <f t="shared" si="31"/>
        <v>311383.75350140058</v>
      </c>
      <c r="R20" s="102">
        <f t="shared" si="31"/>
        <v>373299.71988795511</v>
      </c>
      <c r="S20" s="102"/>
      <c r="T20" s="102">
        <f t="shared" ref="T20:V20" si="32">T8+T10+T11+T12+T13+T15+T16+T17</f>
        <v>495798.31932773115</v>
      </c>
      <c r="U20" s="102">
        <f t="shared" si="32"/>
        <v>633053.22128851549</v>
      </c>
      <c r="V20" s="102">
        <f t="shared" si="32"/>
        <v>735574.2296918768</v>
      </c>
      <c r="W20" s="102"/>
      <c r="X20" s="102">
        <f t="shared" ref="X20:Z20" si="33">X8+X10+X11+X12+X13+X15+X16+X17</f>
        <v>29546.218487394959</v>
      </c>
      <c r="Y20" s="102">
        <f t="shared" si="33"/>
        <v>9243.6974789915967</v>
      </c>
      <c r="Z20" s="102">
        <f t="shared" si="33"/>
        <v>9243.6974789915967</v>
      </c>
      <c r="AA20" s="102"/>
      <c r="AB20" s="102">
        <f>AB8+AB10+AB11+AB12+AB13+AB15+AB16+AB17</f>
        <v>0</v>
      </c>
      <c r="AC20" s="160"/>
      <c r="AD20" s="159">
        <f t="shared" ref="AD20:AF20" si="34">AD8++AD10+AD11+AD12+AD13+AD15+AD16+AD17</f>
        <v>1032033.6134453783</v>
      </c>
      <c r="AE20" s="159">
        <f t="shared" si="34"/>
        <v>1185165.2661064425</v>
      </c>
      <c r="AF20" s="159">
        <f t="shared" si="34"/>
        <v>1349602.2408963584</v>
      </c>
      <c r="AG20" s="160"/>
      <c r="AH20" s="159">
        <f>SUM(C20:AB20)</f>
        <v>3566801.1204481795</v>
      </c>
    </row>
    <row r="21" spans="1:34" ht="14.25" customHeight="1" x14ac:dyDescent="0.25">
      <c r="A21" s="3"/>
      <c r="B21" s="22"/>
      <c r="C21" s="22"/>
      <c r="D21" s="3"/>
      <c r="E21" s="3"/>
      <c r="F21" s="3"/>
      <c r="G21" s="22"/>
      <c r="H21" s="3"/>
      <c r="I21" s="3"/>
      <c r="J21" s="3"/>
      <c r="K21" s="22"/>
      <c r="L21" s="3"/>
      <c r="M21" s="3"/>
      <c r="N21" s="3"/>
      <c r="O21" s="22"/>
      <c r="P21" s="3"/>
      <c r="Q21" s="3"/>
      <c r="R21" s="3"/>
      <c r="S21" s="22"/>
      <c r="T21" s="3"/>
      <c r="U21" s="3"/>
      <c r="V21" s="3"/>
      <c r="W21" s="22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" customHeight="1" x14ac:dyDescent="0.25">
      <c r="A22" s="181" t="s">
        <v>228</v>
      </c>
      <c r="B22" s="176"/>
      <c r="C22" s="22"/>
      <c r="D22" s="161">
        <f t="shared" ref="D22:F22" si="35">SUM(D19:D20)</f>
        <v>4389131.6526610646</v>
      </c>
      <c r="E22" s="161">
        <f t="shared" si="35"/>
        <v>79663.865546218498</v>
      </c>
      <c r="F22" s="161">
        <f t="shared" si="35"/>
        <v>79663.865546218498</v>
      </c>
      <c r="G22" s="162"/>
      <c r="H22" s="161">
        <f t="shared" ref="H22:J22" si="36">SUM(H19:H20)</f>
        <v>10373445.378151264</v>
      </c>
      <c r="I22" s="161">
        <f t="shared" si="36"/>
        <v>121904.76190476192</v>
      </c>
      <c r="J22" s="161">
        <f t="shared" si="36"/>
        <v>121904.76190476192</v>
      </c>
      <c r="K22" s="162"/>
      <c r="L22" s="161">
        <f t="shared" ref="L22:N22" si="37">SUM(L19:L20)</f>
        <v>1820952.3809523808</v>
      </c>
      <c r="M22" s="161">
        <f t="shared" si="37"/>
        <v>29915.966386554624</v>
      </c>
      <c r="N22" s="161">
        <f t="shared" si="37"/>
        <v>29915.966386554624</v>
      </c>
      <c r="O22" s="162"/>
      <c r="P22" s="161">
        <f t="shared" ref="P22:R22" si="38">SUM(P19:P20)</f>
        <v>3305904.7619047621</v>
      </c>
      <c r="Q22" s="161">
        <f t="shared" si="38"/>
        <v>2632392.1568627451</v>
      </c>
      <c r="R22" s="161">
        <f t="shared" si="38"/>
        <v>1920638.6554621849</v>
      </c>
      <c r="S22" s="162"/>
      <c r="T22" s="161">
        <f t="shared" ref="T22:V22" si="39">SUM(T19:T20)</f>
        <v>3322352.9411764704</v>
      </c>
      <c r="U22" s="161">
        <f t="shared" si="39"/>
        <v>2517422.969187675</v>
      </c>
      <c r="V22" s="161">
        <f t="shared" si="39"/>
        <v>2054633.0532212884</v>
      </c>
      <c r="W22" s="162"/>
      <c r="X22" s="161">
        <f t="shared" ref="X22:Z22" si="40">SUM(X19:X20)</f>
        <v>1153915.9663865548</v>
      </c>
      <c r="Y22" s="161">
        <f t="shared" si="40"/>
        <v>9243.6974789915967</v>
      </c>
      <c r="Z22" s="161">
        <f t="shared" si="40"/>
        <v>9243.6974789915967</v>
      </c>
      <c r="AA22" s="162"/>
      <c r="AB22" s="161">
        <f>SUM(AB19:AB20)</f>
        <v>2980033.6134453788</v>
      </c>
      <c r="AC22" s="162"/>
      <c r="AD22" s="161">
        <f t="shared" ref="AD22:AF22" si="41">SUM(AD19:AD20)</f>
        <v>27354000.000000004</v>
      </c>
      <c r="AE22" s="161">
        <f t="shared" si="41"/>
        <v>5405669.4677871149</v>
      </c>
      <c r="AF22" s="161">
        <f t="shared" si="41"/>
        <v>4233226.8907563025</v>
      </c>
      <c r="AG22" s="162"/>
      <c r="AH22" s="102">
        <f>SUM(C22:AB22)+SUM(AD14:AF14)</f>
        <v>36992896.358543418</v>
      </c>
    </row>
    <row r="23" spans="1:34" ht="14.25" customHeight="1" x14ac:dyDescent="0.25">
      <c r="A23" s="3"/>
      <c r="B23" s="22"/>
      <c r="C23" s="22"/>
      <c r="D23" s="3"/>
      <c r="E23" s="3"/>
      <c r="F23" s="3"/>
      <c r="G23" s="22"/>
      <c r="H23" s="3"/>
      <c r="I23" s="3"/>
      <c r="J23" s="3"/>
      <c r="K23" s="22"/>
      <c r="L23" s="3"/>
      <c r="M23" s="3"/>
      <c r="N23" s="3"/>
      <c r="O23" s="22"/>
      <c r="P23" s="3"/>
      <c r="Q23" s="3"/>
      <c r="R23" s="3"/>
      <c r="S23" s="22"/>
      <c r="T23" s="3"/>
      <c r="U23" s="3"/>
      <c r="V23" s="3"/>
      <c r="W23" s="22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4.25" customHeight="1" x14ac:dyDescent="0.25">
      <c r="A24" s="3"/>
      <c r="B24" s="22"/>
      <c r="C24" s="22"/>
      <c r="D24" s="3"/>
      <c r="E24" s="3"/>
      <c r="F24" s="3"/>
      <c r="G24" s="22"/>
      <c r="H24" s="3"/>
      <c r="I24" s="3"/>
      <c r="J24" s="3"/>
      <c r="K24" s="22"/>
      <c r="L24" s="3"/>
      <c r="M24" s="3"/>
      <c r="N24" s="3"/>
      <c r="O24" s="22"/>
      <c r="P24" s="3"/>
      <c r="Q24" s="3"/>
      <c r="R24" s="3"/>
      <c r="S24" s="22"/>
      <c r="T24" s="3"/>
      <c r="U24" s="3"/>
      <c r="V24" s="3"/>
      <c r="W24" s="22"/>
      <c r="X24" s="3"/>
      <c r="Y24" s="3"/>
      <c r="Z24" s="3"/>
      <c r="AA24" s="3"/>
      <c r="AB24" s="3"/>
      <c r="AC24" s="3"/>
      <c r="AD24" s="163"/>
      <c r="AE24" s="163"/>
      <c r="AF24" s="163"/>
      <c r="AG24" s="3"/>
      <c r="AH24" s="3"/>
    </row>
    <row r="25" spans="1:34" ht="14.25" customHeight="1" x14ac:dyDescent="0.25">
      <c r="A25" s="3"/>
      <c r="B25" s="22"/>
      <c r="C25" s="22"/>
      <c r="D25" s="3"/>
      <c r="E25" s="3"/>
      <c r="F25" s="3"/>
      <c r="G25" s="22"/>
      <c r="H25" s="3"/>
      <c r="I25" s="3"/>
      <c r="J25" s="3"/>
      <c r="K25" s="22"/>
      <c r="L25" s="3"/>
      <c r="M25" s="3"/>
      <c r="N25" s="3"/>
      <c r="O25" s="22"/>
      <c r="P25" s="3"/>
      <c r="Q25" s="3"/>
      <c r="R25" s="3"/>
      <c r="S25" s="22"/>
      <c r="T25" s="3"/>
      <c r="U25" s="3"/>
      <c r="V25" s="3"/>
      <c r="W25" s="22"/>
      <c r="X25" s="3"/>
      <c r="Y25" s="3"/>
      <c r="Z25" s="3"/>
      <c r="AA25" s="3"/>
      <c r="AB25" s="3"/>
      <c r="AC25" s="3"/>
      <c r="AD25" s="66"/>
      <c r="AE25" s="66"/>
      <c r="AF25" s="66"/>
      <c r="AG25" s="3"/>
      <c r="AH25" s="3"/>
    </row>
    <row r="26" spans="1:3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1:34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1:34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1:34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1:34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1:34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1:34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1:34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1:34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1:34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1:34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1:34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1:34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1:34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1:34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1:34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1:34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1:34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1:34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1:34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1:34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1:34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1:34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1:34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1:34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1:34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1:34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1:34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1:34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1:34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1:34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1:34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1:34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1:34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1:34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1:34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1:34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1:34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1:34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1:34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1:34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1:34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1:34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1:34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1:34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1:34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1:34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1:34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1:34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1:34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1:34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1:34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1:34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1:34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1:34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1:34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1:34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1:34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1:34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1:34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1:34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1:34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1:34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1:34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1:34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1:34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1:34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1:34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1:34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1:34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1:34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1:34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1:34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1:34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1:34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1:34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1:34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1:34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1:34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1:34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1:34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1:34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1:34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1:34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1:34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1:34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1:34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1:34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1:34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1:34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1:34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1:34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1:34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1:34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1:34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1:34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1:34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1:34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1:34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1:34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1:34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1:34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1:34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1:34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1:34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1:34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1:34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1:34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1:34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1:34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1:34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1:34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1:34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1:34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1:34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1:34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1:34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1:34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1:34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1:34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1:34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1:34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1:34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1:34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1:34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1:34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1:34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1:34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1:34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1:34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1:34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1:34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1:34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1:34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1:34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1:34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1:34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1:34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1:34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1:34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1:34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1:34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1:34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1:34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1:34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1:34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1:34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1:34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1:34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1:34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1:34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1:34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1:34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1:34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1:34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1:34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1:34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1:34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1:34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1:34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1:34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1:34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1:34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1:34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1:34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1:34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1:34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1:34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1:34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1:34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1:34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1:34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1:34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1:34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1:34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1:34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1:34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1:34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1:34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1:34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1:34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1:34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1:34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1:34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1:34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1:34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1:34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1:34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1:34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1:34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1:34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1:34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1:34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1:34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1:34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1:34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1:34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1:34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1:34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1:34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1:34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1:34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1:34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1:34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1:34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1:34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1:34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1:34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1:34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1:34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1:34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1:34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1:34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1:34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1:34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1:34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1:34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1:34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1:34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1:34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1:34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1:34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1:34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1:34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1:34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1:34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1:34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1:34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1:34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1:34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1:34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1:34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1:34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1:34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1:34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1:34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1:34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1:34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1:34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1:34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1:34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1:34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1:34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1:34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1:34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1:34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1:34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1:34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1:34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1:34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1:34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1:34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1:34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1:34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1:34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1:34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1:34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1:34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1:34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1:34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1:34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1:34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1:34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1:34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1:34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1:34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spans="1:34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spans="1:34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spans="1:34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spans="1:34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spans="1:34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1:34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spans="1:34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spans="1:34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spans="1:34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spans="1:34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spans="1:34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spans="1:34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spans="1:34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spans="1:34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spans="1:34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spans="1:34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spans="1:34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1:34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spans="1:34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spans="1:34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spans="1:34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spans="1:34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1:34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1:34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spans="1:34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spans="1:34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spans="1:34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spans="1:34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spans="1:34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spans="1:34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spans="1:34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spans="1:34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spans="1:34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spans="1:34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spans="1:34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spans="1:34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spans="1:34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spans="1:34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spans="1:34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spans="1:34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1:34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spans="1:34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spans="1:34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spans="1:34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spans="1:34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spans="1:34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spans="1:34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spans="1:34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1:34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1:34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1:34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spans="1:34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spans="1:34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1:34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1:34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spans="1:34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spans="1:34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spans="1:34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spans="1:34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spans="1:34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spans="1:34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1:34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1:34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spans="1:34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spans="1:34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spans="1:34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1:34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spans="1:34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spans="1:34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spans="1:34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spans="1:34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spans="1:34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spans="1:34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spans="1:34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spans="1:34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spans="1:34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spans="1:34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spans="1:34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spans="1:34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spans="1:34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spans="1:34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1:34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1:34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1:34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1:34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spans="1:34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spans="1:34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spans="1:34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spans="1:34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1:34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1:34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1:34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spans="1:34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spans="1:34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spans="1:34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spans="1:34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spans="1:34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spans="1:34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spans="1:34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spans="1:34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spans="1:34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spans="1:34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spans="1:34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spans="1:34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spans="1:34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spans="1:34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spans="1:34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spans="1:34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spans="1:34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spans="1:34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spans="1:34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spans="1:34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spans="1:34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spans="1:34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spans="1:34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spans="1:34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spans="1:34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spans="1:34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spans="1:34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spans="1:34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spans="1:34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spans="1:34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spans="1:34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spans="1:34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spans="1:34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spans="1:34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spans="1:34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1:34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1:34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spans="1:34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spans="1:34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1:34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spans="1:34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spans="1:34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spans="1:34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1:34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1:34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1:34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1:34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1:34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1:34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1:34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1:34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spans="1:34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spans="1:34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spans="1:34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spans="1:34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1:34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spans="1:34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spans="1:34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spans="1:34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spans="1:34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spans="1:34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spans="1:34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spans="1:34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spans="1:34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spans="1:34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1:34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1:34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1:34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1:34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1:34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1:34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spans="1:34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spans="1:34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1:34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1:34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1:34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1:34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1:34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1:34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1:34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1:34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1:34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1:34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1:34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1:34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spans="1:34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spans="1:34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spans="1:34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spans="1:34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spans="1:34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spans="1:34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spans="1:34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spans="1:34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spans="1:34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spans="1:34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1:34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1:34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1:34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spans="1:34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spans="1:34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spans="1:34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spans="1:34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spans="1:34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spans="1:34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1:34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1:34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spans="1:34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spans="1:34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spans="1:34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spans="1:34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spans="1:34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spans="1:34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spans="1:34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spans="1:34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1:34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spans="1:34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spans="1:34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spans="1:34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spans="1:34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spans="1:34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spans="1:34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spans="1:34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spans="1:34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spans="1:34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spans="1:34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spans="1:34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spans="1:34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spans="1:34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spans="1:34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spans="1:34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spans="1:34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spans="1:34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spans="1:34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spans="1:34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spans="1:34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spans="1:34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spans="1:34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spans="1:34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spans="1:34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spans="1:34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spans="1:34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spans="1:34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1:34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1:34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1:34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spans="1:34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spans="1:34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spans="1:34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spans="1:34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spans="1:34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spans="1:34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spans="1:34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spans="1:34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spans="1:34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spans="1:34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spans="1:34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spans="1:34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spans="1:34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spans="1:34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spans="1:34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spans="1:34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spans="1:34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spans="1:34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spans="1:34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spans="1:34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spans="1:34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spans="1:34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spans="1:34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spans="1:34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spans="1:34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spans="1:34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spans="1:34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spans="1:34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1:34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spans="1:34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spans="1:34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1:34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1:34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1:34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1:34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spans="1:34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spans="1:34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spans="1:34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spans="1:34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spans="1:34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spans="1:34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spans="1:34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spans="1:34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spans="1:34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spans="1:34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spans="1:34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spans="1:34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spans="1:34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spans="1:34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spans="1:34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spans="1:34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spans="1:34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1:34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1:34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spans="1:34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spans="1:34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spans="1:34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spans="1:34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spans="1:34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spans="1:34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spans="1:34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spans="1:34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spans="1:34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spans="1:34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spans="1:34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spans="1:34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spans="1:34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spans="1:34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spans="1:34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spans="1:34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spans="1:34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spans="1:34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spans="1:34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spans="1:34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spans="1:34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1:34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spans="1:34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spans="1:34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1:34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1:34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spans="1:34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spans="1:34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1:34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spans="1:34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spans="1:34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spans="1:34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spans="1:34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spans="1:34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spans="1:34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spans="1:34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spans="1:34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spans="1:34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spans="1:34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spans="1:34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spans="1:34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spans="1:34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spans="1:34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spans="1:34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spans="1:34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spans="1:34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spans="1:34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spans="1:34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 spans="1:34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  <row r="1001" spans="1:34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</row>
    <row r="1002" spans="1:34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</row>
    <row r="1003" spans="1:34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</row>
    <row r="1004" spans="1:34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</row>
  </sheetData>
  <mergeCells count="25">
    <mergeCell ref="P1:R1"/>
    <mergeCell ref="T1:V1"/>
    <mergeCell ref="AD1:AF1"/>
    <mergeCell ref="X1:Z1"/>
    <mergeCell ref="A4:B4"/>
    <mergeCell ref="A3:B3"/>
    <mergeCell ref="A2:B2"/>
    <mergeCell ref="A1:B1"/>
    <mergeCell ref="A15:B15"/>
    <mergeCell ref="A14:B14"/>
    <mergeCell ref="L1:N1"/>
    <mergeCell ref="D1:F1"/>
    <mergeCell ref="H1:J1"/>
    <mergeCell ref="A13:B13"/>
    <mergeCell ref="A10:B10"/>
    <mergeCell ref="A8:B8"/>
    <mergeCell ref="A11:B11"/>
    <mergeCell ref="A12:B12"/>
    <mergeCell ref="A5:B5"/>
    <mergeCell ref="A7:B7"/>
    <mergeCell ref="A19:B19"/>
    <mergeCell ref="A22:B22"/>
    <mergeCell ref="A20:B20"/>
    <mergeCell ref="A17:B17"/>
    <mergeCell ref="A16: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O7" sqref="O7"/>
    </sheetView>
  </sheetViews>
  <sheetFormatPr defaultColWidth="15.140625" defaultRowHeight="15" customHeight="1" x14ac:dyDescent="0.25"/>
  <cols>
    <col min="1" max="2" width="9.28515625" customWidth="1"/>
    <col min="3" max="3" width="3.28515625" customWidth="1"/>
    <col min="7" max="7" width="3.28515625" customWidth="1"/>
    <col min="11" max="11" width="3.28515625" customWidth="1"/>
  </cols>
  <sheetData>
    <row r="1" spans="1:14" x14ac:dyDescent="0.25">
      <c r="A1" s="164"/>
      <c r="B1" s="164"/>
      <c r="C1" s="14"/>
      <c r="D1" s="165"/>
      <c r="E1" s="165"/>
      <c r="F1" s="165"/>
      <c r="G1" s="14"/>
      <c r="H1" s="165" t="s">
        <v>229</v>
      </c>
      <c r="I1" s="166">
        <v>0.44</v>
      </c>
      <c r="J1" s="165"/>
      <c r="K1" s="14"/>
      <c r="L1" s="165" t="s">
        <v>48</v>
      </c>
      <c r="M1" s="166">
        <v>0.1075</v>
      </c>
      <c r="N1" s="165"/>
    </row>
    <row r="2" spans="1:14" x14ac:dyDescent="0.25">
      <c r="A2" s="182" t="s">
        <v>177</v>
      </c>
      <c r="B2" s="176"/>
      <c r="C2" s="97"/>
      <c r="D2" s="180" t="s">
        <v>230</v>
      </c>
      <c r="E2" s="175"/>
      <c r="F2" s="176"/>
      <c r="G2" s="97"/>
      <c r="H2" s="180" t="s">
        <v>231</v>
      </c>
      <c r="I2" s="175"/>
      <c r="J2" s="176"/>
      <c r="K2" s="97"/>
      <c r="L2" s="180" t="s">
        <v>232</v>
      </c>
      <c r="M2" s="175"/>
      <c r="N2" s="176"/>
    </row>
    <row r="3" spans="1:14" x14ac:dyDescent="0.25">
      <c r="A3" s="181" t="s">
        <v>15</v>
      </c>
      <c r="B3" s="176"/>
      <c r="C3" s="97"/>
      <c r="D3" s="99">
        <v>2016</v>
      </c>
      <c r="E3" s="99">
        <v>2017</v>
      </c>
      <c r="F3" s="99">
        <v>2018</v>
      </c>
      <c r="G3" s="97"/>
      <c r="H3" s="99">
        <v>2016</v>
      </c>
      <c r="I3" s="99">
        <v>2017</v>
      </c>
      <c r="J3" s="99">
        <v>2018</v>
      </c>
      <c r="K3" s="97"/>
      <c r="L3" s="204">
        <v>2016</v>
      </c>
      <c r="M3" s="204">
        <v>2017</v>
      </c>
      <c r="N3" s="204">
        <v>2018</v>
      </c>
    </row>
    <row r="4" spans="1:14" x14ac:dyDescent="0.25">
      <c r="A4" s="181" t="s">
        <v>185</v>
      </c>
      <c r="B4" s="176"/>
      <c r="C4" s="14"/>
      <c r="D4" s="102">
        <f>InfrastructureYearly!AD7</f>
        <v>23484980</v>
      </c>
      <c r="E4" s="102">
        <f>InfrastructureYearly!AE7</f>
        <v>3955869.7478991598</v>
      </c>
      <c r="F4" s="102">
        <f>InfrastructureYearly!AF7</f>
        <v>2700058.8235294116</v>
      </c>
      <c r="G4" s="14"/>
      <c r="H4" s="102">
        <f t="shared" ref="H4:J4" si="0">(D4*2)*(1-$I$1)</f>
        <v>26303177.600000001</v>
      </c>
      <c r="I4" s="102">
        <f t="shared" si="0"/>
        <v>4430574.1176470593</v>
      </c>
      <c r="J4" s="102">
        <f t="shared" si="0"/>
        <v>3024065.8823529412</v>
      </c>
      <c r="K4" s="14"/>
      <c r="L4" s="209">
        <f t="shared" ref="L4:N4" si="1">H4-D4</f>
        <v>2818197.6000000015</v>
      </c>
      <c r="M4" s="209">
        <f t="shared" si="1"/>
        <v>474704.36974789947</v>
      </c>
      <c r="N4" s="209">
        <f t="shared" si="1"/>
        <v>324007.05882352963</v>
      </c>
    </row>
    <row r="5" spans="1:14" x14ac:dyDescent="0.25">
      <c r="A5" s="181" t="s">
        <v>186</v>
      </c>
      <c r="B5" s="176"/>
      <c r="C5" s="14"/>
      <c r="D5" s="102">
        <f>InfrastructureYearly!AD8</f>
        <v>319540</v>
      </c>
      <c r="E5" s="102">
        <f>InfrastructureYearly!AE8</f>
        <v>461930</v>
      </c>
      <c r="F5" s="102">
        <f>InfrastructureYearly!AF8</f>
        <v>559940</v>
      </c>
      <c r="G5" s="14"/>
      <c r="H5" s="102">
        <f t="shared" ref="H5:J5" si="2">(D5*2)*(1-$I$1)</f>
        <v>357884.80000000005</v>
      </c>
      <c r="I5" s="102">
        <f t="shared" si="2"/>
        <v>517361.60000000003</v>
      </c>
      <c r="J5" s="102">
        <f t="shared" si="2"/>
        <v>627132.80000000005</v>
      </c>
      <c r="K5" s="14"/>
      <c r="L5" s="210">
        <f t="shared" ref="L5:N5" si="3">H5-D5</f>
        <v>38344.800000000047</v>
      </c>
      <c r="M5" s="210">
        <f t="shared" si="3"/>
        <v>55431.600000000035</v>
      </c>
      <c r="N5" s="210">
        <f t="shared" si="3"/>
        <v>67192.800000000047</v>
      </c>
    </row>
    <row r="6" spans="1:14" x14ac:dyDescent="0.25">
      <c r="A6" s="3"/>
      <c r="B6" s="22"/>
      <c r="C6" s="14"/>
      <c r="D6" s="1"/>
      <c r="E6" s="1"/>
      <c r="F6" s="1"/>
      <c r="G6" s="14"/>
      <c r="H6" s="1"/>
      <c r="I6" s="1"/>
      <c r="J6" s="1"/>
      <c r="K6" s="14"/>
      <c r="L6" s="212"/>
      <c r="M6" s="212"/>
      <c r="N6" s="212"/>
    </row>
    <row r="7" spans="1:14" x14ac:dyDescent="0.25">
      <c r="A7" s="181" t="s">
        <v>203</v>
      </c>
      <c r="B7" s="176"/>
      <c r="C7" s="22"/>
      <c r="D7" s="101">
        <f>Services!AG21</f>
        <v>55000</v>
      </c>
      <c r="E7" s="101">
        <f>Services!AH21</f>
        <v>26000</v>
      </c>
      <c r="F7" s="101">
        <f>Services!AI21</f>
        <v>18000</v>
      </c>
      <c r="G7" s="22"/>
      <c r="H7" s="102">
        <f t="shared" ref="H7:J7" si="4">(D7*2)*(1-$I$1)</f>
        <v>61600.000000000007</v>
      </c>
      <c r="I7" s="102">
        <f t="shared" si="4"/>
        <v>29120.000000000004</v>
      </c>
      <c r="J7" s="102">
        <f t="shared" si="4"/>
        <v>20160.000000000004</v>
      </c>
      <c r="K7" s="22"/>
      <c r="L7" s="211">
        <f t="shared" ref="L7:N7" si="5">H7-D7</f>
        <v>6600.0000000000073</v>
      </c>
      <c r="M7" s="211">
        <f t="shared" si="5"/>
        <v>3120.0000000000036</v>
      </c>
      <c r="N7" s="211">
        <f t="shared" si="5"/>
        <v>2160.0000000000036</v>
      </c>
    </row>
    <row r="8" spans="1:14" x14ac:dyDescent="0.25">
      <c r="A8" s="181" t="s">
        <v>223</v>
      </c>
      <c r="B8" s="176"/>
      <c r="C8" s="22"/>
      <c r="D8" s="101">
        <f>Services!AG22</f>
        <v>125200</v>
      </c>
      <c r="E8" s="101">
        <f>Services!AH22</f>
        <v>73000</v>
      </c>
      <c r="F8" s="101">
        <f>Services!AI22</f>
        <v>50500</v>
      </c>
      <c r="G8" s="22"/>
      <c r="H8" s="102">
        <f t="shared" ref="H8:J8" si="6">(D8*2)*(1-$I$1)</f>
        <v>140224</v>
      </c>
      <c r="I8" s="102">
        <f t="shared" si="6"/>
        <v>81760.000000000015</v>
      </c>
      <c r="J8" s="102">
        <f t="shared" si="6"/>
        <v>56560.000000000007</v>
      </c>
      <c r="K8" s="22"/>
      <c r="L8" s="205">
        <f t="shared" ref="L8:N8" si="7">H8-D8</f>
        <v>15024</v>
      </c>
      <c r="M8" s="205">
        <f t="shared" si="7"/>
        <v>8760.0000000000146</v>
      </c>
      <c r="N8" s="205">
        <f t="shared" si="7"/>
        <v>6060.0000000000073</v>
      </c>
    </row>
    <row r="9" spans="1:14" x14ac:dyDescent="0.25">
      <c r="A9" s="181" t="s">
        <v>198</v>
      </c>
      <c r="B9" s="176"/>
      <c r="C9" s="22"/>
      <c r="D9" s="101">
        <f>Services!AG23</f>
        <v>6450</v>
      </c>
      <c r="E9" s="101">
        <f>Services!AH23</f>
        <v>3250</v>
      </c>
      <c r="F9" s="101">
        <f>Services!AI23</f>
        <v>2250</v>
      </c>
      <c r="G9" s="22"/>
      <c r="H9" s="102">
        <f t="shared" ref="H9:J9" si="8">(D9*2)*(1-$I$1)</f>
        <v>7224.0000000000009</v>
      </c>
      <c r="I9" s="102">
        <f t="shared" si="8"/>
        <v>3640.0000000000005</v>
      </c>
      <c r="J9" s="102">
        <f t="shared" si="8"/>
        <v>2520.0000000000005</v>
      </c>
      <c r="K9" s="22"/>
      <c r="L9" s="205">
        <f t="shared" ref="L9:N9" si="9">H9-D9</f>
        <v>774.00000000000091</v>
      </c>
      <c r="M9" s="205">
        <f t="shared" si="9"/>
        <v>390.00000000000045</v>
      </c>
      <c r="N9" s="205">
        <f t="shared" si="9"/>
        <v>270.00000000000045</v>
      </c>
    </row>
    <row r="10" spans="1:14" x14ac:dyDescent="0.25">
      <c r="A10" s="181" t="s">
        <v>224</v>
      </c>
      <c r="B10" s="176"/>
      <c r="C10" s="22"/>
      <c r="D10" s="101">
        <f>Services!AG24</f>
        <v>53200</v>
      </c>
      <c r="E10" s="101">
        <f>Services!AH24</f>
        <v>27500</v>
      </c>
      <c r="F10" s="101">
        <f>Services!AI24</f>
        <v>19000</v>
      </c>
      <c r="G10" s="22"/>
      <c r="H10" s="102">
        <f t="shared" ref="H10:J10" si="10">(D10*2)*(1-$I$1)</f>
        <v>59584.000000000007</v>
      </c>
      <c r="I10" s="102">
        <f t="shared" si="10"/>
        <v>30800.000000000004</v>
      </c>
      <c r="J10" s="102">
        <f t="shared" si="10"/>
        <v>21280.000000000004</v>
      </c>
      <c r="K10" s="22"/>
      <c r="L10" s="205">
        <f t="shared" ref="L10:N10" si="11">H10-D10</f>
        <v>6384.0000000000073</v>
      </c>
      <c r="M10" s="205">
        <f t="shared" si="11"/>
        <v>3300.0000000000036</v>
      </c>
      <c r="N10" s="205">
        <f t="shared" si="11"/>
        <v>2280.0000000000036</v>
      </c>
    </row>
    <row r="11" spans="1:14" x14ac:dyDescent="0.25">
      <c r="A11" s="181" t="s">
        <v>205</v>
      </c>
      <c r="B11" s="176"/>
      <c r="C11" s="22"/>
      <c r="D11" s="101">
        <f>Services!AG25</f>
        <v>7350</v>
      </c>
      <c r="E11" s="101">
        <f>Services!AH25</f>
        <v>3250</v>
      </c>
      <c r="F11" s="101">
        <f>Services!AI25</f>
        <v>2250</v>
      </c>
      <c r="G11" s="22"/>
      <c r="H11" s="102">
        <f t="shared" ref="H11:J11" si="12">(D11*2)*(1-$I$1)</f>
        <v>8232</v>
      </c>
      <c r="I11" s="102">
        <f t="shared" si="12"/>
        <v>3640.0000000000005</v>
      </c>
      <c r="J11" s="102">
        <f t="shared" si="12"/>
        <v>2520.0000000000005</v>
      </c>
      <c r="K11" s="22"/>
      <c r="L11" s="205">
        <f t="shared" ref="L11:N11" si="13">H11-D11</f>
        <v>882</v>
      </c>
      <c r="M11" s="205">
        <f t="shared" si="13"/>
        <v>390.00000000000045</v>
      </c>
      <c r="N11" s="205">
        <f t="shared" si="13"/>
        <v>270.00000000000045</v>
      </c>
    </row>
    <row r="12" spans="1:14" x14ac:dyDescent="0.25">
      <c r="A12" s="181" t="s">
        <v>206</v>
      </c>
      <c r="B12" s="176"/>
      <c r="C12" s="22"/>
      <c r="D12" s="101">
        <f>Services!AG26</f>
        <v>40100</v>
      </c>
      <c r="E12" s="101">
        <f>Services!AH26</f>
        <v>21000</v>
      </c>
      <c r="F12" s="101">
        <f>Services!AI26</f>
        <v>14500</v>
      </c>
      <c r="G12" s="22"/>
      <c r="H12" s="102">
        <f t="shared" ref="H12:J12" si="14">(D12*2)*(1-$I$1)</f>
        <v>44912.000000000007</v>
      </c>
      <c r="I12" s="102">
        <f t="shared" si="14"/>
        <v>23520.000000000004</v>
      </c>
      <c r="J12" s="102">
        <f t="shared" si="14"/>
        <v>16240.000000000002</v>
      </c>
      <c r="K12" s="22"/>
      <c r="L12" s="205">
        <f t="shared" ref="L12:N12" si="15">H12-D12</f>
        <v>4812.0000000000073</v>
      </c>
      <c r="M12" s="205">
        <f t="shared" si="15"/>
        <v>2520.0000000000036</v>
      </c>
      <c r="N12" s="205">
        <f t="shared" si="15"/>
        <v>1740.0000000000018</v>
      </c>
    </row>
    <row r="13" spans="1:14" x14ac:dyDescent="0.25">
      <c r="A13" s="181" t="s">
        <v>199</v>
      </c>
      <c r="B13" s="176"/>
      <c r="C13" s="22"/>
      <c r="D13" s="101">
        <f>Services!AG27</f>
        <v>314250</v>
      </c>
      <c r="E13" s="101">
        <f>Services!AH27</f>
        <v>454250</v>
      </c>
      <c r="F13" s="101">
        <f>Services!AI27</f>
        <v>550500</v>
      </c>
      <c r="G13" s="22"/>
      <c r="H13" s="102">
        <f t="shared" ref="H13:J14" si="16">(D13*2)*(1-$I$1)</f>
        <v>351960.00000000006</v>
      </c>
      <c r="I13" s="102">
        <f t="shared" si="16"/>
        <v>508760.00000000006</v>
      </c>
      <c r="J13" s="102">
        <f t="shared" si="16"/>
        <v>616560.00000000012</v>
      </c>
      <c r="K13" s="22"/>
      <c r="L13" s="205">
        <f t="shared" ref="L13:N13" si="17">H13-D13</f>
        <v>37710.000000000058</v>
      </c>
      <c r="M13" s="205">
        <f t="shared" si="17"/>
        <v>54510.000000000058</v>
      </c>
      <c r="N13" s="205">
        <f t="shared" si="17"/>
        <v>66060.000000000116</v>
      </c>
    </row>
    <row r="14" spans="1:14" x14ac:dyDescent="0.25">
      <c r="A14" s="181" t="s">
        <v>233</v>
      </c>
      <c r="B14" s="176"/>
      <c r="C14" s="22"/>
      <c r="D14" s="101">
        <f>Lab!U16</f>
        <v>3112118</v>
      </c>
      <c r="E14" s="101"/>
      <c r="F14" s="101"/>
      <c r="G14" s="22"/>
      <c r="H14" s="167">
        <v>0</v>
      </c>
      <c r="I14" s="102">
        <f t="shared" ref="I14:J14" si="18">(E14*2)*(1-$I$1)</f>
        <v>0</v>
      </c>
      <c r="J14" s="102">
        <f t="shared" si="18"/>
        <v>0</v>
      </c>
      <c r="K14" s="22"/>
      <c r="L14" s="205">
        <f t="shared" ref="L14:N14" si="19">H14-D14</f>
        <v>-3112118</v>
      </c>
      <c r="M14" s="205">
        <f t="shared" si="19"/>
        <v>0</v>
      </c>
      <c r="N14" s="205">
        <f t="shared" si="19"/>
        <v>0</v>
      </c>
    </row>
    <row r="15" spans="1:14" x14ac:dyDescent="0.25">
      <c r="A15" s="181" t="s">
        <v>234</v>
      </c>
      <c r="B15" s="176"/>
      <c r="C15" s="22"/>
      <c r="D15" s="101">
        <f>Lab!U11</f>
        <v>6100</v>
      </c>
      <c r="E15" s="101"/>
      <c r="F15" s="101"/>
      <c r="G15" s="22"/>
      <c r="H15" s="167">
        <v>0</v>
      </c>
      <c r="I15" s="102">
        <f t="shared" ref="I15:J15" si="20">(E15*2)*(1-$I$1)</f>
        <v>0</v>
      </c>
      <c r="J15" s="102">
        <f t="shared" si="20"/>
        <v>0</v>
      </c>
      <c r="K15" s="22"/>
      <c r="L15" s="205">
        <f t="shared" ref="L15:N15" si="21">H15-D15</f>
        <v>-6100</v>
      </c>
      <c r="M15" s="205">
        <f t="shared" si="21"/>
        <v>0</v>
      </c>
      <c r="N15" s="205">
        <f t="shared" si="21"/>
        <v>0</v>
      </c>
    </row>
    <row r="16" spans="1:14" x14ac:dyDescent="0.25">
      <c r="A16" s="181" t="s">
        <v>212</v>
      </c>
      <c r="B16" s="176"/>
      <c r="C16" s="22"/>
      <c r="D16" s="101">
        <f>Services!D41</f>
        <v>5000</v>
      </c>
      <c r="E16" s="101"/>
      <c r="F16" s="101"/>
      <c r="G16" s="22"/>
      <c r="H16" s="102">
        <f t="shared" ref="H16:J16" si="22">(D16*2)*(1-$I$1)</f>
        <v>5600.0000000000009</v>
      </c>
      <c r="I16" s="102">
        <f t="shared" si="22"/>
        <v>0</v>
      </c>
      <c r="J16" s="102">
        <f t="shared" si="22"/>
        <v>0</v>
      </c>
      <c r="K16" s="22"/>
      <c r="L16" s="205">
        <f t="shared" ref="L16:N16" si="23">H16-D16</f>
        <v>600.00000000000091</v>
      </c>
      <c r="M16" s="205">
        <f t="shared" si="23"/>
        <v>0</v>
      </c>
      <c r="N16" s="205">
        <f t="shared" si="23"/>
        <v>0</v>
      </c>
    </row>
    <row r="17" spans="1:14" x14ac:dyDescent="0.25">
      <c r="A17" s="181" t="s">
        <v>214</v>
      </c>
      <c r="B17" s="176"/>
      <c r="C17" s="22"/>
      <c r="D17" s="101">
        <f>Services!M48</f>
        <v>7375</v>
      </c>
      <c r="E17" s="101">
        <f>Services!N48</f>
        <v>13500</v>
      </c>
      <c r="F17" s="101">
        <f>Services!O48</f>
        <v>15375</v>
      </c>
      <c r="G17" s="22"/>
      <c r="H17" s="102">
        <f t="shared" ref="H17:J17" si="24">(D17*2)*(1-$I$1)</f>
        <v>8260</v>
      </c>
      <c r="I17" s="102">
        <f t="shared" si="24"/>
        <v>15120.000000000002</v>
      </c>
      <c r="J17" s="102">
        <f t="shared" si="24"/>
        <v>17220</v>
      </c>
      <c r="K17" s="22"/>
      <c r="L17" s="205">
        <f t="shared" ref="L17:N17" si="25">H17-D17</f>
        <v>885</v>
      </c>
      <c r="M17" s="205">
        <f t="shared" si="25"/>
        <v>1620.0000000000018</v>
      </c>
      <c r="N17" s="205">
        <f t="shared" si="25"/>
        <v>1845</v>
      </c>
    </row>
    <row r="18" spans="1:14" x14ac:dyDescent="0.25">
      <c r="A18" s="3"/>
      <c r="B18" s="22"/>
      <c r="C18" s="22"/>
      <c r="D18" s="3"/>
      <c r="E18" s="3"/>
      <c r="F18" s="3"/>
      <c r="G18" s="22"/>
      <c r="H18" s="3"/>
      <c r="I18" s="3"/>
      <c r="J18" s="3"/>
      <c r="K18" s="22"/>
      <c r="L18" s="3"/>
      <c r="M18" s="3"/>
      <c r="N18" s="3"/>
    </row>
    <row r="19" spans="1:14" x14ac:dyDescent="0.25">
      <c r="A19" s="181" t="s">
        <v>235</v>
      </c>
      <c r="B19" s="176"/>
      <c r="C19" s="22"/>
      <c r="D19" s="161">
        <f t="shared" ref="D19:F19" si="26">SUM(D4:D17)</f>
        <v>27536663</v>
      </c>
      <c r="E19" s="161">
        <f t="shared" si="26"/>
        <v>5039549.7478991598</v>
      </c>
      <c r="F19" s="161">
        <f t="shared" si="26"/>
        <v>3932373.8235294116</v>
      </c>
      <c r="G19" s="22"/>
      <c r="H19" s="161">
        <f t="shared" ref="H19:J19" si="27">SUM(H4:H17)</f>
        <v>27348658.400000002</v>
      </c>
      <c r="I19" s="161">
        <f t="shared" si="27"/>
        <v>5644295.7176470589</v>
      </c>
      <c r="J19" s="161">
        <f t="shared" si="27"/>
        <v>4404258.6823529415</v>
      </c>
      <c r="K19" s="22"/>
      <c r="L19" s="206">
        <f t="shared" ref="L19:N19" si="28">SUM(L4:L17)</f>
        <v>-188004.5999999987</v>
      </c>
      <c r="M19" s="206">
        <f t="shared" si="28"/>
        <v>604745.96974789957</v>
      </c>
      <c r="N19" s="206">
        <f t="shared" si="28"/>
        <v>471884.85882352979</v>
      </c>
    </row>
    <row r="20" spans="1:14" x14ac:dyDescent="0.25">
      <c r="A20" s="181" t="s">
        <v>228</v>
      </c>
      <c r="B20" s="176"/>
      <c r="C20" s="22"/>
      <c r="D20" s="187">
        <f>SUM(D19:F19)</f>
        <v>36508586.571428575</v>
      </c>
      <c r="E20" s="175"/>
      <c r="F20" s="176"/>
      <c r="G20" s="22"/>
      <c r="H20" s="187">
        <f>SUM(H19:J19)</f>
        <v>37397212.799999997</v>
      </c>
      <c r="I20" s="175"/>
      <c r="J20" s="176"/>
      <c r="K20" s="22"/>
      <c r="L20" s="207">
        <f>SUM(L19:N19)</f>
        <v>888626.22857143066</v>
      </c>
      <c r="M20" s="208"/>
      <c r="N20" s="208"/>
    </row>
  </sheetData>
  <mergeCells count="23">
    <mergeCell ref="L20:N20"/>
    <mergeCell ref="A10:B10"/>
    <mergeCell ref="A9:B9"/>
    <mergeCell ref="A4:B4"/>
    <mergeCell ref="A2:B2"/>
    <mergeCell ref="A3:B3"/>
    <mergeCell ref="H2:J2"/>
    <mergeCell ref="L2:N2"/>
    <mergeCell ref="D2:F2"/>
    <mergeCell ref="A15:B15"/>
    <mergeCell ref="A14:B14"/>
    <mergeCell ref="A7:B7"/>
    <mergeCell ref="A8:B8"/>
    <mergeCell ref="A11:B11"/>
    <mergeCell ref="A5:B5"/>
    <mergeCell ref="A12:B12"/>
    <mergeCell ref="H20:J20"/>
    <mergeCell ref="A19:B19"/>
    <mergeCell ref="A20:B20"/>
    <mergeCell ref="D20:F20"/>
    <mergeCell ref="A13:B13"/>
    <mergeCell ref="A17:B17"/>
    <mergeCell ref="A16:B16"/>
  </mergeCells>
  <conditionalFormatting sqref="L4:N19">
    <cfRule type="cellIs" dxfId="3" priority="1" operator="lessThan">
      <formula>0</formula>
    </cfRule>
  </conditionalFormatting>
  <conditionalFormatting sqref="L4:N19">
    <cfRule type="cellIs" dxfId="2" priority="2" operator="greaterThanOrEqual">
      <formula>0</formula>
    </cfRule>
  </conditionalFormatting>
  <conditionalFormatting sqref="L20:N20">
    <cfRule type="cellIs" dxfId="1" priority="3" operator="lessThan">
      <formula>0</formula>
    </cfRule>
  </conditionalFormatting>
  <conditionalFormatting sqref="L20:N20">
    <cfRule type="cellIs" dxfId="0" priority="4" operator="greaterThanOr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7</vt:i4>
      </vt:variant>
    </vt:vector>
  </HeadingPairs>
  <TitlesOfParts>
    <vt:vector size="7" baseType="lpstr">
      <vt:lpstr>RFI Requirements summary</vt:lpstr>
      <vt:lpstr>Infrastructure</vt:lpstr>
      <vt:lpstr>InfrastructureYearly</vt:lpstr>
      <vt:lpstr>Services</vt:lpstr>
      <vt:lpstr>Lab</vt:lpstr>
      <vt:lpstr>TCO</vt:lpstr>
      <vt:lpstr>Project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</cp:lastModifiedBy>
  <dcterms:modified xsi:type="dcterms:W3CDTF">2015-12-15T18:40:16Z</dcterms:modified>
</cp:coreProperties>
</file>