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6901\"/>
    </mc:Choice>
  </mc:AlternateContent>
  <bookViews>
    <workbookView xWindow="0" yWindow="0" windowWidth="21525" windowHeight="11385" activeTab="9"/>
  </bookViews>
  <sheets>
    <sheet name="Table 1" sheetId="3" r:id="rId1"/>
    <sheet name="Table 2" sheetId="1" r:id="rId2"/>
    <sheet name="Table 3" sheetId="2" r:id="rId3"/>
    <sheet name="Table 4" sheetId="4" r:id="rId4"/>
    <sheet name="Correlation Income Equifax" sheetId="5" r:id="rId5"/>
    <sheet name="Slides Results" sheetId="6" r:id="rId6"/>
    <sheet name="Slides Income" sheetId="7" r:id="rId7"/>
    <sheet name="1" sheetId="9" r:id="rId8"/>
    <sheet name="2" sheetId="11" r:id="rId9"/>
    <sheet name="3" sheetId="12" r:id="rId10"/>
    <sheet name="ols_final_parameter" sheetId="8" r:id="rId11"/>
    <sheet name="glm_oneway" sheetId="10" r:id="rId12"/>
  </sheets>
  <definedNames>
    <definedName name="_xlnm.Print_Area" localSheetId="3">'Table 4'!$A$3:$AB$34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8" i="12" l="1"/>
  <c r="K98" i="12"/>
  <c r="L93" i="12"/>
  <c r="L97" i="12"/>
  <c r="L96" i="12"/>
  <c r="K96" i="12"/>
  <c r="L95" i="12"/>
  <c r="K95" i="12"/>
  <c r="L94" i="12"/>
  <c r="K94" i="12"/>
  <c r="K93" i="12"/>
  <c r="L92" i="12"/>
  <c r="K92" i="12"/>
  <c r="L91" i="12"/>
  <c r="K91" i="12"/>
  <c r="L90" i="12"/>
  <c r="K90" i="12"/>
  <c r="K89" i="12"/>
  <c r="J98" i="12"/>
  <c r="I98" i="12"/>
  <c r="J93" i="12"/>
  <c r="J92" i="12"/>
  <c r="J94" i="12"/>
  <c r="J95" i="12"/>
  <c r="J96" i="12"/>
  <c r="J97" i="12"/>
  <c r="J91" i="12"/>
  <c r="J90" i="12"/>
  <c r="I97" i="12"/>
  <c r="I96" i="12"/>
  <c r="I95" i="12"/>
  <c r="I93" i="12"/>
  <c r="I94" i="12"/>
  <c r="I92" i="12"/>
  <c r="I91" i="12"/>
  <c r="I90" i="12"/>
  <c r="I89" i="12"/>
  <c r="F107" i="12" l="1"/>
  <c r="E107" i="12"/>
  <c r="D107" i="12"/>
  <c r="C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D106" i="12"/>
  <c r="D104" i="12"/>
  <c r="D102" i="12"/>
  <c r="D100" i="12"/>
  <c r="D98" i="12"/>
  <c r="D96" i="12"/>
  <c r="D94" i="12"/>
  <c r="D92" i="12"/>
  <c r="D105" i="12"/>
  <c r="D103" i="12"/>
  <c r="D101" i="12"/>
  <c r="D99" i="12"/>
  <c r="D97" i="12"/>
  <c r="D95" i="12"/>
  <c r="D93" i="12"/>
  <c r="D91" i="12"/>
  <c r="C106" i="12"/>
  <c r="C105" i="12"/>
  <c r="C104" i="12"/>
  <c r="C103" i="12"/>
  <c r="C102" i="12"/>
  <c r="C101" i="12"/>
  <c r="C100" i="12"/>
  <c r="C98" i="12"/>
  <c r="C99" i="12"/>
  <c r="C97" i="12"/>
  <c r="C96" i="12"/>
  <c r="C95" i="12"/>
  <c r="C94" i="12"/>
  <c r="C93" i="12"/>
  <c r="C92" i="12"/>
  <c r="C91" i="12"/>
  <c r="C90" i="12"/>
  <c r="C89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6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5" i="12"/>
  <c r="D74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3" i="12"/>
  <c r="D72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1" i="12"/>
  <c r="D70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69" i="12"/>
  <c r="D68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D67" i="12"/>
  <c r="D66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5" i="12"/>
  <c r="D64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3" i="12"/>
  <c r="D62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1" i="12"/>
  <c r="D60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59" i="12"/>
  <c r="D58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7" i="12"/>
  <c r="D56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5" i="12"/>
  <c r="D54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3" i="12"/>
  <c r="D52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1" i="12"/>
  <c r="D50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49" i="12"/>
  <c r="D48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7" i="12"/>
  <c r="D46" i="12"/>
  <c r="S66" i="12" l="1"/>
  <c r="S70" i="12"/>
  <c r="S60" i="12"/>
  <c r="S46" i="12"/>
  <c r="S52" i="12"/>
  <c r="S58" i="12"/>
  <c r="S64" i="12"/>
  <c r="S76" i="12"/>
  <c r="S74" i="12"/>
  <c r="S50" i="12"/>
  <c r="S56" i="12"/>
  <c r="S62" i="12"/>
  <c r="S68" i="12"/>
  <c r="S54" i="12"/>
  <c r="S72" i="12"/>
  <c r="S48" i="12"/>
  <c r="R70" i="12"/>
  <c r="R76" i="12"/>
  <c r="R58" i="12"/>
  <c r="R64" i="12"/>
  <c r="R52" i="12"/>
  <c r="R60" i="12"/>
  <c r="R66" i="12"/>
  <c r="R72" i="12"/>
  <c r="R46" i="12"/>
  <c r="R48" i="12"/>
  <c r="R56" i="12"/>
  <c r="R62" i="12"/>
  <c r="R68" i="12"/>
  <c r="R74" i="12"/>
  <c r="R54" i="12"/>
  <c r="R50" i="12"/>
  <c r="E38" i="12" l="1"/>
  <c r="F38" i="12"/>
  <c r="G38" i="12"/>
  <c r="H38" i="12"/>
  <c r="I38" i="12"/>
  <c r="J38" i="12"/>
  <c r="K38" i="12"/>
  <c r="L38" i="12"/>
  <c r="M38" i="12"/>
  <c r="N38" i="12"/>
  <c r="O38" i="12"/>
  <c r="P38" i="12"/>
  <c r="Q38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39" i="12"/>
  <c r="D38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7" i="12"/>
  <c r="D36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5" i="12"/>
  <c r="D34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3" i="12"/>
  <c r="D32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1" i="12"/>
  <c r="D30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D29" i="12"/>
  <c r="D28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7" i="12"/>
  <c r="D26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5" i="12"/>
  <c r="D24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3" i="12"/>
  <c r="D22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21" i="12"/>
  <c r="D20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D19" i="12"/>
  <c r="D18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7" i="12"/>
  <c r="D16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D15" i="12"/>
  <c r="D14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3" i="12"/>
  <c r="D12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11" i="12"/>
  <c r="D10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D9" i="12"/>
  <c r="D8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D7" i="12"/>
  <c r="D6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D5" i="12"/>
  <c r="D4" i="12"/>
  <c r="S16" i="12" l="1"/>
  <c r="S4" i="12"/>
  <c r="S22" i="12"/>
  <c r="S28" i="12"/>
  <c r="S34" i="12"/>
  <c r="S8" i="12"/>
  <c r="S38" i="12"/>
  <c r="S10" i="12"/>
  <c r="R20" i="12"/>
  <c r="S20" i="12"/>
  <c r="R32" i="12"/>
  <c r="S32" i="12"/>
  <c r="R14" i="12"/>
  <c r="S14" i="12"/>
  <c r="S12" i="12"/>
  <c r="S18" i="12"/>
  <c r="S24" i="12"/>
  <c r="S30" i="12"/>
  <c r="S36" i="12"/>
  <c r="R26" i="12"/>
  <c r="S26" i="12"/>
  <c r="S6" i="12"/>
  <c r="R38" i="12"/>
  <c r="R8" i="12"/>
  <c r="R4" i="12"/>
  <c r="R10" i="12"/>
  <c r="R16" i="12"/>
  <c r="R22" i="12"/>
  <c r="R28" i="12"/>
  <c r="R34" i="12"/>
  <c r="R6" i="12"/>
  <c r="R12" i="12"/>
  <c r="R18" i="12"/>
  <c r="R24" i="12"/>
  <c r="R30" i="12"/>
  <c r="R36" i="12"/>
  <c r="E5" i="11" l="1"/>
  <c r="F5" i="11"/>
  <c r="G5" i="11"/>
  <c r="H5" i="11"/>
  <c r="I5" i="11"/>
  <c r="J5" i="11"/>
  <c r="K5" i="11"/>
  <c r="L5" i="11"/>
  <c r="M5" i="11"/>
  <c r="E6" i="11"/>
  <c r="F6" i="11"/>
  <c r="G6" i="11"/>
  <c r="H6" i="11"/>
  <c r="I6" i="11"/>
  <c r="J6" i="11"/>
  <c r="K6" i="11"/>
  <c r="L6" i="11"/>
  <c r="M6" i="11"/>
  <c r="E7" i="11"/>
  <c r="F7" i="11"/>
  <c r="G7" i="11"/>
  <c r="H7" i="11"/>
  <c r="I7" i="11"/>
  <c r="J7" i="11"/>
  <c r="K7" i="11"/>
  <c r="L7" i="11"/>
  <c r="M7" i="11"/>
  <c r="E8" i="11"/>
  <c r="F8" i="11"/>
  <c r="G8" i="11"/>
  <c r="H8" i="11"/>
  <c r="I8" i="11"/>
  <c r="J8" i="11"/>
  <c r="K8" i="11"/>
  <c r="L8" i="11"/>
  <c r="M8" i="11"/>
  <c r="E9" i="11"/>
  <c r="F9" i="11"/>
  <c r="G9" i="11"/>
  <c r="H9" i="11"/>
  <c r="I9" i="11"/>
  <c r="J9" i="11"/>
  <c r="K9" i="11"/>
  <c r="L9" i="11"/>
  <c r="M9" i="11"/>
  <c r="E10" i="11"/>
  <c r="F10" i="11"/>
  <c r="G10" i="11"/>
  <c r="H10" i="11"/>
  <c r="I10" i="11"/>
  <c r="J10" i="11"/>
  <c r="K10" i="11"/>
  <c r="L10" i="11"/>
  <c r="M10" i="11"/>
  <c r="E11" i="11"/>
  <c r="F11" i="11"/>
  <c r="G11" i="11"/>
  <c r="H11" i="11"/>
  <c r="I11" i="11"/>
  <c r="J11" i="11"/>
  <c r="K11" i="11"/>
  <c r="L11" i="11"/>
  <c r="M11" i="11"/>
  <c r="E12" i="11"/>
  <c r="F12" i="11"/>
  <c r="G12" i="11"/>
  <c r="H12" i="11"/>
  <c r="I12" i="11"/>
  <c r="J12" i="11"/>
  <c r="K12" i="11"/>
  <c r="L12" i="11"/>
  <c r="M12" i="11"/>
  <c r="E13" i="11"/>
  <c r="F13" i="11"/>
  <c r="G13" i="11"/>
  <c r="H13" i="11"/>
  <c r="I13" i="11"/>
  <c r="J13" i="11"/>
  <c r="K13" i="11"/>
  <c r="L13" i="11"/>
  <c r="M13" i="11"/>
  <c r="E14" i="11"/>
  <c r="F14" i="11"/>
  <c r="G14" i="11"/>
  <c r="H14" i="11"/>
  <c r="I14" i="11"/>
  <c r="J14" i="11"/>
  <c r="K14" i="11"/>
  <c r="L14" i="11"/>
  <c r="M14" i="11"/>
  <c r="E15" i="11"/>
  <c r="F15" i="11"/>
  <c r="G15" i="11"/>
  <c r="H15" i="11"/>
  <c r="I15" i="11"/>
  <c r="J15" i="11"/>
  <c r="K15" i="11"/>
  <c r="L15" i="11"/>
  <c r="M15" i="11"/>
  <c r="E16" i="11"/>
  <c r="F16" i="11"/>
  <c r="G16" i="11"/>
  <c r="H16" i="11"/>
  <c r="I16" i="11"/>
  <c r="J16" i="11"/>
  <c r="K16" i="11"/>
  <c r="L16" i="11"/>
  <c r="M16" i="11"/>
  <c r="E17" i="11"/>
  <c r="F17" i="11"/>
  <c r="G17" i="11"/>
  <c r="H17" i="11"/>
  <c r="I17" i="11"/>
  <c r="J17" i="11"/>
  <c r="K17" i="11"/>
  <c r="L17" i="11"/>
  <c r="M17" i="11"/>
  <c r="E18" i="11"/>
  <c r="F18" i="11"/>
  <c r="G18" i="11"/>
  <c r="H18" i="11"/>
  <c r="I18" i="11"/>
  <c r="J18" i="11"/>
  <c r="K18" i="11"/>
  <c r="L18" i="11"/>
  <c r="M18" i="11"/>
  <c r="E19" i="11"/>
  <c r="F19" i="11"/>
  <c r="G19" i="11"/>
  <c r="H19" i="11"/>
  <c r="I19" i="11"/>
  <c r="J19" i="11"/>
  <c r="K19" i="11"/>
  <c r="L19" i="11"/>
  <c r="M19" i="11"/>
  <c r="E20" i="11"/>
  <c r="F20" i="11"/>
  <c r="G20" i="11"/>
  <c r="H20" i="11"/>
  <c r="I20" i="11"/>
  <c r="J20" i="11"/>
  <c r="K20" i="11"/>
  <c r="L20" i="11"/>
  <c r="M20" i="11"/>
  <c r="E21" i="11"/>
  <c r="F21" i="11"/>
  <c r="G21" i="11"/>
  <c r="H21" i="11"/>
  <c r="I21" i="11"/>
  <c r="J21" i="11"/>
  <c r="K21" i="11"/>
  <c r="L21" i="11"/>
  <c r="M21" i="11"/>
  <c r="E22" i="11"/>
  <c r="F22" i="11"/>
  <c r="G22" i="11"/>
  <c r="H22" i="11"/>
  <c r="I22" i="11"/>
  <c r="J22" i="11"/>
  <c r="K22" i="11"/>
  <c r="L22" i="11"/>
  <c r="M22" i="11"/>
  <c r="E23" i="11"/>
  <c r="F23" i="11"/>
  <c r="G23" i="11"/>
  <c r="H23" i="11"/>
  <c r="I23" i="11"/>
  <c r="J23" i="11"/>
  <c r="K23" i="11"/>
  <c r="L23" i="11"/>
  <c r="M23" i="11"/>
  <c r="E24" i="11"/>
  <c r="F24" i="11"/>
  <c r="G24" i="11"/>
  <c r="H24" i="11"/>
  <c r="I24" i="11"/>
  <c r="J24" i="11"/>
  <c r="K24" i="11"/>
  <c r="L24" i="11"/>
  <c r="M24" i="11"/>
  <c r="E25" i="11"/>
  <c r="F25" i="11"/>
  <c r="G25" i="11"/>
  <c r="H25" i="11"/>
  <c r="I25" i="11"/>
  <c r="J25" i="11"/>
  <c r="K25" i="11"/>
  <c r="L25" i="11"/>
  <c r="M25" i="11"/>
  <c r="E26" i="11"/>
  <c r="F26" i="11"/>
  <c r="G26" i="11"/>
  <c r="H26" i="11"/>
  <c r="I26" i="11"/>
  <c r="J26" i="11"/>
  <c r="K26" i="11"/>
  <c r="L26" i="11"/>
  <c r="M26" i="11"/>
  <c r="E27" i="11"/>
  <c r="F27" i="11"/>
  <c r="G27" i="11"/>
  <c r="H27" i="11"/>
  <c r="I27" i="11"/>
  <c r="J27" i="11"/>
  <c r="K27" i="11"/>
  <c r="L27" i="11"/>
  <c r="M27" i="11"/>
  <c r="E28" i="11"/>
  <c r="F28" i="11"/>
  <c r="G28" i="11"/>
  <c r="H28" i="11"/>
  <c r="I28" i="11"/>
  <c r="J28" i="11"/>
  <c r="K28" i="11"/>
  <c r="L28" i="11"/>
  <c r="M28" i="11"/>
  <c r="E29" i="11"/>
  <c r="F29" i="11"/>
  <c r="G29" i="11"/>
  <c r="H29" i="11"/>
  <c r="I29" i="11"/>
  <c r="J29" i="11"/>
  <c r="K29" i="11"/>
  <c r="L29" i="11"/>
  <c r="M29" i="11"/>
  <c r="E30" i="11"/>
  <c r="F30" i="11"/>
  <c r="G30" i="11"/>
  <c r="H30" i="11"/>
  <c r="I30" i="11"/>
  <c r="J30" i="11"/>
  <c r="K30" i="11"/>
  <c r="L30" i="11"/>
  <c r="M30" i="11"/>
  <c r="E31" i="11"/>
  <c r="F31" i="11"/>
  <c r="G31" i="11"/>
  <c r="H31" i="11"/>
  <c r="I31" i="11"/>
  <c r="J31" i="11"/>
  <c r="K31" i="11"/>
  <c r="L31" i="11"/>
  <c r="M31" i="11"/>
  <c r="E32" i="11"/>
  <c r="F32" i="11"/>
  <c r="G32" i="11"/>
  <c r="H32" i="11"/>
  <c r="I32" i="11"/>
  <c r="J32" i="11"/>
  <c r="K32" i="11"/>
  <c r="L32" i="11"/>
  <c r="M32" i="11"/>
  <c r="E33" i="11"/>
  <c r="F33" i="11"/>
  <c r="G33" i="11"/>
  <c r="H33" i="11"/>
  <c r="I33" i="11"/>
  <c r="J33" i="11"/>
  <c r="K33" i="11"/>
  <c r="L33" i="11"/>
  <c r="M33" i="11"/>
  <c r="E34" i="11"/>
  <c r="F34" i="11"/>
  <c r="G34" i="11"/>
  <c r="H34" i="11"/>
  <c r="I34" i="11"/>
  <c r="J34" i="11"/>
  <c r="K34" i="11"/>
  <c r="L34" i="11"/>
  <c r="M34" i="11"/>
  <c r="E35" i="11"/>
  <c r="F35" i="11"/>
  <c r="G35" i="11"/>
  <c r="H35" i="11"/>
  <c r="I35" i="11"/>
  <c r="J35" i="11"/>
  <c r="K35" i="11"/>
  <c r="L35" i="11"/>
  <c r="M35" i="11"/>
  <c r="E36" i="11"/>
  <c r="F36" i="11"/>
  <c r="G36" i="11"/>
  <c r="H36" i="11"/>
  <c r="I36" i="11"/>
  <c r="J36" i="11"/>
  <c r="K36" i="11"/>
  <c r="L36" i="11"/>
  <c r="M36" i="11"/>
  <c r="E37" i="11"/>
  <c r="F37" i="11"/>
  <c r="G37" i="11"/>
  <c r="H37" i="11"/>
  <c r="I37" i="11"/>
  <c r="J37" i="11"/>
  <c r="K37" i="11"/>
  <c r="L37" i="11"/>
  <c r="M37" i="11"/>
  <c r="E38" i="11"/>
  <c r="F38" i="11"/>
  <c r="G38" i="11"/>
  <c r="H38" i="11"/>
  <c r="I38" i="11"/>
  <c r="J38" i="11"/>
  <c r="K38" i="11"/>
  <c r="L38" i="11"/>
  <c r="M38" i="11"/>
  <c r="E39" i="11"/>
  <c r="F39" i="11"/>
  <c r="G39" i="11"/>
  <c r="H39" i="11"/>
  <c r="I39" i="11"/>
  <c r="J39" i="11"/>
  <c r="K39" i="11"/>
  <c r="L39" i="11"/>
  <c r="M39" i="11"/>
  <c r="E40" i="11"/>
  <c r="F40" i="11"/>
  <c r="G40" i="11"/>
  <c r="H40" i="11"/>
  <c r="I40" i="11"/>
  <c r="J40" i="11"/>
  <c r="K40" i="11"/>
  <c r="L40" i="11"/>
  <c r="M40" i="11"/>
  <c r="E41" i="11"/>
  <c r="F41" i="11"/>
  <c r="G41" i="11"/>
  <c r="H41" i="11"/>
  <c r="I41" i="11"/>
  <c r="J41" i="11"/>
  <c r="K41" i="11"/>
  <c r="L41" i="11"/>
  <c r="M41" i="11"/>
  <c r="E42" i="11"/>
  <c r="F42" i="11"/>
  <c r="G42" i="11"/>
  <c r="H42" i="11"/>
  <c r="I42" i="11"/>
  <c r="J42" i="11"/>
  <c r="K42" i="11"/>
  <c r="L42" i="11"/>
  <c r="M42" i="11"/>
  <c r="E43" i="11"/>
  <c r="F43" i="11"/>
  <c r="G43" i="11"/>
  <c r="H43" i="11"/>
  <c r="I43" i="11"/>
  <c r="J43" i="11"/>
  <c r="K43" i="11"/>
  <c r="L43" i="11"/>
  <c r="M43" i="11"/>
  <c r="E44" i="11"/>
  <c r="F44" i="11"/>
  <c r="G44" i="11"/>
  <c r="H44" i="11"/>
  <c r="I44" i="11"/>
  <c r="J44" i="11"/>
  <c r="K44" i="11"/>
  <c r="L44" i="11"/>
  <c r="M44" i="11"/>
  <c r="E45" i="11"/>
  <c r="F45" i="11"/>
  <c r="G45" i="11"/>
  <c r="H45" i="11"/>
  <c r="I45" i="11"/>
  <c r="J45" i="11"/>
  <c r="K45" i="11"/>
  <c r="L45" i="11"/>
  <c r="M45" i="11"/>
  <c r="E46" i="11"/>
  <c r="F46" i="11"/>
  <c r="G46" i="11"/>
  <c r="H46" i="11"/>
  <c r="I46" i="11"/>
  <c r="J46" i="11"/>
  <c r="K46" i="11"/>
  <c r="L46" i="11"/>
  <c r="M46" i="11"/>
  <c r="E47" i="11"/>
  <c r="F47" i="11"/>
  <c r="G47" i="11"/>
  <c r="H47" i="11"/>
  <c r="I47" i="11"/>
  <c r="J47" i="11"/>
  <c r="K47" i="11"/>
  <c r="L47" i="11"/>
  <c r="M47" i="11"/>
  <c r="E48" i="11"/>
  <c r="F48" i="11"/>
  <c r="G48" i="11"/>
  <c r="H48" i="11"/>
  <c r="I48" i="11"/>
  <c r="J48" i="11"/>
  <c r="K48" i="11"/>
  <c r="L48" i="11"/>
  <c r="M48" i="11"/>
  <c r="E49" i="11"/>
  <c r="F49" i="11"/>
  <c r="G49" i="11"/>
  <c r="H49" i="11"/>
  <c r="I49" i="11"/>
  <c r="J49" i="11"/>
  <c r="K49" i="11"/>
  <c r="L49" i="11"/>
  <c r="M49" i="11"/>
  <c r="E50" i="11"/>
  <c r="F50" i="11"/>
  <c r="G50" i="11"/>
  <c r="H50" i="11"/>
  <c r="I50" i="11"/>
  <c r="J50" i="11"/>
  <c r="K50" i="11"/>
  <c r="L50" i="11"/>
  <c r="M50" i="11"/>
  <c r="E51" i="11"/>
  <c r="F51" i="11"/>
  <c r="G51" i="11"/>
  <c r="H51" i="11"/>
  <c r="I51" i="11"/>
  <c r="J51" i="11"/>
  <c r="K51" i="11"/>
  <c r="L51" i="11"/>
  <c r="M51" i="11"/>
  <c r="E52" i="11"/>
  <c r="F52" i="11"/>
  <c r="G52" i="11"/>
  <c r="H52" i="11"/>
  <c r="I52" i="11"/>
  <c r="J52" i="11"/>
  <c r="K52" i="11"/>
  <c r="L52" i="11"/>
  <c r="M52" i="11"/>
  <c r="E53" i="11"/>
  <c r="F53" i="11"/>
  <c r="G53" i="11"/>
  <c r="H53" i="11"/>
  <c r="I53" i="11"/>
  <c r="J53" i="11"/>
  <c r="K53" i="11"/>
  <c r="L53" i="11"/>
  <c r="M53" i="11"/>
  <c r="E54" i="11"/>
  <c r="F54" i="11"/>
  <c r="G54" i="11"/>
  <c r="H54" i="11"/>
  <c r="I54" i="11"/>
  <c r="J54" i="11"/>
  <c r="K54" i="11"/>
  <c r="L54" i="11"/>
  <c r="M54" i="11"/>
  <c r="E55" i="11"/>
  <c r="F55" i="11"/>
  <c r="G55" i="11"/>
  <c r="H55" i="11"/>
  <c r="I55" i="11"/>
  <c r="J55" i="11"/>
  <c r="K55" i="11"/>
  <c r="L55" i="11"/>
  <c r="M55" i="11"/>
  <c r="E56" i="11"/>
  <c r="F56" i="11"/>
  <c r="G56" i="11"/>
  <c r="H56" i="11"/>
  <c r="I56" i="11"/>
  <c r="J56" i="11"/>
  <c r="K56" i="11"/>
  <c r="L56" i="11"/>
  <c r="M56" i="11"/>
  <c r="E57" i="11"/>
  <c r="F57" i="11"/>
  <c r="G57" i="11"/>
  <c r="H57" i="11"/>
  <c r="I57" i="11"/>
  <c r="J57" i="11"/>
  <c r="K57" i="11"/>
  <c r="L57" i="11"/>
  <c r="M57" i="11"/>
  <c r="E58" i="11"/>
  <c r="F58" i="11"/>
  <c r="G58" i="11"/>
  <c r="H58" i="11"/>
  <c r="I58" i="11"/>
  <c r="J58" i="11"/>
  <c r="K58" i="11"/>
  <c r="L58" i="11"/>
  <c r="M58" i="11"/>
  <c r="E59" i="11"/>
  <c r="F59" i="11"/>
  <c r="G59" i="11"/>
  <c r="H59" i="11"/>
  <c r="I59" i="11"/>
  <c r="J59" i="11"/>
  <c r="K59" i="11"/>
  <c r="L59" i="11"/>
  <c r="M59" i="11"/>
  <c r="E60" i="11"/>
  <c r="F60" i="11"/>
  <c r="G60" i="11"/>
  <c r="H60" i="11"/>
  <c r="I60" i="11"/>
  <c r="J60" i="11"/>
  <c r="K60" i="11"/>
  <c r="L60" i="11"/>
  <c r="M60" i="11"/>
  <c r="E61" i="11"/>
  <c r="F61" i="11"/>
  <c r="G61" i="11"/>
  <c r="H61" i="11"/>
  <c r="I61" i="11"/>
  <c r="J61" i="11"/>
  <c r="K61" i="11"/>
  <c r="L61" i="11"/>
  <c r="M61" i="11"/>
  <c r="E62" i="11"/>
  <c r="F62" i="11"/>
  <c r="G62" i="11"/>
  <c r="H62" i="11"/>
  <c r="I62" i="11"/>
  <c r="J62" i="11"/>
  <c r="K62" i="11"/>
  <c r="L62" i="11"/>
  <c r="M62" i="11"/>
  <c r="E63" i="11"/>
  <c r="F63" i="11"/>
  <c r="G63" i="11"/>
  <c r="H63" i="11"/>
  <c r="I63" i="11"/>
  <c r="J63" i="11"/>
  <c r="K63" i="11"/>
  <c r="L63" i="11"/>
  <c r="M63" i="11"/>
  <c r="E64" i="11"/>
  <c r="F64" i="11"/>
  <c r="G64" i="11"/>
  <c r="H64" i="11"/>
  <c r="I64" i="11"/>
  <c r="J64" i="11"/>
  <c r="K64" i="11"/>
  <c r="L64" i="11"/>
  <c r="M64" i="11"/>
  <c r="E65" i="11"/>
  <c r="F65" i="11"/>
  <c r="G65" i="11"/>
  <c r="H65" i="11"/>
  <c r="I65" i="11"/>
  <c r="J65" i="11"/>
  <c r="K65" i="11"/>
  <c r="L65" i="11"/>
  <c r="M65" i="11"/>
  <c r="E66" i="11"/>
  <c r="F66" i="11"/>
  <c r="G66" i="11"/>
  <c r="H66" i="11"/>
  <c r="I66" i="11"/>
  <c r="J66" i="11"/>
  <c r="K66" i="11"/>
  <c r="L66" i="11"/>
  <c r="M66" i="11"/>
  <c r="E67" i="11"/>
  <c r="F67" i="11"/>
  <c r="G67" i="11"/>
  <c r="H67" i="11"/>
  <c r="I67" i="11"/>
  <c r="J67" i="11"/>
  <c r="K67" i="11"/>
  <c r="L67" i="11"/>
  <c r="M67" i="11"/>
  <c r="E68" i="11"/>
  <c r="F68" i="11"/>
  <c r="G68" i="11"/>
  <c r="H68" i="11"/>
  <c r="I68" i="11"/>
  <c r="J68" i="11"/>
  <c r="K68" i="11"/>
  <c r="L68" i="11"/>
  <c r="M68" i="11"/>
  <c r="E69" i="11"/>
  <c r="F69" i="11"/>
  <c r="G69" i="11"/>
  <c r="H69" i="11"/>
  <c r="I69" i="11"/>
  <c r="J69" i="11"/>
  <c r="K69" i="11"/>
  <c r="L69" i="11"/>
  <c r="M69" i="11"/>
  <c r="E70" i="11"/>
  <c r="F70" i="11"/>
  <c r="G70" i="11"/>
  <c r="H70" i="11"/>
  <c r="I70" i="11"/>
  <c r="J70" i="11"/>
  <c r="K70" i="11"/>
  <c r="L70" i="11"/>
  <c r="M70" i="11"/>
  <c r="E71" i="11"/>
  <c r="F71" i="11"/>
  <c r="G71" i="11"/>
  <c r="H71" i="11"/>
  <c r="I71" i="11"/>
  <c r="J71" i="11"/>
  <c r="K71" i="11"/>
  <c r="L71" i="11"/>
  <c r="M71" i="11"/>
  <c r="E72" i="11"/>
  <c r="F72" i="11"/>
  <c r="G72" i="11"/>
  <c r="H72" i="11"/>
  <c r="I72" i="11"/>
  <c r="J72" i="11"/>
  <c r="K72" i="11"/>
  <c r="L72" i="11"/>
  <c r="M72" i="11"/>
  <c r="E73" i="11"/>
  <c r="F73" i="11"/>
  <c r="G73" i="11"/>
  <c r="H73" i="11"/>
  <c r="I73" i="11"/>
  <c r="J73" i="11"/>
  <c r="K73" i="11"/>
  <c r="L73" i="11"/>
  <c r="M73" i="11"/>
  <c r="F4" i="11"/>
  <c r="G4" i="11"/>
  <c r="H4" i="11"/>
  <c r="I4" i="11"/>
  <c r="J4" i="11"/>
  <c r="K4" i="11"/>
  <c r="L4" i="11"/>
  <c r="M4" i="11"/>
  <c r="E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4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B69" i="11"/>
  <c r="B64" i="11"/>
  <c r="B59" i="11"/>
  <c r="B54" i="11"/>
  <c r="B49" i="11"/>
  <c r="B44" i="11"/>
  <c r="B39" i="11"/>
  <c r="B34" i="11"/>
  <c r="B29" i="11"/>
  <c r="B24" i="11"/>
  <c r="B19" i="11"/>
  <c r="B14" i="11"/>
  <c r="B9" i="11"/>
  <c r="C5" i="11"/>
  <c r="C6" i="11"/>
  <c r="C7" i="11"/>
  <c r="C8" i="11"/>
  <c r="C4" i="11"/>
  <c r="B4" i="11"/>
  <c r="K25" i="9" l="1"/>
  <c r="L25" i="9"/>
  <c r="Q25" i="9"/>
  <c r="R25" i="9"/>
  <c r="S25" i="9"/>
  <c r="H25" i="9"/>
  <c r="U24" i="9"/>
  <c r="U25" i="9" s="1"/>
  <c r="T24" i="9"/>
  <c r="T25" i="9" s="1"/>
  <c r="S24" i="9"/>
  <c r="R24" i="9"/>
  <c r="Q24" i="9"/>
  <c r="P24" i="9"/>
  <c r="P25" i="9" s="1"/>
  <c r="O24" i="9"/>
  <c r="O25" i="9" s="1"/>
  <c r="N24" i="9"/>
  <c r="N25" i="9" s="1"/>
  <c r="M24" i="9"/>
  <c r="M25" i="9" s="1"/>
  <c r="L24" i="9"/>
  <c r="K24" i="9"/>
  <c r="J24" i="9"/>
  <c r="J25" i="9" s="1"/>
  <c r="I24" i="9"/>
  <c r="I25" i="9" s="1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4" i="9"/>
  <c r="H23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D5" i="9"/>
  <c r="C5" i="9"/>
  <c r="B5" i="9"/>
  <c r="G28" i="10" l="1"/>
  <c r="F24" i="10"/>
  <c r="F26" i="10"/>
  <c r="F23" i="10"/>
  <c r="E27" i="10"/>
  <c r="C24" i="10"/>
  <c r="D25" i="10"/>
  <c r="C28" i="10"/>
  <c r="D28" i="10"/>
  <c r="B25" i="10"/>
  <c r="B26" i="10"/>
  <c r="B27" i="10"/>
  <c r="B23" i="10"/>
  <c r="O18" i="10"/>
  <c r="N18" i="10"/>
  <c r="M18" i="10"/>
  <c r="L18" i="10"/>
  <c r="K18" i="10"/>
  <c r="F28" i="10" s="1"/>
  <c r="J18" i="10"/>
  <c r="I18" i="10"/>
  <c r="H18" i="10"/>
  <c r="E28" i="10" s="1"/>
  <c r="G18" i="10"/>
  <c r="F18" i="10"/>
  <c r="E18" i="10"/>
  <c r="D18" i="10"/>
  <c r="B28" i="10" s="1"/>
  <c r="C18" i="10"/>
  <c r="B18" i="10"/>
  <c r="O17" i="10"/>
  <c r="G27" i="10" s="1"/>
  <c r="N17" i="10"/>
  <c r="M17" i="10"/>
  <c r="L17" i="10"/>
  <c r="K17" i="10"/>
  <c r="F27" i="10" s="1"/>
  <c r="J17" i="10"/>
  <c r="I17" i="10"/>
  <c r="H17" i="10"/>
  <c r="G17" i="10"/>
  <c r="F17" i="10"/>
  <c r="D27" i="10" s="1"/>
  <c r="E17" i="10"/>
  <c r="C27" i="10" s="1"/>
  <c r="D17" i="10"/>
  <c r="C17" i="10"/>
  <c r="B17" i="10"/>
  <c r="O16" i="10"/>
  <c r="G26" i="10" s="1"/>
  <c r="N16" i="10"/>
  <c r="M16" i="10"/>
  <c r="L16" i="10"/>
  <c r="K16" i="10"/>
  <c r="J16" i="10"/>
  <c r="I16" i="10"/>
  <c r="H16" i="10"/>
  <c r="E26" i="10" s="1"/>
  <c r="G16" i="10"/>
  <c r="F16" i="10"/>
  <c r="D26" i="10" s="1"/>
  <c r="E16" i="10"/>
  <c r="C26" i="10" s="1"/>
  <c r="D16" i="10"/>
  <c r="C16" i="10"/>
  <c r="B16" i="10"/>
  <c r="O15" i="10"/>
  <c r="G25" i="10" s="1"/>
  <c r="N15" i="10"/>
  <c r="M15" i="10"/>
  <c r="L15" i="10"/>
  <c r="K15" i="10"/>
  <c r="F25" i="10" s="1"/>
  <c r="J15" i="10"/>
  <c r="I15" i="10"/>
  <c r="H15" i="10"/>
  <c r="E25" i="10" s="1"/>
  <c r="G15" i="10"/>
  <c r="F15" i="10"/>
  <c r="E15" i="10"/>
  <c r="C25" i="10" s="1"/>
  <c r="D15" i="10"/>
  <c r="C15" i="10"/>
  <c r="B15" i="10"/>
  <c r="O14" i="10"/>
  <c r="G24" i="10" s="1"/>
  <c r="N14" i="10"/>
  <c r="M14" i="10"/>
  <c r="L14" i="10"/>
  <c r="K14" i="10"/>
  <c r="J14" i="10"/>
  <c r="I14" i="10"/>
  <c r="H14" i="10"/>
  <c r="E24" i="10" s="1"/>
  <c r="G14" i="10"/>
  <c r="F14" i="10"/>
  <c r="D24" i="10" s="1"/>
  <c r="E14" i="10"/>
  <c r="D14" i="10"/>
  <c r="B24" i="10" s="1"/>
  <c r="C14" i="10"/>
  <c r="B14" i="10"/>
  <c r="O13" i="10"/>
  <c r="G23" i="10" s="1"/>
  <c r="N13" i="10"/>
  <c r="M13" i="10"/>
  <c r="L13" i="10"/>
  <c r="K13" i="10"/>
  <c r="J13" i="10"/>
  <c r="I13" i="10"/>
  <c r="H13" i="10"/>
  <c r="E23" i="10" s="1"/>
  <c r="G13" i="10"/>
  <c r="F13" i="10"/>
  <c r="D23" i="10" s="1"/>
  <c r="E13" i="10"/>
  <c r="C23" i="10" s="1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B5" i="10"/>
  <c r="G31" i="8"/>
  <c r="G34" i="8"/>
  <c r="G30" i="8"/>
  <c r="F34" i="8"/>
  <c r="F35" i="8"/>
  <c r="E32" i="8"/>
  <c r="E33" i="8"/>
  <c r="E34" i="8"/>
  <c r="E35" i="8"/>
  <c r="E30" i="8"/>
  <c r="C30" i="8"/>
  <c r="D30" i="8"/>
  <c r="C34" i="8"/>
  <c r="D34" i="8"/>
  <c r="B31" i="8"/>
  <c r="B30" i="8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B24" i="8"/>
  <c r="B23" i="8"/>
  <c r="C21" i="8"/>
  <c r="B34" i="8" s="1"/>
  <c r="D21" i="8"/>
  <c r="E21" i="8"/>
  <c r="F21" i="8"/>
  <c r="G21" i="8"/>
  <c r="H21" i="8"/>
  <c r="I21" i="8"/>
  <c r="J21" i="8"/>
  <c r="K21" i="8"/>
  <c r="L21" i="8"/>
  <c r="M21" i="8"/>
  <c r="N21" i="8"/>
  <c r="O21" i="8"/>
  <c r="C22" i="8"/>
  <c r="B35" i="8" s="1"/>
  <c r="D22" i="8"/>
  <c r="C35" i="8" s="1"/>
  <c r="E22" i="8"/>
  <c r="D35" i="8" s="1"/>
  <c r="F22" i="8"/>
  <c r="G22" i="8"/>
  <c r="H22" i="8"/>
  <c r="I22" i="8"/>
  <c r="J22" i="8"/>
  <c r="K22" i="8"/>
  <c r="L22" i="8"/>
  <c r="M22" i="8"/>
  <c r="N22" i="8"/>
  <c r="O22" i="8"/>
  <c r="G35" i="8" s="1"/>
  <c r="B22" i="8"/>
  <c r="B21" i="8"/>
  <c r="C19" i="8"/>
  <c r="B32" i="8" s="1"/>
  <c r="D19" i="8"/>
  <c r="C32" i="8" s="1"/>
  <c r="E19" i="8"/>
  <c r="D32" i="8" s="1"/>
  <c r="F19" i="8"/>
  <c r="G19" i="8"/>
  <c r="H19" i="8"/>
  <c r="I19" i="8"/>
  <c r="J19" i="8"/>
  <c r="K19" i="8"/>
  <c r="F32" i="8" s="1"/>
  <c r="L19" i="8"/>
  <c r="M19" i="8"/>
  <c r="N19" i="8"/>
  <c r="O19" i="8"/>
  <c r="G32" i="8" s="1"/>
  <c r="C20" i="8"/>
  <c r="B33" i="8" s="1"/>
  <c r="D20" i="8"/>
  <c r="C33" i="8" s="1"/>
  <c r="E20" i="8"/>
  <c r="D33" i="8" s="1"/>
  <c r="F20" i="8"/>
  <c r="G20" i="8"/>
  <c r="H20" i="8"/>
  <c r="I20" i="8"/>
  <c r="J20" i="8"/>
  <c r="K20" i="8"/>
  <c r="F33" i="8" s="1"/>
  <c r="L20" i="8"/>
  <c r="M20" i="8"/>
  <c r="N20" i="8"/>
  <c r="O20" i="8"/>
  <c r="G33" i="8" s="1"/>
  <c r="B20" i="8"/>
  <c r="B19" i="8"/>
  <c r="C17" i="8"/>
  <c r="D17" i="8"/>
  <c r="E17" i="8"/>
  <c r="F17" i="8"/>
  <c r="G17" i="8"/>
  <c r="H17" i="8"/>
  <c r="I17" i="8"/>
  <c r="J17" i="8"/>
  <c r="K17" i="8"/>
  <c r="F30" i="8" s="1"/>
  <c r="L17" i="8"/>
  <c r="M17" i="8"/>
  <c r="N17" i="8"/>
  <c r="O17" i="8"/>
  <c r="C18" i="8"/>
  <c r="D18" i="8"/>
  <c r="C31" i="8" s="1"/>
  <c r="E18" i="8"/>
  <c r="D31" i="8" s="1"/>
  <c r="F18" i="8"/>
  <c r="G18" i="8"/>
  <c r="H18" i="8"/>
  <c r="E31" i="8" s="1"/>
  <c r="I18" i="8"/>
  <c r="J18" i="8"/>
  <c r="K18" i="8"/>
  <c r="F31" i="8" s="1"/>
  <c r="L18" i="8"/>
  <c r="M18" i="8"/>
  <c r="N18" i="8"/>
  <c r="O18" i="8"/>
  <c r="B18" i="8"/>
  <c r="B17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B16" i="8"/>
  <c r="B15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B14" i="8"/>
  <c r="B13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B12" i="8"/>
  <c r="B11" i="8"/>
  <c r="C9" i="8"/>
  <c r="D9" i="8"/>
  <c r="E9" i="8"/>
  <c r="F9" i="8"/>
  <c r="G9" i="8"/>
  <c r="H9" i="8"/>
  <c r="I9" i="8"/>
  <c r="J9" i="8"/>
  <c r="K9" i="8"/>
  <c r="L9" i="8"/>
  <c r="M9" i="8"/>
  <c r="N9" i="8"/>
  <c r="O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B10" i="8"/>
  <c r="B9" i="8"/>
  <c r="C7" i="8"/>
  <c r="D7" i="8"/>
  <c r="E7" i="8"/>
  <c r="F7" i="8"/>
  <c r="G7" i="8"/>
  <c r="H7" i="8"/>
  <c r="I7" i="8"/>
  <c r="J7" i="8"/>
  <c r="K7" i="8"/>
  <c r="L7" i="8"/>
  <c r="M7" i="8"/>
  <c r="N7" i="8"/>
  <c r="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B8" i="8"/>
  <c r="B7" i="8"/>
  <c r="C5" i="8"/>
  <c r="D5" i="8"/>
  <c r="E5" i="8"/>
  <c r="F5" i="8"/>
  <c r="G5" i="8"/>
  <c r="H5" i="8"/>
  <c r="I5" i="8"/>
  <c r="J5" i="8"/>
  <c r="K5" i="8"/>
  <c r="L5" i="8"/>
  <c r="M5" i="8"/>
  <c r="N5" i="8"/>
  <c r="O5" i="8"/>
  <c r="C6" i="8"/>
  <c r="D6" i="8"/>
  <c r="E6" i="8"/>
  <c r="F6" i="8"/>
  <c r="G6" i="8"/>
  <c r="H6" i="8"/>
  <c r="I6" i="8"/>
  <c r="J6" i="8"/>
  <c r="K6" i="8"/>
  <c r="L6" i="8"/>
  <c r="M6" i="8"/>
  <c r="N6" i="8"/>
  <c r="O6" i="8"/>
  <c r="B6" i="8"/>
  <c r="B5" i="8"/>
  <c r="C3" i="8"/>
  <c r="D3" i="8"/>
  <c r="E3" i="8"/>
  <c r="F3" i="8"/>
  <c r="G3" i="8"/>
  <c r="H3" i="8"/>
  <c r="I3" i="8"/>
  <c r="J3" i="8"/>
  <c r="K3" i="8"/>
  <c r="L3" i="8"/>
  <c r="M3" i="8"/>
  <c r="N3" i="8"/>
  <c r="O3" i="8"/>
  <c r="C4" i="8"/>
  <c r="D4" i="8"/>
  <c r="E4" i="8"/>
  <c r="F4" i="8"/>
  <c r="G4" i="8"/>
  <c r="H4" i="8"/>
  <c r="I4" i="8"/>
  <c r="J4" i="8"/>
  <c r="K4" i="8"/>
  <c r="L4" i="8"/>
  <c r="M4" i="8"/>
  <c r="N4" i="8"/>
  <c r="O4" i="8"/>
  <c r="B4" i="8"/>
  <c r="B3" i="8"/>
  <c r="J24" i="4" l="1"/>
  <c r="J23" i="4"/>
  <c r="J22" i="4"/>
  <c r="J21" i="4"/>
  <c r="J20" i="4"/>
  <c r="J19" i="4"/>
  <c r="J16" i="4"/>
  <c r="J15" i="4"/>
  <c r="J14" i="4"/>
  <c r="J13" i="4"/>
  <c r="J12" i="4"/>
  <c r="J11" i="4"/>
  <c r="J9" i="4"/>
  <c r="J10" i="4"/>
  <c r="J8" i="4"/>
  <c r="J7" i="4"/>
  <c r="J6" i="4"/>
  <c r="J5" i="4"/>
  <c r="J32" i="4"/>
  <c r="J31" i="4"/>
  <c r="H32" i="4"/>
  <c r="H31" i="4"/>
  <c r="H13" i="4"/>
  <c r="H11" i="4"/>
  <c r="H10" i="4"/>
  <c r="H7" i="4"/>
  <c r="H5" i="4"/>
  <c r="H24" i="4"/>
  <c r="H23" i="4"/>
  <c r="H22" i="4"/>
  <c r="H21" i="4"/>
  <c r="H20" i="4"/>
  <c r="H19" i="4"/>
  <c r="H16" i="4"/>
  <c r="H15" i="4"/>
  <c r="H14" i="4"/>
  <c r="H12" i="4"/>
  <c r="H9" i="4"/>
  <c r="H8" i="4"/>
  <c r="H6" i="4"/>
  <c r="F30" i="4"/>
  <c r="F29" i="4"/>
  <c r="F28" i="4"/>
  <c r="F27" i="4"/>
  <c r="F26" i="4"/>
  <c r="F25" i="4"/>
  <c r="F24" i="4"/>
  <c r="F23" i="4"/>
  <c r="F22" i="4"/>
  <c r="F21" i="4"/>
  <c r="F20" i="4"/>
  <c r="F19" i="4"/>
  <c r="F16" i="4"/>
  <c r="F15" i="4"/>
  <c r="D30" i="4"/>
  <c r="D29" i="4"/>
  <c r="D28" i="4"/>
  <c r="D27" i="4"/>
  <c r="D26" i="4"/>
  <c r="D25" i="4"/>
  <c r="D24" i="4"/>
  <c r="D23" i="4"/>
  <c r="D22" i="4"/>
  <c r="D21" i="4"/>
  <c r="D20" i="4"/>
  <c r="D19" i="4"/>
  <c r="D16" i="4"/>
  <c r="D15" i="4"/>
  <c r="F9" i="4"/>
  <c r="F14" i="4"/>
  <c r="F13" i="4"/>
  <c r="D14" i="4"/>
  <c r="D13" i="4"/>
  <c r="D9" i="4"/>
  <c r="D5" i="4"/>
  <c r="D18" i="2" l="1"/>
  <c r="E18" i="7" l="1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F18" i="7" s="1"/>
  <c r="E6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D18" i="7" s="1"/>
  <c r="C6" i="7"/>
  <c r="C18" i="7" s="1"/>
  <c r="C19" i="7" s="1"/>
  <c r="D19" i="7" s="1"/>
  <c r="E19" i="7" l="1"/>
  <c r="F19" i="7" s="1"/>
  <c r="G11" i="5"/>
  <c r="D5" i="5"/>
  <c r="E5" i="5"/>
  <c r="F5" i="5"/>
  <c r="G5" i="5"/>
  <c r="H5" i="5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H11" i="5"/>
  <c r="I11" i="5"/>
  <c r="C11" i="5"/>
  <c r="C10" i="5"/>
  <c r="C9" i="5"/>
  <c r="C8" i="5"/>
  <c r="C7" i="5"/>
  <c r="C6" i="5"/>
  <c r="C5" i="5"/>
  <c r="F7" i="4" l="1"/>
  <c r="D7" i="4"/>
  <c r="F11" i="4"/>
  <c r="D11" i="4"/>
  <c r="D10" i="4"/>
  <c r="F36" i="4"/>
  <c r="F35" i="4"/>
  <c r="F34" i="4"/>
  <c r="H36" i="4"/>
  <c r="H35" i="4"/>
  <c r="H34" i="4"/>
  <c r="J36" i="4"/>
  <c r="J35" i="4"/>
  <c r="J34" i="4"/>
  <c r="F32" i="4"/>
  <c r="F31" i="4"/>
  <c r="F12" i="4"/>
  <c r="F10" i="4"/>
  <c r="F8" i="4"/>
  <c r="F6" i="4"/>
  <c r="F5" i="4"/>
  <c r="D36" i="4"/>
  <c r="D35" i="4"/>
  <c r="D34" i="4"/>
  <c r="D32" i="4"/>
  <c r="D31" i="4"/>
  <c r="D12" i="4"/>
  <c r="D8" i="4"/>
  <c r="D6" i="4"/>
  <c r="E32" i="2"/>
  <c r="F32" i="2"/>
  <c r="G32" i="2"/>
  <c r="H32" i="2"/>
  <c r="D32" i="2"/>
  <c r="E30" i="2"/>
  <c r="F30" i="2"/>
  <c r="G30" i="2"/>
  <c r="H30" i="2"/>
  <c r="D30" i="2"/>
  <c r="E28" i="2"/>
  <c r="F28" i="2"/>
  <c r="G28" i="2"/>
  <c r="H28" i="2"/>
  <c r="D28" i="2"/>
  <c r="E26" i="2"/>
  <c r="F26" i="2"/>
  <c r="G26" i="2"/>
  <c r="H26" i="2"/>
  <c r="D26" i="2"/>
  <c r="E24" i="2"/>
  <c r="F24" i="2"/>
  <c r="G24" i="2"/>
  <c r="H24" i="2"/>
  <c r="D24" i="2"/>
  <c r="E22" i="2"/>
  <c r="F22" i="2"/>
  <c r="G22" i="2"/>
  <c r="H22" i="2"/>
  <c r="D22" i="2"/>
  <c r="E20" i="2"/>
  <c r="F20" i="2"/>
  <c r="G20" i="2"/>
  <c r="H20" i="2"/>
  <c r="D20" i="2"/>
  <c r="E16" i="2"/>
  <c r="F16" i="2"/>
  <c r="G16" i="2"/>
  <c r="H16" i="2"/>
  <c r="D16" i="2"/>
  <c r="L4" i="2"/>
  <c r="L8" i="3"/>
  <c r="L7" i="3"/>
  <c r="M7" i="3" s="1"/>
  <c r="N7" i="3" s="1"/>
  <c r="H9" i="3"/>
  <c r="H8" i="3"/>
  <c r="H7" i="3"/>
  <c r="I7" i="3" s="1"/>
  <c r="J7" i="3" s="1"/>
  <c r="B9" i="3"/>
  <c r="B8" i="3"/>
  <c r="B7" i="3"/>
  <c r="D9" i="3"/>
  <c r="D8" i="3"/>
  <c r="E8" i="3" s="1"/>
  <c r="F8" i="3" s="1"/>
  <c r="D7" i="3"/>
  <c r="E7" i="3" s="1"/>
  <c r="F7" i="3" s="1"/>
  <c r="K8" i="3"/>
  <c r="K7" i="3"/>
  <c r="G8" i="3"/>
  <c r="G9" i="3"/>
  <c r="G7" i="3"/>
  <c r="C8" i="3"/>
  <c r="C9" i="3"/>
  <c r="C7" i="3"/>
  <c r="E9" i="3" l="1"/>
  <c r="F9" i="3" s="1"/>
  <c r="I8" i="3"/>
  <c r="J8" i="3" s="1"/>
  <c r="M8" i="3"/>
  <c r="N8" i="3" s="1"/>
  <c r="I9" i="3"/>
  <c r="J9" i="3" s="1"/>
  <c r="F12" i="1"/>
  <c r="G12" i="1"/>
  <c r="H12" i="1"/>
  <c r="E12" i="1"/>
  <c r="F10" i="1"/>
  <c r="G10" i="1"/>
  <c r="H10" i="1"/>
  <c r="E10" i="1"/>
  <c r="F8" i="1"/>
  <c r="G8" i="1"/>
  <c r="H8" i="1"/>
  <c r="E8" i="1"/>
  <c r="F6" i="1"/>
  <c r="G6" i="1"/>
  <c r="H6" i="1"/>
  <c r="E6" i="1"/>
  <c r="F4" i="1"/>
  <c r="G4" i="1"/>
  <c r="H4" i="1"/>
  <c r="E4" i="1"/>
  <c r="L10" i="3"/>
  <c r="K10" i="3"/>
  <c r="H10" i="3"/>
  <c r="C10" i="3"/>
  <c r="E10" i="3" l="1"/>
  <c r="F10" i="3" s="1"/>
  <c r="M10" i="3"/>
  <c r="D10" i="3"/>
  <c r="I10" i="3"/>
  <c r="N10" i="3"/>
  <c r="G10" i="3"/>
  <c r="E14" i="2"/>
  <c r="F14" i="2"/>
  <c r="G14" i="2"/>
  <c r="H14" i="2"/>
  <c r="D14" i="2"/>
  <c r="E12" i="2"/>
  <c r="F12" i="2"/>
  <c r="G12" i="2"/>
  <c r="H12" i="2"/>
  <c r="D12" i="2"/>
  <c r="E10" i="2"/>
  <c r="F10" i="2"/>
  <c r="G10" i="2"/>
  <c r="H10" i="2"/>
  <c r="D10" i="2"/>
  <c r="E8" i="2"/>
  <c r="F8" i="2"/>
  <c r="G8" i="2"/>
  <c r="H8" i="2"/>
  <c r="D8" i="2"/>
  <c r="E6" i="2"/>
  <c r="F6" i="2"/>
  <c r="G6" i="2"/>
  <c r="H6" i="2"/>
  <c r="D6" i="2"/>
  <c r="E4" i="2"/>
  <c r="F4" i="2"/>
  <c r="G4" i="2"/>
  <c r="H4" i="2"/>
  <c r="D4" i="2"/>
  <c r="K4" i="2" s="1"/>
  <c r="J10" i="3" l="1"/>
</calcChain>
</file>

<file path=xl/sharedStrings.xml><?xml version="1.0" encoding="utf-8"?>
<sst xmlns="http://schemas.openxmlformats.org/spreadsheetml/2006/main" count="1074" uniqueCount="287">
  <si>
    <t xml:space="preserve">Higher Priced </t>
  </si>
  <si>
    <t>Year</t>
  </si>
  <si>
    <t>Reported</t>
  </si>
  <si>
    <t>Replicate</t>
  </si>
  <si>
    <t>HUD Subprime</t>
  </si>
  <si>
    <t>.</t>
  </si>
  <si>
    <t>Variable</t>
  </si>
  <si>
    <t>Type</t>
  </si>
  <si>
    <t>Mean</t>
  </si>
  <si>
    <t>10th Percentile</t>
  </si>
  <si>
    <t>Median</t>
  </si>
  <si>
    <t>90th Percentile</t>
  </si>
  <si>
    <t>SD</t>
  </si>
  <si>
    <t>HMDA Higher Priced Subprime</t>
  </si>
  <si>
    <t>HMDA Hud Subprime</t>
  </si>
  <si>
    <t>% Population Black</t>
  </si>
  <si>
    <t>% Population Hispanic</t>
  </si>
  <si>
    <t>% Ownership Rate</t>
  </si>
  <si>
    <t>% Unemployment</t>
  </si>
  <si>
    <t>HPI Appreciation in Previous Year</t>
  </si>
  <si>
    <t>Std Dev</t>
  </si>
  <si>
    <t>10th Pctl</t>
  </si>
  <si>
    <t>50th Pctl</t>
  </si>
  <si>
    <t>90th Pctl</t>
  </si>
  <si>
    <t>HMDA High Price</t>
  </si>
  <si>
    <t>Difference</t>
  </si>
  <si>
    <t>% Difference</t>
  </si>
  <si>
    <t>HMDA Total</t>
  </si>
  <si>
    <t>HMDA Higher Priced Total</t>
  </si>
  <si>
    <t>Total</t>
  </si>
  <si>
    <t>asofdate</t>
  </si>
  <si>
    <t>N Obs</t>
  </si>
  <si>
    <t>Intercept</t>
  </si>
  <si>
    <t xml:space="preserve">Reported </t>
  </si>
  <si>
    <t>HMDA Higher Priced</t>
  </si>
  <si>
    <t>Median Income Bottom Quintile</t>
  </si>
  <si>
    <t>Median Income Second Quintile</t>
  </si>
  <si>
    <t>Median Income Third Quintile</t>
  </si>
  <si>
    <t>Median Income Fourth Quintile</t>
  </si>
  <si>
    <t>% Mid VantageScore</t>
  </si>
  <si>
    <t>% Low VantageScore</t>
  </si>
  <si>
    <t>% Unemployed</t>
  </si>
  <si>
    <t>HPI Appreciation Prior Year</t>
  </si>
  <si>
    <t>Lagged Permits by County</t>
  </si>
  <si>
    <t>Constant</t>
  </si>
  <si>
    <t>1.59**</t>
  </si>
  <si>
    <t>(9.83)</t>
  </si>
  <si>
    <t>0.88**</t>
  </si>
  <si>
    <t>(7.56)</t>
  </si>
  <si>
    <t>0.59**</t>
  </si>
  <si>
    <t>(5.14)</t>
  </si>
  <si>
    <t>(2.09)</t>
  </si>
  <si>
    <t>-0.23**</t>
  </si>
  <si>
    <t>(-2.49)</t>
  </si>
  <si>
    <t>0.49**</t>
  </si>
  <si>
    <t>(20.30)</t>
  </si>
  <si>
    <t>0.065**</t>
  </si>
  <si>
    <t>(14.57)</t>
  </si>
  <si>
    <t>0.058**</t>
  </si>
  <si>
    <t>(12.67)</t>
  </si>
  <si>
    <t>0.19**</t>
  </si>
  <si>
    <t>(5.17)</t>
  </si>
  <si>
    <t>0.58**</t>
  </si>
  <si>
    <t>(17.40)</t>
  </si>
  <si>
    <t>0.26**</t>
  </si>
  <si>
    <t>(25.17)</t>
  </si>
  <si>
    <t>0.83**</t>
  </si>
  <si>
    <t>(20.47)</t>
  </si>
  <si>
    <t>-10.13**</t>
  </si>
  <si>
    <t>(-22.49)</t>
  </si>
  <si>
    <t>MSA Fixed Effects</t>
  </si>
  <si>
    <t>NO</t>
  </si>
  <si>
    <t>Observations</t>
  </si>
  <si>
    <t>R Squared</t>
  </si>
  <si>
    <t>Mean of Dependent</t>
  </si>
  <si>
    <t>1.39**</t>
  </si>
  <si>
    <t>(10.67)</t>
  </si>
  <si>
    <t>0.77**</t>
  </si>
  <si>
    <t>(5.52)</t>
  </si>
  <si>
    <t>(8.46)</t>
  </si>
  <si>
    <t>0.47**</t>
  </si>
  <si>
    <t>0.15**</t>
  </si>
  <si>
    <t>(2.21)</t>
  </si>
  <si>
    <t>-0.04**</t>
  </si>
  <si>
    <t>(-5.75)</t>
  </si>
  <si>
    <t>0.35**</t>
  </si>
  <si>
    <t>(19.58)</t>
  </si>
  <si>
    <t>0.06**</t>
  </si>
  <si>
    <t>(16.56)</t>
  </si>
  <si>
    <t>(15.18)</t>
  </si>
  <si>
    <t>0.04**</t>
  </si>
  <si>
    <t>(15.50)</t>
  </si>
  <si>
    <t>0.17**</t>
  </si>
  <si>
    <t>(5.44)</t>
  </si>
  <si>
    <t>0.23**</t>
  </si>
  <si>
    <t>(28.97)</t>
  </si>
  <si>
    <t>0.52**</t>
  </si>
  <si>
    <t>(18.11)</t>
  </si>
  <si>
    <t>-7.37**</t>
  </si>
  <si>
    <t>(-21.07)</t>
  </si>
  <si>
    <t>N/A</t>
  </si>
  <si>
    <t>-0.67**</t>
  </si>
  <si>
    <t>(-3.92)</t>
  </si>
  <si>
    <t>-0.72**</t>
  </si>
  <si>
    <t>(-5.44)</t>
  </si>
  <si>
    <t>-0.60**</t>
  </si>
  <si>
    <t>(-4.85)</t>
  </si>
  <si>
    <t>-0.44**</t>
  </si>
  <si>
    <t>(-4.79)</t>
  </si>
  <si>
    <t>0.063**</t>
  </si>
  <si>
    <t>(5.99)</t>
  </si>
  <si>
    <t>0.64**</t>
  </si>
  <si>
    <t>(25.95)</t>
  </si>
  <si>
    <t>0.043**</t>
  </si>
  <si>
    <t>(9.53)</t>
  </si>
  <si>
    <t>0.066**</t>
  </si>
  <si>
    <t>(12.84)</t>
  </si>
  <si>
    <t>0.082**</t>
  </si>
  <si>
    <t>(25.42)</t>
  </si>
  <si>
    <t>-10.32**</t>
  </si>
  <si>
    <t>(-25.95)</t>
  </si>
  <si>
    <t>YES</t>
  </si>
  <si>
    <t>-0.53**</t>
  </si>
  <si>
    <t>(-4.21)</t>
  </si>
  <si>
    <t>-0.63**</t>
  </si>
  <si>
    <t>(-6.35)</t>
  </si>
  <si>
    <t>-0.54**</t>
  </si>
  <si>
    <t>(-6.04)</t>
  </si>
  <si>
    <t>-0.40**</t>
  </si>
  <si>
    <t>(-5.80)</t>
  </si>
  <si>
    <t>0.03**</t>
  </si>
  <si>
    <t>(3.58)</t>
  </si>
  <si>
    <t>(27.15)</t>
  </si>
  <si>
    <t>(12.47)</t>
  </si>
  <si>
    <t>(15.91)</t>
  </si>
  <si>
    <t>(24.28)</t>
  </si>
  <si>
    <t>-7.41**</t>
  </si>
  <si>
    <t>(-25.89)</t>
  </si>
  <si>
    <t>Parameter</t>
  </si>
  <si>
    <t>Estimate</t>
  </si>
  <si>
    <t>Standard</t>
  </si>
  <si>
    <t>Error</t>
  </si>
  <si>
    <t>t Value</t>
  </si>
  <si>
    <t>Pr &gt; |t|</t>
  </si>
  <si>
    <t>&lt;.0001</t>
  </si>
  <si>
    <t>Sum</t>
  </si>
  <si>
    <t>count</t>
  </si>
  <si>
    <t>target_hmda_high_price</t>
  </si>
  <si>
    <t>target_hud_subprime</t>
  </si>
  <si>
    <t>hmda_high_price</t>
  </si>
  <si>
    <t>hud_subprime</t>
  </si>
  <si>
    <t>cnty_bottom_income_quintile</t>
  </si>
  <si>
    <t>cnty_second_income_quintile</t>
  </si>
  <si>
    <t>cnty_third_income_quintile</t>
  </si>
  <si>
    <t>cnty_forth_income_quintile</t>
  </si>
  <si>
    <t>equifax</t>
  </si>
  <si>
    <t>pct_black</t>
  </si>
  <si>
    <t>pct_hispanic</t>
  </si>
  <si>
    <t>ownership_rate</t>
  </si>
  <si>
    <t>unemployment_rate</t>
  </si>
  <si>
    <t>hpi_appreciation</t>
  </si>
  <si>
    <t>lagged_permits</t>
  </si>
  <si>
    <t>check</t>
  </si>
  <si>
    <t>Parameter Estimates</t>
  </si>
  <si>
    <t>DF</t>
  </si>
  <si>
    <t>Variance</t>
  </si>
  <si>
    <t>Inflation</t>
  </si>
  <si>
    <t>Dependent Mean</t>
  </si>
  <si>
    <t>HUD Sub Prime</t>
  </si>
  <si>
    <t>cnty_bottom_income_q</t>
  </si>
  <si>
    <t>cnty_second_income_q</t>
  </si>
  <si>
    <t>cnty_third_income_qu</t>
  </si>
  <si>
    <t>cnty_forth_income_qu</t>
  </si>
  <si>
    <t>Income in Bottom Quintile*</t>
  </si>
  <si>
    <t>Income in Second Quintile*</t>
  </si>
  <si>
    <t>Income in Third Quintile*</t>
  </si>
  <si>
    <t>Income in Fourth Quintile*</t>
  </si>
  <si>
    <t>Income in Top Quintile*</t>
  </si>
  <si>
    <t>median_bottom</t>
  </si>
  <si>
    <t>median_second</t>
  </si>
  <si>
    <t>median_third</t>
  </si>
  <si>
    <t>median_fourth</t>
  </si>
  <si>
    <t>median_fifth</t>
  </si>
  <si>
    <t>Pearson Correlation Coefficients, N = 2374</t>
  </si>
  <si>
    <t>Prob &gt; |r| under H0: Rho=0</t>
  </si>
  <si>
    <t>Bottom Income</t>
  </si>
  <si>
    <t>Second Income</t>
  </si>
  <si>
    <t>Third Income</t>
  </si>
  <si>
    <t>Forth Income</t>
  </si>
  <si>
    <t>Vantage Score</t>
  </si>
  <si>
    <t>** Not significant correlation</t>
  </si>
  <si>
    <t>Pearson Correlation</t>
  </si>
  <si>
    <t>Table of filter_county_all_rank by hud_subprime</t>
  </si>
  <si>
    <t>filter_county_all_rank</t>
  </si>
  <si>
    <t>Table of filter_county_all_rank by hmda_high_price</t>
  </si>
  <si>
    <t>Rank</t>
  </si>
  <si>
    <t>Non Subprime</t>
  </si>
  <si>
    <t>Subprime</t>
  </si>
  <si>
    <t>Missing</t>
  </si>
  <si>
    <t>Quintile 1</t>
  </si>
  <si>
    <t>Quintile 2</t>
  </si>
  <si>
    <t>Quintile 3</t>
  </si>
  <si>
    <t>Quintile 5</t>
  </si>
  <si>
    <t>Quintile 4</t>
  </si>
  <si>
    <t>Total:</t>
  </si>
  <si>
    <t>Analysis Variable</t>
  </si>
  <si>
    <t>: missing_income</t>
  </si>
  <si>
    <t>Missing Income**</t>
  </si>
  <si>
    <t>% Low Vantage Score***</t>
  </si>
  <si>
    <t>cnty_fifth_income_quintile</t>
  </si>
  <si>
    <t>Median Income Top Quintile</t>
  </si>
  <si>
    <t>B</t>
  </si>
  <si>
    <t>cnty_fifth_income_qu</t>
  </si>
  <si>
    <t>NAME OF FORMER VARIABLE</t>
  </si>
  <si>
    <t>_2004</t>
  </si>
  <si>
    <t>_2005</t>
  </si>
  <si>
    <t>_2006</t>
  </si>
  <si>
    <t>_2007</t>
  </si>
  <si>
    <t>_2008</t>
  </si>
  <si>
    <t>_2009</t>
  </si>
  <si>
    <t>_2010</t>
  </si>
  <si>
    <t>_2011</t>
  </si>
  <si>
    <t>_2012</t>
  </si>
  <si>
    <t>_2013</t>
  </si>
  <si>
    <t>_2014</t>
  </si>
  <si>
    <t>_2015</t>
  </si>
  <si>
    <t>_2016</t>
  </si>
  <si>
    <t>_2017</t>
  </si>
  <si>
    <t>sort</t>
  </si>
  <si>
    <t>n</t>
  </si>
  <si>
    <t>q_lti_1</t>
  </si>
  <si>
    <t>q_lti_2</t>
  </si>
  <si>
    <t>q_lti_3</t>
  </si>
  <si>
    <t>Equifax</t>
  </si>
  <si>
    <t>Loan To Income 1</t>
  </si>
  <si>
    <t>Loan To Income 2</t>
  </si>
  <si>
    <t>Loan To Income 3</t>
  </si>
  <si>
    <t>HMDA 
Total</t>
  </si>
  <si>
    <t>HMDA 
High Price</t>
  </si>
  <si>
    <t>Ratio</t>
  </si>
  <si>
    <t>Presentation…</t>
  </si>
  <si>
    <t>Table 1 Population Characteristics:</t>
  </si>
  <si>
    <t>type</t>
  </si>
  <si>
    <t>income_quintile_0</t>
  </si>
  <si>
    <t>income_quintile_1</t>
  </si>
  <si>
    <t>income_quintile_2</t>
  </si>
  <si>
    <t>income_quintile_3</t>
  </si>
  <si>
    <t>income_quintile_4</t>
  </si>
  <si>
    <t>income_quintile_5</t>
  </si>
  <si>
    <t>MEAN</t>
  </si>
  <si>
    <t>STD</t>
  </si>
  <si>
    <t>P10</t>
  </si>
  <si>
    <t>MEDIAN</t>
  </si>
  <si>
    <t>P90</t>
  </si>
  <si>
    <t>Income Quintile 1</t>
  </si>
  <si>
    <t>Income Quintile 2</t>
  </si>
  <si>
    <t>Income Quintile 3</t>
  </si>
  <si>
    <t>Income Quintile 4</t>
  </si>
  <si>
    <t>Income Quintile 5</t>
  </si>
  <si>
    <t>% Black</t>
  </si>
  <si>
    <t>% Hispanic</t>
  </si>
  <si>
    <t>Ownership Rate</t>
  </si>
  <si>
    <t>Statistic</t>
  </si>
  <si>
    <t>Table 2: Simple Statistics</t>
  </si>
  <si>
    <t>Weighted</t>
  </si>
  <si>
    <t>Non - Weighted</t>
  </si>
  <si>
    <t>Non -Weighted</t>
  </si>
  <si>
    <t>Table 3a OLS Regression</t>
  </si>
  <si>
    <t>Weight</t>
  </si>
  <si>
    <t>Table 3b State Fixed Effects</t>
  </si>
  <si>
    <t>OLS Average</t>
  </si>
  <si>
    <t>OLS 2010</t>
  </si>
  <si>
    <t>Fixed Average</t>
  </si>
  <si>
    <t>Fixed 2010</t>
  </si>
  <si>
    <t>OLS Pooled 2004 - 2009</t>
  </si>
  <si>
    <t>OLS Pooled 2010 - 2017</t>
  </si>
  <si>
    <t>Time and State Fixed Effect 2004 - 2009</t>
  </si>
  <si>
    <t>R Square</t>
  </si>
  <si>
    <t xml:space="preserve">R Square </t>
  </si>
  <si>
    <t>Time and State Fixed Effect 2010 - 2017</t>
  </si>
  <si>
    <t>Table 3c Time Variant Regression</t>
  </si>
  <si>
    <t>2004 - 2009</t>
  </si>
  <si>
    <t>Pooled OLS</t>
  </si>
  <si>
    <t>State and Year Fixed Effects</t>
  </si>
  <si>
    <t>Adj. R Squared</t>
  </si>
  <si>
    <t>2010 - 2017</t>
  </si>
  <si>
    <t>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</si>
</sst>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0.0%"/>
    <numFmt numFmtId="168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Up">
        <bgColor theme="0"/>
      </patternFill>
    </fill>
    <fill>
      <patternFill patternType="darkUp">
        <bgColor theme="0" tint="-0.14999847407452621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C1C1C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0" fontId="0" fillId="2" borderId="4" xfId="0" applyFill="1" applyBorder="1" applyAlignment="1">
      <alignment horizontal="center"/>
    </xf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0" fontId="4" fillId="0" borderId="9" xfId="0" applyFont="1" applyBorder="1" applyAlignment="1">
      <alignment vertical="top" wrapText="1"/>
    </xf>
    <xf numFmtId="3" fontId="0" fillId="2" borderId="0" xfId="0" applyNumberForma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" xfId="0" applyFill="1" applyBorder="1"/>
    <xf numFmtId="0" fontId="0" fillId="2" borderId="6" xfId="0" quotePrefix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4" fillId="0" borderId="0" xfId="0" applyFont="1" applyAlignment="1">
      <alignment vertical="top"/>
    </xf>
    <xf numFmtId="0" fontId="0" fillId="2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9" fontId="0" fillId="2" borderId="0" xfId="1" applyFont="1" applyFill="1"/>
    <xf numFmtId="10" fontId="0" fillId="2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vertical="top"/>
    </xf>
    <xf numFmtId="0" fontId="4" fillId="0" borderId="0" xfId="0" applyFont="1"/>
    <xf numFmtId="0" fontId="0" fillId="4" borderId="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6" fillId="2" borderId="0" xfId="0" applyFont="1" applyFill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18" xfId="0" applyFill="1" applyBorder="1"/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11" fontId="0" fillId="0" borderId="0" xfId="0" applyNumberFormat="1" applyAlignment="1">
      <alignment vertical="top" wrapText="1"/>
    </xf>
    <xf numFmtId="0" fontId="7" fillId="0" borderId="9" xfId="0" applyFont="1" applyBorder="1" applyAlignment="1">
      <alignment horizontal="center" vertical="top" wrapText="1"/>
    </xf>
    <xf numFmtId="10" fontId="8" fillId="2" borderId="0" xfId="1" applyNumberFormat="1" applyFont="1" applyFill="1"/>
    <xf numFmtId="166" fontId="0" fillId="2" borderId="2" xfId="0" applyNumberFormat="1" applyFill="1" applyBorder="1"/>
    <xf numFmtId="166" fontId="0" fillId="2" borderId="0" xfId="2" applyNumberFormat="1" applyFont="1" applyFill="1" applyBorder="1"/>
    <xf numFmtId="10" fontId="8" fillId="2" borderId="0" xfId="1" applyNumberFormat="1" applyFont="1" applyFill="1" applyBorder="1"/>
    <xf numFmtId="166" fontId="0" fillId="2" borderId="6" xfId="2" applyNumberFormat="1" applyFont="1" applyFill="1" applyBorder="1"/>
    <xf numFmtId="10" fontId="8" fillId="2" borderId="6" xfId="1" applyNumberFormat="1" applyFont="1" applyFill="1" applyBorder="1"/>
    <xf numFmtId="10" fontId="8" fillId="2" borderId="5" xfId="1" applyNumberFormat="1" applyFont="1" applyFill="1" applyBorder="1"/>
    <xf numFmtId="10" fontId="8" fillId="2" borderId="3" xfId="1" applyNumberFormat="1" applyFont="1" applyFill="1" applyBorder="1"/>
    <xf numFmtId="166" fontId="0" fillId="2" borderId="4" xfId="2" applyNumberFormat="1" applyFont="1" applyFill="1" applyBorder="1"/>
    <xf numFmtId="166" fontId="0" fillId="2" borderId="2" xfId="2" applyNumberFormat="1" applyFont="1" applyFill="1" applyBorder="1"/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vertical="top" wrapText="1"/>
    </xf>
    <xf numFmtId="164" fontId="5" fillId="2" borderId="2" xfId="0" applyNumberFormat="1" applyFont="1" applyFill="1" applyBorder="1" applyAlignment="1">
      <alignment horizontal="center"/>
    </xf>
    <xf numFmtId="166" fontId="8" fillId="3" borderId="3" xfId="2" applyNumberFormat="1" applyFon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1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2" borderId="0" xfId="0" applyFill="1" applyAlignment="1">
      <alignment horizontal="left"/>
    </xf>
    <xf numFmtId="164" fontId="5" fillId="3" borderId="3" xfId="0" applyNumberFormat="1" applyFont="1" applyFill="1" applyBorder="1" applyAlignment="1">
      <alignment horizontal="center"/>
    </xf>
    <xf numFmtId="0" fontId="5" fillId="2" borderId="6" xfId="0" quotePrefix="1" applyFont="1" applyFill="1" applyBorder="1" applyAlignment="1">
      <alignment horizontal="center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1" fillId="2" borderId="3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8" fillId="2" borderId="5" xfId="0" applyFont="1" applyFill="1" applyBorder="1"/>
    <xf numFmtId="0" fontId="8" fillId="2" borderId="3" xfId="0" applyFont="1" applyFill="1" applyBorder="1"/>
    <xf numFmtId="166" fontId="0" fillId="2" borderId="0" xfId="2" applyNumberFormat="1" applyFont="1" applyFill="1"/>
    <xf numFmtId="10" fontId="0" fillId="2" borderId="0" xfId="1" applyNumberFormat="1" applyFont="1" applyFill="1"/>
    <xf numFmtId="0" fontId="1" fillId="2" borderId="33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wrapText="1"/>
    </xf>
    <xf numFmtId="166" fontId="0" fillId="2" borderId="12" xfId="2" applyNumberFormat="1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/>
    <xf numFmtId="0" fontId="8" fillId="3" borderId="5" xfId="0" applyFont="1" applyFill="1" applyBorder="1"/>
    <xf numFmtId="0" fontId="8" fillId="3" borderId="3" xfId="0" applyFont="1" applyFill="1" applyBorder="1"/>
    <xf numFmtId="165" fontId="0" fillId="2" borderId="0" xfId="0" applyNumberFormat="1" applyFill="1"/>
    <xf numFmtId="165" fontId="6" fillId="3" borderId="0" xfId="0" applyNumberFormat="1" applyFont="1" applyFill="1"/>
    <xf numFmtId="165" fontId="0" fillId="2" borderId="0" xfId="0" applyNumberFormat="1" applyFill="1" applyBorder="1"/>
    <xf numFmtId="165" fontId="6" fillId="3" borderId="3" xfId="0" applyNumberFormat="1" applyFont="1" applyFill="1" applyBorder="1"/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1" fillId="2" borderId="15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66" fontId="0" fillId="2" borderId="35" xfId="2" applyNumberFormat="1" applyFont="1" applyFill="1" applyBorder="1"/>
    <xf numFmtId="166" fontId="0" fillId="2" borderId="11" xfId="2" applyNumberFormat="1" applyFont="1" applyFill="1" applyBorder="1"/>
    <xf numFmtId="0" fontId="8" fillId="2" borderId="0" xfId="0" applyFont="1" applyFill="1" applyAlignment="1">
      <alignment horizontal="right"/>
    </xf>
    <xf numFmtId="167" fontId="8" fillId="2" borderId="0" xfId="1" applyNumberFormat="1" applyFont="1" applyFill="1"/>
    <xf numFmtId="0" fontId="1" fillId="2" borderId="19" xfId="0" applyFont="1" applyFill="1" applyBorder="1" applyAlignment="1">
      <alignment horizontal="center"/>
    </xf>
    <xf numFmtId="43" fontId="0" fillId="0" borderId="27" xfId="2" applyFont="1" applyBorder="1" applyAlignment="1">
      <alignment vertical="top" wrapText="1"/>
    </xf>
    <xf numFmtId="43" fontId="0" fillId="0" borderId="28" xfId="2" applyFont="1" applyBorder="1" applyAlignment="1">
      <alignment vertical="top" wrapText="1"/>
    </xf>
    <xf numFmtId="43" fontId="0" fillId="0" borderId="30" xfId="2" applyFont="1" applyBorder="1" applyAlignment="1">
      <alignment vertical="top" wrapText="1"/>
    </xf>
    <xf numFmtId="43" fontId="0" fillId="0" borderId="31" xfId="2" applyFont="1" applyBorder="1" applyAlignment="1">
      <alignment vertical="top" wrapText="1"/>
    </xf>
    <xf numFmtId="0" fontId="9" fillId="2" borderId="0" xfId="0" applyFont="1" applyFill="1"/>
    <xf numFmtId="0" fontId="10" fillId="2" borderId="0" xfId="0" applyFont="1" applyFill="1"/>
    <xf numFmtId="0" fontId="11" fillId="2" borderId="33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3" fillId="2" borderId="0" xfId="0" applyFont="1" applyFill="1"/>
    <xf numFmtId="0" fontId="14" fillId="2" borderId="33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wrapText="1"/>
    </xf>
    <xf numFmtId="0" fontId="15" fillId="2" borderId="10" xfId="0" applyFont="1" applyFill="1" applyBorder="1"/>
    <xf numFmtId="43" fontId="15" fillId="2" borderId="12" xfId="0" applyNumberFormat="1" applyFont="1" applyFill="1" applyBorder="1"/>
    <xf numFmtId="43" fontId="15" fillId="2" borderId="10" xfId="0" applyNumberFormat="1" applyFont="1" applyFill="1" applyBorder="1"/>
    <xf numFmtId="43" fontId="15" fillId="2" borderId="13" xfId="0" applyNumberFormat="1" applyFont="1" applyFill="1" applyBorder="1"/>
    <xf numFmtId="0" fontId="15" fillId="2" borderId="0" xfId="0" applyFont="1" applyFill="1" applyBorder="1"/>
    <xf numFmtId="43" fontId="15" fillId="2" borderId="6" xfId="0" applyNumberFormat="1" applyFont="1" applyFill="1" applyBorder="1"/>
    <xf numFmtId="43" fontId="15" fillId="2" borderId="0" xfId="0" applyNumberFormat="1" applyFont="1" applyFill="1" applyBorder="1"/>
    <xf numFmtId="43" fontId="15" fillId="2" borderId="14" xfId="0" applyNumberFormat="1" applyFont="1" applyFill="1" applyBorder="1"/>
    <xf numFmtId="0" fontId="15" fillId="2" borderId="3" xfId="0" applyFont="1" applyFill="1" applyBorder="1"/>
    <xf numFmtId="43" fontId="15" fillId="2" borderId="5" xfId="0" applyNumberFormat="1" applyFont="1" applyFill="1" applyBorder="1"/>
    <xf numFmtId="43" fontId="15" fillId="2" borderId="3" xfId="0" applyNumberFormat="1" applyFont="1" applyFill="1" applyBorder="1"/>
    <xf numFmtId="43" fontId="15" fillId="2" borderId="16" xfId="0" applyNumberFormat="1" applyFont="1" applyFill="1" applyBorder="1"/>
    <xf numFmtId="0" fontId="15" fillId="2" borderId="2" xfId="0" applyFont="1" applyFill="1" applyBorder="1"/>
    <xf numFmtId="43" fontId="15" fillId="2" borderId="4" xfId="0" applyNumberFormat="1" applyFont="1" applyFill="1" applyBorder="1"/>
    <xf numFmtId="43" fontId="15" fillId="2" borderId="2" xfId="0" applyNumberFormat="1" applyFont="1" applyFill="1" applyBorder="1"/>
    <xf numFmtId="43" fontId="15" fillId="2" borderId="15" xfId="0" applyNumberFormat="1" applyFont="1" applyFill="1" applyBorder="1"/>
    <xf numFmtId="0" fontId="15" fillId="2" borderId="11" xfId="0" applyFont="1" applyFill="1" applyBorder="1"/>
    <xf numFmtId="43" fontId="15" fillId="2" borderId="35" xfId="0" applyNumberFormat="1" applyFont="1" applyFill="1" applyBorder="1"/>
    <xf numFmtId="43" fontId="15" fillId="2" borderId="11" xfId="0" applyNumberFormat="1" applyFont="1" applyFill="1" applyBorder="1"/>
    <xf numFmtId="43" fontId="15" fillId="2" borderId="34" xfId="0" applyNumberFormat="1" applyFont="1" applyFill="1" applyBorder="1"/>
    <xf numFmtId="0" fontId="1" fillId="2" borderId="23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 wrapText="1"/>
    </xf>
    <xf numFmtId="0" fontId="1" fillId="2" borderId="25" xfId="0" applyFont="1" applyFill="1" applyBorder="1" applyAlignment="1">
      <alignment horizontal="center" vertical="top" wrapText="1"/>
    </xf>
    <xf numFmtId="0" fontId="0" fillId="2" borderId="26" xfId="0" applyFill="1" applyBorder="1" applyAlignment="1">
      <alignment vertical="top" wrapText="1"/>
    </xf>
    <xf numFmtId="0" fontId="0" fillId="2" borderId="27" xfId="0" applyFill="1" applyBorder="1" applyAlignment="1">
      <alignment vertical="top"/>
    </xf>
    <xf numFmtId="0" fontId="0" fillId="2" borderId="27" xfId="0" applyFill="1" applyBorder="1" applyAlignment="1">
      <alignment vertical="top" wrapText="1"/>
    </xf>
    <xf numFmtId="0" fontId="0" fillId="2" borderId="28" xfId="0" applyFill="1" applyBorder="1" applyAlignment="1">
      <alignment vertical="top" wrapText="1"/>
    </xf>
    <xf numFmtId="0" fontId="0" fillId="2" borderId="29" xfId="0" applyFill="1" applyBorder="1" applyAlignment="1">
      <alignment vertical="top" wrapText="1"/>
    </xf>
    <xf numFmtId="0" fontId="0" fillId="2" borderId="30" xfId="0" applyFill="1" applyBorder="1" applyAlignment="1">
      <alignment vertical="top" wrapText="1"/>
    </xf>
    <xf numFmtId="0" fontId="0" fillId="2" borderId="31" xfId="0" applyFill="1" applyBorder="1" applyAlignment="1">
      <alignment vertical="top" wrapText="1"/>
    </xf>
    <xf numFmtId="168" fontId="0" fillId="2" borderId="0" xfId="0" applyNumberFormat="1" applyFill="1"/>
    <xf numFmtId="0" fontId="11" fillId="2" borderId="33" xfId="0" applyFont="1" applyFill="1" applyBorder="1" applyAlignment="1">
      <alignment horizontal="center"/>
    </xf>
    <xf numFmtId="165" fontId="10" fillId="2" borderId="0" xfId="0" applyNumberFormat="1" applyFont="1" applyFill="1"/>
    <xf numFmtId="2" fontId="16" fillId="2" borderId="0" xfId="0" applyNumberFormat="1" applyFont="1" applyFill="1"/>
    <xf numFmtId="165" fontId="10" fillId="3" borderId="0" xfId="0" applyNumberFormat="1" applyFont="1" applyFill="1" applyBorder="1"/>
    <xf numFmtId="2" fontId="16" fillId="3" borderId="3" xfId="0" applyNumberFormat="1" applyFont="1" applyFill="1" applyBorder="1"/>
    <xf numFmtId="0" fontId="11" fillId="2" borderId="0" xfId="0" applyFont="1" applyFill="1" applyBorder="1" applyAlignment="1">
      <alignment horizontal="center"/>
    </xf>
    <xf numFmtId="2" fontId="16" fillId="3" borderId="0" xfId="0" applyNumberFormat="1" applyFont="1" applyFill="1" applyBorder="1"/>
    <xf numFmtId="168" fontId="0" fillId="3" borderId="0" xfId="0" applyNumberFormat="1" applyFill="1"/>
    <xf numFmtId="0" fontId="0" fillId="3" borderId="0" xfId="0" applyFill="1"/>
    <xf numFmtId="0" fontId="9" fillId="2" borderId="2" xfId="0" applyFont="1" applyFill="1" applyBorder="1"/>
    <xf numFmtId="2" fontId="16" fillId="2" borderId="3" xfId="0" applyNumberFormat="1" applyFont="1" applyFill="1" applyBorder="1"/>
    <xf numFmtId="0" fontId="10" fillId="2" borderId="0" xfId="0" applyFont="1" applyFill="1" applyAlignment="1">
      <alignment horizontal="right"/>
    </xf>
    <xf numFmtId="0" fontId="11" fillId="2" borderId="38" xfId="0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/>
    </xf>
    <xf numFmtId="2" fontId="16" fillId="2" borderId="14" xfId="0" applyNumberFormat="1" applyFont="1" applyFill="1" applyBorder="1"/>
    <xf numFmtId="2" fontId="16" fillId="2" borderId="6" xfId="0" applyNumberFormat="1" applyFont="1" applyFill="1" applyBorder="1"/>
    <xf numFmtId="2" fontId="16" fillId="2" borderId="16" xfId="0" applyNumberFormat="1" applyFont="1" applyFill="1" applyBorder="1"/>
    <xf numFmtId="2" fontId="16" fillId="2" borderId="5" xfId="0" applyNumberFormat="1" applyFont="1" applyFill="1" applyBorder="1"/>
    <xf numFmtId="0" fontId="11" fillId="2" borderId="34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2" borderId="0" xfId="0" applyFill="1" applyAlignment="1">
      <alignment horizontal="left"/>
    </xf>
    <xf numFmtId="0" fontId="2" fillId="0" borderId="7" xfId="0" applyFont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165" fontId="11" fillId="2" borderId="6" xfId="0" applyNumberFormat="1" applyFont="1" applyFill="1" applyBorder="1"/>
    <xf numFmtId="165" fontId="11" fillId="2" borderId="14" xfId="0" applyNumberFormat="1" applyFont="1" applyFill="1" applyBorder="1"/>
    <xf numFmtId="165" fontId="11" fillId="2" borderId="0" xfId="0" applyNumberFormat="1" applyFont="1" applyFill="1" applyBorder="1"/>
    <xf numFmtId="165" fontId="11" fillId="2" borderId="0" xfId="0" applyNumberFormat="1" applyFont="1" applyFill="1"/>
    <xf numFmtId="2" fontId="17" fillId="2" borderId="6" xfId="0" applyNumberFormat="1" applyFont="1" applyFill="1" applyBorder="1"/>
    <xf numFmtId="2" fontId="17" fillId="2" borderId="14" xfId="0" applyNumberFormat="1" applyFont="1" applyFill="1" applyBorder="1"/>
    <xf numFmtId="2" fontId="17" fillId="2" borderId="0" xfId="0" applyNumberFormat="1" applyFont="1" applyFill="1"/>
    <xf numFmtId="0" fontId="11" fillId="2" borderId="19" xfId="0" applyFont="1" applyFill="1" applyBorder="1" applyAlignment="1">
      <alignment horizontal="center"/>
    </xf>
    <xf numFmtId="0" fontId="10" fillId="2" borderId="13" xfId="0" applyFont="1" applyFill="1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165" fontId="11" fillId="2" borderId="2" xfId="0" applyNumberFormat="1" applyFont="1" applyFill="1" applyBorder="1"/>
    <xf numFmtId="2" fontId="10" fillId="2" borderId="6" xfId="0" applyNumberFormat="1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/>
    </xf>
    <xf numFmtId="165" fontId="11" fillId="2" borderId="13" xfId="0" applyNumberFormat="1" applyFont="1" applyFill="1" applyBorder="1"/>
    <xf numFmtId="2" fontId="10" fillId="2" borderId="14" xfId="0" applyNumberFormat="1" applyFont="1" applyFill="1" applyBorder="1" applyAlignment="1">
      <alignment horizontal="center"/>
    </xf>
    <xf numFmtId="165" fontId="10" fillId="2" borderId="14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5" xfId="0" quotePrefix="1" applyNumberFormat="1" applyFont="1" applyFill="1" applyBorder="1" applyAlignment="1">
      <alignment horizontal="center"/>
    </xf>
    <xf numFmtId="165" fontId="11" fillId="2" borderId="4" xfId="0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3"/>
  <sheetViews>
    <sheetView workbookViewId="0">
      <selection activeCell="D7" sqref="D7"/>
    </sheetView>
  </sheetViews>
  <sheetFormatPr defaultRowHeight="15" x14ac:dyDescent="0.25"/>
  <cols>
    <col min="1" max="1" width="9.140625" style="1"/>
    <col min="2" max="2" width="7.28515625" style="1" customWidth="1"/>
    <col min="3" max="14" width="13.42578125" style="1" customWidth="1"/>
    <col min="15" max="18" width="9.140625" style="1"/>
    <col min="19" max="19" width="31.28515625" style="1" customWidth="1"/>
    <col min="20" max="16384" width="9.140625" style="1"/>
  </cols>
  <sheetData>
    <row r="4" spans="2:20" ht="15.75" thickBot="1" x14ac:dyDescent="0.3"/>
    <row r="5" spans="2:20" ht="15" customHeight="1" thickTop="1" x14ac:dyDescent="0.25">
      <c r="B5" s="17"/>
      <c r="C5" s="212" t="s">
        <v>27</v>
      </c>
      <c r="D5" s="212"/>
      <c r="E5" s="212"/>
      <c r="F5" s="212"/>
      <c r="G5" s="212" t="s">
        <v>28</v>
      </c>
      <c r="H5" s="212"/>
      <c r="I5" s="212"/>
      <c r="J5" s="212"/>
      <c r="K5" s="212" t="s">
        <v>28</v>
      </c>
      <c r="L5" s="212"/>
      <c r="M5" s="212"/>
      <c r="N5" s="212"/>
      <c r="Q5" s="80" t="s">
        <v>30</v>
      </c>
      <c r="R5" s="79" t="s">
        <v>31</v>
      </c>
      <c r="S5" s="79" t="s">
        <v>6</v>
      </c>
      <c r="T5" s="79" t="s">
        <v>145</v>
      </c>
    </row>
    <row r="6" spans="2:20" x14ac:dyDescent="0.25">
      <c r="B6" s="6" t="s">
        <v>1</v>
      </c>
      <c r="C6" s="6" t="s">
        <v>2</v>
      </c>
      <c r="D6" s="41" t="s">
        <v>3</v>
      </c>
      <c r="E6" s="6" t="s">
        <v>25</v>
      </c>
      <c r="F6" s="6" t="s">
        <v>26</v>
      </c>
      <c r="G6" s="6" t="s">
        <v>2</v>
      </c>
      <c r="H6" s="41" t="s">
        <v>3</v>
      </c>
      <c r="I6" s="6" t="s">
        <v>25</v>
      </c>
      <c r="J6" s="6" t="s">
        <v>26</v>
      </c>
      <c r="K6" s="6" t="s">
        <v>2</v>
      </c>
      <c r="L6" s="41" t="s">
        <v>3</v>
      </c>
      <c r="M6" s="6" t="s">
        <v>25</v>
      </c>
      <c r="N6" s="6" t="s">
        <v>26</v>
      </c>
      <c r="Q6" s="213">
        <v>2004</v>
      </c>
      <c r="R6" s="214">
        <v>4193</v>
      </c>
      <c r="S6" s="21" t="s">
        <v>146</v>
      </c>
      <c r="T6" s="9">
        <v>11929529</v>
      </c>
    </row>
    <row r="7" spans="2:20" x14ac:dyDescent="0.25">
      <c r="B7" s="3">
        <f>Q6</f>
        <v>2004</v>
      </c>
      <c r="C7" s="15">
        <f>D21</f>
        <v>10959872</v>
      </c>
      <c r="D7" s="98">
        <f>T6</f>
        <v>11929529</v>
      </c>
      <c r="E7" s="15">
        <f>C7-D7</f>
        <v>-969657</v>
      </c>
      <c r="F7" s="16">
        <f>E7/C7</f>
        <v>-8.8473387280435398E-2</v>
      </c>
      <c r="G7" s="15">
        <f>E21</f>
        <v>1575342</v>
      </c>
      <c r="H7" s="98">
        <f>T7</f>
        <v>1626208</v>
      </c>
      <c r="I7" s="15">
        <f>G7-H7</f>
        <v>-50866</v>
      </c>
      <c r="J7" s="16">
        <f>I7/G7</f>
        <v>-3.2288861720185205E-2</v>
      </c>
      <c r="K7" s="15">
        <f>F21</f>
        <v>2070631</v>
      </c>
      <c r="L7" s="98">
        <f>T8</f>
        <v>2128555</v>
      </c>
      <c r="M7" s="15">
        <f>K7-L7</f>
        <v>-57924</v>
      </c>
      <c r="N7" s="16">
        <f>M7/K7</f>
        <v>-2.7974081330763425E-2</v>
      </c>
      <c r="Q7" s="213"/>
      <c r="R7" s="214"/>
      <c r="S7" s="21" t="s">
        <v>147</v>
      </c>
      <c r="T7" s="9">
        <v>1626208</v>
      </c>
    </row>
    <row r="8" spans="2:20" x14ac:dyDescent="0.25">
      <c r="B8" s="3">
        <f>Q9</f>
        <v>2005</v>
      </c>
      <c r="C8" s="15">
        <f t="shared" ref="C8:C9" si="0">D22</f>
        <v>11245059</v>
      </c>
      <c r="D8" s="98">
        <f>T9</f>
        <v>11883553</v>
      </c>
      <c r="E8" s="15">
        <f t="shared" ref="E8:E9" si="1">C8-D8</f>
        <v>-638494</v>
      </c>
      <c r="F8" s="16">
        <f t="shared" ref="F8:F9" si="2">E8/C8</f>
        <v>-5.6779959980645722E-2</v>
      </c>
      <c r="G8" s="15">
        <f t="shared" ref="G8:G9" si="3">E22</f>
        <v>2987451</v>
      </c>
      <c r="H8" s="98">
        <f>T10</f>
        <v>2926198</v>
      </c>
      <c r="I8" s="15">
        <f t="shared" ref="I8:I9" si="4">G8-H8</f>
        <v>61253</v>
      </c>
      <c r="J8" s="16">
        <f t="shared" ref="J8:J9" si="5">I8/G8</f>
        <v>2.0503432524918399E-2</v>
      </c>
      <c r="K8" s="15">
        <f>F22</f>
        <v>2154212</v>
      </c>
      <c r="L8" s="98">
        <f>T11</f>
        <v>2088451</v>
      </c>
      <c r="M8" s="15">
        <f t="shared" ref="M8" si="6">K8-L8</f>
        <v>65761</v>
      </c>
      <c r="N8" s="16">
        <f t="shared" ref="N8" si="7">M8/K8</f>
        <v>3.0526707677795872E-2</v>
      </c>
      <c r="Q8" s="213"/>
      <c r="R8" s="214"/>
      <c r="S8" s="21" t="s">
        <v>148</v>
      </c>
      <c r="T8" s="9">
        <v>2128555</v>
      </c>
    </row>
    <row r="9" spans="2:20" x14ac:dyDescent="0.25">
      <c r="B9" s="3">
        <f>Q12</f>
        <v>2006</v>
      </c>
      <c r="C9" s="15">
        <f t="shared" si="0"/>
        <v>9887994</v>
      </c>
      <c r="D9" s="98">
        <f>T12</f>
        <v>9897272</v>
      </c>
      <c r="E9" s="15">
        <f t="shared" si="1"/>
        <v>-9278</v>
      </c>
      <c r="F9" s="16">
        <f t="shared" si="2"/>
        <v>-9.3830963085131326E-4</v>
      </c>
      <c r="G9" s="15">
        <f t="shared" si="3"/>
        <v>2855954</v>
      </c>
      <c r="H9" s="98">
        <f>T13</f>
        <v>2795915</v>
      </c>
      <c r="I9" s="15">
        <f t="shared" si="4"/>
        <v>60039</v>
      </c>
      <c r="J9" s="16">
        <f t="shared" si="5"/>
        <v>2.1022397419566283E-2</v>
      </c>
      <c r="K9" s="15" t="s">
        <v>5</v>
      </c>
      <c r="L9" s="98" t="s">
        <v>5</v>
      </c>
      <c r="M9" s="15" t="s">
        <v>5</v>
      </c>
      <c r="N9" s="16" t="s">
        <v>5</v>
      </c>
      <c r="Q9" s="213">
        <v>2005</v>
      </c>
      <c r="R9" s="214">
        <v>3974</v>
      </c>
      <c r="S9" s="21" t="s">
        <v>146</v>
      </c>
      <c r="T9" s="9">
        <v>11883553</v>
      </c>
    </row>
    <row r="10" spans="2:20" ht="15.75" thickBot="1" x14ac:dyDescent="0.3">
      <c r="B10" s="18" t="s">
        <v>29</v>
      </c>
      <c r="C10" s="19">
        <f>SUM(C7:C9)</f>
        <v>32092925</v>
      </c>
      <c r="D10" s="99">
        <f t="shared" ref="D10:E10" si="8">SUM(D7:D9)</f>
        <v>33710354</v>
      </c>
      <c r="E10" s="19">
        <f t="shared" si="8"/>
        <v>-1617429</v>
      </c>
      <c r="F10" s="20">
        <f>E10/C10</f>
        <v>-5.0398304299156281E-2</v>
      </c>
      <c r="G10" s="19">
        <f>SUM(G7:G9)</f>
        <v>7418747</v>
      </c>
      <c r="H10" s="99">
        <f t="shared" ref="H10" si="9">SUM(H7:H9)</f>
        <v>7348321</v>
      </c>
      <c r="I10" s="19">
        <f t="shared" ref="I10" si="10">SUM(I7:I9)</f>
        <v>70426</v>
      </c>
      <c r="J10" s="20">
        <f>I10/G10</f>
        <v>9.4929777225183712E-3</v>
      </c>
      <c r="K10" s="19">
        <f>SUM(K7:K9)</f>
        <v>4224843</v>
      </c>
      <c r="L10" s="99">
        <f t="shared" ref="L10" si="11">SUM(L7:L9)</f>
        <v>4217006</v>
      </c>
      <c r="M10" s="19">
        <f t="shared" ref="M10" si="12">SUM(M7:M9)</f>
        <v>7837</v>
      </c>
      <c r="N10" s="20">
        <f>M10/K10</f>
        <v>1.8549801732277388E-3</v>
      </c>
      <c r="Q10" s="213"/>
      <c r="R10" s="214"/>
      <c r="S10" s="21" t="s">
        <v>147</v>
      </c>
      <c r="T10" s="9">
        <v>2926198</v>
      </c>
    </row>
    <row r="11" spans="2:20" ht="15.75" thickTop="1" x14ac:dyDescent="0.25">
      <c r="Q11" s="213"/>
      <c r="R11" s="214"/>
      <c r="S11" s="21" t="s">
        <v>148</v>
      </c>
      <c r="T11" s="9">
        <v>2088451</v>
      </c>
    </row>
    <row r="12" spans="2:20" x14ac:dyDescent="0.25">
      <c r="Q12" s="213">
        <v>2006</v>
      </c>
      <c r="R12" s="214">
        <v>3822</v>
      </c>
      <c r="S12" s="21" t="s">
        <v>146</v>
      </c>
      <c r="T12" s="9">
        <v>9897272</v>
      </c>
    </row>
    <row r="13" spans="2:20" x14ac:dyDescent="0.25">
      <c r="Q13" s="213"/>
      <c r="R13" s="214"/>
      <c r="S13" s="21" t="s">
        <v>147</v>
      </c>
      <c r="T13" s="9">
        <v>2795915</v>
      </c>
    </row>
    <row r="14" spans="2:20" x14ac:dyDescent="0.25">
      <c r="Q14" s="213"/>
      <c r="R14" s="214"/>
      <c r="S14" s="21" t="s">
        <v>148</v>
      </c>
      <c r="T14" s="9">
        <v>0</v>
      </c>
    </row>
    <row r="15" spans="2:20" x14ac:dyDescent="0.25">
      <c r="G15" s="48"/>
      <c r="H15" s="48"/>
      <c r="I15" s="49"/>
      <c r="Q15" s="213">
        <v>2007</v>
      </c>
      <c r="R15" s="214">
        <v>3737</v>
      </c>
      <c r="S15" s="21" t="s">
        <v>146</v>
      </c>
      <c r="T15" s="9">
        <v>7676549</v>
      </c>
    </row>
    <row r="16" spans="2:20" x14ac:dyDescent="0.25">
      <c r="Q16" s="213"/>
      <c r="R16" s="214"/>
      <c r="S16" s="21" t="s">
        <v>147</v>
      </c>
      <c r="T16" s="9">
        <v>1437016</v>
      </c>
    </row>
    <row r="17" spans="3:20" x14ac:dyDescent="0.25">
      <c r="Q17" s="213"/>
      <c r="R17" s="214"/>
      <c r="S17" s="21" t="s">
        <v>148</v>
      </c>
      <c r="T17" s="9">
        <v>0</v>
      </c>
    </row>
    <row r="20" spans="3:20" x14ac:dyDescent="0.25">
      <c r="C20" s="22" t="s">
        <v>1</v>
      </c>
      <c r="D20" s="23" t="s">
        <v>2</v>
      </c>
      <c r="E20" s="23" t="s">
        <v>2</v>
      </c>
      <c r="F20" s="23" t="s">
        <v>2</v>
      </c>
    </row>
    <row r="21" spans="3:20" x14ac:dyDescent="0.25">
      <c r="C21" s="14">
        <v>2004</v>
      </c>
      <c r="D21" s="13">
        <v>10959872</v>
      </c>
      <c r="E21" s="13">
        <v>1575342</v>
      </c>
      <c r="F21" s="13">
        <v>2070631</v>
      </c>
    </row>
    <row r="22" spans="3:20" x14ac:dyDescent="0.25">
      <c r="C22" s="14">
        <v>2005</v>
      </c>
      <c r="D22" s="13">
        <v>11245059</v>
      </c>
      <c r="E22" s="13">
        <v>2987451</v>
      </c>
      <c r="F22" s="13">
        <v>2154212</v>
      </c>
    </row>
    <row r="23" spans="3:20" x14ac:dyDescent="0.25">
      <c r="C23" s="14">
        <v>2006</v>
      </c>
      <c r="D23" s="13">
        <v>9887994</v>
      </c>
      <c r="E23" s="13">
        <v>2855954</v>
      </c>
      <c r="F23" s="12" t="s">
        <v>5</v>
      </c>
    </row>
  </sheetData>
  <mergeCells count="11">
    <mergeCell ref="C5:F5"/>
    <mergeCell ref="G5:J5"/>
    <mergeCell ref="K5:N5"/>
    <mergeCell ref="Q15:Q17"/>
    <mergeCell ref="R15:R17"/>
    <mergeCell ref="Q6:Q8"/>
    <mergeCell ref="R6:R8"/>
    <mergeCell ref="Q9:Q11"/>
    <mergeCell ref="R9:R11"/>
    <mergeCell ref="Q12:Q14"/>
    <mergeCell ref="R12:R14"/>
  </mergeCells>
  <pageMargins left="0.7" right="0.7" top="0.75" bottom="0.75" header="0.3" footer="0.3"/>
  <pageSetup orientation="portrait" r:id="rId1"/>
  <ignoredErrors>
    <ignoredError sqref="F10 J1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52"/>
  <sheetViews>
    <sheetView tabSelected="1" topLeftCell="A85" workbookViewId="0">
      <selection activeCell="H87" sqref="H87:L98"/>
    </sheetView>
  </sheetViews>
  <sheetFormatPr defaultRowHeight="15" x14ac:dyDescent="0.25"/>
  <cols>
    <col min="1" max="1" width="9.140625" style="1"/>
    <col min="2" max="2" width="15.140625" style="1" customWidth="1"/>
    <col min="3" max="4" width="13.5703125" style="1" customWidth="1"/>
    <col min="5" max="5" width="13.7109375" style="1" bestFit="1" customWidth="1"/>
    <col min="6" max="6" width="12.42578125" style="1" bestFit="1" customWidth="1"/>
    <col min="7" max="7" width="9.140625" style="1"/>
    <col min="8" max="8" width="27.5703125" style="1" bestFit="1" customWidth="1"/>
    <col min="9" max="9" width="9.85546875" style="1" bestFit="1" customWidth="1"/>
    <col min="10" max="10" width="15.5703125" style="1" bestFit="1" customWidth="1"/>
    <col min="11" max="11" width="9.85546875" style="1" bestFit="1" customWidth="1"/>
    <col min="12" max="12" width="12.42578125" style="1" bestFit="1" customWidth="1"/>
    <col min="13" max="19" width="9.140625" style="1"/>
    <col min="20" max="20" width="31.85546875" style="1" customWidth="1"/>
    <col min="21" max="21" width="9.140625" style="1"/>
    <col min="22" max="22" width="16.140625" style="1" customWidth="1"/>
    <col min="23" max="23" width="12.28515625" style="1" customWidth="1"/>
    <col min="24" max="24" width="9.140625" style="1"/>
    <col min="25" max="25" width="12.42578125" style="1" customWidth="1"/>
    <col min="26" max="26" width="9.140625" style="1"/>
    <col min="27" max="27" width="23.5703125" style="1" customWidth="1"/>
    <col min="28" max="28" width="11.28515625" style="1" customWidth="1"/>
    <col min="29" max="29" width="12.42578125" style="1" customWidth="1"/>
    <col min="30" max="30" width="12.85546875" style="1" customWidth="1"/>
    <col min="31" max="16384" width="9.140625" style="1"/>
  </cols>
  <sheetData>
    <row r="2" spans="2:36" ht="15.75" thickBot="1" x14ac:dyDescent="0.3">
      <c r="B2" s="157" t="s">
        <v>267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T2" s="255" t="s">
        <v>265</v>
      </c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</row>
    <row r="3" spans="2:36" ht="15.75" thickBot="1" x14ac:dyDescent="0.3">
      <c r="B3" s="193" t="s">
        <v>6</v>
      </c>
      <c r="C3" s="193" t="s">
        <v>268</v>
      </c>
      <c r="D3" s="193">
        <v>2004</v>
      </c>
      <c r="E3" s="193">
        <v>2005</v>
      </c>
      <c r="F3" s="193">
        <v>2006</v>
      </c>
      <c r="G3" s="193">
        <v>2007</v>
      </c>
      <c r="H3" s="193">
        <v>2008</v>
      </c>
      <c r="I3" s="193">
        <v>2009</v>
      </c>
      <c r="J3" s="193">
        <v>2010</v>
      </c>
      <c r="K3" s="193">
        <v>2011</v>
      </c>
      <c r="L3" s="193">
        <v>2012</v>
      </c>
      <c r="M3" s="193">
        <v>2013</v>
      </c>
      <c r="N3" s="193">
        <v>2014</v>
      </c>
      <c r="O3" s="193">
        <v>2015</v>
      </c>
      <c r="P3" s="193">
        <v>2016</v>
      </c>
      <c r="Q3" s="193">
        <v>2017</v>
      </c>
      <c r="R3" s="198"/>
      <c r="T3" s="182" t="s">
        <v>213</v>
      </c>
      <c r="U3" s="183" t="s">
        <v>214</v>
      </c>
      <c r="V3" s="183" t="s">
        <v>215</v>
      </c>
      <c r="W3" s="183" t="s">
        <v>216</v>
      </c>
      <c r="X3" s="183" t="s">
        <v>217</v>
      </c>
      <c r="Y3" s="183" t="s">
        <v>218</v>
      </c>
      <c r="Z3" s="183" t="s">
        <v>219</v>
      </c>
      <c r="AA3" s="183" t="s">
        <v>220</v>
      </c>
      <c r="AB3" s="183" t="s">
        <v>221</v>
      </c>
      <c r="AC3" s="183" t="s">
        <v>222</v>
      </c>
      <c r="AD3" s="183" t="s">
        <v>223</v>
      </c>
      <c r="AE3" s="183" t="s">
        <v>224</v>
      </c>
      <c r="AF3" s="183" t="s">
        <v>225</v>
      </c>
      <c r="AG3" s="183" t="s">
        <v>226</v>
      </c>
      <c r="AH3" s="183" t="s">
        <v>227</v>
      </c>
      <c r="AI3" s="183" t="s">
        <v>228</v>
      </c>
      <c r="AJ3" s="184" t="s">
        <v>229</v>
      </c>
    </row>
    <row r="4" spans="2:36" ht="15.75" thickTop="1" x14ac:dyDescent="0.25">
      <c r="B4" s="257" t="s">
        <v>32</v>
      </c>
      <c r="C4" s="256" t="s">
        <v>264</v>
      </c>
      <c r="D4" s="194">
        <f>U25</f>
        <v>-0.59855000000000003</v>
      </c>
      <c r="E4" s="194">
        <f t="shared" ref="E4:Q4" si="0">V25</f>
        <v>-0.70506999999999997</v>
      </c>
      <c r="F4" s="194">
        <f t="shared" si="0"/>
        <v>-0.51168000000000002</v>
      </c>
      <c r="G4" s="194">
        <f t="shared" si="0"/>
        <v>-0.54649999999999999</v>
      </c>
      <c r="H4" s="194">
        <f t="shared" si="0"/>
        <v>-0.52151999999999998</v>
      </c>
      <c r="I4" s="194">
        <f t="shared" si="0"/>
        <v>-0.31796000000000002</v>
      </c>
      <c r="J4" s="194">
        <f t="shared" si="0"/>
        <v>-7.5160000000000005E-2</v>
      </c>
      <c r="K4" s="194">
        <f t="shared" si="0"/>
        <v>-8.8539999999999994E-2</v>
      </c>
      <c r="L4" s="194">
        <f t="shared" si="0"/>
        <v>-6.5710000000000005E-2</v>
      </c>
      <c r="M4" s="194">
        <f t="shared" si="0"/>
        <v>-6.3200000000000006E-2</v>
      </c>
      <c r="N4" s="194">
        <f t="shared" si="0"/>
        <v>-4.9669999999999999E-2</v>
      </c>
      <c r="O4" s="194">
        <f t="shared" si="0"/>
        <v>-2.6380000000000001E-2</v>
      </c>
      <c r="P4" s="194">
        <f t="shared" si="0"/>
        <v>-1.985E-2</v>
      </c>
      <c r="Q4" s="194">
        <f t="shared" si="0"/>
        <v>-0.03</v>
      </c>
      <c r="R4" s="194">
        <f>AVERAGE(D4:Q4)</f>
        <v>-0.25855642857142863</v>
      </c>
      <c r="S4" s="194">
        <f>AVERAGE(D4:I4)</f>
        <v>-0.53354666666666672</v>
      </c>
      <c r="T4" s="185" t="s">
        <v>32</v>
      </c>
      <c r="U4" s="186">
        <v>-0.43384</v>
      </c>
      <c r="V4" s="186">
        <v>-0.44407000000000002</v>
      </c>
      <c r="W4" s="186">
        <v>-0.34688999999999998</v>
      </c>
      <c r="X4" s="186">
        <v>-0.42102000000000001</v>
      </c>
      <c r="Y4" s="186">
        <v>-0.57547000000000004</v>
      </c>
      <c r="Z4" s="186">
        <v>-0.32013999999999998</v>
      </c>
      <c r="AA4" s="186">
        <v>-0.1081</v>
      </c>
      <c r="AB4" s="186">
        <v>-0.12803</v>
      </c>
      <c r="AC4" s="186">
        <v>-0.1152</v>
      </c>
      <c r="AD4" s="186">
        <v>-0.10397000000000001</v>
      </c>
      <c r="AE4" s="186">
        <v>-8.405E-2</v>
      </c>
      <c r="AF4" s="186">
        <v>-6.8129999999999996E-2</v>
      </c>
      <c r="AG4" s="186">
        <v>-5.4769999999999999E-2</v>
      </c>
      <c r="AH4" s="186">
        <v>-4.1549999999999997E-2</v>
      </c>
      <c r="AI4" s="187">
        <v>1</v>
      </c>
      <c r="AJ4" s="188">
        <v>1</v>
      </c>
    </row>
    <row r="5" spans="2:36" x14ac:dyDescent="0.25">
      <c r="B5" s="251"/>
      <c r="C5" s="253"/>
      <c r="D5" s="195">
        <f>U26</f>
        <v>0</v>
      </c>
      <c r="E5" s="195">
        <f t="shared" ref="E5:Q5" si="1">V26</f>
        <v>0</v>
      </c>
      <c r="F5" s="195">
        <f t="shared" si="1"/>
        <v>0</v>
      </c>
      <c r="G5" s="195">
        <f t="shared" si="1"/>
        <v>0</v>
      </c>
      <c r="H5" s="195">
        <f t="shared" si="1"/>
        <v>0</v>
      </c>
      <c r="I5" s="195">
        <f t="shared" si="1"/>
        <v>0</v>
      </c>
      <c r="J5" s="195">
        <f t="shared" si="1"/>
        <v>0</v>
      </c>
      <c r="K5" s="195">
        <f t="shared" si="1"/>
        <v>0</v>
      </c>
      <c r="L5" s="195">
        <f t="shared" si="1"/>
        <v>0</v>
      </c>
      <c r="M5" s="195">
        <f t="shared" si="1"/>
        <v>0</v>
      </c>
      <c r="N5" s="195">
        <f t="shared" si="1"/>
        <v>0</v>
      </c>
      <c r="O5" s="195">
        <f t="shared" si="1"/>
        <v>0</v>
      </c>
      <c r="P5" s="195">
        <f t="shared" si="1"/>
        <v>0</v>
      </c>
      <c r="Q5" s="195">
        <f t="shared" si="1"/>
        <v>0</v>
      </c>
      <c r="R5" s="195"/>
      <c r="T5" s="185" t="s">
        <v>32</v>
      </c>
      <c r="U5" s="187">
        <v>0</v>
      </c>
      <c r="V5" s="187">
        <v>0</v>
      </c>
      <c r="W5" s="187">
        <v>0</v>
      </c>
      <c r="X5" s="187">
        <v>0</v>
      </c>
      <c r="Y5" s="187">
        <v>0</v>
      </c>
      <c r="Z5" s="187">
        <v>0</v>
      </c>
      <c r="AA5" s="187">
        <v>0</v>
      </c>
      <c r="AB5" s="187">
        <v>0</v>
      </c>
      <c r="AC5" s="187">
        <v>0</v>
      </c>
      <c r="AD5" s="187">
        <v>0</v>
      </c>
      <c r="AE5" s="187">
        <v>0</v>
      </c>
      <c r="AF5" s="187">
        <v>0</v>
      </c>
      <c r="AG5" s="187">
        <v>0</v>
      </c>
      <c r="AH5" s="187">
        <v>0</v>
      </c>
      <c r="AI5" s="187">
        <v>2</v>
      </c>
      <c r="AJ5" s="188">
        <v>1</v>
      </c>
    </row>
    <row r="6" spans="2:36" x14ac:dyDescent="0.25">
      <c r="B6" s="251"/>
      <c r="C6" s="253" t="s">
        <v>266</v>
      </c>
      <c r="D6" s="196">
        <f>U4</f>
        <v>-0.43384</v>
      </c>
      <c r="E6" s="196">
        <f t="shared" ref="E6:Q6" si="2">V4</f>
        <v>-0.44407000000000002</v>
      </c>
      <c r="F6" s="196">
        <f t="shared" si="2"/>
        <v>-0.34688999999999998</v>
      </c>
      <c r="G6" s="196">
        <f t="shared" si="2"/>
        <v>-0.42102000000000001</v>
      </c>
      <c r="H6" s="196">
        <f t="shared" si="2"/>
        <v>-0.57547000000000004</v>
      </c>
      <c r="I6" s="196">
        <f t="shared" si="2"/>
        <v>-0.32013999999999998</v>
      </c>
      <c r="J6" s="196">
        <f t="shared" si="2"/>
        <v>-0.1081</v>
      </c>
      <c r="K6" s="196">
        <f t="shared" si="2"/>
        <v>-0.12803</v>
      </c>
      <c r="L6" s="196">
        <f t="shared" si="2"/>
        <v>-0.1152</v>
      </c>
      <c r="M6" s="196">
        <f t="shared" si="2"/>
        <v>-0.10397000000000001</v>
      </c>
      <c r="N6" s="196">
        <f t="shared" si="2"/>
        <v>-8.405E-2</v>
      </c>
      <c r="O6" s="196">
        <f t="shared" si="2"/>
        <v>-6.8129999999999996E-2</v>
      </c>
      <c r="P6" s="196">
        <f t="shared" si="2"/>
        <v>-5.4769999999999999E-2</v>
      </c>
      <c r="Q6" s="196">
        <f t="shared" si="2"/>
        <v>-4.1549999999999997E-2</v>
      </c>
      <c r="R6" s="194">
        <f>AVERAGE(D6:Q6)</f>
        <v>-0.23180214285714282</v>
      </c>
      <c r="S6" s="194">
        <f>AVERAGE(D6:I6)</f>
        <v>-0.42357166666666662</v>
      </c>
      <c r="T6" s="185" t="s">
        <v>155</v>
      </c>
      <c r="U6" s="187">
        <v>2.0289999999999999E-2</v>
      </c>
      <c r="V6" s="187">
        <v>1.8610000000000002E-2</v>
      </c>
      <c r="W6" s="187">
        <v>1.4789999999999999E-2</v>
      </c>
      <c r="X6" s="187">
        <v>2.0570000000000001E-2</v>
      </c>
      <c r="Y6" s="187">
        <v>2.018E-2</v>
      </c>
      <c r="Z6" s="187">
        <v>1.2869999999999999E-2</v>
      </c>
      <c r="AA6" s="187">
        <v>3.5899999999999999E-3</v>
      </c>
      <c r="AB6" s="187">
        <v>4.1700000000000001E-3</v>
      </c>
      <c r="AC6" s="187">
        <v>3.9199999999999999E-3</v>
      </c>
      <c r="AD6" s="187">
        <v>3.7299999999999998E-3</v>
      </c>
      <c r="AE6" s="187">
        <v>2.7100000000000002E-3</v>
      </c>
      <c r="AF6" s="187">
        <v>2.4199999999999998E-3</v>
      </c>
      <c r="AG6" s="187">
        <v>2.0500000000000002E-3</v>
      </c>
      <c r="AH6" s="187">
        <v>1.66E-3</v>
      </c>
      <c r="AI6" s="187">
        <v>1</v>
      </c>
      <c r="AJ6" s="188">
        <v>2</v>
      </c>
    </row>
    <row r="7" spans="2:36" x14ac:dyDescent="0.25">
      <c r="B7" s="252"/>
      <c r="C7" s="254"/>
      <c r="D7" s="197">
        <f>U5</f>
        <v>0</v>
      </c>
      <c r="E7" s="197">
        <f t="shared" ref="E7:Q7" si="3">V5</f>
        <v>0</v>
      </c>
      <c r="F7" s="197">
        <f t="shared" si="3"/>
        <v>0</v>
      </c>
      <c r="G7" s="197">
        <f t="shared" si="3"/>
        <v>0</v>
      </c>
      <c r="H7" s="197">
        <f t="shared" si="3"/>
        <v>0</v>
      </c>
      <c r="I7" s="197">
        <f t="shared" si="3"/>
        <v>0</v>
      </c>
      <c r="J7" s="197">
        <f t="shared" si="3"/>
        <v>0</v>
      </c>
      <c r="K7" s="197">
        <f t="shared" si="3"/>
        <v>0</v>
      </c>
      <c r="L7" s="197">
        <f t="shared" si="3"/>
        <v>0</v>
      </c>
      <c r="M7" s="197">
        <f t="shared" si="3"/>
        <v>0</v>
      </c>
      <c r="N7" s="197">
        <f t="shared" si="3"/>
        <v>0</v>
      </c>
      <c r="O7" s="197">
        <f t="shared" si="3"/>
        <v>0</v>
      </c>
      <c r="P7" s="197">
        <f t="shared" si="3"/>
        <v>0</v>
      </c>
      <c r="Q7" s="197">
        <f t="shared" si="3"/>
        <v>0</v>
      </c>
      <c r="R7" s="199"/>
      <c r="T7" s="185" t="s">
        <v>155</v>
      </c>
      <c r="U7" s="187">
        <v>0</v>
      </c>
      <c r="V7" s="187">
        <v>0</v>
      </c>
      <c r="W7" s="187">
        <v>0</v>
      </c>
      <c r="X7" s="187">
        <v>0</v>
      </c>
      <c r="Y7" s="187">
        <v>0</v>
      </c>
      <c r="Z7" s="187">
        <v>0</v>
      </c>
      <c r="AA7" s="187">
        <v>0</v>
      </c>
      <c r="AB7" s="187">
        <v>0</v>
      </c>
      <c r="AC7" s="187">
        <v>0</v>
      </c>
      <c r="AD7" s="187">
        <v>0</v>
      </c>
      <c r="AE7" s="187">
        <v>0</v>
      </c>
      <c r="AF7" s="187">
        <v>0</v>
      </c>
      <c r="AG7" s="187">
        <v>0</v>
      </c>
      <c r="AH7" s="187">
        <v>0</v>
      </c>
      <c r="AI7" s="187">
        <v>2</v>
      </c>
      <c r="AJ7" s="188">
        <v>2</v>
      </c>
    </row>
    <row r="8" spans="2:36" x14ac:dyDescent="0.25">
      <c r="B8" s="250" t="s">
        <v>233</v>
      </c>
      <c r="C8" s="253" t="s">
        <v>264</v>
      </c>
      <c r="D8" s="194">
        <f>U27</f>
        <v>2.8539999999999999E-2</v>
      </c>
      <c r="E8" s="194">
        <f t="shared" ref="E8:Q8" si="4">V27</f>
        <v>2.717E-2</v>
      </c>
      <c r="F8" s="194">
        <f t="shared" si="4"/>
        <v>2.0230000000000001E-2</v>
      </c>
      <c r="G8" s="194">
        <f t="shared" si="4"/>
        <v>2.3949999999999999E-2</v>
      </c>
      <c r="H8" s="194">
        <f t="shared" si="4"/>
        <v>2.2429999999999999E-2</v>
      </c>
      <c r="I8" s="194">
        <f t="shared" si="4"/>
        <v>1.3939999999999999E-2</v>
      </c>
      <c r="J8" s="194">
        <f t="shared" si="4"/>
        <v>2.5899999999999999E-3</v>
      </c>
      <c r="K8" s="194">
        <f t="shared" si="4"/>
        <v>3.0200000000000001E-3</v>
      </c>
      <c r="L8" s="194">
        <f t="shared" si="4"/>
        <v>2.7299999999999998E-3</v>
      </c>
      <c r="M8" s="194">
        <f t="shared" si="4"/>
        <v>2.66E-3</v>
      </c>
      <c r="N8" s="194">
        <f t="shared" si="4"/>
        <v>1.91E-3</v>
      </c>
      <c r="O8" s="194">
        <f t="shared" si="4"/>
        <v>1.4300000000000001E-3</v>
      </c>
      <c r="P8" s="194">
        <f t="shared" si="4"/>
        <v>1.1999999999999999E-3</v>
      </c>
      <c r="Q8" s="194">
        <f t="shared" si="4"/>
        <v>1.32E-3</v>
      </c>
      <c r="R8" s="194">
        <f>AVERAGE(D8:Q8)</f>
        <v>1.0937142857142855E-2</v>
      </c>
      <c r="S8" s="194">
        <f>AVERAGE(D8:I8)</f>
        <v>2.2709999999999998E-2</v>
      </c>
      <c r="T8" s="185" t="s">
        <v>244</v>
      </c>
      <c r="U8" s="187">
        <v>0.21661</v>
      </c>
      <c r="V8" s="187">
        <v>0.22464000000000001</v>
      </c>
      <c r="W8" s="187">
        <v>0.32800000000000001</v>
      </c>
      <c r="X8" s="187">
        <v>0.22144</v>
      </c>
      <c r="Y8" s="187">
        <v>0.41256999999999999</v>
      </c>
      <c r="Z8" s="187">
        <v>0.21904999999999999</v>
      </c>
      <c r="AA8" s="187">
        <v>4.1309999999999999E-2</v>
      </c>
      <c r="AB8" s="187">
        <v>5.9950000000000003E-2</v>
      </c>
      <c r="AC8" s="187">
        <v>3.9559999999999998E-2</v>
      </c>
      <c r="AD8" s="187">
        <v>2.511E-2</v>
      </c>
      <c r="AE8" s="187">
        <v>3.4959999999999998E-2</v>
      </c>
      <c r="AF8" s="187">
        <v>2.818E-2</v>
      </c>
      <c r="AG8" s="187">
        <v>1.7059999999999999E-2</v>
      </c>
      <c r="AH8" s="187">
        <v>1.018E-2</v>
      </c>
      <c r="AI8" s="187">
        <v>1</v>
      </c>
      <c r="AJ8" s="188">
        <v>3</v>
      </c>
    </row>
    <row r="9" spans="2:36" x14ac:dyDescent="0.25">
      <c r="B9" s="251"/>
      <c r="C9" s="253"/>
      <c r="D9" s="195">
        <f>U28</f>
        <v>0</v>
      </c>
      <c r="E9" s="195">
        <f t="shared" ref="E9:Q9" si="5">V28</f>
        <v>0</v>
      </c>
      <c r="F9" s="195">
        <f t="shared" si="5"/>
        <v>0</v>
      </c>
      <c r="G9" s="195">
        <f t="shared" si="5"/>
        <v>0</v>
      </c>
      <c r="H9" s="195">
        <f t="shared" si="5"/>
        <v>0</v>
      </c>
      <c r="I9" s="195">
        <f t="shared" si="5"/>
        <v>0</v>
      </c>
      <c r="J9" s="195">
        <f t="shared" si="5"/>
        <v>0</v>
      </c>
      <c r="K9" s="195">
        <f t="shared" si="5"/>
        <v>0</v>
      </c>
      <c r="L9" s="195">
        <f t="shared" si="5"/>
        <v>0</v>
      </c>
      <c r="M9" s="195">
        <f t="shared" si="5"/>
        <v>0</v>
      </c>
      <c r="N9" s="195">
        <f t="shared" si="5"/>
        <v>0</v>
      </c>
      <c r="O9" s="195">
        <f t="shared" si="5"/>
        <v>0</v>
      </c>
      <c r="P9" s="195">
        <f t="shared" si="5"/>
        <v>0</v>
      </c>
      <c r="Q9" s="195">
        <f t="shared" si="5"/>
        <v>0</v>
      </c>
      <c r="R9" s="195"/>
      <c r="T9" s="185" t="s">
        <v>244</v>
      </c>
      <c r="U9" s="187">
        <v>0</v>
      </c>
      <c r="V9" s="187">
        <v>0</v>
      </c>
      <c r="W9" s="187">
        <v>0</v>
      </c>
      <c r="X9" s="187">
        <v>0</v>
      </c>
      <c r="Y9" s="187">
        <v>0</v>
      </c>
      <c r="Z9" s="187">
        <v>0</v>
      </c>
      <c r="AA9" s="187">
        <v>0</v>
      </c>
      <c r="AB9" s="187">
        <v>0</v>
      </c>
      <c r="AC9" s="187">
        <v>0</v>
      </c>
      <c r="AD9" s="187">
        <v>2.7E-4</v>
      </c>
      <c r="AE9" s="187">
        <v>0</v>
      </c>
      <c r="AF9" s="187">
        <v>0</v>
      </c>
      <c r="AG9" s="187">
        <v>2.0000000000000001E-4</v>
      </c>
      <c r="AH9" s="187">
        <v>3.2919999999999998E-2</v>
      </c>
      <c r="AI9" s="187">
        <v>2</v>
      </c>
      <c r="AJ9" s="188">
        <v>3</v>
      </c>
    </row>
    <row r="10" spans="2:36" x14ac:dyDescent="0.25">
      <c r="B10" s="251"/>
      <c r="C10" s="253" t="s">
        <v>266</v>
      </c>
      <c r="D10" s="196">
        <f>U6</f>
        <v>2.0289999999999999E-2</v>
      </c>
      <c r="E10" s="196">
        <f t="shared" ref="E10:Q10" si="6">V6</f>
        <v>1.8610000000000002E-2</v>
      </c>
      <c r="F10" s="196">
        <f t="shared" si="6"/>
        <v>1.4789999999999999E-2</v>
      </c>
      <c r="G10" s="196">
        <f t="shared" si="6"/>
        <v>2.0570000000000001E-2</v>
      </c>
      <c r="H10" s="196">
        <f t="shared" si="6"/>
        <v>2.018E-2</v>
      </c>
      <c r="I10" s="196">
        <f t="shared" si="6"/>
        <v>1.2869999999999999E-2</v>
      </c>
      <c r="J10" s="196">
        <f t="shared" si="6"/>
        <v>3.5899999999999999E-3</v>
      </c>
      <c r="K10" s="196">
        <f t="shared" si="6"/>
        <v>4.1700000000000001E-3</v>
      </c>
      <c r="L10" s="196">
        <f t="shared" si="6"/>
        <v>3.9199999999999999E-3</v>
      </c>
      <c r="M10" s="196">
        <f t="shared" si="6"/>
        <v>3.7299999999999998E-3</v>
      </c>
      <c r="N10" s="196">
        <f t="shared" si="6"/>
        <v>2.7100000000000002E-3</v>
      </c>
      <c r="O10" s="196">
        <f t="shared" si="6"/>
        <v>2.4199999999999998E-3</v>
      </c>
      <c r="P10" s="196">
        <f t="shared" si="6"/>
        <v>2.0500000000000002E-3</v>
      </c>
      <c r="Q10" s="196">
        <f t="shared" si="6"/>
        <v>1.66E-3</v>
      </c>
      <c r="R10" s="194">
        <f>AVERAGE(D10:Q10)</f>
        <v>9.3971428571428574E-3</v>
      </c>
      <c r="S10" s="194">
        <f>AVERAGE(D10:I10)</f>
        <v>1.7885000000000002E-2</v>
      </c>
      <c r="T10" s="185" t="s">
        <v>245</v>
      </c>
      <c r="U10" s="187">
        <v>0.13364999999999999</v>
      </c>
      <c r="V10" s="187">
        <v>0.59248999999999996</v>
      </c>
      <c r="W10" s="187">
        <v>0.11536</v>
      </c>
      <c r="X10" s="187">
        <v>0.25577</v>
      </c>
      <c r="Y10" s="186">
        <v>-2.486E-2</v>
      </c>
      <c r="Z10" s="186">
        <v>-8.2930000000000004E-2</v>
      </c>
      <c r="AA10" s="186">
        <v>-4.3569999999999998E-2</v>
      </c>
      <c r="AB10" s="186">
        <v>-6.5920000000000006E-2</v>
      </c>
      <c r="AC10" s="186">
        <v>-5.0659999999999997E-2</v>
      </c>
      <c r="AD10" s="186">
        <v>-1.9040000000000001E-2</v>
      </c>
      <c r="AE10" s="186">
        <v>-1.319E-2</v>
      </c>
      <c r="AF10" s="186">
        <v>-2.2159999999999999E-2</v>
      </c>
      <c r="AG10" s="187">
        <v>8.2199999999999999E-3</v>
      </c>
      <c r="AH10" s="187">
        <v>2.0699999999999998E-3</v>
      </c>
      <c r="AI10" s="187">
        <v>1</v>
      </c>
      <c r="AJ10" s="188">
        <v>4</v>
      </c>
    </row>
    <row r="11" spans="2:36" x14ac:dyDescent="0.25">
      <c r="B11" s="252"/>
      <c r="C11" s="254"/>
      <c r="D11" s="197">
        <f>U7</f>
        <v>0</v>
      </c>
      <c r="E11" s="197">
        <f t="shared" ref="E11:Q11" si="7">V7</f>
        <v>0</v>
      </c>
      <c r="F11" s="197">
        <f t="shared" si="7"/>
        <v>0</v>
      </c>
      <c r="G11" s="197">
        <f t="shared" si="7"/>
        <v>0</v>
      </c>
      <c r="H11" s="197">
        <f t="shared" si="7"/>
        <v>0</v>
      </c>
      <c r="I11" s="197">
        <f t="shared" si="7"/>
        <v>0</v>
      </c>
      <c r="J11" s="197">
        <f t="shared" si="7"/>
        <v>0</v>
      </c>
      <c r="K11" s="197">
        <f t="shared" si="7"/>
        <v>0</v>
      </c>
      <c r="L11" s="197">
        <f t="shared" si="7"/>
        <v>0</v>
      </c>
      <c r="M11" s="197">
        <f t="shared" si="7"/>
        <v>0</v>
      </c>
      <c r="N11" s="197">
        <f t="shared" si="7"/>
        <v>0</v>
      </c>
      <c r="O11" s="197">
        <f t="shared" si="7"/>
        <v>0</v>
      </c>
      <c r="P11" s="197">
        <f t="shared" si="7"/>
        <v>0</v>
      </c>
      <c r="Q11" s="197">
        <f t="shared" si="7"/>
        <v>0</v>
      </c>
      <c r="R11" s="199"/>
      <c r="T11" s="185" t="s">
        <v>245</v>
      </c>
      <c r="U11" s="187">
        <v>4.8599999999999997E-3</v>
      </c>
      <c r="V11" s="187">
        <v>0</v>
      </c>
      <c r="W11" s="187">
        <v>2.3740000000000001E-2</v>
      </c>
      <c r="X11" s="187">
        <v>0</v>
      </c>
      <c r="Y11" s="187">
        <v>0.65049999999999997</v>
      </c>
      <c r="Z11" s="187">
        <v>3.653E-2</v>
      </c>
      <c r="AA11" s="187">
        <v>2.9999999999999997E-4</v>
      </c>
      <c r="AB11" s="187">
        <v>0</v>
      </c>
      <c r="AC11" s="187">
        <v>6.0000000000000002E-5</v>
      </c>
      <c r="AD11" s="187">
        <v>0.11233</v>
      </c>
      <c r="AE11" s="187">
        <v>0.26574999999999999</v>
      </c>
      <c r="AF11" s="187">
        <v>2.7310000000000001E-2</v>
      </c>
      <c r="AG11" s="187">
        <v>0.31323000000000001</v>
      </c>
      <c r="AH11" s="187">
        <v>0.80755999999999994</v>
      </c>
      <c r="AI11" s="187">
        <v>2</v>
      </c>
      <c r="AJ11" s="188">
        <v>4</v>
      </c>
    </row>
    <row r="12" spans="2:36" x14ac:dyDescent="0.25">
      <c r="B12" s="250" t="s">
        <v>254</v>
      </c>
      <c r="C12" s="253" t="s">
        <v>264</v>
      </c>
      <c r="D12" s="194">
        <f>U29</f>
        <v>0.25286999999999998</v>
      </c>
      <c r="E12" s="194">
        <f t="shared" ref="E12:Q12" si="8">V29</f>
        <v>0.23354</v>
      </c>
      <c r="F12" s="194">
        <f t="shared" si="8"/>
        <v>0.43306</v>
      </c>
      <c r="G12" s="194">
        <f t="shared" si="8"/>
        <v>0.24625</v>
      </c>
      <c r="H12" s="194">
        <f t="shared" si="8"/>
        <v>0.31492999999999999</v>
      </c>
      <c r="I12" s="194">
        <f t="shared" si="8"/>
        <v>0.15257000000000001</v>
      </c>
      <c r="J12" s="194">
        <f t="shared" si="8"/>
        <v>2.4420000000000001E-2</v>
      </c>
      <c r="K12" s="194">
        <f t="shared" si="8"/>
        <v>3.3829999999999999E-2</v>
      </c>
      <c r="L12" s="194">
        <f t="shared" si="8"/>
        <v>2.426E-2</v>
      </c>
      <c r="M12" s="194">
        <f t="shared" si="8"/>
        <v>9.4599999999999997E-3</v>
      </c>
      <c r="N12" s="194">
        <f t="shared" si="8"/>
        <v>1.2579999999999999E-2</v>
      </c>
      <c r="O12" s="194">
        <f t="shared" si="8"/>
        <v>1.32E-2</v>
      </c>
      <c r="P12" s="194">
        <f t="shared" si="8"/>
        <v>7.2199999999999999E-3</v>
      </c>
      <c r="Q12" s="194">
        <f t="shared" si="8"/>
        <v>2.7200000000000002E-3</v>
      </c>
      <c r="R12" s="194">
        <f>AVERAGE(D12:Q12)</f>
        <v>0.12577928571428573</v>
      </c>
      <c r="S12" s="194">
        <f>AVERAGE(D12:I12)</f>
        <v>0.27220333333333335</v>
      </c>
      <c r="T12" s="185" t="s">
        <v>246</v>
      </c>
      <c r="U12" s="187">
        <v>0.25503999999999999</v>
      </c>
      <c r="V12" s="187">
        <v>0.12328</v>
      </c>
      <c r="W12" s="187">
        <v>0.78461999999999998</v>
      </c>
      <c r="X12" s="187">
        <v>0.15594</v>
      </c>
      <c r="Y12" s="187">
        <v>0.11497</v>
      </c>
      <c r="Z12" s="186">
        <v>-1.8010000000000002E-2</v>
      </c>
      <c r="AA12" s="187">
        <v>1.103E-2</v>
      </c>
      <c r="AB12" s="187">
        <v>2.6519999999999998E-2</v>
      </c>
      <c r="AC12" s="187">
        <v>2.5600000000000001E-2</v>
      </c>
      <c r="AD12" s="187">
        <v>4.3400000000000001E-3</v>
      </c>
      <c r="AE12" s="187">
        <v>6.96E-3</v>
      </c>
      <c r="AF12" s="187">
        <v>1.393E-2</v>
      </c>
      <c r="AG12" s="186">
        <v>-1.516E-2</v>
      </c>
      <c r="AH12" s="187">
        <v>5.9000000000000003E-4</v>
      </c>
      <c r="AI12" s="187">
        <v>1</v>
      </c>
      <c r="AJ12" s="188">
        <v>5</v>
      </c>
    </row>
    <row r="13" spans="2:36" x14ac:dyDescent="0.25">
      <c r="B13" s="251"/>
      <c r="C13" s="253"/>
      <c r="D13" s="195">
        <f>U30</f>
        <v>0</v>
      </c>
      <c r="E13" s="195">
        <f t="shared" ref="E13:Q13" si="9">V30</f>
        <v>0</v>
      </c>
      <c r="F13" s="195">
        <f t="shared" si="9"/>
        <v>0</v>
      </c>
      <c r="G13" s="195">
        <f t="shared" si="9"/>
        <v>0</v>
      </c>
      <c r="H13" s="195">
        <f t="shared" si="9"/>
        <v>0</v>
      </c>
      <c r="I13" s="195">
        <f t="shared" si="9"/>
        <v>0</v>
      </c>
      <c r="J13" s="195">
        <f t="shared" si="9"/>
        <v>0</v>
      </c>
      <c r="K13" s="195">
        <f t="shared" si="9"/>
        <v>0</v>
      </c>
      <c r="L13" s="195">
        <f t="shared" si="9"/>
        <v>1.0000000000000001E-5</v>
      </c>
      <c r="M13" s="195">
        <f t="shared" si="9"/>
        <v>5.7029999999999997E-2</v>
      </c>
      <c r="N13" s="195">
        <f t="shared" si="9"/>
        <v>2.4119999999999999E-2</v>
      </c>
      <c r="O13" s="195">
        <f t="shared" si="9"/>
        <v>2.0600000000000002E-3</v>
      </c>
      <c r="P13" s="195">
        <f t="shared" si="9"/>
        <v>4.4130000000000003E-2</v>
      </c>
      <c r="Q13" s="195">
        <f t="shared" si="9"/>
        <v>0.41631000000000001</v>
      </c>
      <c r="R13" s="195"/>
      <c r="T13" s="185" t="s">
        <v>246</v>
      </c>
      <c r="U13" s="187">
        <v>0</v>
      </c>
      <c r="V13" s="187">
        <v>3.952E-2</v>
      </c>
      <c r="W13" s="187">
        <v>0</v>
      </c>
      <c r="X13" s="187">
        <v>5.4000000000000001E-4</v>
      </c>
      <c r="Y13" s="187">
        <v>4.4299999999999999E-2</v>
      </c>
      <c r="Z13" s="187">
        <v>0.66815999999999998</v>
      </c>
      <c r="AA13" s="187">
        <v>0.37770999999999999</v>
      </c>
      <c r="AB13" s="187">
        <v>5.8349999999999999E-2</v>
      </c>
      <c r="AC13" s="187">
        <v>5.4559999999999997E-2</v>
      </c>
      <c r="AD13" s="187">
        <v>0.73402000000000001</v>
      </c>
      <c r="AE13" s="187">
        <v>0.57408000000000003</v>
      </c>
      <c r="AF13" s="187">
        <v>0.19045999999999999</v>
      </c>
      <c r="AG13" s="187">
        <v>9.6680000000000002E-2</v>
      </c>
      <c r="AH13" s="187">
        <v>0.94994999999999996</v>
      </c>
      <c r="AI13" s="187">
        <v>2</v>
      </c>
      <c r="AJ13" s="188">
        <v>5</v>
      </c>
    </row>
    <row r="14" spans="2:36" x14ac:dyDescent="0.25">
      <c r="B14" s="251"/>
      <c r="C14" s="253" t="s">
        <v>266</v>
      </c>
      <c r="D14" s="196">
        <f>U8</f>
        <v>0.21661</v>
      </c>
      <c r="E14" s="196">
        <f t="shared" ref="E14:Q14" si="10">V8</f>
        <v>0.22464000000000001</v>
      </c>
      <c r="F14" s="196">
        <f t="shared" si="10"/>
        <v>0.32800000000000001</v>
      </c>
      <c r="G14" s="196">
        <f t="shared" si="10"/>
        <v>0.22144</v>
      </c>
      <c r="H14" s="196">
        <f t="shared" si="10"/>
        <v>0.41256999999999999</v>
      </c>
      <c r="I14" s="196">
        <f t="shared" si="10"/>
        <v>0.21904999999999999</v>
      </c>
      <c r="J14" s="196">
        <f t="shared" si="10"/>
        <v>4.1309999999999999E-2</v>
      </c>
      <c r="K14" s="196">
        <f t="shared" si="10"/>
        <v>5.9950000000000003E-2</v>
      </c>
      <c r="L14" s="196">
        <f t="shared" si="10"/>
        <v>3.9559999999999998E-2</v>
      </c>
      <c r="M14" s="196">
        <f t="shared" si="10"/>
        <v>2.511E-2</v>
      </c>
      <c r="N14" s="196">
        <f t="shared" si="10"/>
        <v>3.4959999999999998E-2</v>
      </c>
      <c r="O14" s="196">
        <f t="shared" si="10"/>
        <v>2.818E-2</v>
      </c>
      <c r="P14" s="196">
        <f t="shared" si="10"/>
        <v>1.7059999999999999E-2</v>
      </c>
      <c r="Q14" s="196">
        <f t="shared" si="10"/>
        <v>1.018E-2</v>
      </c>
      <c r="R14" s="194">
        <f>AVERAGE(D14:Q14)</f>
        <v>0.13418714285714287</v>
      </c>
      <c r="S14" s="194">
        <f>AVERAGE(D14:I14)</f>
        <v>0.27038499999999999</v>
      </c>
      <c r="T14" s="185" t="s">
        <v>247</v>
      </c>
      <c r="U14" s="186">
        <v>-8.9649999999999994E-2</v>
      </c>
      <c r="V14" s="187">
        <v>3.5580000000000001E-2</v>
      </c>
      <c r="W14" s="186">
        <v>-0.11624</v>
      </c>
      <c r="X14" s="187">
        <v>5.0180000000000002E-2</v>
      </c>
      <c r="Y14" s="187">
        <v>4.9599999999999998E-2</v>
      </c>
      <c r="Z14" s="187">
        <v>5.9959999999999999E-2</v>
      </c>
      <c r="AA14" s="187">
        <v>9.4800000000000006E-3</v>
      </c>
      <c r="AB14" s="187">
        <v>9.5700000000000004E-3</v>
      </c>
      <c r="AC14" s="187">
        <v>4.28E-3</v>
      </c>
      <c r="AD14" s="187">
        <v>1.2370000000000001E-2</v>
      </c>
      <c r="AE14" s="187">
        <v>9.1500000000000001E-3</v>
      </c>
      <c r="AF14" s="187">
        <v>2.0400000000000001E-3</v>
      </c>
      <c r="AG14" s="187">
        <v>9.7599999999999996E-3</v>
      </c>
      <c r="AH14" s="187">
        <v>4.7299999999999998E-3</v>
      </c>
      <c r="AI14" s="187">
        <v>1</v>
      </c>
      <c r="AJ14" s="188">
        <v>6</v>
      </c>
    </row>
    <row r="15" spans="2:36" x14ac:dyDescent="0.25">
      <c r="B15" s="252"/>
      <c r="C15" s="254"/>
      <c r="D15" s="197">
        <f>U9</f>
        <v>0</v>
      </c>
      <c r="E15" s="197">
        <f t="shared" ref="E15:Q15" si="11">V9</f>
        <v>0</v>
      </c>
      <c r="F15" s="197">
        <f t="shared" si="11"/>
        <v>0</v>
      </c>
      <c r="G15" s="197">
        <f t="shared" si="11"/>
        <v>0</v>
      </c>
      <c r="H15" s="197">
        <f t="shared" si="11"/>
        <v>0</v>
      </c>
      <c r="I15" s="197">
        <f t="shared" si="11"/>
        <v>0</v>
      </c>
      <c r="J15" s="197">
        <f t="shared" si="11"/>
        <v>0</v>
      </c>
      <c r="K15" s="197">
        <f t="shared" si="11"/>
        <v>0</v>
      </c>
      <c r="L15" s="197">
        <f t="shared" si="11"/>
        <v>0</v>
      </c>
      <c r="M15" s="197">
        <f t="shared" si="11"/>
        <v>2.7E-4</v>
      </c>
      <c r="N15" s="197">
        <f t="shared" si="11"/>
        <v>0</v>
      </c>
      <c r="O15" s="197">
        <f t="shared" si="11"/>
        <v>0</v>
      </c>
      <c r="P15" s="197">
        <f t="shared" si="11"/>
        <v>2.0000000000000001E-4</v>
      </c>
      <c r="Q15" s="197">
        <f t="shared" si="11"/>
        <v>3.2919999999999998E-2</v>
      </c>
      <c r="R15" s="199"/>
      <c r="T15" s="185" t="s">
        <v>247</v>
      </c>
      <c r="U15" s="187">
        <v>1.4300000000000001E-3</v>
      </c>
      <c r="V15" s="187">
        <v>0.27522999999999997</v>
      </c>
      <c r="W15" s="187">
        <v>3.8000000000000002E-4</v>
      </c>
      <c r="X15" s="187">
        <v>6.5409999999999996E-2</v>
      </c>
      <c r="Y15" s="187">
        <v>0.15493999999999999</v>
      </c>
      <c r="Z15" s="187">
        <v>1.7340000000000001E-2</v>
      </c>
      <c r="AA15" s="187">
        <v>0.20519000000000001</v>
      </c>
      <c r="AB15" s="187">
        <v>0.23616000000000001</v>
      </c>
      <c r="AC15" s="187">
        <v>0.57759000000000005</v>
      </c>
      <c r="AD15" s="187">
        <v>0.10621999999999999</v>
      </c>
      <c r="AE15" s="187">
        <v>0.27578999999999998</v>
      </c>
      <c r="AF15" s="187">
        <v>0.77229999999999999</v>
      </c>
      <c r="AG15" s="187">
        <v>9.5449999999999993E-2</v>
      </c>
      <c r="AH15" s="187">
        <v>0.45190999999999998</v>
      </c>
      <c r="AI15" s="187">
        <v>2</v>
      </c>
      <c r="AJ15" s="188">
        <v>6</v>
      </c>
    </row>
    <row r="16" spans="2:36" x14ac:dyDescent="0.25">
      <c r="B16" s="250" t="s">
        <v>255</v>
      </c>
      <c r="C16" s="253" t="s">
        <v>264</v>
      </c>
      <c r="D16" s="194">
        <f>U31</f>
        <v>0.25190000000000001</v>
      </c>
      <c r="E16" s="194">
        <f t="shared" ref="E16:Q16" si="12">V31</f>
        <v>0.75378000000000001</v>
      </c>
      <c r="F16" s="194">
        <f t="shared" si="12"/>
        <v>-6.7559999999999995E-2</v>
      </c>
      <c r="G16" s="194">
        <f t="shared" si="12"/>
        <v>0.16313</v>
      </c>
      <c r="H16" s="194">
        <f t="shared" si="12"/>
        <v>-4.5679999999999998E-2</v>
      </c>
      <c r="I16" s="194">
        <f t="shared" si="12"/>
        <v>-5.475E-2</v>
      </c>
      <c r="J16" s="194">
        <f t="shared" si="12"/>
        <v>-2.5409999999999999E-2</v>
      </c>
      <c r="K16" s="194">
        <f t="shared" si="12"/>
        <v>-3.4270000000000002E-2</v>
      </c>
      <c r="L16" s="194">
        <f t="shared" si="12"/>
        <v>-4.4240000000000002E-2</v>
      </c>
      <c r="M16" s="194">
        <f t="shared" si="12"/>
        <v>-1.048E-2</v>
      </c>
      <c r="N16" s="194">
        <f t="shared" si="12"/>
        <v>-4.9699999999999996E-3</v>
      </c>
      <c r="O16" s="194">
        <f t="shared" si="12"/>
        <v>-1.942E-2</v>
      </c>
      <c r="P16" s="194">
        <f t="shared" si="12"/>
        <v>-1.1000000000000001E-3</v>
      </c>
      <c r="Q16" s="194">
        <f t="shared" si="12"/>
        <v>9.1000000000000004E-3</v>
      </c>
      <c r="R16" s="194">
        <f>AVERAGE(D16:Q16)</f>
        <v>6.2144999999999985E-2</v>
      </c>
      <c r="S16" s="194">
        <f>AVERAGE(D16:I16)</f>
        <v>0.1668033333333333</v>
      </c>
      <c r="T16" s="185" t="s">
        <v>158</v>
      </c>
      <c r="U16" s="187">
        <v>0.22375999999999999</v>
      </c>
      <c r="V16" s="187">
        <v>0.17615</v>
      </c>
      <c r="W16" s="187">
        <v>0.19853999999999999</v>
      </c>
      <c r="X16" s="187">
        <v>0.38063999999999998</v>
      </c>
      <c r="Y16" s="187">
        <v>0.66415000000000002</v>
      </c>
      <c r="Z16" s="187">
        <v>0.58111999999999997</v>
      </c>
      <c r="AA16" s="187">
        <v>0.19891</v>
      </c>
      <c r="AB16" s="187">
        <v>0.21793999999999999</v>
      </c>
      <c r="AC16" s="187">
        <v>0.24346999999999999</v>
      </c>
      <c r="AD16" s="187">
        <v>0.1656</v>
      </c>
      <c r="AE16" s="187">
        <v>0.14857000000000001</v>
      </c>
      <c r="AF16" s="187">
        <v>0.12349</v>
      </c>
      <c r="AG16" s="187">
        <v>9.7170000000000006E-2</v>
      </c>
      <c r="AH16" s="187">
        <v>8.0369999999999997E-2</v>
      </c>
      <c r="AI16" s="187">
        <v>1</v>
      </c>
      <c r="AJ16" s="188">
        <v>7</v>
      </c>
    </row>
    <row r="17" spans="2:36" x14ac:dyDescent="0.25">
      <c r="B17" s="251"/>
      <c r="C17" s="253"/>
      <c r="D17" s="195">
        <f>U32</f>
        <v>0</v>
      </c>
      <c r="E17" s="195">
        <f t="shared" ref="E17:Q17" si="13">V32</f>
        <v>0</v>
      </c>
      <c r="F17" s="195">
        <f t="shared" si="13"/>
        <v>0.245</v>
      </c>
      <c r="G17" s="195">
        <f t="shared" si="13"/>
        <v>3.4000000000000002E-4</v>
      </c>
      <c r="H17" s="195">
        <f t="shared" si="13"/>
        <v>0.41454999999999997</v>
      </c>
      <c r="I17" s="195">
        <f t="shared" si="13"/>
        <v>0.12672</v>
      </c>
      <c r="J17" s="195">
        <f t="shared" si="13"/>
        <v>6.8999999999999999E-3</v>
      </c>
      <c r="K17" s="195">
        <f t="shared" si="13"/>
        <v>2.1099999999999999E-3</v>
      </c>
      <c r="L17" s="195">
        <f t="shared" si="13"/>
        <v>1.0000000000000001E-5</v>
      </c>
      <c r="M17" s="195">
        <f t="shared" si="13"/>
        <v>0.2492</v>
      </c>
      <c r="N17" s="195">
        <f t="shared" si="13"/>
        <v>0.60341</v>
      </c>
      <c r="O17" s="195">
        <f t="shared" si="13"/>
        <v>1.7170000000000001E-2</v>
      </c>
      <c r="P17" s="195">
        <f t="shared" si="13"/>
        <v>0.86523000000000005</v>
      </c>
      <c r="Q17" s="195">
        <f t="shared" si="13"/>
        <v>0.16919000000000001</v>
      </c>
      <c r="R17" s="195"/>
      <c r="T17" s="185" t="s">
        <v>158</v>
      </c>
      <c r="U17" s="187">
        <v>5.0000000000000002E-5</v>
      </c>
      <c r="V17" s="187">
        <v>3.1199999999999999E-3</v>
      </c>
      <c r="W17" s="187">
        <v>3.46E-3</v>
      </c>
      <c r="X17" s="187">
        <v>0</v>
      </c>
      <c r="Y17" s="187">
        <v>0</v>
      </c>
      <c r="Z17" s="187">
        <v>0</v>
      </c>
      <c r="AA17" s="187">
        <v>0</v>
      </c>
      <c r="AB17" s="187">
        <v>0</v>
      </c>
      <c r="AC17" s="187">
        <v>0</v>
      </c>
      <c r="AD17" s="187">
        <v>0</v>
      </c>
      <c r="AE17" s="187">
        <v>0</v>
      </c>
      <c r="AF17" s="187">
        <v>0</v>
      </c>
      <c r="AG17" s="187">
        <v>0</v>
      </c>
      <c r="AH17" s="187">
        <v>0</v>
      </c>
      <c r="AI17" s="187">
        <v>2</v>
      </c>
      <c r="AJ17" s="188">
        <v>7</v>
      </c>
    </row>
    <row r="18" spans="2:36" x14ac:dyDescent="0.25">
      <c r="B18" s="251"/>
      <c r="C18" s="253" t="s">
        <v>266</v>
      </c>
      <c r="D18" s="196">
        <f>U10</f>
        <v>0.13364999999999999</v>
      </c>
      <c r="E18" s="196">
        <f t="shared" ref="E18:Q18" si="14">V10</f>
        <v>0.59248999999999996</v>
      </c>
      <c r="F18" s="196">
        <f t="shared" si="14"/>
        <v>0.11536</v>
      </c>
      <c r="G18" s="196">
        <f t="shared" si="14"/>
        <v>0.25577</v>
      </c>
      <c r="H18" s="196">
        <f t="shared" si="14"/>
        <v>-2.486E-2</v>
      </c>
      <c r="I18" s="196">
        <f t="shared" si="14"/>
        <v>-8.2930000000000004E-2</v>
      </c>
      <c r="J18" s="196">
        <f t="shared" si="14"/>
        <v>-4.3569999999999998E-2</v>
      </c>
      <c r="K18" s="196">
        <f t="shared" si="14"/>
        <v>-6.5920000000000006E-2</v>
      </c>
      <c r="L18" s="196">
        <f t="shared" si="14"/>
        <v>-5.0659999999999997E-2</v>
      </c>
      <c r="M18" s="196">
        <f t="shared" si="14"/>
        <v>-1.9040000000000001E-2</v>
      </c>
      <c r="N18" s="196">
        <f t="shared" si="14"/>
        <v>-1.319E-2</v>
      </c>
      <c r="O18" s="196">
        <f t="shared" si="14"/>
        <v>-2.2159999999999999E-2</v>
      </c>
      <c r="P18" s="196">
        <f t="shared" si="14"/>
        <v>8.2199999999999999E-3</v>
      </c>
      <c r="Q18" s="196">
        <f t="shared" si="14"/>
        <v>2.0699999999999998E-3</v>
      </c>
      <c r="R18" s="194">
        <f>AVERAGE(D18:Q18)</f>
        <v>5.6087857142857141E-2</v>
      </c>
      <c r="S18" s="194">
        <f>AVERAGE(D18:I18)</f>
        <v>0.16491333333333333</v>
      </c>
      <c r="T18" s="185" t="s">
        <v>156</v>
      </c>
      <c r="U18" s="187">
        <v>0.23561000000000001</v>
      </c>
      <c r="V18" s="187">
        <v>0.29862</v>
      </c>
      <c r="W18" s="187">
        <v>0.30232999999999999</v>
      </c>
      <c r="X18" s="187">
        <v>0.17304</v>
      </c>
      <c r="Y18" s="187">
        <v>6.3060000000000005E-2</v>
      </c>
      <c r="Z18" s="187">
        <v>0.14000000000000001</v>
      </c>
      <c r="AA18" s="186">
        <v>-3.44E-2</v>
      </c>
      <c r="AB18" s="186">
        <v>-5.0209999999999998E-2</v>
      </c>
      <c r="AC18" s="186">
        <v>-1.474E-2</v>
      </c>
      <c r="AD18" s="186">
        <v>-2.9850000000000002E-2</v>
      </c>
      <c r="AE18" s="186">
        <v>-8.9700000000000005E-3</v>
      </c>
      <c r="AF18" s="186">
        <v>-6.8700000000000002E-3</v>
      </c>
      <c r="AG18" s="187">
        <v>5.2999999999999998E-4</v>
      </c>
      <c r="AH18" s="187">
        <v>3.0020000000000002E-2</v>
      </c>
      <c r="AI18" s="187">
        <v>1</v>
      </c>
      <c r="AJ18" s="188">
        <v>8</v>
      </c>
    </row>
    <row r="19" spans="2:36" x14ac:dyDescent="0.25">
      <c r="B19" s="252"/>
      <c r="C19" s="254"/>
      <c r="D19" s="197">
        <f>U11</f>
        <v>4.8599999999999997E-3</v>
      </c>
      <c r="E19" s="197">
        <f t="shared" ref="E19:Q19" si="15">V11</f>
        <v>0</v>
      </c>
      <c r="F19" s="197">
        <f t="shared" si="15"/>
        <v>2.3740000000000001E-2</v>
      </c>
      <c r="G19" s="197">
        <f t="shared" si="15"/>
        <v>0</v>
      </c>
      <c r="H19" s="197">
        <f t="shared" si="15"/>
        <v>0.65049999999999997</v>
      </c>
      <c r="I19" s="197">
        <f t="shared" si="15"/>
        <v>3.653E-2</v>
      </c>
      <c r="J19" s="197">
        <f t="shared" si="15"/>
        <v>2.9999999999999997E-4</v>
      </c>
      <c r="K19" s="197">
        <f t="shared" si="15"/>
        <v>0</v>
      </c>
      <c r="L19" s="197">
        <f t="shared" si="15"/>
        <v>6.0000000000000002E-5</v>
      </c>
      <c r="M19" s="197">
        <f t="shared" si="15"/>
        <v>0.11233</v>
      </c>
      <c r="N19" s="197">
        <f t="shared" si="15"/>
        <v>0.26574999999999999</v>
      </c>
      <c r="O19" s="197">
        <f t="shared" si="15"/>
        <v>2.7310000000000001E-2</v>
      </c>
      <c r="P19" s="197">
        <f t="shared" si="15"/>
        <v>0.31323000000000001</v>
      </c>
      <c r="Q19" s="197">
        <f t="shared" si="15"/>
        <v>0.80755999999999994</v>
      </c>
      <c r="R19" s="199"/>
      <c r="T19" s="185" t="s">
        <v>156</v>
      </c>
      <c r="U19" s="187">
        <v>0</v>
      </c>
      <c r="V19" s="187">
        <v>0</v>
      </c>
      <c r="W19" s="187">
        <v>0</v>
      </c>
      <c r="X19" s="187">
        <v>0</v>
      </c>
      <c r="Y19" s="187">
        <v>3.9579999999999997E-2</v>
      </c>
      <c r="Z19" s="187">
        <v>3.8999999999999999E-4</v>
      </c>
      <c r="AA19" s="187">
        <v>1.434E-2</v>
      </c>
      <c r="AB19" s="187">
        <v>4.6999999999999999E-4</v>
      </c>
      <c r="AC19" s="187">
        <v>0.20311000000000001</v>
      </c>
      <c r="AD19" s="187">
        <v>8.7000000000000001E-4</v>
      </c>
      <c r="AE19" s="187">
        <v>0.40888999999999998</v>
      </c>
      <c r="AF19" s="187">
        <v>0.47578999999999999</v>
      </c>
      <c r="AG19" s="187">
        <v>0.9446</v>
      </c>
      <c r="AH19" s="187">
        <v>3.0000000000000001E-5</v>
      </c>
      <c r="AI19" s="187">
        <v>2</v>
      </c>
      <c r="AJ19" s="188">
        <v>8</v>
      </c>
    </row>
    <row r="20" spans="2:36" x14ac:dyDescent="0.25">
      <c r="B20" s="250" t="s">
        <v>256</v>
      </c>
      <c r="C20" s="253" t="s">
        <v>264</v>
      </c>
      <c r="D20" s="194">
        <f>U33</f>
        <v>-0.11496000000000001</v>
      </c>
      <c r="E20" s="194">
        <f t="shared" ref="E20:Q20" si="16">V33</f>
        <v>-9.7949999999999995E-2</v>
      </c>
      <c r="F20" s="194">
        <f t="shared" si="16"/>
        <v>0.89493999999999996</v>
      </c>
      <c r="G20" s="194">
        <f t="shared" si="16"/>
        <v>0.19223999999999999</v>
      </c>
      <c r="H20" s="194">
        <f t="shared" si="16"/>
        <v>-6.2210000000000001E-2</v>
      </c>
      <c r="I20" s="194">
        <f t="shared" si="16"/>
        <v>-3.8109999999999998E-2</v>
      </c>
      <c r="J20" s="194">
        <f t="shared" si="16"/>
        <v>-1.2800000000000001E-3</v>
      </c>
      <c r="K20" s="194">
        <f t="shared" si="16"/>
        <v>4.1599999999999996E-3</v>
      </c>
      <c r="L20" s="194">
        <f t="shared" si="16"/>
        <v>2.632E-2</v>
      </c>
      <c r="M20" s="194">
        <f t="shared" si="16"/>
        <v>1.17E-3</v>
      </c>
      <c r="N20" s="194">
        <f t="shared" si="16"/>
        <v>-2.2899999999999999E-3</v>
      </c>
      <c r="O20" s="194">
        <f t="shared" si="16"/>
        <v>9.0299999999999998E-3</v>
      </c>
      <c r="P20" s="194">
        <f t="shared" si="16"/>
        <v>-5.2500000000000003E-3</v>
      </c>
      <c r="Q20" s="194">
        <f t="shared" si="16"/>
        <v>-1.4189999999999999E-2</v>
      </c>
      <c r="R20" s="194">
        <f>AVERAGE(D20:Q20)</f>
        <v>5.6544285714285714E-2</v>
      </c>
      <c r="S20" s="194">
        <f>AVERAGE(D20:I20)</f>
        <v>0.12899166666666664</v>
      </c>
      <c r="T20" s="185" t="s">
        <v>157</v>
      </c>
      <c r="U20" s="186">
        <v>-2.0129999999999999E-2</v>
      </c>
      <c r="V20" s="187">
        <v>0.15894</v>
      </c>
      <c r="W20" s="187">
        <v>0.22292000000000001</v>
      </c>
      <c r="X20" s="187">
        <v>8.2489999999999994E-2</v>
      </c>
      <c r="Y20" s="186">
        <v>-0.1409</v>
      </c>
      <c r="Z20" s="186">
        <v>-0.1217</v>
      </c>
      <c r="AA20" s="186">
        <v>-1.3140000000000001E-2</v>
      </c>
      <c r="AB20" s="186">
        <v>-2.5839999999999998E-2</v>
      </c>
      <c r="AC20" s="186">
        <v>-1.6629999999999999E-2</v>
      </c>
      <c r="AD20" s="186">
        <v>-1.925E-2</v>
      </c>
      <c r="AE20" s="186">
        <v>-1.891E-2</v>
      </c>
      <c r="AF20" s="186">
        <v>-4.64E-3</v>
      </c>
      <c r="AG20" s="186">
        <v>-7.6299999999999996E-3</v>
      </c>
      <c r="AH20" s="186">
        <v>-5.4299999999999999E-3</v>
      </c>
      <c r="AI20" s="187">
        <v>1</v>
      </c>
      <c r="AJ20" s="188">
        <v>9</v>
      </c>
    </row>
    <row r="21" spans="2:36" ht="15.75" thickBot="1" x14ac:dyDescent="0.3">
      <c r="B21" s="251"/>
      <c r="C21" s="253"/>
      <c r="D21" s="195">
        <f>U34</f>
        <v>5.0389999999999997E-2</v>
      </c>
      <c r="E21" s="195">
        <f t="shared" ref="E21:Q21" si="17">V34</f>
        <v>0.16561000000000001</v>
      </c>
      <c r="F21" s="195">
        <f t="shared" si="17"/>
        <v>0</v>
      </c>
      <c r="G21" s="195">
        <f t="shared" si="17"/>
        <v>1.7000000000000001E-4</v>
      </c>
      <c r="H21" s="195">
        <f t="shared" si="17"/>
        <v>0.30507000000000001</v>
      </c>
      <c r="I21" s="195">
        <f t="shared" si="17"/>
        <v>0.31680999999999998</v>
      </c>
      <c r="J21" s="195">
        <f t="shared" si="17"/>
        <v>0.89524000000000004</v>
      </c>
      <c r="K21" s="195">
        <f t="shared" si="17"/>
        <v>0.71497999999999995</v>
      </c>
      <c r="L21" s="195">
        <f t="shared" si="17"/>
        <v>1.03E-2</v>
      </c>
      <c r="M21" s="195">
        <f t="shared" si="17"/>
        <v>0.90524000000000004</v>
      </c>
      <c r="N21" s="195">
        <f t="shared" si="17"/>
        <v>0.82487999999999995</v>
      </c>
      <c r="O21" s="195">
        <f t="shared" si="17"/>
        <v>0.30636000000000002</v>
      </c>
      <c r="P21" s="195">
        <f t="shared" si="17"/>
        <v>0.47217999999999999</v>
      </c>
      <c r="Q21" s="195">
        <f t="shared" si="17"/>
        <v>7.0440000000000003E-2</v>
      </c>
      <c r="R21" s="195"/>
      <c r="T21" s="189" t="s">
        <v>157</v>
      </c>
      <c r="U21" s="190">
        <v>4.6219999999999997E-2</v>
      </c>
      <c r="V21" s="190">
        <v>0</v>
      </c>
      <c r="W21" s="190">
        <v>0</v>
      </c>
      <c r="X21" s="190">
        <v>0</v>
      </c>
      <c r="Y21" s="190">
        <v>0</v>
      </c>
      <c r="Z21" s="190">
        <v>9.0000000000000006E-5</v>
      </c>
      <c r="AA21" s="190">
        <v>0.20458000000000001</v>
      </c>
      <c r="AB21" s="190">
        <v>1.068E-2</v>
      </c>
      <c r="AC21" s="190">
        <v>4.5280000000000001E-2</v>
      </c>
      <c r="AD21" s="190">
        <v>2.8E-3</v>
      </c>
      <c r="AE21" s="190">
        <v>4.2900000000000004E-3</v>
      </c>
      <c r="AF21" s="190">
        <v>0.3805</v>
      </c>
      <c r="AG21" s="190">
        <v>6.1409999999999999E-2</v>
      </c>
      <c r="AH21" s="190">
        <v>0.18926000000000001</v>
      </c>
      <c r="AI21" s="190">
        <v>2</v>
      </c>
      <c r="AJ21" s="191">
        <v>9</v>
      </c>
    </row>
    <row r="22" spans="2:36" x14ac:dyDescent="0.25">
      <c r="B22" s="251"/>
      <c r="C22" s="253" t="s">
        <v>266</v>
      </c>
      <c r="D22" s="196">
        <f>U12</f>
        <v>0.25503999999999999</v>
      </c>
      <c r="E22" s="196">
        <f t="shared" ref="E22:Q22" si="18">V12</f>
        <v>0.12328</v>
      </c>
      <c r="F22" s="196">
        <f t="shared" si="18"/>
        <v>0.78461999999999998</v>
      </c>
      <c r="G22" s="196">
        <f t="shared" si="18"/>
        <v>0.15594</v>
      </c>
      <c r="H22" s="196">
        <f t="shared" si="18"/>
        <v>0.11497</v>
      </c>
      <c r="I22" s="196">
        <f t="shared" si="18"/>
        <v>-1.8010000000000002E-2</v>
      </c>
      <c r="J22" s="196">
        <f t="shared" si="18"/>
        <v>1.103E-2</v>
      </c>
      <c r="K22" s="196">
        <f t="shared" si="18"/>
        <v>2.6519999999999998E-2</v>
      </c>
      <c r="L22" s="196">
        <f t="shared" si="18"/>
        <v>2.5600000000000001E-2</v>
      </c>
      <c r="M22" s="196">
        <f t="shared" si="18"/>
        <v>4.3400000000000001E-3</v>
      </c>
      <c r="N22" s="196">
        <f t="shared" si="18"/>
        <v>6.96E-3</v>
      </c>
      <c r="O22" s="196">
        <f t="shared" si="18"/>
        <v>1.393E-2</v>
      </c>
      <c r="P22" s="196">
        <f t="shared" si="18"/>
        <v>-1.516E-2</v>
      </c>
      <c r="Q22" s="196">
        <f t="shared" si="18"/>
        <v>5.9000000000000003E-4</v>
      </c>
      <c r="R22" s="194">
        <f>AVERAGE(D22:Q22)</f>
        <v>0.10640357142857144</v>
      </c>
      <c r="S22" s="194">
        <f>AVERAGE(D22:I22)</f>
        <v>0.23597333333333328</v>
      </c>
    </row>
    <row r="23" spans="2:36" ht="15.75" thickBot="1" x14ac:dyDescent="0.3">
      <c r="B23" s="252"/>
      <c r="C23" s="254"/>
      <c r="D23" s="197">
        <f>U13</f>
        <v>0</v>
      </c>
      <c r="E23" s="197">
        <f t="shared" ref="E23:Q23" si="19">V13</f>
        <v>3.952E-2</v>
      </c>
      <c r="F23" s="197">
        <f t="shared" si="19"/>
        <v>0</v>
      </c>
      <c r="G23" s="197">
        <f t="shared" si="19"/>
        <v>5.4000000000000001E-4</v>
      </c>
      <c r="H23" s="197">
        <f t="shared" si="19"/>
        <v>4.4299999999999999E-2</v>
      </c>
      <c r="I23" s="197">
        <f t="shared" si="19"/>
        <v>0.66815999999999998</v>
      </c>
      <c r="J23" s="197">
        <f t="shared" si="19"/>
        <v>0.37770999999999999</v>
      </c>
      <c r="K23" s="197">
        <f t="shared" si="19"/>
        <v>5.8349999999999999E-2</v>
      </c>
      <c r="L23" s="197">
        <f t="shared" si="19"/>
        <v>5.4559999999999997E-2</v>
      </c>
      <c r="M23" s="197">
        <f t="shared" si="19"/>
        <v>0.73402000000000001</v>
      </c>
      <c r="N23" s="197">
        <f t="shared" si="19"/>
        <v>0.57408000000000003</v>
      </c>
      <c r="O23" s="197">
        <f t="shared" si="19"/>
        <v>0.19045999999999999</v>
      </c>
      <c r="P23" s="197">
        <f t="shared" si="19"/>
        <v>9.6680000000000002E-2</v>
      </c>
      <c r="Q23" s="197">
        <f t="shared" si="19"/>
        <v>0.94994999999999996</v>
      </c>
      <c r="R23" s="199"/>
      <c r="T23" s="255" t="s">
        <v>264</v>
      </c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</row>
    <row r="24" spans="2:36" x14ac:dyDescent="0.25">
      <c r="B24" s="250" t="s">
        <v>257</v>
      </c>
      <c r="C24" s="253" t="s">
        <v>264</v>
      </c>
      <c r="D24" s="194">
        <f>U35</f>
        <v>9.4289999999999999E-2</v>
      </c>
      <c r="E24" s="194">
        <f t="shared" ref="E24:Q24" si="20">V35</f>
        <v>0.11456</v>
      </c>
      <c r="F24" s="194">
        <f t="shared" si="20"/>
        <v>-0.15004999999999999</v>
      </c>
      <c r="G24" s="194">
        <f t="shared" si="20"/>
        <v>5.713E-2</v>
      </c>
      <c r="H24" s="194">
        <f t="shared" si="20"/>
        <v>0.16514000000000001</v>
      </c>
      <c r="I24" s="194">
        <f t="shared" si="20"/>
        <v>7.7359999999999998E-2</v>
      </c>
      <c r="J24" s="194">
        <f t="shared" si="20"/>
        <v>1.357E-2</v>
      </c>
      <c r="K24" s="194">
        <f t="shared" si="20"/>
        <v>1.4319999999999999E-2</v>
      </c>
      <c r="L24" s="194">
        <f t="shared" si="20"/>
        <v>2.7200000000000002E-3</v>
      </c>
      <c r="M24" s="194">
        <f t="shared" si="20"/>
        <v>8.7200000000000003E-3</v>
      </c>
      <c r="N24" s="194">
        <f t="shared" si="20"/>
        <v>1.1520000000000001E-2</v>
      </c>
      <c r="O24" s="194">
        <f t="shared" si="20"/>
        <v>4.0099999999999997E-3</v>
      </c>
      <c r="P24" s="194">
        <f t="shared" si="20"/>
        <v>6.6800000000000002E-3</v>
      </c>
      <c r="Q24" s="194">
        <f t="shared" si="20"/>
        <v>1.3990000000000001E-2</v>
      </c>
      <c r="R24" s="194">
        <f>AVERAGE(D24:Q24)</f>
        <v>3.0997142857142859E-2</v>
      </c>
      <c r="S24" s="194">
        <f>AVERAGE(D24:I24)</f>
        <v>5.9738333333333331E-2</v>
      </c>
      <c r="T24" s="106" t="s">
        <v>213</v>
      </c>
      <c r="U24" s="107" t="s">
        <v>214</v>
      </c>
      <c r="V24" s="107" t="s">
        <v>215</v>
      </c>
      <c r="W24" s="107" t="s">
        <v>216</v>
      </c>
      <c r="X24" s="107" t="s">
        <v>217</v>
      </c>
      <c r="Y24" s="107" t="s">
        <v>218</v>
      </c>
      <c r="Z24" s="107" t="s">
        <v>219</v>
      </c>
      <c r="AA24" s="107" t="s">
        <v>220</v>
      </c>
      <c r="AB24" s="107" t="s">
        <v>221</v>
      </c>
      <c r="AC24" s="107" t="s">
        <v>222</v>
      </c>
      <c r="AD24" s="107" t="s">
        <v>223</v>
      </c>
      <c r="AE24" s="107" t="s">
        <v>224</v>
      </c>
      <c r="AF24" s="107" t="s">
        <v>225</v>
      </c>
      <c r="AG24" s="107" t="s">
        <v>226</v>
      </c>
      <c r="AH24" s="107" t="s">
        <v>227</v>
      </c>
      <c r="AI24" s="107" t="s">
        <v>228</v>
      </c>
      <c r="AJ24" s="108" t="s">
        <v>229</v>
      </c>
    </row>
    <row r="25" spans="2:36" x14ac:dyDescent="0.25">
      <c r="B25" s="251"/>
      <c r="C25" s="253"/>
      <c r="D25" s="195">
        <f>U36</f>
        <v>4.0000000000000001E-3</v>
      </c>
      <c r="E25" s="195">
        <f t="shared" ref="E25:Q25" si="21">V36</f>
        <v>3.3800000000000002E-3</v>
      </c>
      <c r="F25" s="195">
        <f t="shared" si="21"/>
        <v>8.0000000000000007E-5</v>
      </c>
      <c r="G25" s="195">
        <f t="shared" si="21"/>
        <v>5.5809999999999998E-2</v>
      </c>
      <c r="H25" s="195">
        <f t="shared" si="21"/>
        <v>0</v>
      </c>
      <c r="I25" s="195">
        <f t="shared" si="21"/>
        <v>3.8999999999999999E-4</v>
      </c>
      <c r="J25" s="195">
        <f t="shared" si="21"/>
        <v>1.5990000000000001E-2</v>
      </c>
      <c r="K25" s="195">
        <f t="shared" si="21"/>
        <v>2.5360000000000001E-2</v>
      </c>
      <c r="L25" s="195">
        <f t="shared" si="21"/>
        <v>0.62158999999999998</v>
      </c>
      <c r="M25" s="195">
        <f t="shared" si="21"/>
        <v>0.1069</v>
      </c>
      <c r="N25" s="195">
        <f t="shared" si="21"/>
        <v>7.009E-2</v>
      </c>
      <c r="O25" s="195">
        <f t="shared" si="21"/>
        <v>0.43258000000000002</v>
      </c>
      <c r="P25" s="195">
        <f t="shared" si="21"/>
        <v>0.12</v>
      </c>
      <c r="Q25" s="195">
        <f t="shared" si="21"/>
        <v>1.9499999999999999E-3</v>
      </c>
      <c r="R25" s="195"/>
      <c r="T25" s="109" t="s">
        <v>32</v>
      </c>
      <c r="U25" s="110">
        <v>-0.59855000000000003</v>
      </c>
      <c r="V25" s="110">
        <v>-0.70506999999999997</v>
      </c>
      <c r="W25" s="110">
        <v>-0.51168000000000002</v>
      </c>
      <c r="X25" s="110">
        <v>-0.54649999999999999</v>
      </c>
      <c r="Y25" s="110">
        <v>-0.52151999999999998</v>
      </c>
      <c r="Z25" s="110">
        <v>-0.31796000000000002</v>
      </c>
      <c r="AA25" s="110">
        <v>-7.5160000000000005E-2</v>
      </c>
      <c r="AB25" s="110">
        <v>-8.8539999999999994E-2</v>
      </c>
      <c r="AC25" s="110">
        <v>-6.5710000000000005E-2</v>
      </c>
      <c r="AD25" s="110">
        <v>-6.3200000000000006E-2</v>
      </c>
      <c r="AE25" s="110">
        <v>-4.9669999999999999E-2</v>
      </c>
      <c r="AF25" s="110">
        <v>-2.6380000000000001E-2</v>
      </c>
      <c r="AG25" s="110">
        <v>-1.985E-2</v>
      </c>
      <c r="AH25" s="110">
        <v>-0.03</v>
      </c>
      <c r="AI25" s="111">
        <v>1</v>
      </c>
      <c r="AJ25" s="112">
        <v>1</v>
      </c>
    </row>
    <row r="26" spans="2:36" x14ac:dyDescent="0.25">
      <c r="B26" s="251"/>
      <c r="C26" s="253" t="s">
        <v>266</v>
      </c>
      <c r="D26" s="196">
        <f>U14</f>
        <v>-8.9649999999999994E-2</v>
      </c>
      <c r="E26" s="196">
        <f t="shared" ref="E26:Q26" si="22">V14</f>
        <v>3.5580000000000001E-2</v>
      </c>
      <c r="F26" s="196">
        <f t="shared" si="22"/>
        <v>-0.11624</v>
      </c>
      <c r="G26" s="196">
        <f t="shared" si="22"/>
        <v>5.0180000000000002E-2</v>
      </c>
      <c r="H26" s="196">
        <f t="shared" si="22"/>
        <v>4.9599999999999998E-2</v>
      </c>
      <c r="I26" s="196">
        <f t="shared" si="22"/>
        <v>5.9959999999999999E-2</v>
      </c>
      <c r="J26" s="196">
        <f t="shared" si="22"/>
        <v>9.4800000000000006E-3</v>
      </c>
      <c r="K26" s="196">
        <f t="shared" si="22"/>
        <v>9.5700000000000004E-3</v>
      </c>
      <c r="L26" s="196">
        <f t="shared" si="22"/>
        <v>4.28E-3</v>
      </c>
      <c r="M26" s="196">
        <f t="shared" si="22"/>
        <v>1.2370000000000001E-2</v>
      </c>
      <c r="N26" s="196">
        <f t="shared" si="22"/>
        <v>9.1500000000000001E-3</v>
      </c>
      <c r="O26" s="196">
        <f t="shared" si="22"/>
        <v>2.0400000000000001E-3</v>
      </c>
      <c r="P26" s="196">
        <f t="shared" si="22"/>
        <v>9.7599999999999996E-3</v>
      </c>
      <c r="Q26" s="196">
        <f t="shared" si="22"/>
        <v>4.7299999999999998E-3</v>
      </c>
      <c r="R26" s="194">
        <f>AVERAGE(D26:Q26)</f>
        <v>3.6292857142857155E-3</v>
      </c>
      <c r="S26" s="194">
        <f>AVERAGE(D26:I26)</f>
        <v>-1.7616666666666638E-3</v>
      </c>
      <c r="T26" s="109" t="s">
        <v>32</v>
      </c>
      <c r="U26" s="111">
        <v>0</v>
      </c>
      <c r="V26" s="111">
        <v>0</v>
      </c>
      <c r="W26" s="111">
        <v>0</v>
      </c>
      <c r="X26" s="111">
        <v>0</v>
      </c>
      <c r="Y26" s="111">
        <v>0</v>
      </c>
      <c r="Z26" s="111">
        <v>0</v>
      </c>
      <c r="AA26" s="111">
        <v>0</v>
      </c>
      <c r="AB26" s="111">
        <v>0</v>
      </c>
      <c r="AC26" s="111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0</v>
      </c>
      <c r="AI26" s="111">
        <v>2</v>
      </c>
      <c r="AJ26" s="112">
        <v>1</v>
      </c>
    </row>
    <row r="27" spans="2:36" x14ac:dyDescent="0.25">
      <c r="B27" s="252"/>
      <c r="C27" s="254"/>
      <c r="D27" s="197">
        <f>U15</f>
        <v>1.4300000000000001E-3</v>
      </c>
      <c r="E27" s="197">
        <f t="shared" ref="E27:Q27" si="23">V15</f>
        <v>0.27522999999999997</v>
      </c>
      <c r="F27" s="197">
        <f t="shared" si="23"/>
        <v>3.8000000000000002E-4</v>
      </c>
      <c r="G27" s="197">
        <f t="shared" si="23"/>
        <v>6.5409999999999996E-2</v>
      </c>
      <c r="H27" s="197">
        <f t="shared" si="23"/>
        <v>0.15493999999999999</v>
      </c>
      <c r="I27" s="197">
        <f t="shared" si="23"/>
        <v>1.7340000000000001E-2</v>
      </c>
      <c r="J27" s="197">
        <f t="shared" si="23"/>
        <v>0.20519000000000001</v>
      </c>
      <c r="K27" s="197">
        <f t="shared" si="23"/>
        <v>0.23616000000000001</v>
      </c>
      <c r="L27" s="197">
        <f t="shared" si="23"/>
        <v>0.57759000000000005</v>
      </c>
      <c r="M27" s="197">
        <f t="shared" si="23"/>
        <v>0.10621999999999999</v>
      </c>
      <c r="N27" s="197">
        <f t="shared" si="23"/>
        <v>0.27578999999999998</v>
      </c>
      <c r="O27" s="197">
        <f t="shared" si="23"/>
        <v>0.77229999999999999</v>
      </c>
      <c r="P27" s="197">
        <f t="shared" si="23"/>
        <v>9.5449999999999993E-2</v>
      </c>
      <c r="Q27" s="197">
        <f t="shared" si="23"/>
        <v>0.45190999999999998</v>
      </c>
      <c r="R27" s="199"/>
      <c r="T27" s="109" t="s">
        <v>155</v>
      </c>
      <c r="U27" s="111">
        <v>2.8539999999999999E-2</v>
      </c>
      <c r="V27" s="111">
        <v>2.717E-2</v>
      </c>
      <c r="W27" s="111">
        <v>2.0230000000000001E-2</v>
      </c>
      <c r="X27" s="111">
        <v>2.3949999999999999E-2</v>
      </c>
      <c r="Y27" s="111">
        <v>2.2429999999999999E-2</v>
      </c>
      <c r="Z27" s="111">
        <v>1.3939999999999999E-2</v>
      </c>
      <c r="AA27" s="111">
        <v>2.5899999999999999E-3</v>
      </c>
      <c r="AB27" s="111">
        <v>3.0200000000000001E-3</v>
      </c>
      <c r="AC27" s="111">
        <v>2.7299999999999998E-3</v>
      </c>
      <c r="AD27" s="111">
        <v>2.66E-3</v>
      </c>
      <c r="AE27" s="111">
        <v>1.91E-3</v>
      </c>
      <c r="AF27" s="111">
        <v>1.4300000000000001E-3</v>
      </c>
      <c r="AG27" s="111">
        <v>1.1999999999999999E-3</v>
      </c>
      <c r="AH27" s="111">
        <v>1.32E-3</v>
      </c>
      <c r="AI27" s="111">
        <v>1</v>
      </c>
      <c r="AJ27" s="112">
        <v>2</v>
      </c>
    </row>
    <row r="28" spans="2:36" x14ac:dyDescent="0.25">
      <c r="B28" s="250" t="s">
        <v>261</v>
      </c>
      <c r="C28" s="253" t="s">
        <v>264</v>
      </c>
      <c r="D28" s="194">
        <f>U37</f>
        <v>3.2939999999999997E-2</v>
      </c>
      <c r="E28" s="194">
        <f t="shared" ref="E28:Q28" si="24">V37</f>
        <v>-1.0659999999999999E-2</v>
      </c>
      <c r="F28" s="194">
        <f t="shared" si="24"/>
        <v>3.891E-2</v>
      </c>
      <c r="G28" s="194">
        <f t="shared" si="24"/>
        <v>0.48633999999999999</v>
      </c>
      <c r="H28" s="194">
        <f t="shared" si="24"/>
        <v>0.83423000000000003</v>
      </c>
      <c r="I28" s="194">
        <f t="shared" si="24"/>
        <v>0.70938999999999997</v>
      </c>
      <c r="J28" s="194">
        <f t="shared" si="24"/>
        <v>0.24009</v>
      </c>
      <c r="K28" s="194">
        <f t="shared" si="24"/>
        <v>0.2586</v>
      </c>
      <c r="L28" s="194">
        <f t="shared" si="24"/>
        <v>0.2399</v>
      </c>
      <c r="M28" s="194">
        <f t="shared" si="24"/>
        <v>0.1827</v>
      </c>
      <c r="N28" s="194">
        <f t="shared" si="24"/>
        <v>0.15013000000000001</v>
      </c>
      <c r="O28" s="194">
        <f t="shared" si="24"/>
        <v>9.4869999999999996E-2</v>
      </c>
      <c r="P28" s="194">
        <f t="shared" si="24"/>
        <v>7.1989999999999998E-2</v>
      </c>
      <c r="Q28" s="194">
        <f t="shared" si="24"/>
        <v>8.4750000000000006E-2</v>
      </c>
      <c r="R28" s="194">
        <f>AVERAGE(D28:Q28)</f>
        <v>0.24386999999999998</v>
      </c>
      <c r="S28" s="194">
        <f>AVERAGE(D28:I28)</f>
        <v>0.34852499999999997</v>
      </c>
      <c r="T28" s="109" t="s">
        <v>155</v>
      </c>
      <c r="U28" s="111">
        <v>0</v>
      </c>
      <c r="V28" s="111">
        <v>0</v>
      </c>
      <c r="W28" s="111">
        <v>0</v>
      </c>
      <c r="X28" s="111">
        <v>0</v>
      </c>
      <c r="Y28" s="111">
        <v>0</v>
      </c>
      <c r="Z28" s="111">
        <v>0</v>
      </c>
      <c r="AA28" s="111">
        <v>0</v>
      </c>
      <c r="AB28" s="111">
        <v>0</v>
      </c>
      <c r="AC28" s="111">
        <v>0</v>
      </c>
      <c r="AD28" s="111">
        <v>0</v>
      </c>
      <c r="AE28" s="111">
        <v>0</v>
      </c>
      <c r="AF28" s="111">
        <v>0</v>
      </c>
      <c r="AG28" s="111">
        <v>0</v>
      </c>
      <c r="AH28" s="111">
        <v>0</v>
      </c>
      <c r="AI28" s="111">
        <v>2</v>
      </c>
      <c r="AJ28" s="112">
        <v>2</v>
      </c>
    </row>
    <row r="29" spans="2:36" x14ac:dyDescent="0.25">
      <c r="B29" s="251"/>
      <c r="C29" s="253"/>
      <c r="D29" s="195">
        <f>U38</f>
        <v>0.65754000000000001</v>
      </c>
      <c r="E29" s="195">
        <f t="shared" ref="E29:Q29" si="25">V38</f>
        <v>0.89912000000000003</v>
      </c>
      <c r="F29" s="195">
        <f t="shared" si="25"/>
        <v>0.68923000000000001</v>
      </c>
      <c r="G29" s="195">
        <f t="shared" si="25"/>
        <v>0</v>
      </c>
      <c r="H29" s="195">
        <f t="shared" si="25"/>
        <v>0</v>
      </c>
      <c r="I29" s="195">
        <f t="shared" si="25"/>
        <v>0</v>
      </c>
      <c r="J29" s="195">
        <f t="shared" si="25"/>
        <v>0</v>
      </c>
      <c r="K29" s="195">
        <f t="shared" si="25"/>
        <v>0</v>
      </c>
      <c r="L29" s="195">
        <f t="shared" si="25"/>
        <v>0</v>
      </c>
      <c r="M29" s="195">
        <f t="shared" si="25"/>
        <v>0</v>
      </c>
      <c r="N29" s="195">
        <f t="shared" si="25"/>
        <v>0</v>
      </c>
      <c r="O29" s="195">
        <f t="shared" si="25"/>
        <v>0</v>
      </c>
      <c r="P29" s="195">
        <f t="shared" si="25"/>
        <v>0</v>
      </c>
      <c r="Q29" s="195">
        <f t="shared" si="25"/>
        <v>0</v>
      </c>
      <c r="R29" s="195"/>
      <c r="T29" s="109" t="s">
        <v>244</v>
      </c>
      <c r="U29" s="111">
        <v>0.25286999999999998</v>
      </c>
      <c r="V29" s="111">
        <v>0.23354</v>
      </c>
      <c r="W29" s="111">
        <v>0.43306</v>
      </c>
      <c r="X29" s="111">
        <v>0.24625</v>
      </c>
      <c r="Y29" s="111">
        <v>0.31492999999999999</v>
      </c>
      <c r="Z29" s="111">
        <v>0.15257000000000001</v>
      </c>
      <c r="AA29" s="111">
        <v>2.4420000000000001E-2</v>
      </c>
      <c r="AB29" s="111">
        <v>3.3829999999999999E-2</v>
      </c>
      <c r="AC29" s="111">
        <v>2.426E-2</v>
      </c>
      <c r="AD29" s="111">
        <v>9.4599999999999997E-3</v>
      </c>
      <c r="AE29" s="111">
        <v>1.2579999999999999E-2</v>
      </c>
      <c r="AF29" s="111">
        <v>1.32E-2</v>
      </c>
      <c r="AG29" s="111">
        <v>7.2199999999999999E-3</v>
      </c>
      <c r="AH29" s="111">
        <v>2.7200000000000002E-3</v>
      </c>
      <c r="AI29" s="111">
        <v>1</v>
      </c>
      <c r="AJ29" s="112">
        <v>3</v>
      </c>
    </row>
    <row r="30" spans="2:36" x14ac:dyDescent="0.25">
      <c r="B30" s="251"/>
      <c r="C30" s="253" t="s">
        <v>266</v>
      </c>
      <c r="D30" s="196">
        <f>U16</f>
        <v>0.22375999999999999</v>
      </c>
      <c r="E30" s="196">
        <f t="shared" ref="E30:Q30" si="26">V16</f>
        <v>0.17615</v>
      </c>
      <c r="F30" s="196">
        <f t="shared" si="26"/>
        <v>0.19853999999999999</v>
      </c>
      <c r="G30" s="196">
        <f t="shared" si="26"/>
        <v>0.38063999999999998</v>
      </c>
      <c r="H30" s="196">
        <f t="shared" si="26"/>
        <v>0.66415000000000002</v>
      </c>
      <c r="I30" s="196">
        <f t="shared" si="26"/>
        <v>0.58111999999999997</v>
      </c>
      <c r="J30" s="196">
        <f t="shared" si="26"/>
        <v>0.19891</v>
      </c>
      <c r="K30" s="196">
        <f t="shared" si="26"/>
        <v>0.21793999999999999</v>
      </c>
      <c r="L30" s="196">
        <f t="shared" si="26"/>
        <v>0.24346999999999999</v>
      </c>
      <c r="M30" s="196">
        <f t="shared" si="26"/>
        <v>0.1656</v>
      </c>
      <c r="N30" s="196">
        <f t="shared" si="26"/>
        <v>0.14857000000000001</v>
      </c>
      <c r="O30" s="196">
        <f t="shared" si="26"/>
        <v>0.12349</v>
      </c>
      <c r="P30" s="196">
        <f t="shared" si="26"/>
        <v>9.7170000000000006E-2</v>
      </c>
      <c r="Q30" s="196">
        <f t="shared" si="26"/>
        <v>8.0369999999999997E-2</v>
      </c>
      <c r="R30" s="194">
        <f>AVERAGE(D30:Q30)</f>
        <v>0.24999142857142856</v>
      </c>
      <c r="S30" s="194">
        <f>AVERAGE(D30:I30)</f>
        <v>0.37072666666666665</v>
      </c>
      <c r="T30" s="109" t="s">
        <v>244</v>
      </c>
      <c r="U30" s="111">
        <v>0</v>
      </c>
      <c r="V30" s="111">
        <v>0</v>
      </c>
      <c r="W30" s="111">
        <v>0</v>
      </c>
      <c r="X30" s="111">
        <v>0</v>
      </c>
      <c r="Y30" s="111">
        <v>0</v>
      </c>
      <c r="Z30" s="111">
        <v>0</v>
      </c>
      <c r="AA30" s="111">
        <v>0</v>
      </c>
      <c r="AB30" s="111">
        <v>0</v>
      </c>
      <c r="AC30" s="111">
        <v>1.0000000000000001E-5</v>
      </c>
      <c r="AD30" s="111">
        <v>5.7029999999999997E-2</v>
      </c>
      <c r="AE30" s="111">
        <v>2.4119999999999999E-2</v>
      </c>
      <c r="AF30" s="111">
        <v>2.0600000000000002E-3</v>
      </c>
      <c r="AG30" s="111">
        <v>4.4130000000000003E-2</v>
      </c>
      <c r="AH30" s="111">
        <v>0.41631000000000001</v>
      </c>
      <c r="AI30" s="111">
        <v>2</v>
      </c>
      <c r="AJ30" s="112">
        <v>3</v>
      </c>
    </row>
    <row r="31" spans="2:36" x14ac:dyDescent="0.25">
      <c r="B31" s="252"/>
      <c r="C31" s="254"/>
      <c r="D31" s="197">
        <f>U17</f>
        <v>5.0000000000000002E-5</v>
      </c>
      <c r="E31" s="197">
        <f t="shared" ref="E31:Q31" si="27">V17</f>
        <v>3.1199999999999999E-3</v>
      </c>
      <c r="F31" s="197">
        <f t="shared" si="27"/>
        <v>3.46E-3</v>
      </c>
      <c r="G31" s="197">
        <f t="shared" si="27"/>
        <v>0</v>
      </c>
      <c r="H31" s="197">
        <f t="shared" si="27"/>
        <v>0</v>
      </c>
      <c r="I31" s="197">
        <f t="shared" si="27"/>
        <v>0</v>
      </c>
      <c r="J31" s="197">
        <f t="shared" si="27"/>
        <v>0</v>
      </c>
      <c r="K31" s="197">
        <f t="shared" si="27"/>
        <v>0</v>
      </c>
      <c r="L31" s="197">
        <f t="shared" si="27"/>
        <v>0</v>
      </c>
      <c r="M31" s="197">
        <f t="shared" si="27"/>
        <v>0</v>
      </c>
      <c r="N31" s="197">
        <f t="shared" si="27"/>
        <v>0</v>
      </c>
      <c r="O31" s="197">
        <f t="shared" si="27"/>
        <v>0</v>
      </c>
      <c r="P31" s="197">
        <f t="shared" si="27"/>
        <v>0</v>
      </c>
      <c r="Q31" s="197">
        <f t="shared" si="27"/>
        <v>0</v>
      </c>
      <c r="R31" s="199"/>
      <c r="T31" s="109" t="s">
        <v>245</v>
      </c>
      <c r="U31" s="111">
        <v>0.25190000000000001</v>
      </c>
      <c r="V31" s="111">
        <v>0.75378000000000001</v>
      </c>
      <c r="W31" s="110">
        <v>-6.7559999999999995E-2</v>
      </c>
      <c r="X31" s="111">
        <v>0.16313</v>
      </c>
      <c r="Y31" s="110">
        <v>-4.5679999999999998E-2</v>
      </c>
      <c r="Z31" s="110">
        <v>-5.475E-2</v>
      </c>
      <c r="AA31" s="110">
        <v>-2.5409999999999999E-2</v>
      </c>
      <c r="AB31" s="110">
        <v>-3.4270000000000002E-2</v>
      </c>
      <c r="AC31" s="110">
        <v>-4.4240000000000002E-2</v>
      </c>
      <c r="AD31" s="110">
        <v>-1.048E-2</v>
      </c>
      <c r="AE31" s="110">
        <v>-4.9699999999999996E-3</v>
      </c>
      <c r="AF31" s="110">
        <v>-1.942E-2</v>
      </c>
      <c r="AG31" s="110">
        <v>-1.1000000000000001E-3</v>
      </c>
      <c r="AH31" s="111">
        <v>9.1000000000000004E-3</v>
      </c>
      <c r="AI31" s="111">
        <v>1</v>
      </c>
      <c r="AJ31" s="112">
        <v>4</v>
      </c>
    </row>
    <row r="32" spans="2:36" x14ac:dyDescent="0.25">
      <c r="B32" s="250" t="s">
        <v>259</v>
      </c>
      <c r="C32" s="253" t="s">
        <v>264</v>
      </c>
      <c r="D32" s="194">
        <f>U39</f>
        <v>0.25755</v>
      </c>
      <c r="E32" s="194">
        <f t="shared" ref="E32:Q32" si="28">V39</f>
        <v>0.30934</v>
      </c>
      <c r="F32" s="194">
        <f t="shared" si="28"/>
        <v>0.31933</v>
      </c>
      <c r="G32" s="194">
        <f t="shared" si="28"/>
        <v>0.21107000000000001</v>
      </c>
      <c r="H32" s="194">
        <f t="shared" si="28"/>
        <v>0.10802</v>
      </c>
      <c r="I32" s="194">
        <f t="shared" si="28"/>
        <v>2.4969999999999999E-2</v>
      </c>
      <c r="J32" s="194">
        <f t="shared" si="28"/>
        <v>-1.66E-2</v>
      </c>
      <c r="K32" s="194">
        <f t="shared" si="28"/>
        <v>-2.5909999999999999E-2</v>
      </c>
      <c r="L32" s="194">
        <f t="shared" si="28"/>
        <v>-1.0200000000000001E-2</v>
      </c>
      <c r="M32" s="194">
        <f t="shared" si="28"/>
        <v>-1.336E-2</v>
      </c>
      <c r="N32" s="194">
        <f t="shared" si="28"/>
        <v>-5.7000000000000002E-3</v>
      </c>
      <c r="O32" s="194">
        <f t="shared" si="28"/>
        <v>-6.7999999999999996E-3</v>
      </c>
      <c r="P32" s="194">
        <f t="shared" si="28"/>
        <v>-3.4299999999999999E-3</v>
      </c>
      <c r="Q32" s="194">
        <f t="shared" si="28"/>
        <v>9.6100000000000005E-3</v>
      </c>
      <c r="R32" s="194">
        <f>AVERAGE(D32:Q32)</f>
        <v>8.2706428571428556E-2</v>
      </c>
      <c r="S32" s="194">
        <f>AVERAGE(D32:I32)</f>
        <v>0.20504666666666668</v>
      </c>
      <c r="T32" s="109" t="s">
        <v>245</v>
      </c>
      <c r="U32" s="111">
        <v>0</v>
      </c>
      <c r="V32" s="111">
        <v>0</v>
      </c>
      <c r="W32" s="111">
        <v>0.245</v>
      </c>
      <c r="X32" s="111">
        <v>3.4000000000000002E-4</v>
      </c>
      <c r="Y32" s="111">
        <v>0.41454999999999997</v>
      </c>
      <c r="Z32" s="111">
        <v>0.12672</v>
      </c>
      <c r="AA32" s="111">
        <v>6.8999999999999999E-3</v>
      </c>
      <c r="AB32" s="111">
        <v>2.1099999999999999E-3</v>
      </c>
      <c r="AC32" s="111">
        <v>1.0000000000000001E-5</v>
      </c>
      <c r="AD32" s="111">
        <v>0.2492</v>
      </c>
      <c r="AE32" s="111">
        <v>0.60341</v>
      </c>
      <c r="AF32" s="111">
        <v>1.7170000000000001E-2</v>
      </c>
      <c r="AG32" s="111">
        <v>0.86523000000000005</v>
      </c>
      <c r="AH32" s="111">
        <v>0.16919000000000001</v>
      </c>
      <c r="AI32" s="111">
        <v>2</v>
      </c>
      <c r="AJ32" s="112">
        <v>4</v>
      </c>
    </row>
    <row r="33" spans="2:36" x14ac:dyDescent="0.25">
      <c r="B33" s="251"/>
      <c r="C33" s="253"/>
      <c r="D33" s="195">
        <f>U40</f>
        <v>0</v>
      </c>
      <c r="E33" s="195">
        <f t="shared" ref="E33:Q33" si="29">V40</f>
        <v>0</v>
      </c>
      <c r="F33" s="195">
        <f t="shared" si="29"/>
        <v>0</v>
      </c>
      <c r="G33" s="195">
        <f t="shared" si="29"/>
        <v>0</v>
      </c>
      <c r="H33" s="195">
        <f t="shared" si="29"/>
        <v>0</v>
      </c>
      <c r="I33" s="195">
        <f t="shared" si="29"/>
        <v>0.27216000000000001</v>
      </c>
      <c r="J33" s="195">
        <f t="shared" si="29"/>
        <v>1.5559999999999999E-2</v>
      </c>
      <c r="K33" s="195">
        <f t="shared" si="29"/>
        <v>4.6999999999999999E-4</v>
      </c>
      <c r="L33" s="195">
        <f t="shared" si="29"/>
        <v>4.0660000000000002E-2</v>
      </c>
      <c r="M33" s="195">
        <f t="shared" si="29"/>
        <v>5.9000000000000003E-4</v>
      </c>
      <c r="N33" s="195">
        <f t="shared" si="29"/>
        <v>0.27201999999999998</v>
      </c>
      <c r="O33" s="195">
        <f t="shared" si="29"/>
        <v>0.12606999999999999</v>
      </c>
      <c r="P33" s="195">
        <f t="shared" si="29"/>
        <v>0.33082</v>
      </c>
      <c r="Q33" s="195">
        <f t="shared" si="29"/>
        <v>2.97E-3</v>
      </c>
      <c r="R33" s="195"/>
      <c r="T33" s="109" t="s">
        <v>246</v>
      </c>
      <c r="U33" s="110">
        <v>-0.11496000000000001</v>
      </c>
      <c r="V33" s="110">
        <v>-9.7949999999999995E-2</v>
      </c>
      <c r="W33" s="111">
        <v>0.89493999999999996</v>
      </c>
      <c r="X33" s="111">
        <v>0.19223999999999999</v>
      </c>
      <c r="Y33" s="110">
        <v>-6.2210000000000001E-2</v>
      </c>
      <c r="Z33" s="110">
        <v>-3.8109999999999998E-2</v>
      </c>
      <c r="AA33" s="110">
        <v>-1.2800000000000001E-3</v>
      </c>
      <c r="AB33" s="111">
        <v>4.1599999999999996E-3</v>
      </c>
      <c r="AC33" s="111">
        <v>2.632E-2</v>
      </c>
      <c r="AD33" s="111">
        <v>1.17E-3</v>
      </c>
      <c r="AE33" s="110">
        <v>-2.2899999999999999E-3</v>
      </c>
      <c r="AF33" s="111">
        <v>9.0299999999999998E-3</v>
      </c>
      <c r="AG33" s="110">
        <v>-5.2500000000000003E-3</v>
      </c>
      <c r="AH33" s="110">
        <v>-1.4189999999999999E-2</v>
      </c>
      <c r="AI33" s="111">
        <v>1</v>
      </c>
      <c r="AJ33" s="112">
        <v>5</v>
      </c>
    </row>
    <row r="34" spans="2:36" x14ac:dyDescent="0.25">
      <c r="B34" s="251"/>
      <c r="C34" s="253" t="s">
        <v>266</v>
      </c>
      <c r="D34" s="196">
        <f>U18</f>
        <v>0.23561000000000001</v>
      </c>
      <c r="E34" s="196">
        <f t="shared" ref="E34:Q34" si="30">V18</f>
        <v>0.29862</v>
      </c>
      <c r="F34" s="196">
        <f t="shared" si="30"/>
        <v>0.30232999999999999</v>
      </c>
      <c r="G34" s="196">
        <f t="shared" si="30"/>
        <v>0.17304</v>
      </c>
      <c r="H34" s="196">
        <f t="shared" si="30"/>
        <v>6.3060000000000005E-2</v>
      </c>
      <c r="I34" s="196">
        <f t="shared" si="30"/>
        <v>0.14000000000000001</v>
      </c>
      <c r="J34" s="196">
        <f t="shared" si="30"/>
        <v>-3.44E-2</v>
      </c>
      <c r="K34" s="196">
        <f t="shared" si="30"/>
        <v>-5.0209999999999998E-2</v>
      </c>
      <c r="L34" s="196">
        <f t="shared" si="30"/>
        <v>-1.474E-2</v>
      </c>
      <c r="M34" s="196">
        <f t="shared" si="30"/>
        <v>-2.9850000000000002E-2</v>
      </c>
      <c r="N34" s="196">
        <f t="shared" si="30"/>
        <v>-8.9700000000000005E-3</v>
      </c>
      <c r="O34" s="196">
        <f t="shared" si="30"/>
        <v>-6.8700000000000002E-3</v>
      </c>
      <c r="P34" s="196">
        <f t="shared" si="30"/>
        <v>5.2999999999999998E-4</v>
      </c>
      <c r="Q34" s="196">
        <f t="shared" si="30"/>
        <v>3.0020000000000002E-2</v>
      </c>
      <c r="R34" s="194">
        <f>AVERAGE(D34:Q34)</f>
        <v>7.8440714285714294E-2</v>
      </c>
      <c r="S34" s="194">
        <f>AVERAGE(D34:I34)</f>
        <v>0.20211000000000001</v>
      </c>
      <c r="T34" s="109" t="s">
        <v>246</v>
      </c>
      <c r="U34" s="111">
        <v>5.0389999999999997E-2</v>
      </c>
      <c r="V34" s="111">
        <v>0.16561000000000001</v>
      </c>
      <c r="W34" s="111">
        <v>0</v>
      </c>
      <c r="X34" s="111">
        <v>1.7000000000000001E-4</v>
      </c>
      <c r="Y34" s="111">
        <v>0.30507000000000001</v>
      </c>
      <c r="Z34" s="111">
        <v>0.31680999999999998</v>
      </c>
      <c r="AA34" s="111">
        <v>0.89524000000000004</v>
      </c>
      <c r="AB34" s="111">
        <v>0.71497999999999995</v>
      </c>
      <c r="AC34" s="111">
        <v>1.03E-2</v>
      </c>
      <c r="AD34" s="111">
        <v>0.90524000000000004</v>
      </c>
      <c r="AE34" s="111">
        <v>0.82487999999999995</v>
      </c>
      <c r="AF34" s="111">
        <v>0.30636000000000002</v>
      </c>
      <c r="AG34" s="111">
        <v>0.47217999999999999</v>
      </c>
      <c r="AH34" s="111">
        <v>7.0440000000000003E-2</v>
      </c>
      <c r="AI34" s="111">
        <v>2</v>
      </c>
      <c r="AJ34" s="112">
        <v>5</v>
      </c>
    </row>
    <row r="35" spans="2:36" x14ac:dyDescent="0.25">
      <c r="B35" s="252"/>
      <c r="C35" s="254"/>
      <c r="D35" s="197">
        <f>U19</f>
        <v>0</v>
      </c>
      <c r="E35" s="197">
        <f t="shared" ref="E35:Q35" si="31">V19</f>
        <v>0</v>
      </c>
      <c r="F35" s="197">
        <f t="shared" si="31"/>
        <v>0</v>
      </c>
      <c r="G35" s="197">
        <f t="shared" si="31"/>
        <v>0</v>
      </c>
      <c r="H35" s="197">
        <f t="shared" si="31"/>
        <v>3.9579999999999997E-2</v>
      </c>
      <c r="I35" s="197">
        <f t="shared" si="31"/>
        <v>3.8999999999999999E-4</v>
      </c>
      <c r="J35" s="197">
        <f t="shared" si="31"/>
        <v>1.434E-2</v>
      </c>
      <c r="K35" s="197">
        <f t="shared" si="31"/>
        <v>4.6999999999999999E-4</v>
      </c>
      <c r="L35" s="197">
        <f t="shared" si="31"/>
        <v>0.20311000000000001</v>
      </c>
      <c r="M35" s="197">
        <f t="shared" si="31"/>
        <v>8.7000000000000001E-4</v>
      </c>
      <c r="N35" s="197">
        <f t="shared" si="31"/>
        <v>0.40888999999999998</v>
      </c>
      <c r="O35" s="197">
        <f t="shared" si="31"/>
        <v>0.47578999999999999</v>
      </c>
      <c r="P35" s="197">
        <f t="shared" si="31"/>
        <v>0.9446</v>
      </c>
      <c r="Q35" s="197">
        <f t="shared" si="31"/>
        <v>3.0000000000000001E-5</v>
      </c>
      <c r="R35" s="199"/>
      <c r="T35" s="109" t="s">
        <v>247</v>
      </c>
      <c r="U35" s="111">
        <v>9.4289999999999999E-2</v>
      </c>
      <c r="V35" s="111">
        <v>0.11456</v>
      </c>
      <c r="W35" s="110">
        <v>-0.15004999999999999</v>
      </c>
      <c r="X35" s="111">
        <v>5.713E-2</v>
      </c>
      <c r="Y35" s="111">
        <v>0.16514000000000001</v>
      </c>
      <c r="Z35" s="111">
        <v>7.7359999999999998E-2</v>
      </c>
      <c r="AA35" s="111">
        <v>1.357E-2</v>
      </c>
      <c r="AB35" s="111">
        <v>1.4319999999999999E-2</v>
      </c>
      <c r="AC35" s="111">
        <v>2.7200000000000002E-3</v>
      </c>
      <c r="AD35" s="111">
        <v>8.7200000000000003E-3</v>
      </c>
      <c r="AE35" s="111">
        <v>1.1520000000000001E-2</v>
      </c>
      <c r="AF35" s="111">
        <v>4.0099999999999997E-3</v>
      </c>
      <c r="AG35" s="111">
        <v>6.6800000000000002E-3</v>
      </c>
      <c r="AH35" s="111">
        <v>1.3990000000000001E-2</v>
      </c>
      <c r="AI35" s="111">
        <v>1</v>
      </c>
      <c r="AJ35" s="112">
        <v>6</v>
      </c>
    </row>
    <row r="36" spans="2:36" x14ac:dyDescent="0.25">
      <c r="B36" s="250" t="s">
        <v>260</v>
      </c>
      <c r="C36" s="253" t="s">
        <v>264</v>
      </c>
      <c r="D36" s="194">
        <f>U41</f>
        <v>1.9970000000000002E-2</v>
      </c>
      <c r="E36" s="194">
        <f t="shared" ref="E36:Q36" si="32">V41</f>
        <v>0.20025000000000001</v>
      </c>
      <c r="F36" s="194">
        <f t="shared" si="32"/>
        <v>0.27583000000000002</v>
      </c>
      <c r="G36" s="194">
        <f t="shared" si="32"/>
        <v>0.15651000000000001</v>
      </c>
      <c r="H36" s="194">
        <f t="shared" si="32"/>
        <v>-6.4269999999999994E-2</v>
      </c>
      <c r="I36" s="194">
        <f t="shared" si="32"/>
        <v>-6.3390000000000002E-2</v>
      </c>
      <c r="J36" s="194">
        <f t="shared" si="32"/>
        <v>-1.3729999999999999E-2</v>
      </c>
      <c r="K36" s="194">
        <f t="shared" si="32"/>
        <v>-1.1900000000000001E-2</v>
      </c>
      <c r="L36" s="194">
        <f t="shared" si="32"/>
        <v>-1.209E-2</v>
      </c>
      <c r="M36" s="194">
        <f t="shared" si="32"/>
        <v>-8.6400000000000001E-3</v>
      </c>
      <c r="N36" s="194">
        <f t="shared" si="32"/>
        <v>-2.8800000000000002E-3</v>
      </c>
      <c r="O36" s="194">
        <f t="shared" si="32"/>
        <v>6.0000000000000001E-3</v>
      </c>
      <c r="P36" s="194">
        <f t="shared" si="32"/>
        <v>2.0300000000000001E-3</v>
      </c>
      <c r="Q36" s="194">
        <f t="shared" si="32"/>
        <v>7.7400000000000004E-3</v>
      </c>
      <c r="R36" s="194">
        <f>AVERAGE(D36:Q36)</f>
        <v>3.5102142857142853E-2</v>
      </c>
      <c r="S36" s="194">
        <f>AVERAGE(D36:I36)</f>
        <v>8.7483333333333316E-2</v>
      </c>
      <c r="T36" s="109" t="s">
        <v>247</v>
      </c>
      <c r="U36" s="111">
        <v>4.0000000000000001E-3</v>
      </c>
      <c r="V36" s="111">
        <v>3.3800000000000002E-3</v>
      </c>
      <c r="W36" s="111">
        <v>8.0000000000000007E-5</v>
      </c>
      <c r="X36" s="111">
        <v>5.5809999999999998E-2</v>
      </c>
      <c r="Y36" s="111">
        <v>0</v>
      </c>
      <c r="Z36" s="111">
        <v>3.8999999999999999E-4</v>
      </c>
      <c r="AA36" s="111">
        <v>1.5990000000000001E-2</v>
      </c>
      <c r="AB36" s="111">
        <v>2.5360000000000001E-2</v>
      </c>
      <c r="AC36" s="111">
        <v>0.62158999999999998</v>
      </c>
      <c r="AD36" s="111">
        <v>0.1069</v>
      </c>
      <c r="AE36" s="111">
        <v>7.009E-2</v>
      </c>
      <c r="AF36" s="111">
        <v>0.43258000000000002</v>
      </c>
      <c r="AG36" s="111">
        <v>0.12</v>
      </c>
      <c r="AH36" s="111">
        <v>1.9499999999999999E-3</v>
      </c>
      <c r="AI36" s="111">
        <v>2</v>
      </c>
      <c r="AJ36" s="112">
        <v>6</v>
      </c>
    </row>
    <row r="37" spans="2:36" x14ac:dyDescent="0.25">
      <c r="B37" s="251"/>
      <c r="C37" s="253"/>
      <c r="D37" s="195">
        <f>U42</f>
        <v>1.4710000000000001E-2</v>
      </c>
      <c r="E37" s="195">
        <f t="shared" ref="E37:Q37" si="33">V42</f>
        <v>0</v>
      </c>
      <c r="F37" s="195">
        <f t="shared" si="33"/>
        <v>0</v>
      </c>
      <c r="G37" s="195">
        <f t="shared" si="33"/>
        <v>0</v>
      </c>
      <c r="H37" s="195">
        <f t="shared" si="33"/>
        <v>6.0000000000000002E-5</v>
      </c>
      <c r="I37" s="195">
        <f t="shared" si="33"/>
        <v>1.2999999999999999E-4</v>
      </c>
      <c r="J37" s="195">
        <f t="shared" si="33"/>
        <v>3.6099999999999999E-3</v>
      </c>
      <c r="K37" s="195">
        <f t="shared" si="33"/>
        <v>1.3440000000000001E-2</v>
      </c>
      <c r="L37" s="195">
        <f t="shared" si="33"/>
        <v>8.1999999999999998E-4</v>
      </c>
      <c r="M37" s="195">
        <f t="shared" si="33"/>
        <v>2.65E-3</v>
      </c>
      <c r="N37" s="195">
        <f t="shared" si="33"/>
        <v>0.37426999999999999</v>
      </c>
      <c r="O37" s="195">
        <f t="shared" si="33"/>
        <v>2.1420000000000002E-2</v>
      </c>
      <c r="P37" s="195">
        <f t="shared" si="33"/>
        <v>0.32353999999999999</v>
      </c>
      <c r="Q37" s="195">
        <f t="shared" si="33"/>
        <v>6.9999999999999994E-5</v>
      </c>
      <c r="R37" s="195"/>
      <c r="T37" s="109" t="s">
        <v>158</v>
      </c>
      <c r="U37" s="111">
        <v>3.2939999999999997E-2</v>
      </c>
      <c r="V37" s="110">
        <v>-1.0659999999999999E-2</v>
      </c>
      <c r="W37" s="111">
        <v>3.891E-2</v>
      </c>
      <c r="X37" s="111">
        <v>0.48633999999999999</v>
      </c>
      <c r="Y37" s="111">
        <v>0.83423000000000003</v>
      </c>
      <c r="Z37" s="111">
        <v>0.70938999999999997</v>
      </c>
      <c r="AA37" s="111">
        <v>0.24009</v>
      </c>
      <c r="AB37" s="111">
        <v>0.2586</v>
      </c>
      <c r="AC37" s="111">
        <v>0.2399</v>
      </c>
      <c r="AD37" s="111">
        <v>0.1827</v>
      </c>
      <c r="AE37" s="111">
        <v>0.15013000000000001</v>
      </c>
      <c r="AF37" s="111">
        <v>9.4869999999999996E-2</v>
      </c>
      <c r="AG37" s="111">
        <v>7.1989999999999998E-2</v>
      </c>
      <c r="AH37" s="111">
        <v>8.4750000000000006E-2</v>
      </c>
      <c r="AI37" s="111">
        <v>1</v>
      </c>
      <c r="AJ37" s="112">
        <v>7</v>
      </c>
    </row>
    <row r="38" spans="2:36" x14ac:dyDescent="0.25">
      <c r="B38" s="251"/>
      <c r="C38" s="253" t="s">
        <v>266</v>
      </c>
      <c r="D38" s="196">
        <f>U20</f>
        <v>-2.0129999999999999E-2</v>
      </c>
      <c r="E38" s="196">
        <f t="shared" ref="E38:Q38" si="34">V20</f>
        <v>0.15894</v>
      </c>
      <c r="F38" s="196">
        <f t="shared" si="34"/>
        <v>0.22292000000000001</v>
      </c>
      <c r="G38" s="196">
        <f t="shared" si="34"/>
        <v>8.2489999999999994E-2</v>
      </c>
      <c r="H38" s="196">
        <f t="shared" si="34"/>
        <v>-0.1409</v>
      </c>
      <c r="I38" s="196">
        <f t="shared" si="34"/>
        <v>-0.1217</v>
      </c>
      <c r="J38" s="196">
        <f t="shared" si="34"/>
        <v>-1.3140000000000001E-2</v>
      </c>
      <c r="K38" s="196">
        <f t="shared" si="34"/>
        <v>-2.5839999999999998E-2</v>
      </c>
      <c r="L38" s="196">
        <f t="shared" si="34"/>
        <v>-1.6629999999999999E-2</v>
      </c>
      <c r="M38" s="196">
        <f t="shared" si="34"/>
        <v>-1.925E-2</v>
      </c>
      <c r="N38" s="196">
        <f t="shared" si="34"/>
        <v>-1.891E-2</v>
      </c>
      <c r="O38" s="196">
        <f t="shared" si="34"/>
        <v>-4.64E-3</v>
      </c>
      <c r="P38" s="196">
        <f t="shared" si="34"/>
        <v>-7.6299999999999996E-3</v>
      </c>
      <c r="Q38" s="196">
        <f t="shared" si="34"/>
        <v>-5.4299999999999999E-3</v>
      </c>
      <c r="R38" s="194">
        <f>AVERAGE(D38:Q38)</f>
        <v>5.0107142857142859E-3</v>
      </c>
      <c r="S38" s="194">
        <f>AVERAGE(D38:I38)</f>
        <v>3.0270000000000005E-2</v>
      </c>
      <c r="T38" s="109" t="s">
        <v>158</v>
      </c>
      <c r="U38" s="111">
        <v>0.65754000000000001</v>
      </c>
      <c r="V38" s="111">
        <v>0.89912000000000003</v>
      </c>
      <c r="W38" s="111">
        <v>0.68923000000000001</v>
      </c>
      <c r="X38" s="111">
        <v>0</v>
      </c>
      <c r="Y38" s="111">
        <v>0</v>
      </c>
      <c r="Z38" s="111">
        <v>0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G38" s="111">
        <v>0</v>
      </c>
      <c r="AH38" s="111">
        <v>0</v>
      </c>
      <c r="AI38" s="111">
        <v>2</v>
      </c>
      <c r="AJ38" s="112">
        <v>7</v>
      </c>
    </row>
    <row r="39" spans="2:36" x14ac:dyDescent="0.25">
      <c r="B39" s="252"/>
      <c r="C39" s="254"/>
      <c r="D39" s="197">
        <f>U21</f>
        <v>4.6219999999999997E-2</v>
      </c>
      <c r="E39" s="197">
        <f t="shared" ref="E39:Q39" si="35">V21</f>
        <v>0</v>
      </c>
      <c r="F39" s="197">
        <f t="shared" si="35"/>
        <v>0</v>
      </c>
      <c r="G39" s="197">
        <f t="shared" si="35"/>
        <v>0</v>
      </c>
      <c r="H39" s="197">
        <f t="shared" si="35"/>
        <v>0</v>
      </c>
      <c r="I39" s="197">
        <f t="shared" si="35"/>
        <v>9.0000000000000006E-5</v>
      </c>
      <c r="J39" s="197">
        <f t="shared" si="35"/>
        <v>0.20458000000000001</v>
      </c>
      <c r="K39" s="197">
        <f t="shared" si="35"/>
        <v>1.068E-2</v>
      </c>
      <c r="L39" s="197">
        <f t="shared" si="35"/>
        <v>4.5280000000000001E-2</v>
      </c>
      <c r="M39" s="197">
        <f t="shared" si="35"/>
        <v>2.8E-3</v>
      </c>
      <c r="N39" s="197">
        <f t="shared" si="35"/>
        <v>4.2900000000000004E-3</v>
      </c>
      <c r="O39" s="197">
        <f t="shared" si="35"/>
        <v>0.3805</v>
      </c>
      <c r="P39" s="197">
        <f t="shared" si="35"/>
        <v>6.1409999999999999E-2</v>
      </c>
      <c r="Q39" s="197">
        <f t="shared" si="35"/>
        <v>0.18926000000000001</v>
      </c>
      <c r="R39" s="199"/>
      <c r="T39" s="109" t="s">
        <v>156</v>
      </c>
      <c r="U39" s="111">
        <v>0.25755</v>
      </c>
      <c r="V39" s="111">
        <v>0.30934</v>
      </c>
      <c r="W39" s="111">
        <v>0.31933</v>
      </c>
      <c r="X39" s="111">
        <v>0.21107000000000001</v>
      </c>
      <c r="Y39" s="111">
        <v>0.10802</v>
      </c>
      <c r="Z39" s="111">
        <v>2.4969999999999999E-2</v>
      </c>
      <c r="AA39" s="110">
        <v>-1.66E-2</v>
      </c>
      <c r="AB39" s="110">
        <v>-2.5909999999999999E-2</v>
      </c>
      <c r="AC39" s="110">
        <v>-1.0200000000000001E-2</v>
      </c>
      <c r="AD39" s="110">
        <v>-1.336E-2</v>
      </c>
      <c r="AE39" s="110">
        <v>-5.7000000000000002E-3</v>
      </c>
      <c r="AF39" s="110">
        <v>-6.7999999999999996E-3</v>
      </c>
      <c r="AG39" s="110">
        <v>-3.4299999999999999E-3</v>
      </c>
      <c r="AH39" s="111">
        <v>9.6100000000000005E-3</v>
      </c>
      <c r="AI39" s="111">
        <v>1</v>
      </c>
      <c r="AJ39" s="112">
        <v>8</v>
      </c>
    </row>
    <row r="40" spans="2:36" x14ac:dyDescent="0.25">
      <c r="T40" s="109" t="s">
        <v>156</v>
      </c>
      <c r="U40" s="111">
        <v>0</v>
      </c>
      <c r="V40" s="111">
        <v>0</v>
      </c>
      <c r="W40" s="111">
        <v>0</v>
      </c>
      <c r="X40" s="111">
        <v>0</v>
      </c>
      <c r="Y40" s="111">
        <v>0</v>
      </c>
      <c r="Z40" s="111">
        <v>0.27216000000000001</v>
      </c>
      <c r="AA40" s="111">
        <v>1.5559999999999999E-2</v>
      </c>
      <c r="AB40" s="111">
        <v>4.6999999999999999E-4</v>
      </c>
      <c r="AC40" s="111">
        <v>4.0660000000000002E-2</v>
      </c>
      <c r="AD40" s="111">
        <v>5.9000000000000003E-4</v>
      </c>
      <c r="AE40" s="111">
        <v>0.27201999999999998</v>
      </c>
      <c r="AF40" s="111">
        <v>0.12606999999999999</v>
      </c>
      <c r="AG40" s="111">
        <v>0.33082</v>
      </c>
      <c r="AH40" s="111">
        <v>2.97E-3</v>
      </c>
      <c r="AI40" s="111">
        <v>2</v>
      </c>
      <c r="AJ40" s="112">
        <v>8</v>
      </c>
    </row>
    <row r="41" spans="2:36" x14ac:dyDescent="0.25">
      <c r="T41" s="109" t="s">
        <v>157</v>
      </c>
      <c r="U41" s="111">
        <v>1.9970000000000002E-2</v>
      </c>
      <c r="V41" s="111">
        <v>0.20025000000000001</v>
      </c>
      <c r="W41" s="111">
        <v>0.27583000000000002</v>
      </c>
      <c r="X41" s="111">
        <v>0.15651000000000001</v>
      </c>
      <c r="Y41" s="110">
        <v>-6.4269999999999994E-2</v>
      </c>
      <c r="Z41" s="110">
        <v>-6.3390000000000002E-2</v>
      </c>
      <c r="AA41" s="110">
        <v>-1.3729999999999999E-2</v>
      </c>
      <c r="AB41" s="110">
        <v>-1.1900000000000001E-2</v>
      </c>
      <c r="AC41" s="110">
        <v>-1.209E-2</v>
      </c>
      <c r="AD41" s="110">
        <v>-8.6400000000000001E-3</v>
      </c>
      <c r="AE41" s="110">
        <v>-2.8800000000000002E-3</v>
      </c>
      <c r="AF41" s="111">
        <v>6.0000000000000001E-3</v>
      </c>
      <c r="AG41" s="111">
        <v>2.0300000000000001E-3</v>
      </c>
      <c r="AH41" s="111">
        <v>7.7400000000000004E-3</v>
      </c>
      <c r="AI41" s="111">
        <v>1</v>
      </c>
      <c r="AJ41" s="112">
        <v>9</v>
      </c>
    </row>
    <row r="42" spans="2:36" ht="15.75" thickBot="1" x14ac:dyDescent="0.3">
      <c r="T42" s="113" t="s">
        <v>157</v>
      </c>
      <c r="U42" s="114">
        <v>1.4710000000000001E-2</v>
      </c>
      <c r="V42" s="114">
        <v>0</v>
      </c>
      <c r="W42" s="114">
        <v>0</v>
      </c>
      <c r="X42" s="114">
        <v>0</v>
      </c>
      <c r="Y42" s="114">
        <v>6.0000000000000002E-5</v>
      </c>
      <c r="Z42" s="114">
        <v>1.2999999999999999E-4</v>
      </c>
      <c r="AA42" s="114">
        <v>3.6099999999999999E-3</v>
      </c>
      <c r="AB42" s="114">
        <v>1.3440000000000001E-2</v>
      </c>
      <c r="AC42" s="114">
        <v>8.1999999999999998E-4</v>
      </c>
      <c r="AD42" s="114">
        <v>2.65E-3</v>
      </c>
      <c r="AE42" s="114">
        <v>0.37426999999999999</v>
      </c>
      <c r="AF42" s="114">
        <v>2.1420000000000002E-2</v>
      </c>
      <c r="AG42" s="114">
        <v>0.32353999999999999</v>
      </c>
      <c r="AH42" s="114">
        <v>6.9999999999999994E-5</v>
      </c>
      <c r="AI42" s="114">
        <v>2</v>
      </c>
      <c r="AJ42" s="115">
        <v>9</v>
      </c>
    </row>
    <row r="44" spans="2:36" x14ac:dyDescent="0.25">
      <c r="B44" s="154" t="s">
        <v>269</v>
      </c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</row>
    <row r="45" spans="2:36" ht="15.75" thickBot="1" x14ac:dyDescent="0.3">
      <c r="B45" s="193" t="s">
        <v>6</v>
      </c>
      <c r="C45" s="193" t="s">
        <v>268</v>
      </c>
      <c r="D45" s="193">
        <v>2004</v>
      </c>
      <c r="E45" s="193">
        <v>2005</v>
      </c>
      <c r="F45" s="193">
        <v>2006</v>
      </c>
      <c r="G45" s="193">
        <v>2007</v>
      </c>
      <c r="H45" s="193">
        <v>2008</v>
      </c>
      <c r="I45" s="193">
        <v>2009</v>
      </c>
      <c r="J45" s="193">
        <v>2010</v>
      </c>
      <c r="K45" s="193">
        <v>2011</v>
      </c>
      <c r="L45" s="193">
        <v>2012</v>
      </c>
      <c r="M45" s="193">
        <v>2013</v>
      </c>
      <c r="N45" s="193">
        <v>2014</v>
      </c>
      <c r="O45" s="193">
        <v>2015</v>
      </c>
      <c r="P45" s="193">
        <v>2016</v>
      </c>
      <c r="Q45" s="193">
        <v>2017</v>
      </c>
      <c r="R45" s="198"/>
      <c r="T45" s="255" t="s">
        <v>265</v>
      </c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5"/>
      <c r="AH45" s="255"/>
      <c r="AI45" s="255"/>
      <c r="AJ45" s="255"/>
    </row>
    <row r="46" spans="2:36" ht="15.75" thickTop="1" x14ac:dyDescent="0.25">
      <c r="B46" s="250" t="s">
        <v>233</v>
      </c>
      <c r="C46" s="253" t="s">
        <v>264</v>
      </c>
      <c r="D46" s="194">
        <f>U67</f>
        <v>1.9075938000000001E-2</v>
      </c>
      <c r="E46" s="194">
        <f t="shared" ref="E46:Q46" si="36">V67</f>
        <v>3.2633117000000003E-2</v>
      </c>
      <c r="F46" s="194">
        <f t="shared" si="36"/>
        <v>2.5923274E-2</v>
      </c>
      <c r="G46" s="194">
        <f t="shared" si="36"/>
        <v>2.3210208999999999E-2</v>
      </c>
      <c r="H46" s="194">
        <f t="shared" si="36"/>
        <v>1.2609522E-2</v>
      </c>
      <c r="I46" s="194">
        <f t="shared" si="36"/>
        <v>8.3939319999999998E-3</v>
      </c>
      <c r="J46" s="194">
        <f t="shared" si="36"/>
        <v>1.8457110000000001E-3</v>
      </c>
      <c r="K46" s="194">
        <f t="shared" si="36"/>
        <v>2.1372610000000001E-3</v>
      </c>
      <c r="L46" s="194">
        <f t="shared" si="36"/>
        <v>1.755146E-3</v>
      </c>
      <c r="M46" s="194">
        <f t="shared" si="36"/>
        <v>1.761716E-3</v>
      </c>
      <c r="N46" s="194">
        <f t="shared" si="36"/>
        <v>1.1320779999999999E-3</v>
      </c>
      <c r="O46" s="194">
        <f t="shared" si="36"/>
        <v>1.164478E-3</v>
      </c>
      <c r="P46" s="194">
        <f t="shared" si="36"/>
        <v>9.1991600000000001E-4</v>
      </c>
      <c r="Q46" s="194">
        <f t="shared" si="36"/>
        <v>8.5939499999999999E-4</v>
      </c>
      <c r="R46" s="194">
        <f>AVERAGE(D46:Q46)</f>
        <v>9.5301209285714294E-3</v>
      </c>
      <c r="S46" s="194">
        <f>AVERAGE(D46:I46)</f>
        <v>2.0307665333333332E-2</v>
      </c>
      <c r="T46" s="106" t="s">
        <v>138</v>
      </c>
      <c r="U46" s="107" t="s">
        <v>214</v>
      </c>
      <c r="V46" s="107" t="s">
        <v>215</v>
      </c>
      <c r="W46" s="107" t="s">
        <v>216</v>
      </c>
      <c r="X46" s="107" t="s">
        <v>217</v>
      </c>
      <c r="Y46" s="107" t="s">
        <v>218</v>
      </c>
      <c r="Z46" s="107" t="s">
        <v>219</v>
      </c>
      <c r="AA46" s="107" t="s">
        <v>220</v>
      </c>
      <c r="AB46" s="107" t="s">
        <v>221</v>
      </c>
      <c r="AC46" s="107" t="s">
        <v>222</v>
      </c>
      <c r="AD46" s="107" t="s">
        <v>223</v>
      </c>
      <c r="AE46" s="107" t="s">
        <v>224</v>
      </c>
      <c r="AF46" s="107" t="s">
        <v>225</v>
      </c>
      <c r="AG46" s="107" t="s">
        <v>226</v>
      </c>
      <c r="AH46" s="107" t="s">
        <v>227</v>
      </c>
      <c r="AI46" s="107" t="s">
        <v>229</v>
      </c>
      <c r="AJ46" s="108" t="s">
        <v>228</v>
      </c>
    </row>
    <row r="47" spans="2:36" x14ac:dyDescent="0.25">
      <c r="B47" s="251"/>
      <c r="C47" s="253"/>
      <c r="D47" s="195">
        <f>U68</f>
        <v>0</v>
      </c>
      <c r="E47" s="195">
        <f t="shared" ref="E47:Q47" si="37">V68</f>
        <v>0</v>
      </c>
      <c r="F47" s="195">
        <f t="shared" si="37"/>
        <v>0</v>
      </c>
      <c r="G47" s="195">
        <f t="shared" si="37"/>
        <v>0</v>
      </c>
      <c r="H47" s="195">
        <f t="shared" si="37"/>
        <v>0</v>
      </c>
      <c r="I47" s="195">
        <f t="shared" si="37"/>
        <v>0</v>
      </c>
      <c r="J47" s="195">
        <f t="shared" si="37"/>
        <v>0</v>
      </c>
      <c r="K47" s="195">
        <f t="shared" si="37"/>
        <v>0</v>
      </c>
      <c r="L47" s="195">
        <f t="shared" si="37"/>
        <v>0</v>
      </c>
      <c r="M47" s="195">
        <f t="shared" si="37"/>
        <v>0</v>
      </c>
      <c r="N47" s="195">
        <f t="shared" si="37"/>
        <v>2.0000000000000001E-9</v>
      </c>
      <c r="O47" s="195">
        <f t="shared" si="37"/>
        <v>0</v>
      </c>
      <c r="P47" s="195">
        <f t="shared" si="37"/>
        <v>3E-9</v>
      </c>
      <c r="Q47" s="195">
        <f t="shared" si="37"/>
        <v>3E-9</v>
      </c>
      <c r="R47" s="195"/>
      <c r="T47" s="109" t="s">
        <v>155</v>
      </c>
      <c r="U47" s="111">
        <v>1.3537764000000001E-2</v>
      </c>
      <c r="V47" s="111">
        <v>2.0742856E-2</v>
      </c>
      <c r="W47" s="111">
        <v>1.6875619000000001E-2</v>
      </c>
      <c r="X47" s="111">
        <v>1.5917892999999999E-2</v>
      </c>
      <c r="Y47" s="111">
        <v>9.7368880000000008E-3</v>
      </c>
      <c r="Z47" s="111">
        <v>6.3385159999999998E-3</v>
      </c>
      <c r="AA47" s="111">
        <v>1.9861829999999999E-3</v>
      </c>
      <c r="AB47" s="111">
        <v>2.4638429999999998E-3</v>
      </c>
      <c r="AC47" s="111">
        <v>1.7589979999999999E-3</v>
      </c>
      <c r="AD47" s="111">
        <v>2.0615859999999998E-3</v>
      </c>
      <c r="AE47" s="111">
        <v>1.4187889999999999E-3</v>
      </c>
      <c r="AF47" s="111">
        <v>1.4341130000000001E-3</v>
      </c>
      <c r="AG47" s="111">
        <v>1.132704E-3</v>
      </c>
      <c r="AH47" s="111">
        <v>7.6497700000000002E-4</v>
      </c>
      <c r="AI47" s="111">
        <v>1</v>
      </c>
      <c r="AJ47" s="112">
        <v>1</v>
      </c>
    </row>
    <row r="48" spans="2:36" ht="15" customHeight="1" x14ac:dyDescent="0.25">
      <c r="B48" s="251"/>
      <c r="C48" s="253" t="s">
        <v>266</v>
      </c>
      <c r="D48" s="196">
        <f>U47</f>
        <v>1.3537764000000001E-2</v>
      </c>
      <c r="E48" s="196">
        <f t="shared" ref="E48:Q49" si="38">V47</f>
        <v>2.0742856E-2</v>
      </c>
      <c r="F48" s="196">
        <f t="shared" si="38"/>
        <v>1.6875619000000001E-2</v>
      </c>
      <c r="G48" s="196">
        <f t="shared" si="38"/>
        <v>1.5917892999999999E-2</v>
      </c>
      <c r="H48" s="196">
        <f t="shared" si="38"/>
        <v>9.7368880000000008E-3</v>
      </c>
      <c r="I48" s="196">
        <f t="shared" si="38"/>
        <v>6.3385159999999998E-3</v>
      </c>
      <c r="J48" s="196">
        <f t="shared" si="38"/>
        <v>1.9861829999999999E-3</v>
      </c>
      <c r="K48" s="196">
        <f t="shared" si="38"/>
        <v>2.4638429999999998E-3</v>
      </c>
      <c r="L48" s="196">
        <f t="shared" si="38"/>
        <v>1.7589979999999999E-3</v>
      </c>
      <c r="M48" s="196">
        <f t="shared" si="38"/>
        <v>2.0615859999999998E-3</v>
      </c>
      <c r="N48" s="196">
        <f t="shared" si="38"/>
        <v>1.4187889999999999E-3</v>
      </c>
      <c r="O48" s="196">
        <f t="shared" si="38"/>
        <v>1.4341130000000001E-3</v>
      </c>
      <c r="P48" s="196">
        <f t="shared" si="38"/>
        <v>1.132704E-3</v>
      </c>
      <c r="Q48" s="196">
        <f t="shared" si="38"/>
        <v>7.6497700000000002E-4</v>
      </c>
      <c r="R48" s="194">
        <f>AVERAGE(D48:Q48)</f>
        <v>6.8693377857142858E-3</v>
      </c>
      <c r="S48" s="194">
        <f>AVERAGE(D48:I48)</f>
        <v>1.3858255999999999E-2</v>
      </c>
      <c r="T48" s="109" t="s">
        <v>155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0</v>
      </c>
      <c r="AB48" s="111">
        <v>0</v>
      </c>
      <c r="AC48" s="111">
        <v>6.8E-8</v>
      </c>
      <c r="AD48" s="111">
        <v>0</v>
      </c>
      <c r="AE48" s="111">
        <v>8.0000000000000005E-9</v>
      </c>
      <c r="AF48" s="111">
        <v>1.0000000000000001E-9</v>
      </c>
      <c r="AG48" s="111">
        <v>1.2599999999999999E-7</v>
      </c>
      <c r="AH48" s="111">
        <v>1.1552699999999999E-4</v>
      </c>
      <c r="AI48" s="111">
        <v>1</v>
      </c>
      <c r="AJ48" s="112">
        <v>2</v>
      </c>
    </row>
    <row r="49" spans="2:36" x14ac:dyDescent="0.25">
      <c r="B49" s="252"/>
      <c r="C49" s="254"/>
      <c r="D49" s="197">
        <f>U48</f>
        <v>0</v>
      </c>
      <c r="E49" s="197">
        <f t="shared" si="38"/>
        <v>0</v>
      </c>
      <c r="F49" s="197">
        <f t="shared" si="38"/>
        <v>0</v>
      </c>
      <c r="G49" s="197">
        <f t="shared" si="38"/>
        <v>0</v>
      </c>
      <c r="H49" s="197">
        <f t="shared" si="38"/>
        <v>0</v>
      </c>
      <c r="I49" s="197">
        <f t="shared" si="38"/>
        <v>0</v>
      </c>
      <c r="J49" s="197">
        <f t="shared" si="38"/>
        <v>0</v>
      </c>
      <c r="K49" s="197">
        <f t="shared" si="38"/>
        <v>0</v>
      </c>
      <c r="L49" s="197">
        <f t="shared" si="38"/>
        <v>6.8E-8</v>
      </c>
      <c r="M49" s="197">
        <f t="shared" si="38"/>
        <v>0</v>
      </c>
      <c r="N49" s="197">
        <f t="shared" si="38"/>
        <v>8.0000000000000005E-9</v>
      </c>
      <c r="O49" s="197">
        <f t="shared" si="38"/>
        <v>1.0000000000000001E-9</v>
      </c>
      <c r="P49" s="197">
        <f t="shared" si="38"/>
        <v>1.2599999999999999E-7</v>
      </c>
      <c r="Q49" s="197">
        <f t="shared" si="38"/>
        <v>1.1552699999999999E-4</v>
      </c>
      <c r="R49" s="199"/>
      <c r="T49" s="109" t="s">
        <v>244</v>
      </c>
      <c r="U49" s="111">
        <v>0.37516717300000002</v>
      </c>
      <c r="V49" s="111">
        <v>0.35765188199999998</v>
      </c>
      <c r="W49" s="111">
        <v>0.38677003500000001</v>
      </c>
      <c r="X49" s="111">
        <v>0.364269079</v>
      </c>
      <c r="Y49" s="111">
        <v>0.57661967599999997</v>
      </c>
      <c r="Z49" s="111">
        <v>0.34682110300000002</v>
      </c>
      <c r="AA49" s="111">
        <v>6.7210796000000003E-2</v>
      </c>
      <c r="AB49" s="111">
        <v>8.2816757000000005E-2</v>
      </c>
      <c r="AC49" s="111">
        <v>6.5809260999999994E-2</v>
      </c>
      <c r="AD49" s="111">
        <v>4.3341939000000003E-2</v>
      </c>
      <c r="AE49" s="111">
        <v>4.6983719E-2</v>
      </c>
      <c r="AF49" s="111">
        <v>3.9754207999999999E-2</v>
      </c>
      <c r="AG49" s="111">
        <v>2.9371872E-2</v>
      </c>
      <c r="AH49" s="111">
        <v>1.7826898000000001E-2</v>
      </c>
      <c r="AI49" s="111">
        <v>2</v>
      </c>
      <c r="AJ49" s="112">
        <v>1</v>
      </c>
    </row>
    <row r="50" spans="2:36" x14ac:dyDescent="0.25">
      <c r="B50" s="250" t="s">
        <v>254</v>
      </c>
      <c r="C50" s="253" t="s">
        <v>264</v>
      </c>
      <c r="D50" s="194">
        <f>U69</f>
        <v>0.40487888300000002</v>
      </c>
      <c r="E50" s="194">
        <f t="shared" ref="E50:Q50" si="39">V69</f>
        <v>0.36200328999999998</v>
      </c>
      <c r="F50" s="194">
        <f t="shared" si="39"/>
        <v>0.42397855899999998</v>
      </c>
      <c r="G50" s="194">
        <f t="shared" si="39"/>
        <v>0.30601747099999999</v>
      </c>
      <c r="H50" s="194">
        <f t="shared" si="39"/>
        <v>0.475895283</v>
      </c>
      <c r="I50" s="194">
        <f t="shared" si="39"/>
        <v>0.25005796600000002</v>
      </c>
      <c r="J50" s="194">
        <f t="shared" si="39"/>
        <v>4.2291102999999997E-2</v>
      </c>
      <c r="K50" s="194">
        <f t="shared" si="39"/>
        <v>5.4244530999999999E-2</v>
      </c>
      <c r="L50" s="194">
        <f t="shared" si="39"/>
        <v>3.7326221999999999E-2</v>
      </c>
      <c r="M50" s="194">
        <f t="shared" si="39"/>
        <v>2.4359433999999999E-2</v>
      </c>
      <c r="N50" s="194">
        <f t="shared" si="39"/>
        <v>2.7392573999999999E-2</v>
      </c>
      <c r="O50" s="194">
        <f t="shared" si="39"/>
        <v>2.2692998999999998E-2</v>
      </c>
      <c r="P50" s="194">
        <f t="shared" si="39"/>
        <v>1.6987961999999999E-2</v>
      </c>
      <c r="Q50" s="194">
        <f t="shared" si="39"/>
        <v>1.0989372000000001E-2</v>
      </c>
      <c r="R50" s="194">
        <f>AVERAGE(D50:Q50)</f>
        <v>0.17565111778571432</v>
      </c>
      <c r="S50" s="194">
        <f>AVERAGE(D50:I50)</f>
        <v>0.37047190866666674</v>
      </c>
      <c r="T50" s="109" t="s">
        <v>244</v>
      </c>
      <c r="U50" s="111">
        <v>0</v>
      </c>
      <c r="V50" s="111">
        <v>0</v>
      </c>
      <c r="W50" s="111">
        <v>0</v>
      </c>
      <c r="X50" s="111">
        <v>0</v>
      </c>
      <c r="Y50" s="111">
        <v>0</v>
      </c>
      <c r="Z50" s="111">
        <v>0</v>
      </c>
      <c r="AA50" s="111">
        <v>0</v>
      </c>
      <c r="AB50" s="111">
        <v>0</v>
      </c>
      <c r="AC50" s="111">
        <v>0</v>
      </c>
      <c r="AD50" s="111">
        <v>0</v>
      </c>
      <c r="AE50" s="111">
        <v>0</v>
      </c>
      <c r="AF50" s="111">
        <v>0</v>
      </c>
      <c r="AG50" s="111">
        <v>0</v>
      </c>
      <c r="AH50" s="111">
        <v>2.0437100000000001E-4</v>
      </c>
      <c r="AI50" s="111">
        <v>2</v>
      </c>
      <c r="AJ50" s="112">
        <v>2</v>
      </c>
    </row>
    <row r="51" spans="2:36" x14ac:dyDescent="0.25">
      <c r="B51" s="251"/>
      <c r="C51" s="253"/>
      <c r="D51" s="195">
        <f>U70</f>
        <v>0</v>
      </c>
      <c r="E51" s="195">
        <f t="shared" ref="E51:Q51" si="40">V70</f>
        <v>0</v>
      </c>
      <c r="F51" s="195">
        <f t="shared" si="40"/>
        <v>0</v>
      </c>
      <c r="G51" s="195">
        <f t="shared" si="40"/>
        <v>0</v>
      </c>
      <c r="H51" s="195">
        <f t="shared" si="40"/>
        <v>0</v>
      </c>
      <c r="I51" s="195">
        <f t="shared" si="40"/>
        <v>0</v>
      </c>
      <c r="J51" s="195">
        <f t="shared" si="40"/>
        <v>0</v>
      </c>
      <c r="K51" s="195">
        <f t="shared" si="40"/>
        <v>0</v>
      </c>
      <c r="L51" s="195">
        <f t="shared" si="40"/>
        <v>0</v>
      </c>
      <c r="M51" s="195">
        <f t="shared" si="40"/>
        <v>9.4099999999999997E-7</v>
      </c>
      <c r="N51" s="195">
        <f t="shared" si="40"/>
        <v>6.1999999999999999E-7</v>
      </c>
      <c r="O51" s="195">
        <f t="shared" si="40"/>
        <v>2.7E-8</v>
      </c>
      <c r="P51" s="195">
        <f t="shared" si="40"/>
        <v>1.85E-7</v>
      </c>
      <c r="Q51" s="195">
        <f t="shared" si="40"/>
        <v>1.1372470000000001E-3</v>
      </c>
      <c r="R51" s="195"/>
      <c r="T51" s="109" t="s">
        <v>245</v>
      </c>
      <c r="U51" s="111">
        <v>6.5599038999999998E-2</v>
      </c>
      <c r="V51" s="111">
        <v>0.45750994699999997</v>
      </c>
      <c r="W51" s="111">
        <v>0.24705018200000001</v>
      </c>
      <c r="X51" s="111">
        <v>0.185930176</v>
      </c>
      <c r="Y51" s="111">
        <v>8.3445211000000005E-2</v>
      </c>
      <c r="Z51" s="110">
        <v>-3.8688238E-2</v>
      </c>
      <c r="AA51" s="110">
        <v>-3.9067539999999998E-2</v>
      </c>
      <c r="AB51" s="110">
        <v>-5.6344435999999998E-2</v>
      </c>
      <c r="AC51" s="110">
        <v>-3.2803279999999997E-2</v>
      </c>
      <c r="AD51" s="111">
        <v>7.4208E-4</v>
      </c>
      <c r="AE51" s="110">
        <v>-1.7891280000000001E-3</v>
      </c>
      <c r="AF51" s="110">
        <v>-1.7423219E-2</v>
      </c>
      <c r="AG51" s="111">
        <v>9.4072029999999994E-3</v>
      </c>
      <c r="AH51" s="111">
        <v>4.1335770000000003E-3</v>
      </c>
      <c r="AI51" s="111">
        <v>3</v>
      </c>
      <c r="AJ51" s="112">
        <v>1</v>
      </c>
    </row>
    <row r="52" spans="2:36" x14ac:dyDescent="0.25">
      <c r="B52" s="251"/>
      <c r="C52" s="253" t="s">
        <v>266</v>
      </c>
      <c r="D52" s="196">
        <f>U49</f>
        <v>0.37516717300000002</v>
      </c>
      <c r="E52" s="196">
        <f t="shared" ref="E52:Q52" si="41">V49</f>
        <v>0.35765188199999998</v>
      </c>
      <c r="F52" s="196">
        <f t="shared" si="41"/>
        <v>0.38677003500000001</v>
      </c>
      <c r="G52" s="196">
        <f t="shared" si="41"/>
        <v>0.364269079</v>
      </c>
      <c r="H52" s="196">
        <f t="shared" si="41"/>
        <v>0.57661967599999997</v>
      </c>
      <c r="I52" s="196">
        <f t="shared" si="41"/>
        <v>0.34682110300000002</v>
      </c>
      <c r="J52" s="196">
        <f t="shared" si="41"/>
        <v>6.7210796000000003E-2</v>
      </c>
      <c r="K52" s="196">
        <f t="shared" si="41"/>
        <v>8.2816757000000005E-2</v>
      </c>
      <c r="L52" s="196">
        <f t="shared" si="41"/>
        <v>6.5809260999999994E-2</v>
      </c>
      <c r="M52" s="196">
        <f t="shared" si="41"/>
        <v>4.3341939000000003E-2</v>
      </c>
      <c r="N52" s="196">
        <f t="shared" si="41"/>
        <v>4.6983719E-2</v>
      </c>
      <c r="O52" s="196">
        <f t="shared" si="41"/>
        <v>3.9754207999999999E-2</v>
      </c>
      <c r="P52" s="196">
        <f t="shared" si="41"/>
        <v>2.9371872E-2</v>
      </c>
      <c r="Q52" s="196">
        <f t="shared" si="41"/>
        <v>1.7826898000000001E-2</v>
      </c>
      <c r="R52" s="194">
        <f>AVERAGE(D52:Q52)</f>
        <v>0.20002959985714286</v>
      </c>
      <c r="S52" s="194">
        <f>AVERAGE(D52:I52)</f>
        <v>0.40121649133333337</v>
      </c>
      <c r="T52" s="109" t="s">
        <v>245</v>
      </c>
      <c r="U52" s="111">
        <v>0.100001856</v>
      </c>
      <c r="V52" s="111">
        <v>0</v>
      </c>
      <c r="W52" s="111">
        <v>7.3000000000000005E-8</v>
      </c>
      <c r="X52" s="111">
        <v>7.7499999999999999E-7</v>
      </c>
      <c r="Y52" s="111">
        <v>5.4354099000000003E-2</v>
      </c>
      <c r="Z52" s="111">
        <v>0.23776515600000001</v>
      </c>
      <c r="AA52" s="111">
        <v>8.6065499999999999E-4</v>
      </c>
      <c r="AB52" s="111">
        <v>1.7302000000000001E-5</v>
      </c>
      <c r="AC52" s="111">
        <v>6.4955550000000001E-3</v>
      </c>
      <c r="AD52" s="111">
        <v>0.94796776199999999</v>
      </c>
      <c r="AE52" s="111">
        <v>0.87192436600000001</v>
      </c>
      <c r="AF52" s="111">
        <v>7.2637788999999994E-2</v>
      </c>
      <c r="AG52" s="111">
        <v>0.22975996400000001</v>
      </c>
      <c r="AH52" s="111">
        <v>0.61764176299999995</v>
      </c>
      <c r="AI52" s="111">
        <v>3</v>
      </c>
      <c r="AJ52" s="112">
        <v>2</v>
      </c>
    </row>
    <row r="53" spans="2:36" x14ac:dyDescent="0.25">
      <c r="B53" s="252"/>
      <c r="C53" s="254"/>
      <c r="D53" s="197">
        <f>U50</f>
        <v>0</v>
      </c>
      <c r="E53" s="197">
        <f t="shared" ref="E53:Q53" si="42">V50</f>
        <v>0</v>
      </c>
      <c r="F53" s="197">
        <f t="shared" si="42"/>
        <v>0</v>
      </c>
      <c r="G53" s="197">
        <f t="shared" si="42"/>
        <v>0</v>
      </c>
      <c r="H53" s="197">
        <f t="shared" si="42"/>
        <v>0</v>
      </c>
      <c r="I53" s="197">
        <f t="shared" si="42"/>
        <v>0</v>
      </c>
      <c r="J53" s="197">
        <f t="shared" si="42"/>
        <v>0</v>
      </c>
      <c r="K53" s="197">
        <f t="shared" si="42"/>
        <v>0</v>
      </c>
      <c r="L53" s="197">
        <f t="shared" si="42"/>
        <v>0</v>
      </c>
      <c r="M53" s="197">
        <f t="shared" si="42"/>
        <v>0</v>
      </c>
      <c r="N53" s="197">
        <f t="shared" si="42"/>
        <v>0</v>
      </c>
      <c r="O53" s="197">
        <f t="shared" si="42"/>
        <v>0</v>
      </c>
      <c r="P53" s="197">
        <f t="shared" si="42"/>
        <v>0</v>
      </c>
      <c r="Q53" s="197">
        <f t="shared" si="42"/>
        <v>2.0437100000000001E-4</v>
      </c>
      <c r="R53" s="199"/>
      <c r="T53" s="109" t="s">
        <v>246</v>
      </c>
      <c r="U53" s="111">
        <v>0.15630860799999999</v>
      </c>
      <c r="V53" s="111">
        <v>0.14347333500000001</v>
      </c>
      <c r="W53" s="111">
        <v>0.47268828600000001</v>
      </c>
      <c r="X53" s="111">
        <v>0.12923862</v>
      </c>
      <c r="Y53" s="111">
        <v>6.599728E-3</v>
      </c>
      <c r="Z53" s="110">
        <v>-0.127400923</v>
      </c>
      <c r="AA53" s="110">
        <v>-1.1671008E-2</v>
      </c>
      <c r="AB53" s="111">
        <v>1.0104889000000001E-2</v>
      </c>
      <c r="AC53" s="110">
        <v>-9.883892E-3</v>
      </c>
      <c r="AD53" s="110">
        <v>-1.7217792999999999E-2</v>
      </c>
      <c r="AE53" s="110">
        <v>-7.1803559999999997E-3</v>
      </c>
      <c r="AF53" s="111">
        <v>4.5910100000000004E-3</v>
      </c>
      <c r="AG53" s="110">
        <v>-2.3982538000000001E-2</v>
      </c>
      <c r="AH53" s="110">
        <v>-1.6997539999999999E-3</v>
      </c>
      <c r="AI53" s="111">
        <v>4</v>
      </c>
      <c r="AJ53" s="112">
        <v>1</v>
      </c>
    </row>
    <row r="54" spans="2:36" x14ac:dyDescent="0.25">
      <c r="B54" s="250" t="s">
        <v>255</v>
      </c>
      <c r="C54" s="253" t="s">
        <v>264</v>
      </c>
      <c r="D54" s="194">
        <f>U71</f>
        <v>4.2468324000000002E-2</v>
      </c>
      <c r="E54" s="194">
        <f t="shared" ref="E54:Q54" si="43">V71</f>
        <v>0.53997482900000005</v>
      </c>
      <c r="F54" s="194">
        <f t="shared" si="43"/>
        <v>0.23405715099999999</v>
      </c>
      <c r="G54" s="194">
        <f t="shared" si="43"/>
        <v>0.144810147</v>
      </c>
      <c r="H54" s="194">
        <f t="shared" si="43"/>
        <v>-9.5903222999999996E-2</v>
      </c>
      <c r="I54" s="194">
        <f t="shared" si="43"/>
        <v>-5.3340868999999999E-2</v>
      </c>
      <c r="J54" s="194">
        <f t="shared" si="43"/>
        <v>-3.0211647000000001E-2</v>
      </c>
      <c r="K54" s="194">
        <f t="shared" si="43"/>
        <v>-4.1205225999999998E-2</v>
      </c>
      <c r="L54" s="194">
        <f t="shared" si="43"/>
        <v>-2.4767463E-2</v>
      </c>
      <c r="M54" s="194">
        <f t="shared" si="43"/>
        <v>-2.9784249999999998E-3</v>
      </c>
      <c r="N54" s="194">
        <f t="shared" si="43"/>
        <v>1.476488E-3</v>
      </c>
      <c r="O54" s="194">
        <f t="shared" si="43"/>
        <v>-1.0050170000000001E-2</v>
      </c>
      <c r="P54" s="194">
        <f t="shared" si="43"/>
        <v>3.2402599999999999E-4</v>
      </c>
      <c r="Q54" s="194">
        <f t="shared" si="43"/>
        <v>-2.5395040000000002E-3</v>
      </c>
      <c r="R54" s="194">
        <f>AVERAGE(D54:Q54)</f>
        <v>5.0151031285714298E-2</v>
      </c>
      <c r="S54" s="194">
        <f>AVERAGE(D54:I54)</f>
        <v>0.13534439316666669</v>
      </c>
      <c r="T54" s="109" t="s">
        <v>246</v>
      </c>
      <c r="U54" s="111">
        <v>3.9997999999999998E-4</v>
      </c>
      <c r="V54" s="111">
        <v>5.9569669999999996E-3</v>
      </c>
      <c r="W54" s="111">
        <v>0</v>
      </c>
      <c r="X54" s="111">
        <v>8.5275499999999996E-4</v>
      </c>
      <c r="Y54" s="111">
        <v>0.88200784799999998</v>
      </c>
      <c r="Z54" s="111">
        <v>2.7050300000000001E-4</v>
      </c>
      <c r="AA54" s="111">
        <v>0.331363344</v>
      </c>
      <c r="AB54" s="111">
        <v>0.443675706</v>
      </c>
      <c r="AC54" s="111">
        <v>0.43041911599999999</v>
      </c>
      <c r="AD54" s="111">
        <v>0.152685239</v>
      </c>
      <c r="AE54" s="111">
        <v>0.53309310799999998</v>
      </c>
      <c r="AF54" s="111">
        <v>0.65638907000000002</v>
      </c>
      <c r="AG54" s="111">
        <v>6.5473379999999998E-3</v>
      </c>
      <c r="AH54" s="111">
        <v>0.85294668399999996</v>
      </c>
      <c r="AI54" s="111">
        <v>4</v>
      </c>
      <c r="AJ54" s="112">
        <v>2</v>
      </c>
    </row>
    <row r="55" spans="2:36" x14ac:dyDescent="0.25">
      <c r="B55" s="251"/>
      <c r="C55" s="253"/>
      <c r="D55" s="195">
        <f>U72</f>
        <v>0.31169622499999999</v>
      </c>
      <c r="E55" s="195">
        <f t="shared" ref="E55:Q55" si="44">V72</f>
        <v>0</v>
      </c>
      <c r="F55" s="195">
        <f t="shared" si="44"/>
        <v>7.6660000000000008E-6</v>
      </c>
      <c r="G55" s="195">
        <f t="shared" si="44"/>
        <v>2.9761399999999997E-4</v>
      </c>
      <c r="H55" s="195">
        <f t="shared" si="44"/>
        <v>2.5164980999999999E-2</v>
      </c>
      <c r="I55" s="195">
        <f t="shared" si="44"/>
        <v>6.8352409000000003E-2</v>
      </c>
      <c r="J55" s="195">
        <f t="shared" si="44"/>
        <v>1.130229E-3</v>
      </c>
      <c r="K55" s="195">
        <f t="shared" si="44"/>
        <v>1.3151300000000001E-4</v>
      </c>
      <c r="L55" s="195">
        <f t="shared" si="44"/>
        <v>1.2124269999999999E-2</v>
      </c>
      <c r="M55" s="195">
        <f t="shared" si="44"/>
        <v>0.74499132999999995</v>
      </c>
      <c r="N55" s="195">
        <f t="shared" si="44"/>
        <v>0.87291103800000003</v>
      </c>
      <c r="O55" s="195">
        <f t="shared" si="44"/>
        <v>0.177401792</v>
      </c>
      <c r="P55" s="195">
        <f t="shared" si="44"/>
        <v>0.95632987800000002</v>
      </c>
      <c r="Q55" s="195">
        <f t="shared" si="44"/>
        <v>0.70177250199999996</v>
      </c>
      <c r="R55" s="195"/>
      <c r="T55" s="109" t="s">
        <v>247</v>
      </c>
      <c r="U55" s="110">
        <v>-1.4526437E-2</v>
      </c>
      <c r="V55" s="111">
        <v>6.5021612000000006E-2</v>
      </c>
      <c r="W55" s="111">
        <v>4.2517522000000002E-2</v>
      </c>
      <c r="X55" s="111">
        <v>9.5176195000000005E-2</v>
      </c>
      <c r="Y55" s="111">
        <v>2.2968550000000001E-2</v>
      </c>
      <c r="Z55" s="111">
        <v>7.4234814999999996E-2</v>
      </c>
      <c r="AA55" s="111">
        <v>1.3240098E-2</v>
      </c>
      <c r="AB55" s="111">
        <v>7.2847479999999997E-3</v>
      </c>
      <c r="AC55" s="111">
        <v>1.2350263E-2</v>
      </c>
      <c r="AD55" s="111">
        <v>1.1712737000000001E-2</v>
      </c>
      <c r="AE55" s="111">
        <v>7.594557E-3</v>
      </c>
      <c r="AF55" s="111">
        <v>2.1336979999999998E-3</v>
      </c>
      <c r="AG55" s="111">
        <v>1.1845464999999999E-2</v>
      </c>
      <c r="AH55" s="111">
        <v>9.9121499999999993E-4</v>
      </c>
      <c r="AI55" s="111">
        <v>5</v>
      </c>
      <c r="AJ55" s="112">
        <v>1</v>
      </c>
    </row>
    <row r="56" spans="2:36" x14ac:dyDescent="0.25">
      <c r="B56" s="251"/>
      <c r="C56" s="253" t="s">
        <v>266</v>
      </c>
      <c r="D56" s="196">
        <f>U51</f>
        <v>6.5599038999999998E-2</v>
      </c>
      <c r="E56" s="196">
        <f t="shared" ref="E56:Q56" si="45">V51</f>
        <v>0.45750994699999997</v>
      </c>
      <c r="F56" s="196">
        <f t="shared" si="45"/>
        <v>0.24705018200000001</v>
      </c>
      <c r="G56" s="196">
        <f t="shared" si="45"/>
        <v>0.185930176</v>
      </c>
      <c r="H56" s="196">
        <f t="shared" si="45"/>
        <v>8.3445211000000005E-2</v>
      </c>
      <c r="I56" s="196">
        <f t="shared" si="45"/>
        <v>-3.8688238E-2</v>
      </c>
      <c r="J56" s="196">
        <f t="shared" si="45"/>
        <v>-3.9067539999999998E-2</v>
      </c>
      <c r="K56" s="196">
        <f t="shared" si="45"/>
        <v>-5.6344435999999998E-2</v>
      </c>
      <c r="L56" s="196">
        <f t="shared" si="45"/>
        <v>-3.2803279999999997E-2</v>
      </c>
      <c r="M56" s="196">
        <f t="shared" si="45"/>
        <v>7.4208E-4</v>
      </c>
      <c r="N56" s="196">
        <f t="shared" si="45"/>
        <v>-1.7891280000000001E-3</v>
      </c>
      <c r="O56" s="196">
        <f t="shared" si="45"/>
        <v>-1.7423219E-2</v>
      </c>
      <c r="P56" s="196">
        <f t="shared" si="45"/>
        <v>9.4072029999999994E-3</v>
      </c>
      <c r="Q56" s="196">
        <f t="shared" si="45"/>
        <v>4.1335770000000003E-3</v>
      </c>
      <c r="R56" s="194">
        <f>AVERAGE(D56:Q56)</f>
        <v>6.1978683857142849E-2</v>
      </c>
      <c r="S56" s="194">
        <f>AVERAGE(D56:I56)</f>
        <v>0.16680771949999998</v>
      </c>
      <c r="T56" s="109" t="s">
        <v>247</v>
      </c>
      <c r="U56" s="111">
        <v>0.52429533399999995</v>
      </c>
      <c r="V56" s="111">
        <v>1.9207381999999999E-2</v>
      </c>
      <c r="W56" s="111">
        <v>0.15140226900000001</v>
      </c>
      <c r="X56" s="111">
        <v>4.6273999999999998E-5</v>
      </c>
      <c r="Y56" s="111">
        <v>0.40086604199999998</v>
      </c>
      <c r="Z56" s="111">
        <v>3.0976899999999999E-4</v>
      </c>
      <c r="AA56" s="111">
        <v>5.9959211999999998E-2</v>
      </c>
      <c r="AB56" s="111">
        <v>0.333754306</v>
      </c>
      <c r="AC56" s="111">
        <v>8.4054777999999997E-2</v>
      </c>
      <c r="AD56" s="111">
        <v>0.10452765899999999</v>
      </c>
      <c r="AE56" s="111">
        <v>0.33716031600000002</v>
      </c>
      <c r="AF56" s="111">
        <v>0.75410531300000005</v>
      </c>
      <c r="AG56" s="111">
        <v>3.6058472000000001E-2</v>
      </c>
      <c r="AH56" s="111">
        <v>0.87137335199999999</v>
      </c>
      <c r="AI56" s="111">
        <v>5</v>
      </c>
      <c r="AJ56" s="112">
        <v>2</v>
      </c>
    </row>
    <row r="57" spans="2:36" x14ac:dyDescent="0.25">
      <c r="B57" s="252"/>
      <c r="C57" s="254"/>
      <c r="D57" s="197">
        <f>U52</f>
        <v>0.100001856</v>
      </c>
      <c r="E57" s="197">
        <f t="shared" ref="E57:Q57" si="46">V52</f>
        <v>0</v>
      </c>
      <c r="F57" s="197">
        <f t="shared" si="46"/>
        <v>7.3000000000000005E-8</v>
      </c>
      <c r="G57" s="197">
        <f t="shared" si="46"/>
        <v>7.7499999999999999E-7</v>
      </c>
      <c r="H57" s="197">
        <f t="shared" si="46"/>
        <v>5.4354099000000003E-2</v>
      </c>
      <c r="I57" s="197">
        <f t="shared" si="46"/>
        <v>0.23776515600000001</v>
      </c>
      <c r="J57" s="197">
        <f t="shared" si="46"/>
        <v>8.6065499999999999E-4</v>
      </c>
      <c r="K57" s="197">
        <f t="shared" si="46"/>
        <v>1.7302000000000001E-5</v>
      </c>
      <c r="L57" s="197">
        <f t="shared" si="46"/>
        <v>6.4955550000000001E-3</v>
      </c>
      <c r="M57" s="197">
        <f t="shared" si="46"/>
        <v>0.94796776199999999</v>
      </c>
      <c r="N57" s="197">
        <f t="shared" si="46"/>
        <v>0.87192436600000001</v>
      </c>
      <c r="O57" s="197">
        <f t="shared" si="46"/>
        <v>7.2637788999999994E-2</v>
      </c>
      <c r="P57" s="197">
        <f t="shared" si="46"/>
        <v>0.22975996400000001</v>
      </c>
      <c r="Q57" s="197">
        <f t="shared" si="46"/>
        <v>0.61764176299999995</v>
      </c>
      <c r="R57" s="199"/>
      <c r="T57" s="109" t="s">
        <v>158</v>
      </c>
      <c r="U57" s="111">
        <v>0.36453244200000001</v>
      </c>
      <c r="V57" s="111">
        <v>0.28650085400000003</v>
      </c>
      <c r="W57" s="111">
        <v>0.35848042099999999</v>
      </c>
      <c r="X57" s="111">
        <v>0.41773805200000003</v>
      </c>
      <c r="Y57" s="111">
        <v>0.57361742599999999</v>
      </c>
      <c r="Z57" s="111">
        <v>0.573267164</v>
      </c>
      <c r="AA57" s="111">
        <v>0.189524163</v>
      </c>
      <c r="AB57" s="111">
        <v>0.214749152</v>
      </c>
      <c r="AC57" s="111">
        <v>0.26176784800000003</v>
      </c>
      <c r="AD57" s="111">
        <v>0.18248335900000001</v>
      </c>
      <c r="AE57" s="111">
        <v>0.16694915499999999</v>
      </c>
      <c r="AF57" s="111">
        <v>0.15433839999999999</v>
      </c>
      <c r="AG57" s="111">
        <v>0.131390532</v>
      </c>
      <c r="AH57" s="111">
        <v>0.10501395199999999</v>
      </c>
      <c r="AI57" s="111">
        <v>6</v>
      </c>
      <c r="AJ57" s="112">
        <v>1</v>
      </c>
    </row>
    <row r="58" spans="2:36" x14ac:dyDescent="0.25">
      <c r="B58" s="250" t="s">
        <v>256</v>
      </c>
      <c r="C58" s="253" t="s">
        <v>264</v>
      </c>
      <c r="D58" s="194">
        <f>U73</f>
        <v>3.2785792000000001E-2</v>
      </c>
      <c r="E58" s="194">
        <f t="shared" ref="E58:Q58" si="47">V73</f>
        <v>-5.4046113999999999E-2</v>
      </c>
      <c r="F58" s="194">
        <f t="shared" si="47"/>
        <v>0.35128366500000002</v>
      </c>
      <c r="G58" s="194">
        <f t="shared" si="47"/>
        <v>0.16022840899999999</v>
      </c>
      <c r="H58" s="194">
        <f t="shared" si="47"/>
        <v>0.107380709</v>
      </c>
      <c r="I58" s="194">
        <f t="shared" si="47"/>
        <v>-5.9871638999999997E-2</v>
      </c>
      <c r="J58" s="194">
        <f t="shared" si="47"/>
        <v>-1.99061E-4</v>
      </c>
      <c r="K58" s="194">
        <f t="shared" si="47"/>
        <v>1.298121E-2</v>
      </c>
      <c r="L58" s="194">
        <f t="shared" si="47"/>
        <v>-1.5087400000000001E-4</v>
      </c>
      <c r="M58" s="194">
        <f t="shared" si="47"/>
        <v>-1.0314983999999999E-2</v>
      </c>
      <c r="N58" s="194">
        <f t="shared" si="47"/>
        <v>-1.2596262E-2</v>
      </c>
      <c r="O58" s="194">
        <f t="shared" si="47"/>
        <v>3.4171000000000002E-5</v>
      </c>
      <c r="P58" s="194">
        <f t="shared" si="47"/>
        <v>-1.0754117000000001E-2</v>
      </c>
      <c r="Q58" s="194">
        <f t="shared" si="47"/>
        <v>-1.1021E-4</v>
      </c>
      <c r="R58" s="194">
        <f>AVERAGE(D58:Q58)</f>
        <v>3.6903621071428576E-2</v>
      </c>
      <c r="S58" s="194">
        <f>AVERAGE(D58:I58)</f>
        <v>8.9626803666666657E-2</v>
      </c>
      <c r="T58" s="109" t="s">
        <v>158</v>
      </c>
      <c r="U58" s="111">
        <v>0</v>
      </c>
      <c r="V58" s="111">
        <v>9.0999999999999994E-8</v>
      </c>
      <c r="W58" s="111">
        <v>2.7E-8</v>
      </c>
      <c r="X58" s="111">
        <v>0</v>
      </c>
      <c r="Y58" s="111">
        <v>0</v>
      </c>
      <c r="Z58" s="111">
        <v>0</v>
      </c>
      <c r="AA58" s="111">
        <v>0</v>
      </c>
      <c r="AB58" s="111">
        <v>0</v>
      </c>
      <c r="AC58" s="111">
        <v>0</v>
      </c>
      <c r="AD58" s="111">
        <v>0</v>
      </c>
      <c r="AE58" s="111">
        <v>0</v>
      </c>
      <c r="AF58" s="111">
        <v>0</v>
      </c>
      <c r="AG58" s="111">
        <v>0</v>
      </c>
      <c r="AH58" s="111">
        <v>0</v>
      </c>
      <c r="AI58" s="111">
        <v>6</v>
      </c>
      <c r="AJ58" s="112">
        <v>2</v>
      </c>
    </row>
    <row r="59" spans="2:36" x14ac:dyDescent="0.25">
      <c r="B59" s="251"/>
      <c r="C59" s="253"/>
      <c r="D59" s="195">
        <f>U74</f>
        <v>0.50607416699999996</v>
      </c>
      <c r="E59" s="195">
        <f t="shared" ref="E59:Q59" si="48">V74</f>
        <v>0.39129491500000002</v>
      </c>
      <c r="F59" s="195">
        <f t="shared" si="48"/>
        <v>2E-8</v>
      </c>
      <c r="G59" s="195">
        <f t="shared" si="48"/>
        <v>2.7967299999999998E-4</v>
      </c>
      <c r="H59" s="195">
        <f t="shared" si="48"/>
        <v>1.7496234999999999E-2</v>
      </c>
      <c r="I59" s="195">
        <f t="shared" si="48"/>
        <v>5.7508983999999999E-2</v>
      </c>
      <c r="J59" s="195">
        <f t="shared" si="48"/>
        <v>0.98352292500000005</v>
      </c>
      <c r="K59" s="195">
        <f t="shared" si="48"/>
        <v>0.234338505</v>
      </c>
      <c r="L59" s="195">
        <f t="shared" si="48"/>
        <v>0.98782532899999997</v>
      </c>
      <c r="M59" s="195">
        <f t="shared" si="48"/>
        <v>0.29396906299999997</v>
      </c>
      <c r="N59" s="195">
        <f t="shared" si="48"/>
        <v>0.20753374499999999</v>
      </c>
      <c r="O59" s="195">
        <f t="shared" si="48"/>
        <v>0.99663104599999996</v>
      </c>
      <c r="P59" s="195">
        <f t="shared" si="48"/>
        <v>0.10861688799999999</v>
      </c>
      <c r="Q59" s="195">
        <f t="shared" si="48"/>
        <v>0.98872241100000002</v>
      </c>
      <c r="R59" s="195"/>
      <c r="T59" s="109" t="s">
        <v>156</v>
      </c>
      <c r="U59" s="111">
        <v>0.26434947199999997</v>
      </c>
      <c r="V59" s="111">
        <v>0.34415126600000001</v>
      </c>
      <c r="W59" s="111">
        <v>0.325119616</v>
      </c>
      <c r="X59" s="111">
        <v>0.19915950099999999</v>
      </c>
      <c r="Y59" s="111">
        <v>0.15806842199999999</v>
      </c>
      <c r="Z59" s="111">
        <v>0.22206050199999999</v>
      </c>
      <c r="AA59" s="111">
        <v>1.6840186E-2</v>
      </c>
      <c r="AB59" s="110">
        <v>-6.4378359999999997E-3</v>
      </c>
      <c r="AC59" s="111">
        <v>1.0490780999999999E-2</v>
      </c>
      <c r="AD59" s="110">
        <v>-6.0527899999999997E-3</v>
      </c>
      <c r="AE59" s="111">
        <v>1.3731515E-2</v>
      </c>
      <c r="AF59" s="111">
        <v>8.7573939999999999E-3</v>
      </c>
      <c r="AG59" s="111">
        <v>1.334312E-2</v>
      </c>
      <c r="AH59" s="111">
        <v>3.6488324000000003E-2</v>
      </c>
      <c r="AI59" s="111">
        <v>7</v>
      </c>
      <c r="AJ59" s="112">
        <v>1</v>
      </c>
    </row>
    <row r="60" spans="2:36" x14ac:dyDescent="0.25">
      <c r="B60" s="251"/>
      <c r="C60" s="253" t="s">
        <v>266</v>
      </c>
      <c r="D60" s="196">
        <f>U53</f>
        <v>0.15630860799999999</v>
      </c>
      <c r="E60" s="196">
        <f t="shared" ref="E60:Q60" si="49">V53</f>
        <v>0.14347333500000001</v>
      </c>
      <c r="F60" s="196">
        <f t="shared" si="49"/>
        <v>0.47268828600000001</v>
      </c>
      <c r="G60" s="196">
        <f t="shared" si="49"/>
        <v>0.12923862</v>
      </c>
      <c r="H60" s="196">
        <f t="shared" si="49"/>
        <v>6.599728E-3</v>
      </c>
      <c r="I60" s="196">
        <f t="shared" si="49"/>
        <v>-0.127400923</v>
      </c>
      <c r="J60" s="196">
        <f t="shared" si="49"/>
        <v>-1.1671008E-2</v>
      </c>
      <c r="K60" s="196">
        <f t="shared" si="49"/>
        <v>1.0104889000000001E-2</v>
      </c>
      <c r="L60" s="196">
        <f t="shared" si="49"/>
        <v>-9.883892E-3</v>
      </c>
      <c r="M60" s="196">
        <f t="shared" si="49"/>
        <v>-1.7217792999999999E-2</v>
      </c>
      <c r="N60" s="196">
        <f t="shared" si="49"/>
        <v>-7.1803559999999997E-3</v>
      </c>
      <c r="O60" s="196">
        <f t="shared" si="49"/>
        <v>4.5910100000000004E-3</v>
      </c>
      <c r="P60" s="196">
        <f t="shared" si="49"/>
        <v>-2.3982538000000001E-2</v>
      </c>
      <c r="Q60" s="196">
        <f t="shared" si="49"/>
        <v>-1.6997539999999999E-3</v>
      </c>
      <c r="R60" s="194">
        <f>AVERAGE(D60:Q60)</f>
        <v>5.1712015142857129E-2</v>
      </c>
      <c r="S60" s="194">
        <f>AVERAGE(D60:I60)</f>
        <v>0.13015127566666665</v>
      </c>
      <c r="T60" s="109" t="s">
        <v>156</v>
      </c>
      <c r="U60" s="111">
        <v>0</v>
      </c>
      <c r="V60" s="111">
        <v>0</v>
      </c>
      <c r="W60" s="111">
        <v>0</v>
      </c>
      <c r="X60" s="111">
        <v>0</v>
      </c>
      <c r="Y60" s="111">
        <v>1.4E-8</v>
      </c>
      <c r="Z60" s="111">
        <v>4.0000000000000002E-9</v>
      </c>
      <c r="AA60" s="111">
        <v>0.282078891</v>
      </c>
      <c r="AB60" s="111">
        <v>0.68010035099999999</v>
      </c>
      <c r="AC60" s="111">
        <v>0.39210624199999999</v>
      </c>
      <c r="AD60" s="111">
        <v>0.52369893000000001</v>
      </c>
      <c r="AE60" s="111">
        <v>0.23465571900000001</v>
      </c>
      <c r="AF60" s="111">
        <v>0.40657308800000003</v>
      </c>
      <c r="AG60" s="111">
        <v>0.104812027</v>
      </c>
      <c r="AH60" s="111">
        <v>2.6709999999999999E-6</v>
      </c>
      <c r="AI60" s="111">
        <v>7</v>
      </c>
      <c r="AJ60" s="112">
        <v>2</v>
      </c>
    </row>
    <row r="61" spans="2:36" x14ac:dyDescent="0.25">
      <c r="B61" s="252"/>
      <c r="C61" s="254"/>
      <c r="D61" s="197">
        <f>U54</f>
        <v>3.9997999999999998E-4</v>
      </c>
      <c r="E61" s="197">
        <f t="shared" ref="E61:Q61" si="50">V54</f>
        <v>5.9569669999999996E-3</v>
      </c>
      <c r="F61" s="197">
        <f t="shared" si="50"/>
        <v>0</v>
      </c>
      <c r="G61" s="197">
        <f t="shared" si="50"/>
        <v>8.5275499999999996E-4</v>
      </c>
      <c r="H61" s="197">
        <f t="shared" si="50"/>
        <v>0.88200784799999998</v>
      </c>
      <c r="I61" s="197">
        <f t="shared" si="50"/>
        <v>2.7050300000000001E-4</v>
      </c>
      <c r="J61" s="197">
        <f t="shared" si="50"/>
        <v>0.331363344</v>
      </c>
      <c r="K61" s="197">
        <f t="shared" si="50"/>
        <v>0.443675706</v>
      </c>
      <c r="L61" s="197">
        <f t="shared" si="50"/>
        <v>0.43041911599999999</v>
      </c>
      <c r="M61" s="197">
        <f t="shared" si="50"/>
        <v>0.152685239</v>
      </c>
      <c r="N61" s="197">
        <f t="shared" si="50"/>
        <v>0.53309310799999998</v>
      </c>
      <c r="O61" s="197">
        <f t="shared" si="50"/>
        <v>0.65638907000000002</v>
      </c>
      <c r="P61" s="197">
        <f t="shared" si="50"/>
        <v>6.5473379999999998E-3</v>
      </c>
      <c r="Q61" s="197">
        <f t="shared" si="50"/>
        <v>0.85294668399999996</v>
      </c>
      <c r="R61" s="199"/>
      <c r="T61" s="109" t="s">
        <v>157</v>
      </c>
      <c r="U61" s="111">
        <v>5.3038054000000001E-2</v>
      </c>
      <c r="V61" s="111">
        <v>0.21168281799999999</v>
      </c>
      <c r="W61" s="111">
        <v>0.258492057</v>
      </c>
      <c r="X61" s="111">
        <v>0.14428938199999999</v>
      </c>
      <c r="Y61" s="111">
        <v>1.4222405E-2</v>
      </c>
      <c r="Z61" s="111">
        <v>7.8723937999999993E-2</v>
      </c>
      <c r="AA61" s="111">
        <v>6.5587110000000001E-3</v>
      </c>
      <c r="AB61" s="110">
        <v>-1.4757879E-2</v>
      </c>
      <c r="AC61" s="110">
        <v>-6.6356999999999996E-3</v>
      </c>
      <c r="AD61" s="110">
        <v>-1.5487117999999999E-2</v>
      </c>
      <c r="AE61" s="110">
        <v>-1.1654268000000001E-2</v>
      </c>
      <c r="AF61" s="110">
        <v>-2.3118499999999999E-4</v>
      </c>
      <c r="AG61" s="110">
        <v>-7.4424260000000002E-3</v>
      </c>
      <c r="AH61" s="111">
        <v>6.4014000000000001E-5</v>
      </c>
      <c r="AI61" s="111">
        <v>8</v>
      </c>
      <c r="AJ61" s="112">
        <v>1</v>
      </c>
    </row>
    <row r="62" spans="2:36" ht="15.75" thickBot="1" x14ac:dyDescent="0.3">
      <c r="B62" s="250" t="s">
        <v>257</v>
      </c>
      <c r="C62" s="253" t="s">
        <v>264</v>
      </c>
      <c r="D62" s="194">
        <f>U75</f>
        <v>7.6780350999999997E-2</v>
      </c>
      <c r="E62" s="194">
        <f t="shared" ref="E62:Q62" si="51">V75</f>
        <v>0.18316432999999999</v>
      </c>
      <c r="F62" s="194">
        <f t="shared" si="51"/>
        <v>0.13562214</v>
      </c>
      <c r="G62" s="194">
        <f t="shared" si="51"/>
        <v>9.7952161999999995E-2</v>
      </c>
      <c r="H62" s="194">
        <f t="shared" si="51"/>
        <v>3.5430731E-2</v>
      </c>
      <c r="I62" s="194">
        <f t="shared" si="51"/>
        <v>6.1818165000000001E-2</v>
      </c>
      <c r="J62" s="194">
        <f t="shared" si="51"/>
        <v>1.0376325E-2</v>
      </c>
      <c r="K62" s="194">
        <f t="shared" si="51"/>
        <v>6.2718000000000001E-3</v>
      </c>
      <c r="L62" s="194">
        <f t="shared" si="51"/>
        <v>1.0365642E-2</v>
      </c>
      <c r="M62" s="194">
        <f t="shared" si="51"/>
        <v>1.1465612999999999E-2</v>
      </c>
      <c r="N62" s="194">
        <f t="shared" si="51"/>
        <v>1.5126374E-2</v>
      </c>
      <c r="O62" s="194">
        <f t="shared" si="51"/>
        <v>8.1467919999999999E-3</v>
      </c>
      <c r="P62" s="194">
        <f t="shared" si="51"/>
        <v>1.1235635000000001E-2</v>
      </c>
      <c r="Q62" s="194">
        <f t="shared" si="51"/>
        <v>9.2630379999999995E-3</v>
      </c>
      <c r="R62" s="194">
        <f>AVERAGE(D62:Q62)</f>
        <v>4.8072792714285724E-2</v>
      </c>
      <c r="S62" s="194">
        <f>AVERAGE(D62:I62)</f>
        <v>9.8461313166666675E-2</v>
      </c>
      <c r="T62" s="113" t="s">
        <v>157</v>
      </c>
      <c r="U62" s="114">
        <v>4.0000000000000002E-9</v>
      </c>
      <c r="V62" s="114">
        <v>0</v>
      </c>
      <c r="W62" s="114">
        <v>0</v>
      </c>
      <c r="X62" s="114">
        <v>0</v>
      </c>
      <c r="Y62" s="114">
        <v>0.56698859800000001</v>
      </c>
      <c r="Z62" s="114">
        <v>1.3563281E-2</v>
      </c>
      <c r="AA62" s="114">
        <v>0.59485343099999999</v>
      </c>
      <c r="AB62" s="114">
        <v>0.21553688800000001</v>
      </c>
      <c r="AC62" s="114">
        <v>0.49785337699999999</v>
      </c>
      <c r="AD62" s="114">
        <v>4.2676464999999997E-2</v>
      </c>
      <c r="AE62" s="114">
        <v>0.131121395</v>
      </c>
      <c r="AF62" s="114">
        <v>0.97095532100000004</v>
      </c>
      <c r="AG62" s="114">
        <v>0.12080790199999999</v>
      </c>
      <c r="AH62" s="114">
        <v>0.98957345699999999</v>
      </c>
      <c r="AI62" s="114">
        <v>8</v>
      </c>
      <c r="AJ62" s="115">
        <v>2</v>
      </c>
    </row>
    <row r="63" spans="2:36" x14ac:dyDescent="0.25">
      <c r="B63" s="251"/>
      <c r="C63" s="253"/>
      <c r="D63" s="195">
        <f>U76</f>
        <v>2.083971E-3</v>
      </c>
      <c r="E63" s="195">
        <f t="shared" ref="E63:Q63" si="52">V76</f>
        <v>1.6000000000000001E-8</v>
      </c>
      <c r="F63" s="195">
        <f t="shared" si="52"/>
        <v>4.9573000000000001E-5</v>
      </c>
      <c r="G63" s="195">
        <f t="shared" si="52"/>
        <v>8.0626999999999999E-5</v>
      </c>
      <c r="H63" s="195">
        <f t="shared" si="52"/>
        <v>0.16710926700000001</v>
      </c>
      <c r="I63" s="195">
        <f t="shared" si="52"/>
        <v>4.2665999999999998E-4</v>
      </c>
      <c r="J63" s="195">
        <f t="shared" si="52"/>
        <v>5.4120311999999997E-2</v>
      </c>
      <c r="K63" s="195">
        <f t="shared" si="52"/>
        <v>0.30029919700000002</v>
      </c>
      <c r="L63" s="195">
        <f t="shared" si="52"/>
        <v>4.9339688E-2</v>
      </c>
      <c r="M63" s="195">
        <f t="shared" si="52"/>
        <v>3.0072746000000001E-2</v>
      </c>
      <c r="N63" s="195">
        <f t="shared" si="52"/>
        <v>1.4890656E-2</v>
      </c>
      <c r="O63" s="195">
        <f t="shared" si="52"/>
        <v>8.0689242999999994E-2</v>
      </c>
      <c r="P63" s="195">
        <f t="shared" si="52"/>
        <v>3.6488739999999999E-3</v>
      </c>
      <c r="Q63" s="195">
        <f t="shared" si="52"/>
        <v>3.8055970000000001E-2</v>
      </c>
      <c r="R63" s="195"/>
    </row>
    <row r="64" spans="2:36" x14ac:dyDescent="0.25">
      <c r="B64" s="251"/>
      <c r="C64" s="253" t="s">
        <v>266</v>
      </c>
      <c r="D64" s="196">
        <f>U55</f>
        <v>-1.4526437E-2</v>
      </c>
      <c r="E64" s="196">
        <f t="shared" ref="E64:Q64" si="53">V55</f>
        <v>6.5021612000000006E-2</v>
      </c>
      <c r="F64" s="196">
        <f t="shared" si="53"/>
        <v>4.2517522000000002E-2</v>
      </c>
      <c r="G64" s="196">
        <f t="shared" si="53"/>
        <v>9.5176195000000005E-2</v>
      </c>
      <c r="H64" s="196">
        <f t="shared" si="53"/>
        <v>2.2968550000000001E-2</v>
      </c>
      <c r="I64" s="196">
        <f t="shared" si="53"/>
        <v>7.4234814999999996E-2</v>
      </c>
      <c r="J64" s="196">
        <f t="shared" si="53"/>
        <v>1.3240098E-2</v>
      </c>
      <c r="K64" s="196">
        <f t="shared" si="53"/>
        <v>7.2847479999999997E-3</v>
      </c>
      <c r="L64" s="196">
        <f t="shared" si="53"/>
        <v>1.2350263E-2</v>
      </c>
      <c r="M64" s="196">
        <f t="shared" si="53"/>
        <v>1.1712737000000001E-2</v>
      </c>
      <c r="N64" s="196">
        <f t="shared" si="53"/>
        <v>7.594557E-3</v>
      </c>
      <c r="O64" s="196">
        <f t="shared" si="53"/>
        <v>2.1336979999999998E-3</v>
      </c>
      <c r="P64" s="196">
        <f t="shared" si="53"/>
        <v>1.1845464999999999E-2</v>
      </c>
      <c r="Q64" s="196">
        <f t="shared" si="53"/>
        <v>9.9121499999999993E-4</v>
      </c>
      <c r="R64" s="194">
        <f>AVERAGE(D64:Q64)</f>
        <v>2.5181788428571421E-2</v>
      </c>
      <c r="S64" s="194">
        <f>AVERAGE(D64:I64)</f>
        <v>4.7565376166666666E-2</v>
      </c>
    </row>
    <row r="65" spans="2:36" ht="15.75" thickBot="1" x14ac:dyDescent="0.3">
      <c r="B65" s="252"/>
      <c r="C65" s="254"/>
      <c r="D65" s="197">
        <f>U56</f>
        <v>0.52429533399999995</v>
      </c>
      <c r="E65" s="197">
        <f t="shared" ref="E65:Q65" si="54">V56</f>
        <v>1.9207381999999999E-2</v>
      </c>
      <c r="F65" s="197">
        <f t="shared" si="54"/>
        <v>0.15140226900000001</v>
      </c>
      <c r="G65" s="197">
        <f t="shared" si="54"/>
        <v>4.6273999999999998E-5</v>
      </c>
      <c r="H65" s="197">
        <f t="shared" si="54"/>
        <v>0.40086604199999998</v>
      </c>
      <c r="I65" s="197">
        <f t="shared" si="54"/>
        <v>3.0976899999999999E-4</v>
      </c>
      <c r="J65" s="197">
        <f t="shared" si="54"/>
        <v>5.9959211999999998E-2</v>
      </c>
      <c r="K65" s="197">
        <f t="shared" si="54"/>
        <v>0.333754306</v>
      </c>
      <c r="L65" s="197">
        <f t="shared" si="54"/>
        <v>8.4054777999999997E-2</v>
      </c>
      <c r="M65" s="197">
        <f t="shared" si="54"/>
        <v>0.10452765899999999</v>
      </c>
      <c r="N65" s="197">
        <f t="shared" si="54"/>
        <v>0.33716031600000002</v>
      </c>
      <c r="O65" s="197">
        <f t="shared" si="54"/>
        <v>0.75410531300000005</v>
      </c>
      <c r="P65" s="197">
        <f t="shared" si="54"/>
        <v>3.6058472000000001E-2</v>
      </c>
      <c r="Q65" s="197">
        <f t="shared" si="54"/>
        <v>0.87137335199999999</v>
      </c>
      <c r="R65" s="199"/>
      <c r="T65" s="255" t="s">
        <v>264</v>
      </c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</row>
    <row r="66" spans="2:36" x14ac:dyDescent="0.25">
      <c r="B66" s="250" t="s">
        <v>261</v>
      </c>
      <c r="C66" s="253" t="s">
        <v>264</v>
      </c>
      <c r="D66" s="194">
        <f>U77</f>
        <v>6.8111524000000007E-2</v>
      </c>
      <c r="E66" s="194">
        <f t="shared" ref="E66:Q66" si="55">V77</f>
        <v>-1.9284144999999999E-2</v>
      </c>
      <c r="F66" s="194">
        <f t="shared" si="55"/>
        <v>0.21599157799999999</v>
      </c>
      <c r="G66" s="194">
        <f t="shared" si="55"/>
        <v>0.50413599899999995</v>
      </c>
      <c r="H66" s="194">
        <f t="shared" si="55"/>
        <v>0.60908553300000001</v>
      </c>
      <c r="I66" s="194">
        <f t="shared" si="55"/>
        <v>0.58377241599999996</v>
      </c>
      <c r="J66" s="194">
        <f t="shared" si="55"/>
        <v>0.22752061500000001</v>
      </c>
      <c r="K66" s="194">
        <f t="shared" si="55"/>
        <v>0.24422891999999999</v>
      </c>
      <c r="L66" s="194">
        <f t="shared" si="55"/>
        <v>0.26334241000000003</v>
      </c>
      <c r="M66" s="194">
        <f t="shared" si="55"/>
        <v>0.19652370999999999</v>
      </c>
      <c r="N66" s="194">
        <f t="shared" si="55"/>
        <v>0.17588241800000001</v>
      </c>
      <c r="O66" s="194">
        <f t="shared" si="55"/>
        <v>0.151799868</v>
      </c>
      <c r="P66" s="194">
        <f t="shared" si="55"/>
        <v>0.123815863</v>
      </c>
      <c r="Q66" s="194">
        <f t="shared" si="55"/>
        <v>0.10890519799999999</v>
      </c>
      <c r="R66" s="194">
        <f>AVERAGE(D66:Q66)</f>
        <v>0.24670227907142855</v>
      </c>
      <c r="S66" s="194">
        <f>AVERAGE(D66:I66)</f>
        <v>0.32696881750000001</v>
      </c>
      <c r="T66" s="106" t="s">
        <v>138</v>
      </c>
      <c r="U66" s="107" t="s">
        <v>214</v>
      </c>
      <c r="V66" s="107" t="s">
        <v>215</v>
      </c>
      <c r="W66" s="107" t="s">
        <v>216</v>
      </c>
      <c r="X66" s="107" t="s">
        <v>217</v>
      </c>
      <c r="Y66" s="107" t="s">
        <v>218</v>
      </c>
      <c r="Z66" s="107" t="s">
        <v>219</v>
      </c>
      <c r="AA66" s="107" t="s">
        <v>220</v>
      </c>
      <c r="AB66" s="107" t="s">
        <v>221</v>
      </c>
      <c r="AC66" s="107" t="s">
        <v>222</v>
      </c>
      <c r="AD66" s="107" t="s">
        <v>223</v>
      </c>
      <c r="AE66" s="107" t="s">
        <v>224</v>
      </c>
      <c r="AF66" s="107" t="s">
        <v>225</v>
      </c>
      <c r="AG66" s="107" t="s">
        <v>226</v>
      </c>
      <c r="AH66" s="107" t="s">
        <v>227</v>
      </c>
      <c r="AI66" s="107" t="s">
        <v>229</v>
      </c>
      <c r="AJ66" s="108" t="s">
        <v>228</v>
      </c>
    </row>
    <row r="67" spans="2:36" x14ac:dyDescent="0.25">
      <c r="B67" s="251"/>
      <c r="C67" s="253"/>
      <c r="D67" s="195">
        <f>U78</f>
        <v>0.23115191299999999</v>
      </c>
      <c r="E67" s="195">
        <f t="shared" ref="E67:Q67" si="56">V78</f>
        <v>0.78512460100000003</v>
      </c>
      <c r="F67" s="195">
        <f t="shared" si="56"/>
        <v>1.4715483E-2</v>
      </c>
      <c r="G67" s="195">
        <f t="shared" si="56"/>
        <v>0</v>
      </c>
      <c r="H67" s="195">
        <f t="shared" si="56"/>
        <v>0</v>
      </c>
      <c r="I67" s="195">
        <f t="shared" si="56"/>
        <v>0</v>
      </c>
      <c r="J67" s="195">
        <f t="shared" si="56"/>
        <v>0</v>
      </c>
      <c r="K67" s="195">
        <f t="shared" si="56"/>
        <v>0</v>
      </c>
      <c r="L67" s="195">
        <f t="shared" si="56"/>
        <v>0</v>
      </c>
      <c r="M67" s="195">
        <f t="shared" si="56"/>
        <v>0</v>
      </c>
      <c r="N67" s="195">
        <f t="shared" si="56"/>
        <v>0</v>
      </c>
      <c r="O67" s="195">
        <f t="shared" si="56"/>
        <v>0</v>
      </c>
      <c r="P67" s="195">
        <f t="shared" si="56"/>
        <v>0</v>
      </c>
      <c r="Q67" s="195">
        <f t="shared" si="56"/>
        <v>0</v>
      </c>
      <c r="R67" s="195"/>
      <c r="T67" s="109" t="s">
        <v>155</v>
      </c>
      <c r="U67" s="111">
        <v>1.9075938000000001E-2</v>
      </c>
      <c r="V67" s="111">
        <v>3.2633117000000003E-2</v>
      </c>
      <c r="W67" s="111">
        <v>2.5923274E-2</v>
      </c>
      <c r="X67" s="111">
        <v>2.3210208999999999E-2</v>
      </c>
      <c r="Y67" s="111">
        <v>1.2609522E-2</v>
      </c>
      <c r="Z67" s="111">
        <v>8.3939319999999998E-3</v>
      </c>
      <c r="AA67" s="111">
        <v>1.8457110000000001E-3</v>
      </c>
      <c r="AB67" s="111">
        <v>2.1372610000000001E-3</v>
      </c>
      <c r="AC67" s="111">
        <v>1.755146E-3</v>
      </c>
      <c r="AD67" s="111">
        <v>1.761716E-3</v>
      </c>
      <c r="AE67" s="111">
        <v>1.1320779999999999E-3</v>
      </c>
      <c r="AF67" s="111">
        <v>1.164478E-3</v>
      </c>
      <c r="AG67" s="111">
        <v>9.1991600000000001E-4</v>
      </c>
      <c r="AH67" s="111">
        <v>8.5939499999999999E-4</v>
      </c>
      <c r="AI67" s="111">
        <v>1</v>
      </c>
      <c r="AJ67" s="112">
        <v>1</v>
      </c>
    </row>
    <row r="68" spans="2:36" x14ac:dyDescent="0.25">
      <c r="B68" s="251"/>
      <c r="C68" s="253" t="s">
        <v>266</v>
      </c>
      <c r="D68" s="196">
        <f>U57</f>
        <v>0.36453244200000001</v>
      </c>
      <c r="E68" s="196">
        <f t="shared" ref="E68:Q68" si="57">V57</f>
        <v>0.28650085400000003</v>
      </c>
      <c r="F68" s="196">
        <f t="shared" si="57"/>
        <v>0.35848042099999999</v>
      </c>
      <c r="G68" s="196">
        <f t="shared" si="57"/>
        <v>0.41773805200000003</v>
      </c>
      <c r="H68" s="196">
        <f t="shared" si="57"/>
        <v>0.57361742599999999</v>
      </c>
      <c r="I68" s="196">
        <f t="shared" si="57"/>
        <v>0.573267164</v>
      </c>
      <c r="J68" s="196">
        <f t="shared" si="57"/>
        <v>0.189524163</v>
      </c>
      <c r="K68" s="196">
        <f t="shared" si="57"/>
        <v>0.214749152</v>
      </c>
      <c r="L68" s="196">
        <f t="shared" si="57"/>
        <v>0.26176784800000003</v>
      </c>
      <c r="M68" s="196">
        <f t="shared" si="57"/>
        <v>0.18248335900000001</v>
      </c>
      <c r="N68" s="196">
        <f t="shared" si="57"/>
        <v>0.16694915499999999</v>
      </c>
      <c r="O68" s="196">
        <f t="shared" si="57"/>
        <v>0.15433839999999999</v>
      </c>
      <c r="P68" s="196">
        <f t="shared" si="57"/>
        <v>0.131390532</v>
      </c>
      <c r="Q68" s="196">
        <f t="shared" si="57"/>
        <v>0.10501395199999999</v>
      </c>
      <c r="R68" s="194">
        <f>AVERAGE(D68:Q68)</f>
        <v>0.28431092285714288</v>
      </c>
      <c r="S68" s="194">
        <f>AVERAGE(D68:I68)</f>
        <v>0.42902272649999995</v>
      </c>
      <c r="T68" s="109" t="s">
        <v>155</v>
      </c>
      <c r="U68" s="111">
        <v>0</v>
      </c>
      <c r="V68" s="111">
        <v>0</v>
      </c>
      <c r="W68" s="111">
        <v>0</v>
      </c>
      <c r="X68" s="111">
        <v>0</v>
      </c>
      <c r="Y68" s="111">
        <v>0</v>
      </c>
      <c r="Z68" s="111">
        <v>0</v>
      </c>
      <c r="AA68" s="111">
        <v>0</v>
      </c>
      <c r="AB68" s="111">
        <v>0</v>
      </c>
      <c r="AC68" s="111">
        <v>0</v>
      </c>
      <c r="AD68" s="111">
        <v>0</v>
      </c>
      <c r="AE68" s="111">
        <v>2.0000000000000001E-9</v>
      </c>
      <c r="AF68" s="111">
        <v>0</v>
      </c>
      <c r="AG68" s="111">
        <v>3E-9</v>
      </c>
      <c r="AH68" s="111">
        <v>3E-9</v>
      </c>
      <c r="AI68" s="111">
        <v>1</v>
      </c>
      <c r="AJ68" s="112">
        <v>2</v>
      </c>
    </row>
    <row r="69" spans="2:36" x14ac:dyDescent="0.25">
      <c r="B69" s="252"/>
      <c r="C69" s="254"/>
      <c r="D69" s="197">
        <f>U58</f>
        <v>0</v>
      </c>
      <c r="E69" s="197">
        <f t="shared" ref="E69:Q69" si="58">V58</f>
        <v>9.0999999999999994E-8</v>
      </c>
      <c r="F69" s="197">
        <f t="shared" si="58"/>
        <v>2.7E-8</v>
      </c>
      <c r="G69" s="197">
        <f t="shared" si="58"/>
        <v>0</v>
      </c>
      <c r="H69" s="197">
        <f t="shared" si="58"/>
        <v>0</v>
      </c>
      <c r="I69" s="197">
        <f t="shared" si="58"/>
        <v>0</v>
      </c>
      <c r="J69" s="197">
        <f t="shared" si="58"/>
        <v>0</v>
      </c>
      <c r="K69" s="197">
        <f t="shared" si="58"/>
        <v>0</v>
      </c>
      <c r="L69" s="197">
        <f t="shared" si="58"/>
        <v>0</v>
      </c>
      <c r="M69" s="197">
        <f t="shared" si="58"/>
        <v>0</v>
      </c>
      <c r="N69" s="197">
        <f t="shared" si="58"/>
        <v>0</v>
      </c>
      <c r="O69" s="197">
        <f t="shared" si="58"/>
        <v>0</v>
      </c>
      <c r="P69" s="197">
        <f t="shared" si="58"/>
        <v>0</v>
      </c>
      <c r="Q69" s="197">
        <f t="shared" si="58"/>
        <v>0</v>
      </c>
      <c r="R69" s="199"/>
      <c r="T69" s="109" t="s">
        <v>244</v>
      </c>
      <c r="U69" s="111">
        <v>0.40487888300000002</v>
      </c>
      <c r="V69" s="111">
        <v>0.36200328999999998</v>
      </c>
      <c r="W69" s="111">
        <v>0.42397855899999998</v>
      </c>
      <c r="X69" s="111">
        <v>0.30601747099999999</v>
      </c>
      <c r="Y69" s="111">
        <v>0.475895283</v>
      </c>
      <c r="Z69" s="111">
        <v>0.25005796600000002</v>
      </c>
      <c r="AA69" s="111">
        <v>4.2291102999999997E-2</v>
      </c>
      <c r="AB69" s="111">
        <v>5.4244530999999999E-2</v>
      </c>
      <c r="AC69" s="111">
        <v>3.7326221999999999E-2</v>
      </c>
      <c r="AD69" s="111">
        <v>2.4359433999999999E-2</v>
      </c>
      <c r="AE69" s="111">
        <v>2.7392573999999999E-2</v>
      </c>
      <c r="AF69" s="111">
        <v>2.2692998999999998E-2</v>
      </c>
      <c r="AG69" s="111">
        <v>1.6987961999999999E-2</v>
      </c>
      <c r="AH69" s="111">
        <v>1.0989372000000001E-2</v>
      </c>
      <c r="AI69" s="111">
        <v>2</v>
      </c>
      <c r="AJ69" s="112">
        <v>1</v>
      </c>
    </row>
    <row r="70" spans="2:36" x14ac:dyDescent="0.25">
      <c r="B70" s="250" t="s">
        <v>259</v>
      </c>
      <c r="C70" s="253" t="s">
        <v>264</v>
      </c>
      <c r="D70" s="194">
        <f>U79</f>
        <v>0.26806554700000002</v>
      </c>
      <c r="E70" s="194">
        <f t="shared" ref="E70:Q70" si="59">V79</f>
        <v>0.33555179200000002</v>
      </c>
      <c r="F70" s="194">
        <f t="shared" si="59"/>
        <v>0.32651500300000003</v>
      </c>
      <c r="G70" s="194">
        <f t="shared" si="59"/>
        <v>0.21577727499999999</v>
      </c>
      <c r="H70" s="194">
        <f t="shared" si="59"/>
        <v>0.121884535</v>
      </c>
      <c r="I70" s="194">
        <f t="shared" si="59"/>
        <v>5.3012600999999999E-2</v>
      </c>
      <c r="J70" s="194">
        <f t="shared" si="59"/>
        <v>-1.3373467999999999E-2</v>
      </c>
      <c r="K70" s="194">
        <f t="shared" si="59"/>
        <v>-2.2580007999999999E-2</v>
      </c>
      <c r="L70" s="194">
        <f t="shared" si="59"/>
        <v>-1.2550812E-2</v>
      </c>
      <c r="M70" s="194">
        <f t="shared" si="59"/>
        <v>-1.2532826E-2</v>
      </c>
      <c r="N70" s="194">
        <f t="shared" si="59"/>
        <v>-3.2608390000000002E-3</v>
      </c>
      <c r="O70" s="194">
        <f t="shared" si="59"/>
        <v>-3.6604099999999998E-3</v>
      </c>
      <c r="P70" s="194">
        <f t="shared" si="59"/>
        <v>-1.181964E-3</v>
      </c>
      <c r="Q70" s="194">
        <f t="shared" si="59"/>
        <v>6.7413309999999997E-3</v>
      </c>
      <c r="R70" s="194">
        <f>AVERAGE(D70:Q70)</f>
        <v>8.9886268357142876E-2</v>
      </c>
      <c r="S70" s="194">
        <f>AVERAGE(D70:I70)</f>
        <v>0.22013445883333335</v>
      </c>
      <c r="T70" s="109" t="s">
        <v>244</v>
      </c>
      <c r="U70" s="111">
        <v>0</v>
      </c>
      <c r="V70" s="111">
        <v>0</v>
      </c>
      <c r="W70" s="111">
        <v>0</v>
      </c>
      <c r="X70" s="111">
        <v>0</v>
      </c>
      <c r="Y70" s="111">
        <v>0</v>
      </c>
      <c r="Z70" s="111">
        <v>0</v>
      </c>
      <c r="AA70" s="111">
        <v>0</v>
      </c>
      <c r="AB70" s="111">
        <v>0</v>
      </c>
      <c r="AC70" s="111">
        <v>0</v>
      </c>
      <c r="AD70" s="111">
        <v>9.4099999999999997E-7</v>
      </c>
      <c r="AE70" s="111">
        <v>6.1999999999999999E-7</v>
      </c>
      <c r="AF70" s="111">
        <v>2.7E-8</v>
      </c>
      <c r="AG70" s="111">
        <v>1.85E-7</v>
      </c>
      <c r="AH70" s="111">
        <v>1.1372470000000001E-3</v>
      </c>
      <c r="AI70" s="111">
        <v>2</v>
      </c>
      <c r="AJ70" s="112">
        <v>2</v>
      </c>
    </row>
    <row r="71" spans="2:36" x14ac:dyDescent="0.25">
      <c r="B71" s="251"/>
      <c r="C71" s="253"/>
      <c r="D71" s="195">
        <f>U80</f>
        <v>0</v>
      </c>
      <c r="E71" s="195">
        <f t="shared" ref="E71:Q71" si="60">V80</f>
        <v>0</v>
      </c>
      <c r="F71" s="195">
        <f t="shared" si="60"/>
        <v>0</v>
      </c>
      <c r="G71" s="195">
        <f t="shared" si="60"/>
        <v>0</v>
      </c>
      <c r="H71" s="195">
        <f t="shared" si="60"/>
        <v>0</v>
      </c>
      <c r="I71" s="195">
        <f t="shared" si="60"/>
        <v>1.8947720000000001E-2</v>
      </c>
      <c r="J71" s="195">
        <f t="shared" si="60"/>
        <v>0.105152387</v>
      </c>
      <c r="K71" s="195">
        <f t="shared" si="60"/>
        <v>1.0270491E-2</v>
      </c>
      <c r="L71" s="195">
        <f t="shared" si="60"/>
        <v>2.7711181000000001E-2</v>
      </c>
      <c r="M71" s="195">
        <f t="shared" si="60"/>
        <v>5.0226180000000004E-3</v>
      </c>
      <c r="N71" s="195">
        <f t="shared" si="60"/>
        <v>0.58815036300000001</v>
      </c>
      <c r="O71" s="195">
        <f t="shared" si="60"/>
        <v>0.45131517599999998</v>
      </c>
      <c r="P71" s="195">
        <f t="shared" si="60"/>
        <v>0.75168758800000002</v>
      </c>
      <c r="Q71" s="195">
        <f t="shared" si="60"/>
        <v>8.0726928000000003E-2</v>
      </c>
      <c r="R71" s="195"/>
      <c r="T71" s="109" t="s">
        <v>245</v>
      </c>
      <c r="U71" s="111">
        <v>4.2468324000000002E-2</v>
      </c>
      <c r="V71" s="111">
        <v>0.53997482900000005</v>
      </c>
      <c r="W71" s="111">
        <v>0.23405715099999999</v>
      </c>
      <c r="X71" s="111">
        <v>0.144810147</v>
      </c>
      <c r="Y71" s="110">
        <v>-9.5903222999999996E-2</v>
      </c>
      <c r="Z71" s="110">
        <v>-5.3340868999999999E-2</v>
      </c>
      <c r="AA71" s="110">
        <v>-3.0211647000000001E-2</v>
      </c>
      <c r="AB71" s="110">
        <v>-4.1205225999999998E-2</v>
      </c>
      <c r="AC71" s="110">
        <v>-2.4767463E-2</v>
      </c>
      <c r="AD71" s="110">
        <v>-2.9784249999999998E-3</v>
      </c>
      <c r="AE71" s="111">
        <v>1.476488E-3</v>
      </c>
      <c r="AF71" s="110">
        <v>-1.0050170000000001E-2</v>
      </c>
      <c r="AG71" s="111">
        <v>3.2402599999999999E-4</v>
      </c>
      <c r="AH71" s="110">
        <v>-2.5395040000000002E-3</v>
      </c>
      <c r="AI71" s="111">
        <v>3</v>
      </c>
      <c r="AJ71" s="112">
        <v>1</v>
      </c>
    </row>
    <row r="72" spans="2:36" x14ac:dyDescent="0.25">
      <c r="B72" s="251"/>
      <c r="C72" s="253" t="s">
        <v>266</v>
      </c>
      <c r="D72" s="196">
        <f>U59</f>
        <v>0.26434947199999997</v>
      </c>
      <c r="E72" s="196">
        <f t="shared" ref="E72:Q72" si="61">V59</f>
        <v>0.34415126600000001</v>
      </c>
      <c r="F72" s="196">
        <f t="shared" si="61"/>
        <v>0.325119616</v>
      </c>
      <c r="G72" s="196">
        <f t="shared" si="61"/>
        <v>0.19915950099999999</v>
      </c>
      <c r="H72" s="196">
        <f t="shared" si="61"/>
        <v>0.15806842199999999</v>
      </c>
      <c r="I72" s="196">
        <f t="shared" si="61"/>
        <v>0.22206050199999999</v>
      </c>
      <c r="J72" s="196">
        <f t="shared" si="61"/>
        <v>1.6840186E-2</v>
      </c>
      <c r="K72" s="196">
        <f t="shared" si="61"/>
        <v>-6.4378359999999997E-3</v>
      </c>
      <c r="L72" s="196">
        <f t="shared" si="61"/>
        <v>1.0490780999999999E-2</v>
      </c>
      <c r="M72" s="196">
        <f t="shared" si="61"/>
        <v>-6.0527899999999997E-3</v>
      </c>
      <c r="N72" s="196">
        <f t="shared" si="61"/>
        <v>1.3731515E-2</v>
      </c>
      <c r="O72" s="196">
        <f t="shared" si="61"/>
        <v>8.7573939999999999E-3</v>
      </c>
      <c r="P72" s="196">
        <f t="shared" si="61"/>
        <v>1.334312E-2</v>
      </c>
      <c r="Q72" s="196">
        <f t="shared" si="61"/>
        <v>3.6488324000000003E-2</v>
      </c>
      <c r="R72" s="194">
        <f>AVERAGE(D72:Q72)</f>
        <v>0.11429067664285715</v>
      </c>
      <c r="S72" s="194">
        <f>AVERAGE(D72:I72)</f>
        <v>0.25215146316666665</v>
      </c>
      <c r="T72" s="109" t="s">
        <v>245</v>
      </c>
      <c r="U72" s="111">
        <v>0.31169622499999999</v>
      </c>
      <c r="V72" s="111">
        <v>0</v>
      </c>
      <c r="W72" s="111">
        <v>7.6660000000000008E-6</v>
      </c>
      <c r="X72" s="111">
        <v>2.9761399999999997E-4</v>
      </c>
      <c r="Y72" s="111">
        <v>2.5164980999999999E-2</v>
      </c>
      <c r="Z72" s="111">
        <v>6.8352409000000003E-2</v>
      </c>
      <c r="AA72" s="111">
        <v>1.130229E-3</v>
      </c>
      <c r="AB72" s="111">
        <v>1.3151300000000001E-4</v>
      </c>
      <c r="AC72" s="111">
        <v>1.2124269999999999E-2</v>
      </c>
      <c r="AD72" s="111">
        <v>0.74499132999999995</v>
      </c>
      <c r="AE72" s="111">
        <v>0.87291103800000003</v>
      </c>
      <c r="AF72" s="111">
        <v>0.177401792</v>
      </c>
      <c r="AG72" s="111">
        <v>0.95632987800000002</v>
      </c>
      <c r="AH72" s="111">
        <v>0.70177250199999996</v>
      </c>
      <c r="AI72" s="111">
        <v>3</v>
      </c>
      <c r="AJ72" s="112">
        <v>2</v>
      </c>
    </row>
    <row r="73" spans="2:36" x14ac:dyDescent="0.25">
      <c r="B73" s="252"/>
      <c r="C73" s="254"/>
      <c r="D73" s="197">
        <f>U60</f>
        <v>0</v>
      </c>
      <c r="E73" s="197">
        <f t="shared" ref="E73:Q73" si="62">V60</f>
        <v>0</v>
      </c>
      <c r="F73" s="197">
        <f t="shared" si="62"/>
        <v>0</v>
      </c>
      <c r="G73" s="197">
        <f t="shared" si="62"/>
        <v>0</v>
      </c>
      <c r="H73" s="197">
        <f t="shared" si="62"/>
        <v>1.4E-8</v>
      </c>
      <c r="I73" s="197">
        <f t="shared" si="62"/>
        <v>4.0000000000000002E-9</v>
      </c>
      <c r="J73" s="197">
        <f t="shared" si="62"/>
        <v>0.282078891</v>
      </c>
      <c r="K73" s="197">
        <f t="shared" si="62"/>
        <v>0.68010035099999999</v>
      </c>
      <c r="L73" s="197">
        <f t="shared" si="62"/>
        <v>0.39210624199999999</v>
      </c>
      <c r="M73" s="197">
        <f t="shared" si="62"/>
        <v>0.52369893000000001</v>
      </c>
      <c r="N73" s="197">
        <f t="shared" si="62"/>
        <v>0.23465571900000001</v>
      </c>
      <c r="O73" s="197">
        <f t="shared" si="62"/>
        <v>0.40657308800000003</v>
      </c>
      <c r="P73" s="197">
        <f t="shared" si="62"/>
        <v>0.104812027</v>
      </c>
      <c r="Q73" s="197">
        <f t="shared" si="62"/>
        <v>2.6709999999999999E-6</v>
      </c>
      <c r="R73" s="199"/>
      <c r="T73" s="109" t="s">
        <v>246</v>
      </c>
      <c r="U73" s="111">
        <v>3.2785792000000001E-2</v>
      </c>
      <c r="V73" s="110">
        <v>-5.4046113999999999E-2</v>
      </c>
      <c r="W73" s="111">
        <v>0.35128366500000002</v>
      </c>
      <c r="X73" s="111">
        <v>0.16022840899999999</v>
      </c>
      <c r="Y73" s="111">
        <v>0.107380709</v>
      </c>
      <c r="Z73" s="110">
        <v>-5.9871638999999997E-2</v>
      </c>
      <c r="AA73" s="110">
        <v>-1.99061E-4</v>
      </c>
      <c r="AB73" s="111">
        <v>1.298121E-2</v>
      </c>
      <c r="AC73" s="110">
        <v>-1.5087400000000001E-4</v>
      </c>
      <c r="AD73" s="110">
        <v>-1.0314983999999999E-2</v>
      </c>
      <c r="AE73" s="110">
        <v>-1.2596262E-2</v>
      </c>
      <c r="AF73" s="111">
        <v>3.4171000000000002E-5</v>
      </c>
      <c r="AG73" s="110">
        <v>-1.0754117000000001E-2</v>
      </c>
      <c r="AH73" s="110">
        <v>-1.1021E-4</v>
      </c>
      <c r="AI73" s="111">
        <v>4</v>
      </c>
      <c r="AJ73" s="112">
        <v>1</v>
      </c>
    </row>
    <row r="74" spans="2:36" x14ac:dyDescent="0.25">
      <c r="B74" s="250" t="s">
        <v>260</v>
      </c>
      <c r="C74" s="253" t="s">
        <v>264</v>
      </c>
      <c r="D74" s="194">
        <f>U81</f>
        <v>9.2672757999999994E-2</v>
      </c>
      <c r="E74" s="194">
        <f t="shared" ref="E74:Q74" si="63">V81</f>
        <v>0.260723339</v>
      </c>
      <c r="F74" s="194">
        <f t="shared" si="63"/>
        <v>0.30465550200000002</v>
      </c>
      <c r="G74" s="194">
        <f t="shared" si="63"/>
        <v>0.20905443700000001</v>
      </c>
      <c r="H74" s="194">
        <f t="shared" si="63"/>
        <v>7.6253794E-2</v>
      </c>
      <c r="I74" s="194">
        <f t="shared" si="63"/>
        <v>8.3226066000000001E-2</v>
      </c>
      <c r="J74" s="194">
        <f t="shared" si="63"/>
        <v>9.6647790000000001E-3</v>
      </c>
      <c r="K74" s="194">
        <f t="shared" si="63"/>
        <v>4.9442469999999997E-3</v>
      </c>
      <c r="L74" s="194">
        <f t="shared" si="63"/>
        <v>1.1883149999999999E-3</v>
      </c>
      <c r="M74" s="194">
        <f t="shared" si="63"/>
        <v>-2.4843389999999999E-3</v>
      </c>
      <c r="N74" s="194">
        <f t="shared" si="63"/>
        <v>-3.0783699999999999E-4</v>
      </c>
      <c r="O74" s="194">
        <f t="shared" si="63"/>
        <v>9.1134960000000004E-3</v>
      </c>
      <c r="P74" s="194">
        <f t="shared" si="63"/>
        <v>-8.11077E-4</v>
      </c>
      <c r="Q74" s="194">
        <f t="shared" si="63"/>
        <v>9.9111210000000002E-3</v>
      </c>
      <c r="R74" s="194">
        <f>AVERAGE(D74:Q74)</f>
        <v>7.5557471500000015E-2</v>
      </c>
      <c r="S74" s="194">
        <f>AVERAGE(D74:I74)</f>
        <v>0.17109764933333335</v>
      </c>
      <c r="T74" s="109" t="s">
        <v>246</v>
      </c>
      <c r="U74" s="111">
        <v>0.50607416699999996</v>
      </c>
      <c r="V74" s="111">
        <v>0.39129491500000002</v>
      </c>
      <c r="W74" s="111">
        <v>2E-8</v>
      </c>
      <c r="X74" s="111">
        <v>2.7967299999999998E-4</v>
      </c>
      <c r="Y74" s="111">
        <v>1.7496234999999999E-2</v>
      </c>
      <c r="Z74" s="111">
        <v>5.7508983999999999E-2</v>
      </c>
      <c r="AA74" s="111">
        <v>0.98352292500000005</v>
      </c>
      <c r="AB74" s="111">
        <v>0.234338505</v>
      </c>
      <c r="AC74" s="111">
        <v>0.98782532899999997</v>
      </c>
      <c r="AD74" s="111">
        <v>0.29396906299999997</v>
      </c>
      <c r="AE74" s="111">
        <v>0.20753374499999999</v>
      </c>
      <c r="AF74" s="111">
        <v>0.99663104599999996</v>
      </c>
      <c r="AG74" s="111">
        <v>0.10861688799999999</v>
      </c>
      <c r="AH74" s="111">
        <v>0.98872241100000002</v>
      </c>
      <c r="AI74" s="111">
        <v>4</v>
      </c>
      <c r="AJ74" s="112">
        <v>2</v>
      </c>
    </row>
    <row r="75" spans="2:36" x14ac:dyDescent="0.25">
      <c r="B75" s="251"/>
      <c r="C75" s="253"/>
      <c r="D75" s="195">
        <f>U82</f>
        <v>0</v>
      </c>
      <c r="E75" s="195">
        <f t="shared" ref="E75:Q75" si="64">V82</f>
        <v>0</v>
      </c>
      <c r="F75" s="195">
        <f t="shared" si="64"/>
        <v>0</v>
      </c>
      <c r="G75" s="195">
        <f t="shared" si="64"/>
        <v>0</v>
      </c>
      <c r="H75" s="195">
        <f t="shared" si="64"/>
        <v>2.295E-6</v>
      </c>
      <c r="I75" s="195">
        <f t="shared" si="64"/>
        <v>2.1010999999999999E-5</v>
      </c>
      <c r="J75" s="195">
        <f t="shared" si="64"/>
        <v>0.14284718399999999</v>
      </c>
      <c r="K75" s="195">
        <f t="shared" si="64"/>
        <v>0.454012992</v>
      </c>
      <c r="L75" s="195">
        <f t="shared" si="64"/>
        <v>0.80974188499999999</v>
      </c>
      <c r="M75" s="195">
        <f t="shared" si="64"/>
        <v>0.53507090099999999</v>
      </c>
      <c r="N75" s="195">
        <f t="shared" si="64"/>
        <v>0.94531535</v>
      </c>
      <c r="O75" s="195">
        <f t="shared" si="64"/>
        <v>8.0094399999999996E-3</v>
      </c>
      <c r="P75" s="195">
        <f t="shared" si="64"/>
        <v>0.75497695899999995</v>
      </c>
      <c r="Q75" s="195">
        <f t="shared" si="64"/>
        <v>2.7482899999999998E-4</v>
      </c>
      <c r="R75" s="195"/>
      <c r="T75" s="109" t="s">
        <v>247</v>
      </c>
      <c r="U75" s="111">
        <v>7.6780350999999997E-2</v>
      </c>
      <c r="V75" s="111">
        <v>0.18316432999999999</v>
      </c>
      <c r="W75" s="111">
        <v>0.13562214</v>
      </c>
      <c r="X75" s="111">
        <v>9.7952161999999995E-2</v>
      </c>
      <c r="Y75" s="111">
        <v>3.5430731E-2</v>
      </c>
      <c r="Z75" s="111">
        <v>6.1818165000000001E-2</v>
      </c>
      <c r="AA75" s="111">
        <v>1.0376325E-2</v>
      </c>
      <c r="AB75" s="111">
        <v>6.2718000000000001E-3</v>
      </c>
      <c r="AC75" s="111">
        <v>1.0365642E-2</v>
      </c>
      <c r="AD75" s="111">
        <v>1.1465612999999999E-2</v>
      </c>
      <c r="AE75" s="111">
        <v>1.5126374E-2</v>
      </c>
      <c r="AF75" s="111">
        <v>8.1467919999999999E-3</v>
      </c>
      <c r="AG75" s="111">
        <v>1.1235635000000001E-2</v>
      </c>
      <c r="AH75" s="111">
        <v>9.2630379999999995E-3</v>
      </c>
      <c r="AI75" s="111">
        <v>5</v>
      </c>
      <c r="AJ75" s="112">
        <v>1</v>
      </c>
    </row>
    <row r="76" spans="2:36" x14ac:dyDescent="0.25">
      <c r="B76" s="251"/>
      <c r="C76" s="253" t="s">
        <v>266</v>
      </c>
      <c r="D76" s="196">
        <f>U61</f>
        <v>5.3038054000000001E-2</v>
      </c>
      <c r="E76" s="196">
        <f t="shared" ref="E76:Q76" si="65">V61</f>
        <v>0.21168281799999999</v>
      </c>
      <c r="F76" s="196">
        <f t="shared" si="65"/>
        <v>0.258492057</v>
      </c>
      <c r="G76" s="196">
        <f t="shared" si="65"/>
        <v>0.14428938199999999</v>
      </c>
      <c r="H76" s="196">
        <f t="shared" si="65"/>
        <v>1.4222405E-2</v>
      </c>
      <c r="I76" s="196">
        <f t="shared" si="65"/>
        <v>7.8723937999999993E-2</v>
      </c>
      <c r="J76" s="196">
        <f t="shared" si="65"/>
        <v>6.5587110000000001E-3</v>
      </c>
      <c r="K76" s="196">
        <f t="shared" si="65"/>
        <v>-1.4757879E-2</v>
      </c>
      <c r="L76" s="196">
        <f t="shared" si="65"/>
        <v>-6.6356999999999996E-3</v>
      </c>
      <c r="M76" s="196">
        <f t="shared" si="65"/>
        <v>-1.5487117999999999E-2</v>
      </c>
      <c r="N76" s="196">
        <f t="shared" si="65"/>
        <v>-1.1654268000000001E-2</v>
      </c>
      <c r="O76" s="196">
        <f t="shared" si="65"/>
        <v>-2.3118499999999999E-4</v>
      </c>
      <c r="P76" s="196">
        <f t="shared" si="65"/>
        <v>-7.4424260000000002E-3</v>
      </c>
      <c r="Q76" s="196">
        <f t="shared" si="65"/>
        <v>6.4014000000000001E-5</v>
      </c>
      <c r="R76" s="194">
        <f>AVERAGE(D76:Q76)</f>
        <v>5.0775914500000005E-2</v>
      </c>
      <c r="S76" s="194">
        <f>AVERAGE(D76:I76)</f>
        <v>0.12674144233333334</v>
      </c>
      <c r="T76" s="109" t="s">
        <v>247</v>
      </c>
      <c r="U76" s="111">
        <v>2.083971E-3</v>
      </c>
      <c r="V76" s="111">
        <v>1.6000000000000001E-8</v>
      </c>
      <c r="W76" s="111">
        <v>4.9573000000000001E-5</v>
      </c>
      <c r="X76" s="111">
        <v>8.0626999999999999E-5</v>
      </c>
      <c r="Y76" s="111">
        <v>0.16710926700000001</v>
      </c>
      <c r="Z76" s="111">
        <v>4.2665999999999998E-4</v>
      </c>
      <c r="AA76" s="111">
        <v>5.4120311999999997E-2</v>
      </c>
      <c r="AB76" s="111">
        <v>0.30029919700000002</v>
      </c>
      <c r="AC76" s="111">
        <v>4.9339688E-2</v>
      </c>
      <c r="AD76" s="111">
        <v>3.0072746000000001E-2</v>
      </c>
      <c r="AE76" s="111">
        <v>1.4890656E-2</v>
      </c>
      <c r="AF76" s="111">
        <v>8.0689242999999994E-2</v>
      </c>
      <c r="AG76" s="111">
        <v>3.6488739999999999E-3</v>
      </c>
      <c r="AH76" s="111">
        <v>3.8055970000000001E-2</v>
      </c>
      <c r="AI76" s="111">
        <v>5</v>
      </c>
      <c r="AJ76" s="112">
        <v>2</v>
      </c>
    </row>
    <row r="77" spans="2:36" x14ac:dyDescent="0.25">
      <c r="B77" s="252"/>
      <c r="C77" s="254"/>
      <c r="D77" s="197">
        <f>U62</f>
        <v>4.0000000000000002E-9</v>
      </c>
      <c r="E77" s="197">
        <f t="shared" ref="E77" si="66">V62</f>
        <v>0</v>
      </c>
      <c r="F77" s="197">
        <f t="shared" ref="F77" si="67">W62</f>
        <v>0</v>
      </c>
      <c r="G77" s="197">
        <f t="shared" ref="G77" si="68">X62</f>
        <v>0</v>
      </c>
      <c r="H77" s="197">
        <f t="shared" ref="H77" si="69">Y62</f>
        <v>0.56698859800000001</v>
      </c>
      <c r="I77" s="197">
        <f t="shared" ref="I77" si="70">Z62</f>
        <v>1.3563281E-2</v>
      </c>
      <c r="J77" s="197">
        <f t="shared" ref="J77" si="71">AA62</f>
        <v>0.59485343099999999</v>
      </c>
      <c r="K77" s="197">
        <f t="shared" ref="K77" si="72">AB62</f>
        <v>0.21553688800000001</v>
      </c>
      <c r="L77" s="197">
        <f t="shared" ref="L77" si="73">AC62</f>
        <v>0.49785337699999999</v>
      </c>
      <c r="M77" s="197">
        <f t="shared" ref="M77" si="74">AD62</f>
        <v>4.2676464999999997E-2</v>
      </c>
      <c r="N77" s="197">
        <f t="shared" ref="N77" si="75">AE62</f>
        <v>0.131121395</v>
      </c>
      <c r="O77" s="197">
        <f t="shared" ref="O77" si="76">AF62</f>
        <v>0.97095532100000004</v>
      </c>
      <c r="P77" s="197">
        <f t="shared" ref="P77" si="77">AG62</f>
        <v>0.12080790199999999</v>
      </c>
      <c r="Q77" s="197">
        <f t="shared" ref="Q77" si="78">AH62</f>
        <v>0.98957345699999999</v>
      </c>
      <c r="R77" s="199"/>
      <c r="T77" s="109" t="s">
        <v>158</v>
      </c>
      <c r="U77" s="111">
        <v>6.8111524000000007E-2</v>
      </c>
      <c r="V77" s="110">
        <v>-1.9284144999999999E-2</v>
      </c>
      <c r="W77" s="111">
        <v>0.21599157799999999</v>
      </c>
      <c r="X77" s="111">
        <v>0.50413599899999995</v>
      </c>
      <c r="Y77" s="111">
        <v>0.60908553300000001</v>
      </c>
      <c r="Z77" s="111">
        <v>0.58377241599999996</v>
      </c>
      <c r="AA77" s="111">
        <v>0.22752061500000001</v>
      </c>
      <c r="AB77" s="111">
        <v>0.24422891999999999</v>
      </c>
      <c r="AC77" s="111">
        <v>0.26334241000000003</v>
      </c>
      <c r="AD77" s="111">
        <v>0.19652370999999999</v>
      </c>
      <c r="AE77" s="111">
        <v>0.17588241800000001</v>
      </c>
      <c r="AF77" s="111">
        <v>0.151799868</v>
      </c>
      <c r="AG77" s="111">
        <v>0.123815863</v>
      </c>
      <c r="AH77" s="111">
        <v>0.10890519799999999</v>
      </c>
      <c r="AI77" s="111">
        <v>6</v>
      </c>
      <c r="AJ77" s="112">
        <v>1</v>
      </c>
    </row>
    <row r="78" spans="2:36" x14ac:dyDescent="0.25">
      <c r="S78" s="194"/>
      <c r="T78" s="109" t="s">
        <v>158</v>
      </c>
      <c r="U78" s="111">
        <v>0.23115191299999999</v>
      </c>
      <c r="V78" s="111">
        <v>0.78512460100000003</v>
      </c>
      <c r="W78" s="111">
        <v>1.4715483E-2</v>
      </c>
      <c r="X78" s="111">
        <v>0</v>
      </c>
      <c r="Y78" s="111">
        <v>0</v>
      </c>
      <c r="Z78" s="111">
        <v>0</v>
      </c>
      <c r="AA78" s="111">
        <v>0</v>
      </c>
      <c r="AB78" s="111">
        <v>0</v>
      </c>
      <c r="AC78" s="111">
        <v>0</v>
      </c>
      <c r="AD78" s="111">
        <v>0</v>
      </c>
      <c r="AE78" s="111">
        <v>0</v>
      </c>
      <c r="AF78" s="111">
        <v>0</v>
      </c>
      <c r="AG78" s="111">
        <v>0</v>
      </c>
      <c r="AH78" s="111">
        <v>0</v>
      </c>
      <c r="AI78" s="111">
        <v>6</v>
      </c>
      <c r="AJ78" s="112">
        <v>2</v>
      </c>
    </row>
    <row r="79" spans="2:36" x14ac:dyDescent="0.25">
      <c r="T79" s="109" t="s">
        <v>156</v>
      </c>
      <c r="U79" s="111">
        <v>0.26806554700000002</v>
      </c>
      <c r="V79" s="111">
        <v>0.33555179200000002</v>
      </c>
      <c r="W79" s="111">
        <v>0.32651500300000003</v>
      </c>
      <c r="X79" s="111">
        <v>0.21577727499999999</v>
      </c>
      <c r="Y79" s="111">
        <v>0.121884535</v>
      </c>
      <c r="Z79" s="111">
        <v>5.3012600999999999E-2</v>
      </c>
      <c r="AA79" s="110">
        <v>-1.3373467999999999E-2</v>
      </c>
      <c r="AB79" s="110">
        <v>-2.2580007999999999E-2</v>
      </c>
      <c r="AC79" s="110">
        <v>-1.2550812E-2</v>
      </c>
      <c r="AD79" s="110">
        <v>-1.2532826E-2</v>
      </c>
      <c r="AE79" s="110">
        <v>-3.2608390000000002E-3</v>
      </c>
      <c r="AF79" s="110">
        <v>-3.6604099999999998E-3</v>
      </c>
      <c r="AG79" s="110">
        <v>-1.181964E-3</v>
      </c>
      <c r="AH79" s="111">
        <v>6.7413309999999997E-3</v>
      </c>
      <c r="AI79" s="111">
        <v>7</v>
      </c>
      <c r="AJ79" s="112">
        <v>1</v>
      </c>
    </row>
    <row r="80" spans="2:36" x14ac:dyDescent="0.25">
      <c r="S80" s="194"/>
      <c r="T80" s="109" t="s">
        <v>156</v>
      </c>
      <c r="U80" s="111">
        <v>0</v>
      </c>
      <c r="V80" s="111">
        <v>0</v>
      </c>
      <c r="W80" s="111">
        <v>0</v>
      </c>
      <c r="X80" s="111">
        <v>0</v>
      </c>
      <c r="Y80" s="111">
        <v>0</v>
      </c>
      <c r="Z80" s="111">
        <v>1.8947720000000001E-2</v>
      </c>
      <c r="AA80" s="111">
        <v>0.105152387</v>
      </c>
      <c r="AB80" s="111">
        <v>1.0270491E-2</v>
      </c>
      <c r="AC80" s="111">
        <v>2.7711181000000001E-2</v>
      </c>
      <c r="AD80" s="111">
        <v>5.0226180000000004E-3</v>
      </c>
      <c r="AE80" s="111">
        <v>0.58815036300000001</v>
      </c>
      <c r="AF80" s="111">
        <v>0.45131517599999998</v>
      </c>
      <c r="AG80" s="111">
        <v>0.75168758800000002</v>
      </c>
      <c r="AH80" s="111">
        <v>8.0726928000000003E-2</v>
      </c>
      <c r="AI80" s="111">
        <v>7</v>
      </c>
      <c r="AJ80" s="112">
        <v>2</v>
      </c>
    </row>
    <row r="81" spans="2:36" x14ac:dyDescent="0.25">
      <c r="T81" s="109" t="s">
        <v>157</v>
      </c>
      <c r="U81" s="111">
        <v>9.2672757999999994E-2</v>
      </c>
      <c r="V81" s="111">
        <v>0.260723339</v>
      </c>
      <c r="W81" s="111">
        <v>0.30465550200000002</v>
      </c>
      <c r="X81" s="111">
        <v>0.20905443700000001</v>
      </c>
      <c r="Y81" s="111">
        <v>7.6253794E-2</v>
      </c>
      <c r="Z81" s="111">
        <v>8.3226066000000001E-2</v>
      </c>
      <c r="AA81" s="111">
        <v>9.6647790000000001E-3</v>
      </c>
      <c r="AB81" s="111">
        <v>4.9442469999999997E-3</v>
      </c>
      <c r="AC81" s="111">
        <v>1.1883149999999999E-3</v>
      </c>
      <c r="AD81" s="110">
        <v>-2.4843389999999999E-3</v>
      </c>
      <c r="AE81" s="110">
        <v>-3.0783699999999999E-4</v>
      </c>
      <c r="AF81" s="111">
        <v>9.1134960000000004E-3</v>
      </c>
      <c r="AG81" s="110">
        <v>-8.11077E-4</v>
      </c>
      <c r="AH81" s="111">
        <v>9.9111210000000002E-3</v>
      </c>
      <c r="AI81" s="111">
        <v>8</v>
      </c>
      <c r="AJ81" s="112">
        <v>1</v>
      </c>
    </row>
    <row r="82" spans="2:36" ht="15.75" thickBot="1" x14ac:dyDescent="0.3">
      <c r="T82" s="113" t="s">
        <v>157</v>
      </c>
      <c r="U82" s="114">
        <v>0</v>
      </c>
      <c r="V82" s="114">
        <v>0</v>
      </c>
      <c r="W82" s="114">
        <v>0</v>
      </c>
      <c r="X82" s="114">
        <v>0</v>
      </c>
      <c r="Y82" s="114">
        <v>2.295E-6</v>
      </c>
      <c r="Z82" s="114">
        <v>2.1010999999999999E-5</v>
      </c>
      <c r="AA82" s="114">
        <v>0.14284718399999999</v>
      </c>
      <c r="AB82" s="114">
        <v>0.454012992</v>
      </c>
      <c r="AC82" s="114">
        <v>0.80974188499999999</v>
      </c>
      <c r="AD82" s="114">
        <v>0.53507090099999999</v>
      </c>
      <c r="AE82" s="114">
        <v>0.94531535</v>
      </c>
      <c r="AF82" s="114">
        <v>8.0094399999999996E-3</v>
      </c>
      <c r="AG82" s="114">
        <v>0.75497695899999995</v>
      </c>
      <c r="AH82" s="114">
        <v>2.7482899999999998E-4</v>
      </c>
      <c r="AI82" s="114">
        <v>8</v>
      </c>
      <c r="AJ82" s="115">
        <v>2</v>
      </c>
    </row>
    <row r="86" spans="2:36" x14ac:dyDescent="0.25">
      <c r="B86" s="154" t="s">
        <v>280</v>
      </c>
      <c r="H86" s="154"/>
    </row>
    <row r="87" spans="2:36" ht="15.75" thickBot="1" x14ac:dyDescent="0.3">
      <c r="B87" s="202"/>
      <c r="C87" s="248" t="s">
        <v>281</v>
      </c>
      <c r="D87" s="248"/>
      <c r="E87" s="248" t="s">
        <v>285</v>
      </c>
      <c r="F87" s="248"/>
      <c r="H87" s="202"/>
      <c r="I87" s="267" t="s">
        <v>281</v>
      </c>
      <c r="J87" s="267"/>
      <c r="K87" s="267" t="s">
        <v>285</v>
      </c>
      <c r="L87" s="267"/>
      <c r="T87" s="249" t="s">
        <v>274</v>
      </c>
      <c r="U87" s="249"/>
      <c r="V87" s="249"/>
      <c r="W87" s="249"/>
      <c r="X87" s="249"/>
      <c r="Y87" s="249"/>
      <c r="AA87" s="249" t="s">
        <v>275</v>
      </c>
      <c r="AB87" s="249"/>
      <c r="AC87" s="249"/>
      <c r="AD87" s="249"/>
      <c r="AE87" s="249"/>
      <c r="AF87" s="249"/>
    </row>
    <row r="88" spans="2:36" ht="32.25" customHeight="1" thickBot="1" x14ac:dyDescent="0.3">
      <c r="B88" s="211" t="s">
        <v>6</v>
      </c>
      <c r="C88" s="206" t="s">
        <v>282</v>
      </c>
      <c r="D88" s="205" t="s">
        <v>283</v>
      </c>
      <c r="E88" s="206" t="s">
        <v>282</v>
      </c>
      <c r="F88" s="156" t="s">
        <v>283</v>
      </c>
      <c r="H88" s="211" t="s">
        <v>6</v>
      </c>
      <c r="I88" s="206" t="s">
        <v>282</v>
      </c>
      <c r="J88" s="205" t="s">
        <v>283</v>
      </c>
      <c r="K88" s="206" t="s">
        <v>282</v>
      </c>
      <c r="L88" s="156" t="s">
        <v>283</v>
      </c>
      <c r="T88" s="228" t="s">
        <v>163</v>
      </c>
      <c r="U88" s="225"/>
      <c r="V88" s="225"/>
      <c r="W88" s="225"/>
      <c r="X88" s="225"/>
      <c r="Y88" s="225"/>
      <c r="AA88" s="228" t="s">
        <v>163</v>
      </c>
      <c r="AB88" s="225"/>
      <c r="AC88" s="225"/>
      <c r="AD88" s="225"/>
      <c r="AE88" s="225"/>
      <c r="AF88" s="225"/>
    </row>
    <row r="89" spans="2:36" ht="15.75" thickTop="1" x14ac:dyDescent="0.25">
      <c r="B89" s="246" t="s">
        <v>32</v>
      </c>
      <c r="C89" s="260">
        <f>V91</f>
        <v>-0.60677999999999999</v>
      </c>
      <c r="D89" s="261"/>
      <c r="E89" s="260">
        <f>AC91</f>
        <v>-5.0020000000000002E-2</v>
      </c>
      <c r="F89" s="263"/>
      <c r="H89" s="268" t="s">
        <v>32</v>
      </c>
      <c r="I89" s="275" t="str">
        <f>ROUND(C89,3)&amp;"**"</f>
        <v>-0.607**</v>
      </c>
      <c r="J89" s="276"/>
      <c r="K89" s="275" t="str">
        <f>ROUND(E89,3)&amp;"**"</f>
        <v>-0.05**</v>
      </c>
      <c r="L89" s="276"/>
      <c r="T89" s="213" t="s">
        <v>6</v>
      </c>
      <c r="U89" s="214" t="s">
        <v>164</v>
      </c>
      <c r="V89" s="137" t="s">
        <v>138</v>
      </c>
      <c r="W89" s="137" t="s">
        <v>140</v>
      </c>
      <c r="X89" s="214" t="s">
        <v>142</v>
      </c>
      <c r="Y89" s="214" t="s">
        <v>143</v>
      </c>
      <c r="AA89" s="213" t="s">
        <v>6</v>
      </c>
      <c r="AB89" s="214" t="s">
        <v>164</v>
      </c>
      <c r="AC89" s="137" t="s">
        <v>138</v>
      </c>
      <c r="AD89" s="137" t="s">
        <v>140</v>
      </c>
      <c r="AE89" s="214" t="s">
        <v>142</v>
      </c>
      <c r="AF89" s="214" t="s">
        <v>143</v>
      </c>
    </row>
    <row r="90" spans="2:36" x14ac:dyDescent="0.25">
      <c r="B90" s="246"/>
      <c r="C90" s="264">
        <f>Y91</f>
        <v>1E-4</v>
      </c>
      <c r="D90" s="265"/>
      <c r="E90" s="264">
        <f>AF91</f>
        <v>1E-4</v>
      </c>
      <c r="F90" s="266"/>
      <c r="H90" s="269" t="s">
        <v>233</v>
      </c>
      <c r="I90" s="272" t="str">
        <f>ROUND(C91,3)&amp;"**"</f>
        <v>0.013**</v>
      </c>
      <c r="J90" s="277" t="str">
        <f>ROUND(D91,3)&amp;"**"</f>
        <v>0.02**</v>
      </c>
      <c r="K90" s="272" t="str">
        <f>ROUND(E91,3)&amp;"**"</f>
        <v>0.002**</v>
      </c>
      <c r="L90" s="277" t="str">
        <f>ROUND(F91,3)&amp;"**"</f>
        <v>0.001**</v>
      </c>
      <c r="T90" s="213"/>
      <c r="U90" s="214"/>
      <c r="V90" s="137" t="s">
        <v>139</v>
      </c>
      <c r="W90" s="137" t="s">
        <v>141</v>
      </c>
      <c r="X90" s="214"/>
      <c r="Y90" s="214"/>
      <c r="AA90" s="213"/>
      <c r="AB90" s="214"/>
      <c r="AC90" s="137" t="s">
        <v>139</v>
      </c>
      <c r="AD90" s="137" t="s">
        <v>141</v>
      </c>
      <c r="AE90" s="214"/>
      <c r="AF90" s="214"/>
    </row>
    <row r="91" spans="2:36" x14ac:dyDescent="0.25">
      <c r="B91" s="246" t="s">
        <v>233</v>
      </c>
      <c r="C91" s="260">
        <f>V96</f>
        <v>1.295E-2</v>
      </c>
      <c r="D91" s="261">
        <f>U109</f>
        <v>2.0225928000000001E-2</v>
      </c>
      <c r="E91" s="260">
        <f>AC96</f>
        <v>2.0500000000000002E-3</v>
      </c>
      <c r="F91" s="263">
        <f>AB109</f>
        <v>1.1238032999999999E-3</v>
      </c>
      <c r="H91" s="269" t="s">
        <v>254</v>
      </c>
      <c r="I91" s="272" t="str">
        <f>ROUND(C93,3)&amp;"**"</f>
        <v>0.349**</v>
      </c>
      <c r="J91" s="277" t="str">
        <f>ROUND(D93,3)&amp;"**"</f>
        <v>0.335**</v>
      </c>
      <c r="K91" s="272" t="str">
        <f>ROUND(E93,3)&amp;"**"</f>
        <v>0.014**</v>
      </c>
      <c r="L91" s="277" t="str">
        <f>ROUND(F93,3)&amp;"**"</f>
        <v>0.023**</v>
      </c>
      <c r="T91" s="136" t="s">
        <v>32</v>
      </c>
      <c r="U91" s="137">
        <v>1</v>
      </c>
      <c r="V91" s="43">
        <v>-0.60677999999999999</v>
      </c>
      <c r="W91" s="12">
        <v>3.7159999999999999E-2</v>
      </c>
      <c r="X91" s="43">
        <v>-16.329999999999998</v>
      </c>
      <c r="Y91" s="12">
        <v>1E-4</v>
      </c>
      <c r="AA91" s="136" t="s">
        <v>32</v>
      </c>
      <c r="AB91" s="137">
        <v>1</v>
      </c>
      <c r="AC91" s="43">
        <v>-5.0020000000000002E-2</v>
      </c>
      <c r="AD91" s="12">
        <v>1.6999999999999999E-3</v>
      </c>
      <c r="AE91" s="43">
        <v>-29.43</v>
      </c>
      <c r="AF91" s="12">
        <v>1E-4</v>
      </c>
    </row>
    <row r="92" spans="2:36" x14ac:dyDescent="0.25">
      <c r="B92" s="246"/>
      <c r="C92" s="208">
        <f>Y96</f>
        <v>1E-4</v>
      </c>
      <c r="D92" s="207">
        <f>Y109</f>
        <v>1E-4</v>
      </c>
      <c r="E92" s="208">
        <f>AF96</f>
        <v>1E-4</v>
      </c>
      <c r="F92" s="195">
        <f>AF109</f>
        <v>1E-4</v>
      </c>
      <c r="H92" s="269" t="s">
        <v>255</v>
      </c>
      <c r="I92" s="272" t="str">
        <f>ROUND(C95,3)&amp;"**"</f>
        <v>0.231**</v>
      </c>
      <c r="J92" s="277" t="str">
        <f>ROUND(D95,3)&amp;"**"</f>
        <v>0.3**</v>
      </c>
      <c r="K92" s="272" t="str">
        <f>ROUND(E95,3)&amp;"**"</f>
        <v>-0.012**</v>
      </c>
      <c r="L92" s="277" t="str">
        <f>ROUND(F95,3)&amp;"**"</f>
        <v>-0.008**</v>
      </c>
      <c r="T92" s="136" t="s">
        <v>244</v>
      </c>
      <c r="U92" s="137">
        <v>1</v>
      </c>
      <c r="V92" s="12">
        <v>0.34932999999999997</v>
      </c>
      <c r="W92" s="12">
        <v>1.8800000000000001E-2</v>
      </c>
      <c r="X92" s="12">
        <v>18.579999999999998</v>
      </c>
      <c r="Y92" s="12">
        <v>1E-4</v>
      </c>
      <c r="AA92" s="136" t="s">
        <v>244</v>
      </c>
      <c r="AB92" s="137">
        <v>1</v>
      </c>
      <c r="AC92" s="12">
        <v>1.41E-2</v>
      </c>
      <c r="AD92" s="12">
        <v>1.74E-3</v>
      </c>
      <c r="AE92" s="12">
        <v>8.08</v>
      </c>
      <c r="AF92" s="12">
        <v>1E-4</v>
      </c>
    </row>
    <row r="93" spans="2:36" x14ac:dyDescent="0.25">
      <c r="B93" s="246" t="s">
        <v>254</v>
      </c>
      <c r="C93" s="260">
        <f>V92</f>
        <v>0.34932999999999997</v>
      </c>
      <c r="D93" s="261">
        <f>U105</f>
        <v>0.33528525300000001</v>
      </c>
      <c r="E93" s="260">
        <f>AC92</f>
        <v>1.41E-2</v>
      </c>
      <c r="F93" s="263">
        <f>AB105</f>
        <v>2.32389559E-2</v>
      </c>
      <c r="H93" s="269" t="s">
        <v>256</v>
      </c>
      <c r="I93" s="273">
        <f>ROUND(C97,3)</f>
        <v>0.05</v>
      </c>
      <c r="J93" s="278" t="str">
        <f>ROUND(D97,3)&amp;"**"</f>
        <v>0.077**</v>
      </c>
      <c r="K93" s="273">
        <f>ROUND(E97,3)</f>
        <v>1E-3</v>
      </c>
      <c r="L93" s="278">
        <f>ROUND(F97,3)</f>
        <v>-5.0000000000000001E-3</v>
      </c>
      <c r="T93" s="136" t="s">
        <v>245</v>
      </c>
      <c r="U93" s="137">
        <v>1</v>
      </c>
      <c r="V93" s="12">
        <v>0.23071</v>
      </c>
      <c r="W93" s="12">
        <v>4.3229999999999998E-2</v>
      </c>
      <c r="X93" s="12">
        <v>5.34</v>
      </c>
      <c r="Y93" s="12">
        <v>1E-4</v>
      </c>
      <c r="AA93" s="136" t="s">
        <v>245</v>
      </c>
      <c r="AB93" s="137">
        <v>1</v>
      </c>
      <c r="AC93" s="43">
        <v>-1.155E-2</v>
      </c>
      <c r="AD93" s="12">
        <v>3.2399999999999998E-3</v>
      </c>
      <c r="AE93" s="43">
        <v>-3.56</v>
      </c>
      <c r="AF93" s="12">
        <v>4.0000000000000002E-4</v>
      </c>
    </row>
    <row r="94" spans="2:36" x14ac:dyDescent="0.25">
      <c r="B94" s="246"/>
      <c r="C94" s="208">
        <f>Y92</f>
        <v>1E-4</v>
      </c>
      <c r="D94" s="207">
        <f>Y105</f>
        <v>1E-4</v>
      </c>
      <c r="E94" s="208">
        <f>AF92</f>
        <v>1E-4</v>
      </c>
      <c r="F94" s="195">
        <f>AF105</f>
        <v>1E-4</v>
      </c>
      <c r="H94" s="269" t="s">
        <v>257</v>
      </c>
      <c r="I94" s="272" t="str">
        <f>ROUND(C99,3)&amp;"**"</f>
        <v>0.073**</v>
      </c>
      <c r="J94" s="277" t="str">
        <f>ROUND(D99,3)&amp;"**"</f>
        <v>0.051**</v>
      </c>
      <c r="K94" s="272" t="str">
        <f>ROUND(E99,3)&amp;"**"</f>
        <v>0.007**</v>
      </c>
      <c r="L94" s="277" t="str">
        <f>ROUND(F99,3)&amp;"**"</f>
        <v>0.006**</v>
      </c>
      <c r="T94" s="136" t="s">
        <v>246</v>
      </c>
      <c r="U94" s="137">
        <v>1</v>
      </c>
      <c r="V94" s="12">
        <v>4.9709999999999997E-2</v>
      </c>
      <c r="W94" s="12">
        <v>5.0279999999999998E-2</v>
      </c>
      <c r="X94" s="12">
        <v>0.99</v>
      </c>
      <c r="Y94" s="12">
        <v>0.32279999999999998</v>
      </c>
      <c r="AA94" s="136" t="s">
        <v>246</v>
      </c>
      <c r="AB94" s="137">
        <v>1</v>
      </c>
      <c r="AC94" s="12">
        <v>5.3357000000000003E-4</v>
      </c>
      <c r="AD94" s="12">
        <v>3.48E-3</v>
      </c>
      <c r="AE94" s="12">
        <v>0.15</v>
      </c>
      <c r="AF94" s="12">
        <v>0.87819999999999998</v>
      </c>
    </row>
    <row r="95" spans="2:36" x14ac:dyDescent="0.25">
      <c r="B95" s="246" t="s">
        <v>255</v>
      </c>
      <c r="C95" s="260">
        <f>V93</f>
        <v>0.23071</v>
      </c>
      <c r="D95" s="261">
        <f>U106</f>
        <v>0.30033037699999998</v>
      </c>
      <c r="E95" s="260">
        <f>AC93</f>
        <v>-1.155E-2</v>
      </c>
      <c r="F95" s="263">
        <f>AB106</f>
        <v>-7.5425895000000003E-3</v>
      </c>
      <c r="H95" s="269" t="s">
        <v>261</v>
      </c>
      <c r="I95" s="272" t="str">
        <f>ROUND(C101,3)&amp;"**"</f>
        <v>1.049**</v>
      </c>
      <c r="J95" s="277" t="str">
        <f>ROUND(D101,3)&amp;"**"</f>
        <v>0.619**</v>
      </c>
      <c r="K95" s="272" t="str">
        <f>ROUND(E101,3)&amp;"**"</f>
        <v>0.178**</v>
      </c>
      <c r="L95" s="277" t="str">
        <f>ROUND(F101,3)&amp;"**"</f>
        <v>0.19**</v>
      </c>
      <c r="T95" s="136" t="s">
        <v>247</v>
      </c>
      <c r="U95" s="137">
        <v>1</v>
      </c>
      <c r="V95" s="12">
        <v>7.3109999999999994E-2</v>
      </c>
      <c r="W95" s="12">
        <v>2.8060000000000002E-2</v>
      </c>
      <c r="X95" s="12">
        <v>2.61</v>
      </c>
      <c r="Y95" s="12">
        <v>9.1999999999999998E-3</v>
      </c>
      <c r="AA95" s="136" t="s">
        <v>247</v>
      </c>
      <c r="AB95" s="137">
        <v>1</v>
      </c>
      <c r="AC95" s="12">
        <v>7.1000000000000004E-3</v>
      </c>
      <c r="AD95" s="12">
        <v>1.9599999999999999E-3</v>
      </c>
      <c r="AE95" s="12">
        <v>3.61</v>
      </c>
      <c r="AF95" s="12">
        <v>2.9999999999999997E-4</v>
      </c>
    </row>
    <row r="96" spans="2:36" x14ac:dyDescent="0.25">
      <c r="B96" s="246"/>
      <c r="C96" s="208">
        <f>Y93</f>
        <v>1E-4</v>
      </c>
      <c r="D96" s="207">
        <f>Y106</f>
        <v>1E-4</v>
      </c>
      <c r="E96" s="208">
        <f>AF93</f>
        <v>4.0000000000000002E-4</v>
      </c>
      <c r="F96" s="195">
        <f>AF106</f>
        <v>1.37E-2</v>
      </c>
      <c r="H96" s="269" t="s">
        <v>259</v>
      </c>
      <c r="I96" s="272" t="str">
        <f>ROUND(C103,3)&amp;"**"</f>
        <v>0.437**</v>
      </c>
      <c r="J96" s="277" t="str">
        <f>ROUND(D103,3)&amp;"**"</f>
        <v>0.352**</v>
      </c>
      <c r="K96" s="272" t="str">
        <f>ROUND(E103,3)&amp;"**"</f>
        <v>-0.005**</v>
      </c>
      <c r="L96" s="277" t="str">
        <f>ROUND(F103,3)&amp;"**"</f>
        <v>-0.003**</v>
      </c>
      <c r="T96" s="136" t="s">
        <v>155</v>
      </c>
      <c r="U96" s="137">
        <v>1</v>
      </c>
      <c r="V96" s="12">
        <v>1.295E-2</v>
      </c>
      <c r="W96" s="12">
        <v>1E-3</v>
      </c>
      <c r="X96" s="12">
        <v>12.93</v>
      </c>
      <c r="Y96" s="12">
        <v>1E-4</v>
      </c>
      <c r="AA96" s="136" t="s">
        <v>155</v>
      </c>
      <c r="AB96" s="137">
        <v>1</v>
      </c>
      <c r="AC96" s="12">
        <v>2.0500000000000002E-3</v>
      </c>
      <c r="AD96" s="12">
        <v>4.723E-5</v>
      </c>
      <c r="AE96" s="12">
        <v>43.42</v>
      </c>
      <c r="AF96" s="12">
        <v>1E-4</v>
      </c>
    </row>
    <row r="97" spans="2:32" x14ac:dyDescent="0.25">
      <c r="B97" s="246" t="s">
        <v>256</v>
      </c>
      <c r="C97" s="260">
        <f>V94</f>
        <v>4.9709999999999997E-2</v>
      </c>
      <c r="D97" s="261">
        <f>U107</f>
        <v>7.7294717999999998E-2</v>
      </c>
      <c r="E97" s="260">
        <f>AC94</f>
        <v>5.3357000000000003E-4</v>
      </c>
      <c r="F97" s="263">
        <f>AB107</f>
        <v>-5.2680914999999997E-3</v>
      </c>
      <c r="H97" s="270" t="s">
        <v>260</v>
      </c>
      <c r="I97" s="274" t="str">
        <f>ROUND(C105,3)&amp;"**"</f>
        <v>0.339**</v>
      </c>
      <c r="J97" s="279" t="str">
        <f>ROUND(D105,3)&amp;"**"</f>
        <v>0.314**</v>
      </c>
      <c r="K97" s="280" t="s">
        <v>286</v>
      </c>
      <c r="L97" s="279" t="str">
        <f>ROUND(F105,3)&amp;"**"</f>
        <v>0.009**</v>
      </c>
      <c r="T97" s="136" t="s">
        <v>156</v>
      </c>
      <c r="U97" s="137">
        <v>1</v>
      </c>
      <c r="V97" s="12">
        <v>0.43725999999999998</v>
      </c>
      <c r="W97" s="12">
        <v>7.1599999999999997E-3</v>
      </c>
      <c r="X97" s="12">
        <v>61.09</v>
      </c>
      <c r="Y97" s="12">
        <v>1E-4</v>
      </c>
      <c r="AA97" s="136" t="s">
        <v>156</v>
      </c>
      <c r="AB97" s="137">
        <v>1</v>
      </c>
      <c r="AC97" s="43">
        <v>-5.0600000000000003E-3</v>
      </c>
      <c r="AD97" s="12">
        <v>1.72E-3</v>
      </c>
      <c r="AE97" s="43">
        <v>-2.95</v>
      </c>
      <c r="AF97" s="12">
        <v>3.2000000000000002E-3</v>
      </c>
    </row>
    <row r="98" spans="2:32" x14ac:dyDescent="0.25">
      <c r="B98" s="246"/>
      <c r="C98" s="208">
        <f>Y94</f>
        <v>0.32279999999999998</v>
      </c>
      <c r="D98" s="207">
        <f>Y107</f>
        <v>1.7999999999999999E-2</v>
      </c>
      <c r="E98" s="208">
        <f>AF94</f>
        <v>0.87819999999999998</v>
      </c>
      <c r="F98" s="195">
        <f>AF107</f>
        <v>0.1096</v>
      </c>
      <c r="H98" s="204" t="s">
        <v>284</v>
      </c>
      <c r="I98" s="271">
        <f>C107</f>
        <v>0.73860000000000003</v>
      </c>
      <c r="J98" s="271">
        <f>D107</f>
        <v>0.89674600000000004</v>
      </c>
      <c r="K98" s="281">
        <f>E107</f>
        <v>0.1925</v>
      </c>
      <c r="L98" s="271">
        <f>F107</f>
        <v>0.29666300000000001</v>
      </c>
      <c r="T98" s="136" t="s">
        <v>157</v>
      </c>
      <c r="U98" s="137">
        <v>1</v>
      </c>
      <c r="V98" s="12">
        <v>0.33861000000000002</v>
      </c>
      <c r="W98" s="12">
        <v>7.0499999999999998E-3</v>
      </c>
      <c r="X98" s="12">
        <v>48.06</v>
      </c>
      <c r="Y98" s="12">
        <v>1E-4</v>
      </c>
      <c r="AA98" s="136" t="s">
        <v>157</v>
      </c>
      <c r="AB98" s="137">
        <v>1</v>
      </c>
      <c r="AC98" s="43">
        <v>-4.1989000000000002E-4</v>
      </c>
      <c r="AD98" s="12">
        <v>1.1100000000000001E-3</v>
      </c>
      <c r="AE98" s="43">
        <v>-0.38</v>
      </c>
      <c r="AF98" s="12">
        <v>0.70550000000000002</v>
      </c>
    </row>
    <row r="99" spans="2:32" x14ac:dyDescent="0.25">
      <c r="B99" s="246" t="s">
        <v>257</v>
      </c>
      <c r="C99" s="260">
        <f>V95</f>
        <v>7.3109999999999994E-2</v>
      </c>
      <c r="D99" s="261">
        <f>U108</f>
        <v>5.1267070999999997E-2</v>
      </c>
      <c r="E99" s="260">
        <f>AC95</f>
        <v>7.1000000000000004E-3</v>
      </c>
      <c r="F99" s="263">
        <f>AB108</f>
        <v>6.4369828999999998E-3</v>
      </c>
      <c r="T99" s="136" t="s">
        <v>158</v>
      </c>
      <c r="U99" s="137">
        <v>1</v>
      </c>
      <c r="V99" s="12">
        <v>1.0491900000000001</v>
      </c>
      <c r="W99" s="12">
        <v>4.6769999999999999E-2</v>
      </c>
      <c r="X99" s="12">
        <v>22.43</v>
      </c>
      <c r="Y99" s="12">
        <v>1E-4</v>
      </c>
      <c r="AA99" s="136" t="s">
        <v>158</v>
      </c>
      <c r="AB99" s="137">
        <v>1</v>
      </c>
      <c r="AC99" s="12">
        <v>0.17759</v>
      </c>
      <c r="AD99" s="12">
        <v>3.7100000000000002E-3</v>
      </c>
      <c r="AE99" s="12">
        <v>47.91</v>
      </c>
      <c r="AF99" s="12">
        <v>1E-4</v>
      </c>
    </row>
    <row r="100" spans="2:32" x14ac:dyDescent="0.25">
      <c r="B100" s="246"/>
      <c r="C100" s="208">
        <f>Y95</f>
        <v>9.1999999999999998E-3</v>
      </c>
      <c r="D100" s="207">
        <f>Y108</f>
        <v>5.4999999999999997E-3</v>
      </c>
      <c r="E100" s="208">
        <f>AF95</f>
        <v>2.9999999999999997E-4</v>
      </c>
      <c r="F100" s="195">
        <f>AF108</f>
        <v>6.9999999999999999E-4</v>
      </c>
    </row>
    <row r="101" spans="2:32" x14ac:dyDescent="0.25">
      <c r="B101" s="246" t="s">
        <v>261</v>
      </c>
      <c r="C101" s="260">
        <f>V99</f>
        <v>1.0491900000000001</v>
      </c>
      <c r="D101" s="261">
        <f>U112</f>
        <v>0.61878368500000003</v>
      </c>
      <c r="E101" s="260">
        <f>AC99</f>
        <v>0.17759</v>
      </c>
      <c r="F101" s="263">
        <f>AB112</f>
        <v>0.18985935879999999</v>
      </c>
      <c r="T101" s="1" t="s">
        <v>278</v>
      </c>
      <c r="U101" s="55">
        <v>0.73860000000000003</v>
      </c>
      <c r="AA101" s="1" t="s">
        <v>278</v>
      </c>
      <c r="AB101" s="55">
        <v>0.1925</v>
      </c>
    </row>
    <row r="102" spans="2:32" ht="15.75" thickBot="1" x14ac:dyDescent="0.3">
      <c r="B102" s="246"/>
      <c r="C102" s="208">
        <f>Y99</f>
        <v>1E-4</v>
      </c>
      <c r="D102" s="207">
        <f>Y112</f>
        <v>1E-4</v>
      </c>
      <c r="E102" s="208">
        <f>AF99</f>
        <v>1E-4</v>
      </c>
      <c r="F102" s="195">
        <f>AF112</f>
        <v>1E-4</v>
      </c>
      <c r="T102" s="249" t="s">
        <v>276</v>
      </c>
      <c r="U102" s="249"/>
      <c r="V102" s="249"/>
      <c r="W102" s="249"/>
      <c r="X102" s="249"/>
      <c r="Y102" s="249"/>
      <c r="AA102" s="249" t="s">
        <v>279</v>
      </c>
      <c r="AB102" s="249"/>
      <c r="AC102" s="249"/>
      <c r="AD102" s="249"/>
      <c r="AE102" s="249"/>
      <c r="AF102" s="249"/>
    </row>
    <row r="103" spans="2:32" x14ac:dyDescent="0.25">
      <c r="B103" s="246" t="s">
        <v>259</v>
      </c>
      <c r="C103" s="260">
        <f>V97</f>
        <v>0.43725999999999998</v>
      </c>
      <c r="D103" s="261">
        <f>U110</f>
        <v>0.35231859599999998</v>
      </c>
      <c r="E103" s="260">
        <f>AC97</f>
        <v>-5.0600000000000003E-3</v>
      </c>
      <c r="F103" s="263">
        <f>AB110</f>
        <v>-3.3297634E-3</v>
      </c>
      <c r="T103" s="228" t="s">
        <v>138</v>
      </c>
      <c r="U103" s="225" t="s">
        <v>139</v>
      </c>
      <c r="V103" s="225"/>
      <c r="W103" s="138" t="s">
        <v>140</v>
      </c>
      <c r="X103" s="225" t="s">
        <v>142</v>
      </c>
      <c r="Y103" s="225" t="s">
        <v>143</v>
      </c>
      <c r="AA103" s="228" t="s">
        <v>138</v>
      </c>
      <c r="AB103" s="225" t="s">
        <v>139</v>
      </c>
      <c r="AC103" s="225"/>
      <c r="AD103" s="138" t="s">
        <v>140</v>
      </c>
      <c r="AE103" s="225" t="s">
        <v>142</v>
      </c>
      <c r="AF103" s="225" t="s">
        <v>143</v>
      </c>
    </row>
    <row r="104" spans="2:32" x14ac:dyDescent="0.25">
      <c r="B104" s="246"/>
      <c r="C104" s="208">
        <f>Y97</f>
        <v>1E-4</v>
      </c>
      <c r="D104" s="207">
        <f>Y110</f>
        <v>1E-4</v>
      </c>
      <c r="E104" s="208">
        <f>AF97</f>
        <v>3.2000000000000002E-3</v>
      </c>
      <c r="F104" s="195">
        <f>AF110</f>
        <v>0.1036</v>
      </c>
      <c r="T104" s="213"/>
      <c r="U104" s="226"/>
      <c r="V104" s="226"/>
      <c r="W104" s="137" t="s">
        <v>141</v>
      </c>
      <c r="X104" s="226"/>
      <c r="Y104" s="226"/>
      <c r="AA104" s="213"/>
      <c r="AB104" s="226"/>
      <c r="AC104" s="226"/>
      <c r="AD104" s="137" t="s">
        <v>141</v>
      </c>
      <c r="AE104" s="226"/>
      <c r="AF104" s="226"/>
    </row>
    <row r="105" spans="2:32" x14ac:dyDescent="0.25">
      <c r="B105" s="246" t="s">
        <v>260</v>
      </c>
      <c r="C105" s="260">
        <f>V98</f>
        <v>0.33861000000000002</v>
      </c>
      <c r="D105" s="261">
        <f>U111</f>
        <v>0.313674856</v>
      </c>
      <c r="E105" s="260">
        <f>AC98</f>
        <v>-4.1989000000000002E-4</v>
      </c>
      <c r="F105" s="262">
        <f>AB111</f>
        <v>9.0155310000000002E-3</v>
      </c>
      <c r="T105" s="136" t="s">
        <v>244</v>
      </c>
      <c r="U105" s="12">
        <v>0.33528525300000001</v>
      </c>
      <c r="V105" s="12"/>
      <c r="W105" s="12">
        <v>1.2561350000000001E-2</v>
      </c>
      <c r="X105" s="12">
        <v>26.69</v>
      </c>
      <c r="Y105" s="12">
        <v>1E-4</v>
      </c>
      <c r="AA105" s="136" t="s">
        <v>244</v>
      </c>
      <c r="AB105" s="12">
        <v>2.32389559E-2</v>
      </c>
      <c r="AC105" s="12"/>
      <c r="AD105" s="12">
        <v>1.72022E-3</v>
      </c>
      <c r="AE105" s="12">
        <v>13.51</v>
      </c>
      <c r="AF105" s="12">
        <v>1E-4</v>
      </c>
    </row>
    <row r="106" spans="2:32" x14ac:dyDescent="0.25">
      <c r="B106" s="247"/>
      <c r="C106" s="210">
        <f>Y98</f>
        <v>1E-4</v>
      </c>
      <c r="D106" s="209">
        <f>Y111</f>
        <v>1E-4</v>
      </c>
      <c r="E106" s="210">
        <f>AF98</f>
        <v>0.70550000000000002</v>
      </c>
      <c r="F106" s="203">
        <f>AF111</f>
        <v>1E-4</v>
      </c>
      <c r="T106" s="136" t="s">
        <v>245</v>
      </c>
      <c r="U106" s="12">
        <v>0.30033037699999998</v>
      </c>
      <c r="V106" s="12"/>
      <c r="W106" s="12">
        <v>2.824697E-2</v>
      </c>
      <c r="X106" s="12">
        <v>10.63</v>
      </c>
      <c r="Y106" s="12">
        <v>1E-4</v>
      </c>
      <c r="AA106" s="136" t="s">
        <v>245</v>
      </c>
      <c r="AB106" s="12">
        <v>-7.5425895000000003E-3</v>
      </c>
      <c r="AC106" s="12"/>
      <c r="AD106" s="12">
        <v>3.0589699999999998E-3</v>
      </c>
      <c r="AE106" s="43">
        <v>-2.4700000000000002</v>
      </c>
      <c r="AF106" s="12">
        <v>1.37E-2</v>
      </c>
    </row>
    <row r="107" spans="2:32" x14ac:dyDescent="0.25">
      <c r="B107" s="204" t="s">
        <v>284</v>
      </c>
      <c r="C107" s="263">
        <f>U101</f>
        <v>0.73860000000000003</v>
      </c>
      <c r="D107" s="261">
        <f>U114</f>
        <v>0.89674600000000004</v>
      </c>
      <c r="E107" s="260">
        <f>AB101</f>
        <v>0.1925</v>
      </c>
      <c r="F107" s="263">
        <f>AB114</f>
        <v>0.29666300000000001</v>
      </c>
      <c r="T107" s="136" t="s">
        <v>246</v>
      </c>
      <c r="U107" s="12">
        <v>7.7294717999999998E-2</v>
      </c>
      <c r="V107" s="12"/>
      <c r="W107" s="12">
        <v>3.2660139999999997E-2</v>
      </c>
      <c r="X107" s="12">
        <v>2.37</v>
      </c>
      <c r="Y107" s="12">
        <v>1.7999999999999999E-2</v>
      </c>
      <c r="AA107" s="136" t="s">
        <v>246</v>
      </c>
      <c r="AB107" s="12">
        <v>-5.2680914999999997E-3</v>
      </c>
      <c r="AC107" s="12"/>
      <c r="AD107" s="12">
        <v>3.2926299999999999E-3</v>
      </c>
      <c r="AE107" s="43">
        <v>-1.6</v>
      </c>
      <c r="AF107" s="12">
        <v>0.1096</v>
      </c>
    </row>
    <row r="108" spans="2:32" x14ac:dyDescent="0.25">
      <c r="T108" s="136" t="s">
        <v>247</v>
      </c>
      <c r="U108" s="12">
        <v>5.1267070999999997E-2</v>
      </c>
      <c r="V108" s="12"/>
      <c r="W108" s="12">
        <v>1.8461269999999998E-2</v>
      </c>
      <c r="X108" s="12">
        <v>2.78</v>
      </c>
      <c r="Y108" s="12">
        <v>5.4999999999999997E-3</v>
      </c>
      <c r="AA108" s="136" t="s">
        <v>247</v>
      </c>
      <c r="AB108" s="12">
        <v>6.4369828999999998E-3</v>
      </c>
      <c r="AC108" s="12"/>
      <c r="AD108" s="12">
        <v>1.88886E-3</v>
      </c>
      <c r="AE108" s="12">
        <v>3.41</v>
      </c>
      <c r="AF108" s="12">
        <v>6.9999999999999999E-4</v>
      </c>
    </row>
    <row r="109" spans="2:32" x14ac:dyDescent="0.25">
      <c r="T109" s="136" t="s">
        <v>155</v>
      </c>
      <c r="U109" s="12">
        <v>2.0225928000000001E-2</v>
      </c>
      <c r="V109" s="12"/>
      <c r="W109" s="12">
        <v>9.8671999999999996E-4</v>
      </c>
      <c r="X109" s="12">
        <v>20.5</v>
      </c>
      <c r="Y109" s="12">
        <v>1E-4</v>
      </c>
      <c r="AA109" s="136" t="s">
        <v>155</v>
      </c>
      <c r="AB109" s="12">
        <v>1.1238032999999999E-3</v>
      </c>
      <c r="AC109" s="12"/>
      <c r="AD109" s="12">
        <v>7.4159999999999995E-5</v>
      </c>
      <c r="AE109" s="12">
        <v>15.15</v>
      </c>
      <c r="AF109" s="12">
        <v>1E-4</v>
      </c>
    </row>
    <row r="110" spans="2:32" x14ac:dyDescent="0.25">
      <c r="T110" s="136" t="s">
        <v>156</v>
      </c>
      <c r="U110" s="12">
        <v>0.35231859599999998</v>
      </c>
      <c r="V110" s="12"/>
      <c r="W110" s="12">
        <v>5.3570600000000003E-3</v>
      </c>
      <c r="X110" s="12">
        <v>65.77</v>
      </c>
      <c r="Y110" s="12">
        <v>1E-4</v>
      </c>
      <c r="AA110" s="136" t="s">
        <v>156</v>
      </c>
      <c r="AB110" s="12">
        <v>-3.3297634E-3</v>
      </c>
      <c r="AC110" s="12"/>
      <c r="AD110" s="12">
        <v>2.04543E-3</v>
      </c>
      <c r="AE110" s="43">
        <v>-1.63</v>
      </c>
      <c r="AF110" s="12">
        <v>0.1036</v>
      </c>
    </row>
    <row r="111" spans="2:32" x14ac:dyDescent="0.25">
      <c r="T111" s="136" t="s">
        <v>157</v>
      </c>
      <c r="U111" s="12">
        <v>0.313674856</v>
      </c>
      <c r="V111" s="12"/>
      <c r="W111" s="12">
        <v>5.5392999999999996E-3</v>
      </c>
      <c r="X111" s="12">
        <v>56.63</v>
      </c>
      <c r="Y111" s="12">
        <v>1E-4</v>
      </c>
      <c r="AA111" s="136" t="s">
        <v>157</v>
      </c>
      <c r="AB111" s="12">
        <v>9.0155310000000002E-3</v>
      </c>
      <c r="AC111" s="12"/>
      <c r="AD111" s="12">
        <v>1.55737E-3</v>
      </c>
      <c r="AE111" s="12">
        <v>5.79</v>
      </c>
      <c r="AF111" s="12">
        <v>1E-4</v>
      </c>
    </row>
    <row r="112" spans="2:32" x14ac:dyDescent="0.25">
      <c r="T112" s="136" t="s">
        <v>158</v>
      </c>
      <c r="U112" s="12">
        <v>0.61878368500000003</v>
      </c>
      <c r="V112" s="12"/>
      <c r="W112" s="12">
        <v>3.5907870000000001E-2</v>
      </c>
      <c r="X112" s="12">
        <v>17.23</v>
      </c>
      <c r="Y112" s="12">
        <v>1E-4</v>
      </c>
      <c r="AA112" s="136" t="s">
        <v>158</v>
      </c>
      <c r="AB112" s="12">
        <v>0.18985935879999999</v>
      </c>
      <c r="AC112" s="12"/>
      <c r="AD112" s="12">
        <v>4.2866500000000004E-3</v>
      </c>
      <c r="AE112" s="12">
        <v>44.29</v>
      </c>
      <c r="AF112" s="12">
        <v>1E-4</v>
      </c>
    </row>
    <row r="114" spans="2:28" x14ac:dyDescent="0.25">
      <c r="T114" s="1" t="s">
        <v>277</v>
      </c>
      <c r="U114" s="55">
        <v>0.89674600000000004</v>
      </c>
      <c r="AA114" s="1" t="s">
        <v>277</v>
      </c>
      <c r="AB114" s="55">
        <v>0.29666300000000001</v>
      </c>
    </row>
    <row r="117" spans="2:28" x14ac:dyDescent="0.25">
      <c r="C117" s="1" t="s">
        <v>270</v>
      </c>
      <c r="D117" s="1" t="s">
        <v>271</v>
      </c>
      <c r="E117" s="1" t="s">
        <v>272</v>
      </c>
      <c r="F117" s="1" t="s">
        <v>273</v>
      </c>
    </row>
    <row r="118" spans="2:28" x14ac:dyDescent="0.25">
      <c r="C118" s="192">
        <v>1.0937142857142855E-2</v>
      </c>
      <c r="D118" s="1">
        <v>2.2709999999999998E-2</v>
      </c>
      <c r="E118" s="1">
        <v>9.5301209285714294E-3</v>
      </c>
      <c r="F118" s="1">
        <v>2.0307665333333332E-2</v>
      </c>
    </row>
    <row r="119" spans="2:28" x14ac:dyDescent="0.25">
      <c r="C119" s="192"/>
    </row>
    <row r="120" spans="2:28" x14ac:dyDescent="0.25">
      <c r="C120" s="200">
        <v>9.3971428571428574E-3</v>
      </c>
      <c r="D120" s="201">
        <v>1.7885000000000002E-2</v>
      </c>
      <c r="E120" s="201">
        <v>6.8693377857142858E-3</v>
      </c>
      <c r="F120" s="201">
        <v>1.3858255999999999E-2</v>
      </c>
    </row>
    <row r="121" spans="2:28" x14ac:dyDescent="0.25">
      <c r="B121" s="250" t="s">
        <v>233</v>
      </c>
      <c r="C121" s="192"/>
    </row>
    <row r="122" spans="2:28" x14ac:dyDescent="0.25">
      <c r="B122" s="251"/>
      <c r="C122" s="192">
        <v>0.12577928571428573</v>
      </c>
      <c r="D122" s="1">
        <v>0.27220333333333335</v>
      </c>
      <c r="E122" s="1">
        <v>0.17565111778571432</v>
      </c>
      <c r="F122" s="1">
        <v>0.37047190866666674</v>
      </c>
    </row>
    <row r="123" spans="2:28" x14ac:dyDescent="0.25">
      <c r="B123" s="251"/>
      <c r="C123" s="192"/>
    </row>
    <row r="124" spans="2:28" x14ac:dyDescent="0.25">
      <c r="B124" s="252"/>
      <c r="C124" s="200">
        <v>0.13418714285714287</v>
      </c>
      <c r="D124" s="201">
        <v>0.27038499999999999</v>
      </c>
      <c r="E124" s="201">
        <v>0.20002959985714286</v>
      </c>
      <c r="F124" s="201">
        <v>0.40121649133333337</v>
      </c>
    </row>
    <row r="125" spans="2:28" x14ac:dyDescent="0.25">
      <c r="B125" s="250" t="s">
        <v>254</v>
      </c>
      <c r="C125" s="192"/>
    </row>
    <row r="126" spans="2:28" x14ac:dyDescent="0.25">
      <c r="B126" s="251"/>
      <c r="C126" s="192">
        <v>6.2144999999999985E-2</v>
      </c>
      <c r="D126" s="1">
        <v>0.1668033333333333</v>
      </c>
      <c r="E126" s="1">
        <v>5.0151031285714298E-2</v>
      </c>
      <c r="F126" s="1">
        <v>0.13534439316666669</v>
      </c>
    </row>
    <row r="127" spans="2:28" x14ac:dyDescent="0.25">
      <c r="B127" s="251"/>
      <c r="C127" s="192"/>
    </row>
    <row r="128" spans="2:28" x14ac:dyDescent="0.25">
      <c r="B128" s="252"/>
      <c r="C128" s="200">
        <v>5.6087857142857141E-2</v>
      </c>
      <c r="D128" s="201">
        <v>0.16491333333333333</v>
      </c>
      <c r="E128" s="201">
        <v>6.1978683857142849E-2</v>
      </c>
      <c r="F128" s="201">
        <v>0.16680771949999998</v>
      </c>
    </row>
    <row r="129" spans="2:6" x14ac:dyDescent="0.25">
      <c r="B129" s="250" t="s">
        <v>255</v>
      </c>
      <c r="C129" s="192"/>
    </row>
    <row r="130" spans="2:6" x14ac:dyDescent="0.25">
      <c r="B130" s="251"/>
      <c r="C130" s="192">
        <v>5.6544285714285714E-2</v>
      </c>
      <c r="D130" s="1">
        <v>0.12899166666666664</v>
      </c>
      <c r="E130" s="1">
        <v>3.6903621071428576E-2</v>
      </c>
      <c r="F130" s="1">
        <v>8.9626803666666657E-2</v>
      </c>
    </row>
    <row r="131" spans="2:6" x14ac:dyDescent="0.25">
      <c r="B131" s="251"/>
      <c r="C131" s="192"/>
    </row>
    <row r="132" spans="2:6" x14ac:dyDescent="0.25">
      <c r="B132" s="252"/>
      <c r="C132" s="200">
        <v>0.10640357142857144</v>
      </c>
      <c r="D132" s="201">
        <v>0.23597333333333328</v>
      </c>
      <c r="E132" s="201">
        <v>5.1712015142857129E-2</v>
      </c>
      <c r="F132" s="201">
        <v>0.13015127566666665</v>
      </c>
    </row>
    <row r="133" spans="2:6" x14ac:dyDescent="0.25">
      <c r="B133" s="250" t="s">
        <v>256</v>
      </c>
      <c r="C133" s="192"/>
    </row>
    <row r="134" spans="2:6" x14ac:dyDescent="0.25">
      <c r="B134" s="251"/>
      <c r="C134" s="192">
        <v>3.0997142857142859E-2</v>
      </c>
      <c r="D134" s="1">
        <v>5.9738333333333331E-2</v>
      </c>
      <c r="E134" s="1">
        <v>4.8072792714285724E-2</v>
      </c>
      <c r="F134" s="1">
        <v>9.8461313166666675E-2</v>
      </c>
    </row>
    <row r="135" spans="2:6" x14ac:dyDescent="0.25">
      <c r="B135" s="251"/>
      <c r="C135" s="192"/>
    </row>
    <row r="136" spans="2:6" x14ac:dyDescent="0.25">
      <c r="B136" s="252"/>
      <c r="C136" s="200">
        <v>3.6292857142857155E-3</v>
      </c>
      <c r="D136" s="201">
        <v>-1.7616666666666638E-3</v>
      </c>
      <c r="E136" s="201">
        <v>2.5181788428571421E-2</v>
      </c>
      <c r="F136" s="201">
        <v>4.7565376166666666E-2</v>
      </c>
    </row>
    <row r="137" spans="2:6" x14ac:dyDescent="0.25">
      <c r="B137" s="250" t="s">
        <v>257</v>
      </c>
      <c r="C137" s="192"/>
    </row>
    <row r="138" spans="2:6" x14ac:dyDescent="0.25">
      <c r="B138" s="251"/>
      <c r="C138" s="192">
        <v>0.24386999999999998</v>
      </c>
      <c r="D138" s="1">
        <v>0.34852499999999997</v>
      </c>
      <c r="E138" s="1">
        <v>0.24670227907142855</v>
      </c>
      <c r="F138" s="1">
        <v>0.32696881750000001</v>
      </c>
    </row>
    <row r="139" spans="2:6" x14ac:dyDescent="0.25">
      <c r="B139" s="251"/>
      <c r="C139" s="192"/>
    </row>
    <row r="140" spans="2:6" x14ac:dyDescent="0.25">
      <c r="B140" s="252"/>
      <c r="C140" s="200">
        <v>0.24999142857142856</v>
      </c>
      <c r="D140" s="201">
        <v>0.37072666666666665</v>
      </c>
      <c r="E140" s="201">
        <v>0.28431092285714288</v>
      </c>
      <c r="F140" s="201">
        <v>0.42902272649999995</v>
      </c>
    </row>
    <row r="141" spans="2:6" x14ac:dyDescent="0.25">
      <c r="B141" s="250" t="s">
        <v>261</v>
      </c>
      <c r="C141" s="192"/>
    </row>
    <row r="142" spans="2:6" x14ac:dyDescent="0.25">
      <c r="B142" s="251"/>
      <c r="C142" s="192">
        <v>8.2706428571428556E-2</v>
      </c>
      <c r="D142" s="1">
        <v>0.20504666666666668</v>
      </c>
      <c r="E142" s="1">
        <v>8.9886268357142876E-2</v>
      </c>
      <c r="F142" s="1">
        <v>0.22013445883333335</v>
      </c>
    </row>
    <row r="143" spans="2:6" x14ac:dyDescent="0.25">
      <c r="B143" s="251"/>
      <c r="C143" s="192"/>
    </row>
    <row r="144" spans="2:6" x14ac:dyDescent="0.25">
      <c r="B144" s="252"/>
      <c r="C144" s="200">
        <v>7.8440714285714294E-2</v>
      </c>
      <c r="D144" s="201">
        <v>0.20211000000000001</v>
      </c>
      <c r="E144" s="201">
        <v>0.11429067664285715</v>
      </c>
      <c r="F144" s="201">
        <v>0.25215146316666665</v>
      </c>
    </row>
    <row r="145" spans="2:6" x14ac:dyDescent="0.25">
      <c r="B145" s="250" t="s">
        <v>259</v>
      </c>
      <c r="C145" s="192"/>
    </row>
    <row r="146" spans="2:6" x14ac:dyDescent="0.25">
      <c r="B146" s="251"/>
      <c r="C146" s="192">
        <v>3.5102142857142853E-2</v>
      </c>
      <c r="D146" s="1">
        <v>8.7483333333333316E-2</v>
      </c>
      <c r="E146" s="1">
        <v>7.5557471500000015E-2</v>
      </c>
      <c r="F146" s="1">
        <v>0.17109764933333335</v>
      </c>
    </row>
    <row r="147" spans="2:6" x14ac:dyDescent="0.25">
      <c r="B147" s="251"/>
      <c r="C147" s="192"/>
    </row>
    <row r="148" spans="2:6" x14ac:dyDescent="0.25">
      <c r="B148" s="252"/>
      <c r="C148" s="200">
        <v>5.0107142857142859E-3</v>
      </c>
      <c r="D148" s="201">
        <v>3.0270000000000005E-2</v>
      </c>
      <c r="E148" s="201">
        <v>5.0775914500000005E-2</v>
      </c>
      <c r="F148" s="201">
        <v>0.12674144233333334</v>
      </c>
    </row>
    <row r="149" spans="2:6" x14ac:dyDescent="0.25">
      <c r="B149" s="250" t="s">
        <v>260</v>
      </c>
      <c r="C149" s="192"/>
    </row>
    <row r="150" spans="2:6" x14ac:dyDescent="0.25">
      <c r="B150" s="251"/>
    </row>
    <row r="151" spans="2:6" x14ac:dyDescent="0.25">
      <c r="B151" s="251"/>
    </row>
    <row r="152" spans="2:6" x14ac:dyDescent="0.25">
      <c r="B152" s="252"/>
    </row>
  </sheetData>
  <mergeCells count="100">
    <mergeCell ref="I87:J87"/>
    <mergeCell ref="K87:L87"/>
    <mergeCell ref="B12:B15"/>
    <mergeCell ref="B16:B19"/>
    <mergeCell ref="C4:C5"/>
    <mergeCell ref="T2:AJ2"/>
    <mergeCell ref="C6:C7"/>
    <mergeCell ref="C8:C9"/>
    <mergeCell ref="C10:C11"/>
    <mergeCell ref="B4:B7"/>
    <mergeCell ref="B8:B11"/>
    <mergeCell ref="C12:C13"/>
    <mergeCell ref="C14:C15"/>
    <mergeCell ref="C16:C17"/>
    <mergeCell ref="C18:C19"/>
    <mergeCell ref="C20:C21"/>
    <mergeCell ref="B28:B31"/>
    <mergeCell ref="B32:B35"/>
    <mergeCell ref="B36:B39"/>
    <mergeCell ref="C22:C23"/>
    <mergeCell ref="C24:C25"/>
    <mergeCell ref="C26:C27"/>
    <mergeCell ref="C28:C29"/>
    <mergeCell ref="B20:B23"/>
    <mergeCell ref="B24:B27"/>
    <mergeCell ref="C38:C39"/>
    <mergeCell ref="T23:AJ23"/>
    <mergeCell ref="T45:AJ45"/>
    <mergeCell ref="T65:AJ65"/>
    <mergeCell ref="C46:C47"/>
    <mergeCell ref="C30:C31"/>
    <mergeCell ref="C32:C33"/>
    <mergeCell ref="C34:C35"/>
    <mergeCell ref="C36:C37"/>
    <mergeCell ref="C54:C55"/>
    <mergeCell ref="C56:C57"/>
    <mergeCell ref="C58:C59"/>
    <mergeCell ref="B54:B57"/>
    <mergeCell ref="C48:C49"/>
    <mergeCell ref="C50:C51"/>
    <mergeCell ref="C52:C53"/>
    <mergeCell ref="B46:B49"/>
    <mergeCell ref="B50:B53"/>
    <mergeCell ref="C66:C67"/>
    <mergeCell ref="C68:C69"/>
    <mergeCell ref="C70:C71"/>
    <mergeCell ref="B66:B69"/>
    <mergeCell ref="C60:C61"/>
    <mergeCell ref="C62:C63"/>
    <mergeCell ref="C64:C65"/>
    <mergeCell ref="B58:B61"/>
    <mergeCell ref="B62:B65"/>
    <mergeCell ref="C72:C73"/>
    <mergeCell ref="C74:C75"/>
    <mergeCell ref="C76:C77"/>
    <mergeCell ref="B70:B73"/>
    <mergeCell ref="B74:B77"/>
    <mergeCell ref="B145:B148"/>
    <mergeCell ref="B149:B152"/>
    <mergeCell ref="T88:Y88"/>
    <mergeCell ref="T89:T90"/>
    <mergeCell ref="U89:U90"/>
    <mergeCell ref="X89:X90"/>
    <mergeCell ref="Y89:Y90"/>
    <mergeCell ref="B91:B92"/>
    <mergeCell ref="B99:B100"/>
    <mergeCell ref="B101:B102"/>
    <mergeCell ref="B121:B124"/>
    <mergeCell ref="B125:B128"/>
    <mergeCell ref="B129:B132"/>
    <mergeCell ref="B133:B136"/>
    <mergeCell ref="B137:B140"/>
    <mergeCell ref="B141:B144"/>
    <mergeCell ref="T87:Y87"/>
    <mergeCell ref="AA87:AF87"/>
    <mergeCell ref="T102:Y102"/>
    <mergeCell ref="T103:T104"/>
    <mergeCell ref="U103:U104"/>
    <mergeCell ref="V103:V104"/>
    <mergeCell ref="X103:X104"/>
    <mergeCell ref="Y103:Y104"/>
    <mergeCell ref="AA103:AA104"/>
    <mergeCell ref="AB103:AB104"/>
    <mergeCell ref="AC103:AC104"/>
    <mergeCell ref="AE103:AE104"/>
    <mergeCell ref="AF103:AF104"/>
    <mergeCell ref="AA88:AF88"/>
    <mergeCell ref="AA89:AA90"/>
    <mergeCell ref="AB89:AB90"/>
    <mergeCell ref="AE89:AE90"/>
    <mergeCell ref="AF89:AF90"/>
    <mergeCell ref="AA102:AF102"/>
    <mergeCell ref="B103:B104"/>
    <mergeCell ref="B105:B106"/>
    <mergeCell ref="C87:D87"/>
    <mergeCell ref="E87:F87"/>
    <mergeCell ref="B89:B90"/>
    <mergeCell ref="B93:B94"/>
    <mergeCell ref="B95:B96"/>
    <mergeCell ref="B97:B98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opLeftCell="A4" workbookViewId="0">
      <selection activeCell="A29" sqref="A29:G35"/>
    </sheetView>
  </sheetViews>
  <sheetFormatPr defaultRowHeight="15" x14ac:dyDescent="0.25"/>
  <cols>
    <col min="1" max="1" width="16.7109375" style="1" customWidth="1"/>
    <col min="2" max="18" width="9.140625" style="1"/>
    <col min="19" max="19" width="34" style="1" customWidth="1"/>
    <col min="20" max="16384" width="9.140625" style="1"/>
  </cols>
  <sheetData>
    <row r="1" spans="1:35" ht="15.75" thickBot="1" x14ac:dyDescent="0.3"/>
    <row r="2" spans="1:35" ht="16.5" thickTop="1" thickBot="1" x14ac:dyDescent="0.3">
      <c r="A2" s="2"/>
      <c r="B2" s="116">
        <v>2004</v>
      </c>
      <c r="C2" s="117">
        <v>2005</v>
      </c>
      <c r="D2" s="117">
        <v>2006</v>
      </c>
      <c r="E2" s="117">
        <v>2007</v>
      </c>
      <c r="F2" s="117">
        <v>2008</v>
      </c>
      <c r="G2" s="117">
        <v>2009</v>
      </c>
      <c r="H2" s="117">
        <v>2010</v>
      </c>
      <c r="I2" s="117">
        <v>2011</v>
      </c>
      <c r="J2" s="117">
        <v>2012</v>
      </c>
      <c r="K2" s="117">
        <v>2013</v>
      </c>
      <c r="L2" s="117">
        <v>2014</v>
      </c>
      <c r="M2" s="117">
        <v>2015</v>
      </c>
      <c r="N2" s="117">
        <v>2016</v>
      </c>
      <c r="O2" s="117">
        <v>2017</v>
      </c>
    </row>
    <row r="3" spans="1:35" x14ac:dyDescent="0.25">
      <c r="A3" s="259" t="s">
        <v>32</v>
      </c>
      <c r="B3" s="118">
        <f t="shared" ref="B3:B24" si="0">T4</f>
        <v>-0.32246000000000002</v>
      </c>
      <c r="C3" s="119">
        <f t="shared" ref="C3:O18" si="1">U4</f>
        <v>-1.04541</v>
      </c>
      <c r="D3" s="119">
        <f t="shared" si="1"/>
        <v>-0.93162999999999996</v>
      </c>
      <c r="E3" s="119">
        <f t="shared" si="1"/>
        <v>-0.49648999999999999</v>
      </c>
      <c r="F3" s="119">
        <f t="shared" si="1"/>
        <v>-0.29651</v>
      </c>
      <c r="G3" s="119">
        <f t="shared" si="1"/>
        <v>4.2100000000000002E-3</v>
      </c>
      <c r="H3" s="119">
        <f t="shared" si="1"/>
        <v>-4.3770000000000003E-2</v>
      </c>
      <c r="I3" s="119">
        <f t="shared" si="1"/>
        <v>-5.2839999999999998E-2</v>
      </c>
      <c r="J3" s="119">
        <f t="shared" si="1"/>
        <v>-9.92E-3</v>
      </c>
      <c r="K3" s="119">
        <f t="shared" si="1"/>
        <v>-3.5839999999999997E-2</v>
      </c>
      <c r="L3" s="119">
        <f t="shared" si="1"/>
        <v>-3.594E-2</v>
      </c>
      <c r="M3" s="119">
        <f t="shared" si="1"/>
        <v>-1.5049999999999999E-2</v>
      </c>
      <c r="N3" s="119">
        <f t="shared" si="1"/>
        <v>-1.2869999999999999E-2</v>
      </c>
      <c r="O3" s="119">
        <f t="shared" si="1"/>
        <v>-1.1440000000000001E-2</v>
      </c>
      <c r="S3" s="106" t="s">
        <v>213</v>
      </c>
      <c r="T3" s="107" t="s">
        <v>214</v>
      </c>
      <c r="U3" s="107" t="s">
        <v>215</v>
      </c>
      <c r="V3" s="107" t="s">
        <v>216</v>
      </c>
      <c r="W3" s="107" t="s">
        <v>217</v>
      </c>
      <c r="X3" s="107" t="s">
        <v>218</v>
      </c>
      <c r="Y3" s="107" t="s">
        <v>219</v>
      </c>
      <c r="Z3" s="107" t="s">
        <v>220</v>
      </c>
      <c r="AA3" s="107" t="s">
        <v>221</v>
      </c>
      <c r="AB3" s="107" t="s">
        <v>222</v>
      </c>
      <c r="AC3" s="107" t="s">
        <v>223</v>
      </c>
      <c r="AD3" s="107" t="s">
        <v>224</v>
      </c>
      <c r="AE3" s="107" t="s">
        <v>225</v>
      </c>
      <c r="AF3" s="107" t="s">
        <v>226</v>
      </c>
      <c r="AG3" s="107" t="s">
        <v>227</v>
      </c>
      <c r="AH3" s="107" t="s">
        <v>228</v>
      </c>
      <c r="AI3" s="108" t="s">
        <v>229</v>
      </c>
    </row>
    <row r="4" spans="1:35" x14ac:dyDescent="0.25">
      <c r="A4" s="223"/>
      <c r="B4" s="120">
        <f t="shared" si="0"/>
        <v>4.0000000000000003E-5</v>
      </c>
      <c r="C4" s="121">
        <f t="shared" si="1"/>
        <v>0</v>
      </c>
      <c r="D4" s="121">
        <f t="shared" si="1"/>
        <v>0</v>
      </c>
      <c r="E4" s="121">
        <f t="shared" si="1"/>
        <v>0</v>
      </c>
      <c r="F4" s="121">
        <f t="shared" si="1"/>
        <v>0</v>
      </c>
      <c r="G4" s="121">
        <f t="shared" si="1"/>
        <v>0.91188000000000002</v>
      </c>
      <c r="H4" s="121">
        <f t="shared" si="1"/>
        <v>1.0000000000000001E-5</v>
      </c>
      <c r="I4" s="121">
        <f t="shared" si="1"/>
        <v>0</v>
      </c>
      <c r="J4" s="121">
        <f t="shared" si="1"/>
        <v>0.30049999999999999</v>
      </c>
      <c r="K4" s="121">
        <f t="shared" si="1"/>
        <v>6.9999999999999994E-5</v>
      </c>
      <c r="L4" s="121">
        <f t="shared" si="1"/>
        <v>0</v>
      </c>
      <c r="M4" s="121">
        <f t="shared" si="1"/>
        <v>5.8599999999999998E-3</v>
      </c>
      <c r="N4" s="121">
        <f t="shared" si="1"/>
        <v>1.1849999999999999E-2</v>
      </c>
      <c r="O4" s="121">
        <f t="shared" si="1"/>
        <v>2.7999999999999998E-4</v>
      </c>
      <c r="S4" s="109" t="s">
        <v>32</v>
      </c>
      <c r="T4" s="110">
        <v>-0.32246000000000002</v>
      </c>
      <c r="U4" s="110">
        <v>-1.04541</v>
      </c>
      <c r="V4" s="110">
        <v>-0.93162999999999996</v>
      </c>
      <c r="W4" s="110">
        <v>-0.49648999999999999</v>
      </c>
      <c r="X4" s="110">
        <v>-0.29651</v>
      </c>
      <c r="Y4" s="111">
        <v>4.2100000000000002E-3</v>
      </c>
      <c r="Z4" s="110">
        <v>-4.3770000000000003E-2</v>
      </c>
      <c r="AA4" s="110">
        <v>-5.2839999999999998E-2</v>
      </c>
      <c r="AB4" s="110">
        <v>-9.92E-3</v>
      </c>
      <c r="AC4" s="110">
        <v>-3.5839999999999997E-2</v>
      </c>
      <c r="AD4" s="110">
        <v>-3.594E-2</v>
      </c>
      <c r="AE4" s="110">
        <v>-1.5049999999999999E-2</v>
      </c>
      <c r="AF4" s="110">
        <v>-1.2869999999999999E-2</v>
      </c>
      <c r="AG4" s="110">
        <v>-1.1440000000000001E-2</v>
      </c>
      <c r="AH4" s="111">
        <v>1</v>
      </c>
      <c r="AI4" s="112">
        <v>1</v>
      </c>
    </row>
    <row r="5" spans="1:35" x14ac:dyDescent="0.25">
      <c r="A5" s="223" t="s">
        <v>233</v>
      </c>
      <c r="B5" s="118">
        <f t="shared" si="0"/>
        <v>2.2669999999999999E-2</v>
      </c>
      <c r="C5" s="119">
        <f t="shared" si="1"/>
        <v>2.6270000000000002E-2</v>
      </c>
      <c r="D5" s="119">
        <f t="shared" si="1"/>
        <v>2.5270000000000001E-2</v>
      </c>
      <c r="E5" s="119">
        <f t="shared" si="1"/>
        <v>2.3E-2</v>
      </c>
      <c r="F5" s="119">
        <f t="shared" si="1"/>
        <v>2.3380000000000001E-2</v>
      </c>
      <c r="G5" s="119">
        <f t="shared" si="1"/>
        <v>1.1129999999999999E-2</v>
      </c>
      <c r="H5" s="119">
        <f t="shared" si="1"/>
        <v>3.1199999999999999E-3</v>
      </c>
      <c r="I5" s="119">
        <f t="shared" si="1"/>
        <v>3.3300000000000001E-3</v>
      </c>
      <c r="J5" s="119">
        <f t="shared" si="1"/>
        <v>2.7499999999999998E-3</v>
      </c>
      <c r="K5" s="119">
        <f t="shared" si="1"/>
        <v>2.8300000000000001E-3</v>
      </c>
      <c r="L5" s="119">
        <f t="shared" si="1"/>
        <v>1.7700000000000001E-3</v>
      </c>
      <c r="M5" s="119">
        <f t="shared" si="1"/>
        <v>1.33E-3</v>
      </c>
      <c r="N5" s="119">
        <f t="shared" si="1"/>
        <v>1.1299999999999999E-3</v>
      </c>
      <c r="O5" s="119">
        <f t="shared" si="1"/>
        <v>7.3999999999999999E-4</v>
      </c>
      <c r="S5" s="109" t="s">
        <v>32</v>
      </c>
      <c r="T5" s="111">
        <v>4.0000000000000003E-5</v>
      </c>
      <c r="U5" s="111">
        <v>0</v>
      </c>
      <c r="V5" s="111">
        <v>0</v>
      </c>
      <c r="W5" s="111">
        <v>0</v>
      </c>
      <c r="X5" s="111">
        <v>0</v>
      </c>
      <c r="Y5" s="111">
        <v>0.91188000000000002</v>
      </c>
      <c r="Z5" s="111">
        <v>1.0000000000000001E-5</v>
      </c>
      <c r="AA5" s="111">
        <v>0</v>
      </c>
      <c r="AB5" s="111">
        <v>0.30049999999999999</v>
      </c>
      <c r="AC5" s="111">
        <v>6.9999999999999994E-5</v>
      </c>
      <c r="AD5" s="111">
        <v>0</v>
      </c>
      <c r="AE5" s="111">
        <v>5.8599999999999998E-3</v>
      </c>
      <c r="AF5" s="111">
        <v>1.1849999999999999E-2</v>
      </c>
      <c r="AG5" s="111">
        <v>2.7999999999999998E-4</v>
      </c>
      <c r="AH5" s="111">
        <v>2</v>
      </c>
      <c r="AI5" s="112">
        <v>1</v>
      </c>
    </row>
    <row r="6" spans="1:35" x14ac:dyDescent="0.25">
      <c r="A6" s="223"/>
      <c r="B6" s="120">
        <f t="shared" si="0"/>
        <v>0</v>
      </c>
      <c r="C6" s="121">
        <f t="shared" si="1"/>
        <v>0</v>
      </c>
      <c r="D6" s="121">
        <f t="shared" si="1"/>
        <v>0</v>
      </c>
      <c r="E6" s="121">
        <f t="shared" si="1"/>
        <v>0</v>
      </c>
      <c r="F6" s="121">
        <f t="shared" si="1"/>
        <v>0</v>
      </c>
      <c r="G6" s="121">
        <f t="shared" si="1"/>
        <v>0</v>
      </c>
      <c r="H6" s="121">
        <f t="shared" si="1"/>
        <v>0</v>
      </c>
      <c r="I6" s="121">
        <f t="shared" si="1"/>
        <v>0</v>
      </c>
      <c r="J6" s="121">
        <f t="shared" si="1"/>
        <v>0</v>
      </c>
      <c r="K6" s="121">
        <f t="shared" si="1"/>
        <v>0</v>
      </c>
      <c r="L6" s="121">
        <f t="shared" si="1"/>
        <v>0</v>
      </c>
      <c r="M6" s="121">
        <f t="shared" si="1"/>
        <v>0</v>
      </c>
      <c r="N6" s="121">
        <f t="shared" si="1"/>
        <v>0</v>
      </c>
      <c r="O6" s="121">
        <f t="shared" si="1"/>
        <v>0</v>
      </c>
      <c r="S6" s="109" t="s">
        <v>155</v>
      </c>
      <c r="T6" s="111">
        <v>2.2669999999999999E-2</v>
      </c>
      <c r="U6" s="111">
        <v>2.6270000000000002E-2</v>
      </c>
      <c r="V6" s="111">
        <v>2.5270000000000001E-2</v>
      </c>
      <c r="W6" s="111">
        <v>2.3E-2</v>
      </c>
      <c r="X6" s="111">
        <v>2.3380000000000001E-2</v>
      </c>
      <c r="Y6" s="111">
        <v>1.1129999999999999E-2</v>
      </c>
      <c r="Z6" s="111">
        <v>3.1199999999999999E-3</v>
      </c>
      <c r="AA6" s="111">
        <v>3.3300000000000001E-3</v>
      </c>
      <c r="AB6" s="111">
        <v>2.7499999999999998E-3</v>
      </c>
      <c r="AC6" s="111">
        <v>2.8300000000000001E-3</v>
      </c>
      <c r="AD6" s="111">
        <v>1.7700000000000001E-3</v>
      </c>
      <c r="AE6" s="111">
        <v>1.33E-3</v>
      </c>
      <c r="AF6" s="111">
        <v>1.1299999999999999E-3</v>
      </c>
      <c r="AG6" s="111">
        <v>7.3999999999999999E-4</v>
      </c>
      <c r="AH6" s="111">
        <v>1</v>
      </c>
      <c r="AI6" s="112">
        <v>2</v>
      </c>
    </row>
    <row r="7" spans="1:35" x14ac:dyDescent="0.25">
      <c r="A7" s="223" t="s">
        <v>42</v>
      </c>
      <c r="B7" s="118">
        <f t="shared" si="0"/>
        <v>-1.302E-2</v>
      </c>
      <c r="C7" s="119">
        <f t="shared" si="1"/>
        <v>-1.123E-2</v>
      </c>
      <c r="D7" s="119">
        <f t="shared" si="1"/>
        <v>-5.5000000000000003E-4</v>
      </c>
      <c r="E7" s="119">
        <f t="shared" si="1"/>
        <v>4.6499999999999996E-3</v>
      </c>
      <c r="F7" s="119">
        <f t="shared" si="1"/>
        <v>5.6600000000000001E-3</v>
      </c>
      <c r="G7" s="119">
        <f t="shared" si="1"/>
        <v>4.8799999999999998E-3</v>
      </c>
      <c r="H7" s="119">
        <f t="shared" si="1"/>
        <v>1.6100000000000001E-3</v>
      </c>
      <c r="I7" s="119">
        <f t="shared" si="1"/>
        <v>3.2299999999999998E-3</v>
      </c>
      <c r="J7" s="119">
        <f t="shared" si="1"/>
        <v>1.2999999999999999E-4</v>
      </c>
      <c r="K7" s="119">
        <f t="shared" si="1"/>
        <v>-2.7E-4</v>
      </c>
      <c r="L7" s="119">
        <f t="shared" si="1"/>
        <v>8.0000000000000007E-5</v>
      </c>
      <c r="M7" s="119">
        <f t="shared" si="1"/>
        <v>-6.0000000000000002E-5</v>
      </c>
      <c r="N7" s="119">
        <f t="shared" si="1"/>
        <v>1.4999999999999999E-4</v>
      </c>
      <c r="O7" s="119">
        <f t="shared" si="1"/>
        <v>-1.8000000000000001E-4</v>
      </c>
      <c r="S7" s="109" t="s">
        <v>155</v>
      </c>
      <c r="T7" s="111">
        <v>0</v>
      </c>
      <c r="U7" s="111">
        <v>0</v>
      </c>
      <c r="V7" s="111">
        <v>0</v>
      </c>
      <c r="W7" s="111">
        <v>0</v>
      </c>
      <c r="X7" s="111">
        <v>0</v>
      </c>
      <c r="Y7" s="111">
        <v>0</v>
      </c>
      <c r="Z7" s="111">
        <v>0</v>
      </c>
      <c r="AA7" s="111">
        <v>0</v>
      </c>
      <c r="AB7" s="111">
        <v>0</v>
      </c>
      <c r="AC7" s="111">
        <v>0</v>
      </c>
      <c r="AD7" s="111">
        <v>0</v>
      </c>
      <c r="AE7" s="111">
        <v>0</v>
      </c>
      <c r="AF7" s="111">
        <v>0</v>
      </c>
      <c r="AG7" s="111">
        <v>0</v>
      </c>
      <c r="AH7" s="111">
        <v>2</v>
      </c>
      <c r="AI7" s="112">
        <v>2</v>
      </c>
    </row>
    <row r="8" spans="1:35" x14ac:dyDescent="0.25">
      <c r="A8" s="223"/>
      <c r="B8" s="120">
        <f t="shared" si="0"/>
        <v>0</v>
      </c>
      <c r="C8" s="121">
        <f t="shared" si="1"/>
        <v>0</v>
      </c>
      <c r="D8" s="121">
        <f t="shared" si="1"/>
        <v>0.71492999999999995</v>
      </c>
      <c r="E8" s="121">
        <f t="shared" si="1"/>
        <v>1.0000000000000001E-5</v>
      </c>
      <c r="F8" s="121">
        <f t="shared" si="1"/>
        <v>0</v>
      </c>
      <c r="G8" s="121">
        <f t="shared" si="1"/>
        <v>0</v>
      </c>
      <c r="H8" s="121">
        <f t="shared" si="1"/>
        <v>0</v>
      </c>
      <c r="I8" s="121">
        <f t="shared" si="1"/>
        <v>0</v>
      </c>
      <c r="J8" s="121">
        <f t="shared" si="1"/>
        <v>0.66830999999999996</v>
      </c>
      <c r="K8" s="121">
        <f t="shared" si="1"/>
        <v>0.21584999999999999</v>
      </c>
      <c r="L8" s="121">
        <f t="shared" si="1"/>
        <v>0.58528000000000002</v>
      </c>
      <c r="M8" s="121">
        <f t="shared" si="1"/>
        <v>0.71762999999999999</v>
      </c>
      <c r="N8" s="121">
        <f t="shared" si="1"/>
        <v>0.28360000000000002</v>
      </c>
      <c r="O8" s="121">
        <f t="shared" si="1"/>
        <v>5.6460000000000003E-2</v>
      </c>
      <c r="S8" s="109" t="s">
        <v>160</v>
      </c>
      <c r="T8" s="110">
        <v>-1.302E-2</v>
      </c>
      <c r="U8" s="110">
        <v>-1.123E-2</v>
      </c>
      <c r="V8" s="110">
        <v>-5.5000000000000003E-4</v>
      </c>
      <c r="W8" s="111">
        <v>4.6499999999999996E-3</v>
      </c>
      <c r="X8" s="111">
        <v>5.6600000000000001E-3</v>
      </c>
      <c r="Y8" s="111">
        <v>4.8799999999999998E-3</v>
      </c>
      <c r="Z8" s="111">
        <v>1.6100000000000001E-3</v>
      </c>
      <c r="AA8" s="111">
        <v>3.2299999999999998E-3</v>
      </c>
      <c r="AB8" s="111">
        <v>1.2999999999999999E-4</v>
      </c>
      <c r="AC8" s="110">
        <v>-2.7E-4</v>
      </c>
      <c r="AD8" s="111">
        <v>8.0000000000000007E-5</v>
      </c>
      <c r="AE8" s="110">
        <v>-6.0000000000000002E-5</v>
      </c>
      <c r="AF8" s="111">
        <v>1.4999999999999999E-4</v>
      </c>
      <c r="AG8" s="110">
        <v>-1.8000000000000001E-4</v>
      </c>
      <c r="AH8" s="111">
        <v>1</v>
      </c>
      <c r="AI8" s="112">
        <v>3</v>
      </c>
    </row>
    <row r="9" spans="1:35" x14ac:dyDescent="0.25">
      <c r="A9" s="223" t="s">
        <v>43</v>
      </c>
      <c r="B9" s="118">
        <f t="shared" si="0"/>
        <v>5.7820000000000003E-2</v>
      </c>
      <c r="C9" s="119">
        <f t="shared" si="1"/>
        <v>3.1379999999999998E-2</v>
      </c>
      <c r="D9" s="119">
        <f t="shared" si="1"/>
        <v>3.576E-2</v>
      </c>
      <c r="E9" s="119">
        <f t="shared" si="1"/>
        <v>1.187E-2</v>
      </c>
      <c r="F9" s="119">
        <f t="shared" si="1"/>
        <v>-2.8649999999999998E-2</v>
      </c>
      <c r="G9" s="119">
        <f t="shared" si="1"/>
        <v>-5.5799999999999999E-3</v>
      </c>
      <c r="H9" s="119">
        <f t="shared" si="1"/>
        <v>-5.8599999999999998E-3</v>
      </c>
      <c r="I9" s="119">
        <f t="shared" si="1"/>
        <v>-9.1299999999999992E-3</v>
      </c>
      <c r="J9" s="119">
        <f t="shared" si="1"/>
        <v>-1.0290000000000001E-2</v>
      </c>
      <c r="K9" s="119">
        <f t="shared" si="1"/>
        <v>-7.8200000000000006E-3</v>
      </c>
      <c r="L9" s="119">
        <f t="shared" si="1"/>
        <v>-3.2399999999999998E-3</v>
      </c>
      <c r="M9" s="119">
        <f t="shared" si="1"/>
        <v>-2.66E-3</v>
      </c>
      <c r="N9" s="119">
        <f t="shared" si="1"/>
        <v>-1.6800000000000001E-3</v>
      </c>
      <c r="O9" s="119">
        <f t="shared" si="1"/>
        <v>-2.4000000000000001E-4</v>
      </c>
      <c r="S9" s="109" t="s">
        <v>160</v>
      </c>
      <c r="T9" s="111">
        <v>0</v>
      </c>
      <c r="U9" s="111">
        <v>0</v>
      </c>
      <c r="V9" s="111">
        <v>0.71492999999999995</v>
      </c>
      <c r="W9" s="111">
        <v>1.0000000000000001E-5</v>
      </c>
      <c r="X9" s="111">
        <v>0</v>
      </c>
      <c r="Y9" s="111">
        <v>0</v>
      </c>
      <c r="Z9" s="111">
        <v>0</v>
      </c>
      <c r="AA9" s="111">
        <v>0</v>
      </c>
      <c r="AB9" s="111">
        <v>0.66830999999999996</v>
      </c>
      <c r="AC9" s="111">
        <v>0.21584999999999999</v>
      </c>
      <c r="AD9" s="111">
        <v>0.58528000000000002</v>
      </c>
      <c r="AE9" s="111">
        <v>0.71762999999999999</v>
      </c>
      <c r="AF9" s="111">
        <v>0.28360000000000002</v>
      </c>
      <c r="AG9" s="111">
        <v>5.6460000000000003E-2</v>
      </c>
      <c r="AH9" s="111">
        <v>2</v>
      </c>
      <c r="AI9" s="112">
        <v>3</v>
      </c>
    </row>
    <row r="10" spans="1:35" x14ac:dyDescent="0.25">
      <c r="A10" s="223"/>
      <c r="B10" s="120">
        <f t="shared" si="0"/>
        <v>0</v>
      </c>
      <c r="C10" s="121">
        <f t="shared" si="1"/>
        <v>4.0499999999999998E-3</v>
      </c>
      <c r="D10" s="121">
        <f t="shared" si="1"/>
        <v>1.2E-4</v>
      </c>
      <c r="E10" s="121">
        <f t="shared" si="1"/>
        <v>6.5449999999999994E-2</v>
      </c>
      <c r="F10" s="121">
        <f t="shared" si="1"/>
        <v>4.0000000000000003E-5</v>
      </c>
      <c r="G10" s="121">
        <f t="shared" si="1"/>
        <v>0.48930000000000001</v>
      </c>
      <c r="H10" s="121">
        <f t="shared" si="1"/>
        <v>8.5599999999999999E-3</v>
      </c>
      <c r="I10" s="121">
        <f t="shared" si="1"/>
        <v>5.0000000000000002E-5</v>
      </c>
      <c r="J10" s="121">
        <f t="shared" si="1"/>
        <v>4.0000000000000003E-5</v>
      </c>
      <c r="K10" s="121">
        <f t="shared" si="1"/>
        <v>3.0000000000000001E-5</v>
      </c>
      <c r="L10" s="121">
        <f t="shared" si="1"/>
        <v>5.3800000000000002E-3</v>
      </c>
      <c r="M10" s="121">
        <f t="shared" si="1"/>
        <v>1.7760000000000001E-2</v>
      </c>
      <c r="N10" s="121">
        <f t="shared" si="1"/>
        <v>0.11504</v>
      </c>
      <c r="O10" s="121">
        <f t="shared" si="1"/>
        <v>8.5040000000000004E-2</v>
      </c>
      <c r="S10" s="109" t="s">
        <v>161</v>
      </c>
      <c r="T10" s="111">
        <v>5.7820000000000003E-2</v>
      </c>
      <c r="U10" s="111">
        <v>3.1379999999999998E-2</v>
      </c>
      <c r="V10" s="111">
        <v>3.576E-2</v>
      </c>
      <c r="W10" s="111">
        <v>1.187E-2</v>
      </c>
      <c r="X10" s="110">
        <v>-2.8649999999999998E-2</v>
      </c>
      <c r="Y10" s="110">
        <v>-5.5799999999999999E-3</v>
      </c>
      <c r="Z10" s="110">
        <v>-5.8599999999999998E-3</v>
      </c>
      <c r="AA10" s="110">
        <v>-9.1299999999999992E-3</v>
      </c>
      <c r="AB10" s="110">
        <v>-1.0290000000000001E-2</v>
      </c>
      <c r="AC10" s="110">
        <v>-7.8200000000000006E-3</v>
      </c>
      <c r="AD10" s="110">
        <v>-3.2399999999999998E-3</v>
      </c>
      <c r="AE10" s="110">
        <v>-2.66E-3</v>
      </c>
      <c r="AF10" s="110">
        <v>-1.6800000000000001E-3</v>
      </c>
      <c r="AG10" s="110">
        <v>-2.4000000000000001E-4</v>
      </c>
      <c r="AH10" s="111">
        <v>1</v>
      </c>
      <c r="AI10" s="112">
        <v>4</v>
      </c>
    </row>
    <row r="11" spans="1:35" x14ac:dyDescent="0.25">
      <c r="A11" s="223" t="s">
        <v>17</v>
      </c>
      <c r="B11" s="118">
        <f t="shared" si="0"/>
        <v>0.14074999999999999</v>
      </c>
      <c r="C11" s="119">
        <f t="shared" si="1"/>
        <v>0.32894000000000001</v>
      </c>
      <c r="D11" s="119">
        <f t="shared" si="1"/>
        <v>0.38521</v>
      </c>
      <c r="E11" s="119">
        <f t="shared" si="1"/>
        <v>0.53752</v>
      </c>
      <c r="F11" s="119">
        <f t="shared" si="1"/>
        <v>0.84504999999999997</v>
      </c>
      <c r="G11" s="119">
        <f t="shared" si="1"/>
        <v>0.76266</v>
      </c>
      <c r="H11" s="119">
        <f t="shared" si="1"/>
        <v>0.29187999999999997</v>
      </c>
      <c r="I11" s="119">
        <f t="shared" si="1"/>
        <v>0.28699000000000002</v>
      </c>
      <c r="J11" s="119">
        <f t="shared" si="1"/>
        <v>0.27566000000000002</v>
      </c>
      <c r="K11" s="119">
        <f t="shared" si="1"/>
        <v>0.20465</v>
      </c>
      <c r="L11" s="119">
        <f t="shared" si="1"/>
        <v>0.19222</v>
      </c>
      <c r="M11" s="119">
        <f t="shared" si="1"/>
        <v>0.12198000000000001</v>
      </c>
      <c r="N11" s="119">
        <f t="shared" si="1"/>
        <v>0.12218999999999999</v>
      </c>
      <c r="O11" s="119">
        <f t="shared" si="1"/>
        <v>0.1022</v>
      </c>
      <c r="S11" s="109" t="s">
        <v>161</v>
      </c>
      <c r="T11" s="111">
        <v>0</v>
      </c>
      <c r="U11" s="111">
        <v>4.0499999999999998E-3</v>
      </c>
      <c r="V11" s="111">
        <v>1.2E-4</v>
      </c>
      <c r="W11" s="111">
        <v>6.5449999999999994E-2</v>
      </c>
      <c r="X11" s="111">
        <v>4.0000000000000003E-5</v>
      </c>
      <c r="Y11" s="111">
        <v>0.48930000000000001</v>
      </c>
      <c r="Z11" s="111">
        <v>8.5599999999999999E-3</v>
      </c>
      <c r="AA11" s="111">
        <v>5.0000000000000002E-5</v>
      </c>
      <c r="AB11" s="111">
        <v>4.0000000000000003E-5</v>
      </c>
      <c r="AC11" s="111">
        <v>3.0000000000000001E-5</v>
      </c>
      <c r="AD11" s="111">
        <v>5.3800000000000002E-3</v>
      </c>
      <c r="AE11" s="111">
        <v>1.7760000000000001E-2</v>
      </c>
      <c r="AF11" s="111">
        <v>0.11504</v>
      </c>
      <c r="AG11" s="111">
        <v>8.5040000000000004E-2</v>
      </c>
      <c r="AH11" s="111">
        <v>2</v>
      </c>
      <c r="AI11" s="112">
        <v>4</v>
      </c>
    </row>
    <row r="12" spans="1:35" x14ac:dyDescent="0.25">
      <c r="A12" s="223"/>
      <c r="B12" s="120">
        <f t="shared" si="0"/>
        <v>0.13203000000000001</v>
      </c>
      <c r="C12" s="121">
        <f t="shared" si="1"/>
        <v>2.8800000000000002E-3</v>
      </c>
      <c r="D12" s="121">
        <f t="shared" si="1"/>
        <v>6.0699999999999999E-3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S12" s="109" t="s">
        <v>158</v>
      </c>
      <c r="T12" s="111">
        <v>0.14074999999999999</v>
      </c>
      <c r="U12" s="111">
        <v>0.32894000000000001</v>
      </c>
      <c r="V12" s="111">
        <v>0.38521</v>
      </c>
      <c r="W12" s="111">
        <v>0.53752</v>
      </c>
      <c r="X12" s="111">
        <v>0.84504999999999997</v>
      </c>
      <c r="Y12" s="111">
        <v>0.76266</v>
      </c>
      <c r="Z12" s="111">
        <v>0.29187999999999997</v>
      </c>
      <c r="AA12" s="111">
        <v>0.28699000000000002</v>
      </c>
      <c r="AB12" s="111">
        <v>0.27566000000000002</v>
      </c>
      <c r="AC12" s="111">
        <v>0.20465</v>
      </c>
      <c r="AD12" s="111">
        <v>0.19222</v>
      </c>
      <c r="AE12" s="111">
        <v>0.12198000000000001</v>
      </c>
      <c r="AF12" s="111">
        <v>0.12218999999999999</v>
      </c>
      <c r="AG12" s="111">
        <v>0.1022</v>
      </c>
      <c r="AH12" s="111">
        <v>1</v>
      </c>
      <c r="AI12" s="112">
        <v>5</v>
      </c>
    </row>
    <row r="13" spans="1:35" x14ac:dyDescent="0.25">
      <c r="A13" s="223" t="s">
        <v>15</v>
      </c>
      <c r="B13" s="118">
        <f t="shared" si="0"/>
        <v>0.31063000000000002</v>
      </c>
      <c r="C13" s="119">
        <f t="shared" si="1"/>
        <v>0.38184000000000001</v>
      </c>
      <c r="D13" s="119">
        <f t="shared" si="1"/>
        <v>0.37605</v>
      </c>
      <c r="E13" s="119">
        <f t="shared" si="1"/>
        <v>0.23191999999999999</v>
      </c>
      <c r="F13" s="119">
        <f t="shared" si="1"/>
        <v>2.3609999999999999E-2</v>
      </c>
      <c r="G13" s="119">
        <f t="shared" si="1"/>
        <v>-4.6100000000000002E-2</v>
      </c>
      <c r="H13" s="119">
        <f t="shared" si="1"/>
        <v>-3.1140000000000001E-2</v>
      </c>
      <c r="I13" s="119">
        <f t="shared" si="1"/>
        <v>-3.6139999999999999E-2</v>
      </c>
      <c r="J13" s="119">
        <f t="shared" si="1"/>
        <v>-1.9189999999999999E-2</v>
      </c>
      <c r="K13" s="119">
        <f t="shared" si="1"/>
        <v>-2.0410000000000001E-2</v>
      </c>
      <c r="L13" s="119">
        <f t="shared" si="1"/>
        <v>-7.77E-3</v>
      </c>
      <c r="M13" s="119">
        <f t="shared" si="1"/>
        <v>-8.0000000000000002E-3</v>
      </c>
      <c r="N13" s="119">
        <f t="shared" si="1"/>
        <v>-3.31E-3</v>
      </c>
      <c r="O13" s="119">
        <f t="shared" si="1"/>
        <v>1.6830000000000001E-2</v>
      </c>
      <c r="S13" s="109" t="s">
        <v>158</v>
      </c>
      <c r="T13" s="111">
        <v>0.13203000000000001</v>
      </c>
      <c r="U13" s="111">
        <v>2.8800000000000002E-3</v>
      </c>
      <c r="V13" s="111">
        <v>6.0699999999999999E-3</v>
      </c>
      <c r="W13" s="111">
        <v>0</v>
      </c>
      <c r="X13" s="111">
        <v>0</v>
      </c>
      <c r="Y13" s="111">
        <v>0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2</v>
      </c>
      <c r="AI13" s="112">
        <v>5</v>
      </c>
    </row>
    <row r="14" spans="1:35" x14ac:dyDescent="0.25">
      <c r="A14" s="223"/>
      <c r="B14" s="120">
        <f t="shared" si="0"/>
        <v>0</v>
      </c>
      <c r="C14" s="121">
        <f t="shared" si="1"/>
        <v>0</v>
      </c>
      <c r="D14" s="121">
        <f t="shared" si="1"/>
        <v>0</v>
      </c>
      <c r="E14" s="121">
        <f t="shared" si="1"/>
        <v>0</v>
      </c>
      <c r="F14" s="121">
        <f t="shared" si="1"/>
        <v>0.32541999999999999</v>
      </c>
      <c r="G14" s="121">
        <f t="shared" si="1"/>
        <v>0.10335</v>
      </c>
      <c r="H14" s="121">
        <f t="shared" si="1"/>
        <v>3.8999999999999999E-4</v>
      </c>
      <c r="I14" s="121">
        <f t="shared" si="1"/>
        <v>1.3999999999999999E-4</v>
      </c>
      <c r="J14" s="121">
        <f t="shared" si="1"/>
        <v>2.48E-3</v>
      </c>
      <c r="K14" s="121">
        <f t="shared" si="1"/>
        <v>6.0000000000000002E-5</v>
      </c>
      <c r="L14" s="121">
        <f t="shared" si="1"/>
        <v>0.20191999999999999</v>
      </c>
      <c r="M14" s="121">
        <f t="shared" si="1"/>
        <v>0.11274000000000001</v>
      </c>
      <c r="N14" s="121">
        <f t="shared" si="1"/>
        <v>0.43672</v>
      </c>
      <c r="O14" s="121">
        <f t="shared" si="1"/>
        <v>0</v>
      </c>
      <c r="S14" s="109" t="s">
        <v>156</v>
      </c>
      <c r="T14" s="111">
        <v>0.31063000000000002</v>
      </c>
      <c r="U14" s="111">
        <v>0.38184000000000001</v>
      </c>
      <c r="V14" s="111">
        <v>0.37605</v>
      </c>
      <c r="W14" s="111">
        <v>0.23191999999999999</v>
      </c>
      <c r="X14" s="111">
        <v>2.3609999999999999E-2</v>
      </c>
      <c r="Y14" s="110">
        <v>-4.6100000000000002E-2</v>
      </c>
      <c r="Z14" s="110">
        <v>-3.1140000000000001E-2</v>
      </c>
      <c r="AA14" s="110">
        <v>-3.6139999999999999E-2</v>
      </c>
      <c r="AB14" s="110">
        <v>-1.9189999999999999E-2</v>
      </c>
      <c r="AC14" s="110">
        <v>-2.0410000000000001E-2</v>
      </c>
      <c r="AD14" s="110">
        <v>-7.77E-3</v>
      </c>
      <c r="AE14" s="110">
        <v>-8.0000000000000002E-3</v>
      </c>
      <c r="AF14" s="110">
        <v>-3.31E-3</v>
      </c>
      <c r="AG14" s="111">
        <v>1.6830000000000001E-2</v>
      </c>
      <c r="AH14" s="111">
        <v>1</v>
      </c>
      <c r="AI14" s="112">
        <v>6</v>
      </c>
    </row>
    <row r="15" spans="1:35" x14ac:dyDescent="0.25">
      <c r="A15" s="223" t="s">
        <v>16</v>
      </c>
      <c r="B15" s="118">
        <f t="shared" si="0"/>
        <v>8.1210000000000004E-2</v>
      </c>
      <c r="C15" s="119">
        <f t="shared" si="1"/>
        <v>0.23877000000000001</v>
      </c>
      <c r="D15" s="119">
        <f t="shared" si="1"/>
        <v>0.23888000000000001</v>
      </c>
      <c r="E15" s="119">
        <f t="shared" si="1"/>
        <v>0.16955000000000001</v>
      </c>
      <c r="F15" s="119">
        <f t="shared" si="1"/>
        <v>8.1790000000000002E-2</v>
      </c>
      <c r="G15" s="119">
        <f t="shared" si="1"/>
        <v>2.9690000000000001E-2</v>
      </c>
      <c r="H15" s="119">
        <f t="shared" si="1"/>
        <v>5.7000000000000002E-3</v>
      </c>
      <c r="I15" s="119">
        <f t="shared" si="1"/>
        <v>5.4299999999999999E-3</v>
      </c>
      <c r="J15" s="119">
        <f t="shared" si="1"/>
        <v>7.1000000000000002E-4</v>
      </c>
      <c r="K15" s="119">
        <f t="shared" si="1"/>
        <v>-3.1099999999999999E-3</v>
      </c>
      <c r="L15" s="119">
        <f t="shared" si="1"/>
        <v>-1.23E-3</v>
      </c>
      <c r="M15" s="119">
        <f t="shared" si="1"/>
        <v>5.7000000000000002E-3</v>
      </c>
      <c r="N15" s="119">
        <f t="shared" si="1"/>
        <v>7.6999999999999996E-4</v>
      </c>
      <c r="O15" s="119">
        <f t="shared" si="1"/>
        <v>6.9800000000000001E-3</v>
      </c>
      <c r="S15" s="109" t="s">
        <v>156</v>
      </c>
      <c r="T15" s="111">
        <v>0</v>
      </c>
      <c r="U15" s="111">
        <v>0</v>
      </c>
      <c r="V15" s="111">
        <v>0</v>
      </c>
      <c r="W15" s="111">
        <v>0</v>
      </c>
      <c r="X15" s="111">
        <v>0.32541999999999999</v>
      </c>
      <c r="Y15" s="111">
        <v>0.10335</v>
      </c>
      <c r="Z15" s="111">
        <v>3.8999999999999999E-4</v>
      </c>
      <c r="AA15" s="111">
        <v>1.3999999999999999E-4</v>
      </c>
      <c r="AB15" s="111">
        <v>2.48E-3</v>
      </c>
      <c r="AC15" s="111">
        <v>6.0000000000000002E-5</v>
      </c>
      <c r="AD15" s="111">
        <v>0.20191999999999999</v>
      </c>
      <c r="AE15" s="111">
        <v>0.11274000000000001</v>
      </c>
      <c r="AF15" s="111">
        <v>0.43672</v>
      </c>
      <c r="AG15" s="111">
        <v>0</v>
      </c>
      <c r="AH15" s="111">
        <v>2</v>
      </c>
      <c r="AI15" s="112">
        <v>6</v>
      </c>
    </row>
    <row r="16" spans="1:35" x14ac:dyDescent="0.25">
      <c r="A16" s="223"/>
      <c r="B16" s="120">
        <f t="shared" si="0"/>
        <v>0</v>
      </c>
      <c r="C16" s="121">
        <f t="shared" si="1"/>
        <v>0</v>
      </c>
      <c r="D16" s="121">
        <f t="shared" si="1"/>
        <v>0</v>
      </c>
      <c r="E16" s="121">
        <f t="shared" si="1"/>
        <v>0</v>
      </c>
      <c r="F16" s="121">
        <f t="shared" si="1"/>
        <v>0</v>
      </c>
      <c r="G16" s="121">
        <f t="shared" si="1"/>
        <v>7.4700000000000003E-2</v>
      </c>
      <c r="H16" s="121">
        <f t="shared" si="1"/>
        <v>0.23097999999999999</v>
      </c>
      <c r="I16" s="121">
        <f t="shared" si="1"/>
        <v>0.2487</v>
      </c>
      <c r="J16" s="121">
        <f t="shared" si="1"/>
        <v>0.83703000000000005</v>
      </c>
      <c r="K16" s="121">
        <f t="shared" si="1"/>
        <v>0.30464999999999998</v>
      </c>
      <c r="L16" s="121">
        <f t="shared" si="1"/>
        <v>0.68239000000000005</v>
      </c>
      <c r="M16" s="121">
        <f t="shared" si="1"/>
        <v>9.6299999999999997E-3</v>
      </c>
      <c r="N16" s="121">
        <f t="shared" si="1"/>
        <v>0.67954000000000003</v>
      </c>
      <c r="O16" s="121">
        <f t="shared" si="1"/>
        <v>6.0000000000000002E-5</v>
      </c>
      <c r="S16" s="109" t="s">
        <v>157</v>
      </c>
      <c r="T16" s="111">
        <v>8.1210000000000004E-2</v>
      </c>
      <c r="U16" s="111">
        <v>0.23877000000000001</v>
      </c>
      <c r="V16" s="111">
        <v>0.23888000000000001</v>
      </c>
      <c r="W16" s="111">
        <v>0.16955000000000001</v>
      </c>
      <c r="X16" s="111">
        <v>8.1790000000000002E-2</v>
      </c>
      <c r="Y16" s="111">
        <v>2.9690000000000001E-2</v>
      </c>
      <c r="Z16" s="111">
        <v>5.7000000000000002E-3</v>
      </c>
      <c r="AA16" s="111">
        <v>5.4299999999999999E-3</v>
      </c>
      <c r="AB16" s="111">
        <v>7.1000000000000002E-4</v>
      </c>
      <c r="AC16" s="110">
        <v>-3.1099999999999999E-3</v>
      </c>
      <c r="AD16" s="110">
        <v>-1.23E-3</v>
      </c>
      <c r="AE16" s="111">
        <v>5.7000000000000002E-3</v>
      </c>
      <c r="AF16" s="111">
        <v>7.6999999999999996E-4</v>
      </c>
      <c r="AG16" s="111">
        <v>6.9800000000000001E-3</v>
      </c>
      <c r="AH16" s="111">
        <v>1</v>
      </c>
      <c r="AI16" s="112">
        <v>7</v>
      </c>
    </row>
    <row r="17" spans="1:35" x14ac:dyDescent="0.25">
      <c r="A17" s="223" t="s">
        <v>234</v>
      </c>
      <c r="B17" s="118">
        <f t="shared" si="0"/>
        <v>1.67692</v>
      </c>
      <c r="C17" s="119">
        <f t="shared" si="1"/>
        <v>3.6358700000000002</v>
      </c>
      <c r="D17" s="119">
        <f t="shared" si="1"/>
        <v>5.3618100000000002</v>
      </c>
      <c r="E17" s="119">
        <f t="shared" si="1"/>
        <v>4.29453</v>
      </c>
      <c r="F17" s="119">
        <f t="shared" si="1"/>
        <v>2.7909799999999998</v>
      </c>
      <c r="G17" s="119">
        <f t="shared" si="1"/>
        <v>0.20668</v>
      </c>
      <c r="H17" s="119">
        <f t="shared" si="1"/>
        <v>-0.66654999999999998</v>
      </c>
      <c r="I17" s="119">
        <f t="shared" si="1"/>
        <v>3.7499999999999999E-2</v>
      </c>
      <c r="J17" s="119">
        <f t="shared" si="1"/>
        <v>-0.73792999999999997</v>
      </c>
      <c r="K17" s="119">
        <f t="shared" si="1"/>
        <v>-6.0979999999999999E-2</v>
      </c>
      <c r="L17" s="119">
        <f t="shared" si="1"/>
        <v>-0.33324999999999999</v>
      </c>
      <c r="M17" s="119">
        <f t="shared" si="1"/>
        <v>0.17698</v>
      </c>
      <c r="N17" s="119">
        <f t="shared" si="1"/>
        <v>-0.78364999999999996</v>
      </c>
      <c r="O17" s="119">
        <f t="shared" si="1"/>
        <v>-8.3049999999999999E-2</v>
      </c>
      <c r="S17" s="109" t="s">
        <v>157</v>
      </c>
      <c r="T17" s="111">
        <v>0</v>
      </c>
      <c r="U17" s="111">
        <v>0</v>
      </c>
      <c r="V17" s="111">
        <v>0</v>
      </c>
      <c r="W17" s="111">
        <v>0</v>
      </c>
      <c r="X17" s="111">
        <v>0</v>
      </c>
      <c r="Y17" s="111">
        <v>7.4700000000000003E-2</v>
      </c>
      <c r="Z17" s="111">
        <v>0.23097999999999999</v>
      </c>
      <c r="AA17" s="111">
        <v>0.2487</v>
      </c>
      <c r="AB17" s="111">
        <v>0.83703000000000005</v>
      </c>
      <c r="AC17" s="111">
        <v>0.30464999999999998</v>
      </c>
      <c r="AD17" s="111">
        <v>0.68239000000000005</v>
      </c>
      <c r="AE17" s="111">
        <v>9.6299999999999997E-3</v>
      </c>
      <c r="AF17" s="111">
        <v>0.67954000000000003</v>
      </c>
      <c r="AG17" s="111">
        <v>6.0000000000000002E-5</v>
      </c>
      <c r="AH17" s="111">
        <v>2</v>
      </c>
      <c r="AI17" s="112">
        <v>7</v>
      </c>
    </row>
    <row r="18" spans="1:35" x14ac:dyDescent="0.25">
      <c r="A18" s="223"/>
      <c r="B18" s="120">
        <f t="shared" si="0"/>
        <v>3.5310000000000001E-2</v>
      </c>
      <c r="C18" s="121">
        <f t="shared" si="1"/>
        <v>2.2399999999999998E-3</v>
      </c>
      <c r="D18" s="121">
        <f t="shared" si="1"/>
        <v>5.0000000000000002E-5</v>
      </c>
      <c r="E18" s="121">
        <f t="shared" si="1"/>
        <v>0</v>
      </c>
      <c r="F18" s="121">
        <f t="shared" si="1"/>
        <v>1.6820000000000002E-2</v>
      </c>
      <c r="G18" s="121">
        <f t="shared" si="1"/>
        <v>0.77371999999999996</v>
      </c>
      <c r="H18" s="121">
        <f t="shared" si="1"/>
        <v>6.5300000000000002E-3</v>
      </c>
      <c r="I18" s="121">
        <f t="shared" si="1"/>
        <v>0.87077000000000004</v>
      </c>
      <c r="J18" s="121">
        <f t="shared" si="1"/>
        <v>2.98E-3</v>
      </c>
      <c r="K18" s="121">
        <f t="shared" si="1"/>
        <v>0.72726000000000002</v>
      </c>
      <c r="L18" s="121">
        <f t="shared" si="1"/>
        <v>0.16561000000000001</v>
      </c>
      <c r="M18" s="121">
        <f t="shared" si="1"/>
        <v>0.31101000000000001</v>
      </c>
      <c r="N18" s="121">
        <f t="shared" si="1"/>
        <v>1.6000000000000001E-4</v>
      </c>
      <c r="O18" s="121">
        <f t="shared" si="1"/>
        <v>9.3210000000000001E-2</v>
      </c>
      <c r="S18" s="109" t="s">
        <v>230</v>
      </c>
      <c r="T18" s="111">
        <v>1.67692</v>
      </c>
      <c r="U18" s="111">
        <v>3.6358700000000002</v>
      </c>
      <c r="V18" s="111">
        <v>5.3618100000000002</v>
      </c>
      <c r="W18" s="111">
        <v>4.29453</v>
      </c>
      <c r="X18" s="111">
        <v>2.7909799999999998</v>
      </c>
      <c r="Y18" s="111">
        <v>0.20668</v>
      </c>
      <c r="Z18" s="110">
        <v>-0.66654999999999998</v>
      </c>
      <c r="AA18" s="111">
        <v>3.7499999999999999E-2</v>
      </c>
      <c r="AB18" s="110">
        <v>-0.73792999999999997</v>
      </c>
      <c r="AC18" s="110">
        <v>-6.0979999999999999E-2</v>
      </c>
      <c r="AD18" s="110">
        <v>-0.33324999999999999</v>
      </c>
      <c r="AE18" s="111">
        <v>0.17698</v>
      </c>
      <c r="AF18" s="110">
        <v>-0.78364999999999996</v>
      </c>
      <c r="AG18" s="110">
        <v>-8.3049999999999999E-2</v>
      </c>
      <c r="AH18" s="111">
        <v>1</v>
      </c>
      <c r="AI18" s="112">
        <v>8</v>
      </c>
    </row>
    <row r="19" spans="1:35" x14ac:dyDescent="0.25">
      <c r="A19" s="223" t="s">
        <v>235</v>
      </c>
      <c r="B19" s="118">
        <f t="shared" si="0"/>
        <v>-1.8193299999999999</v>
      </c>
      <c r="C19" s="119">
        <f t="shared" ref="C19:O24" si="2">U20</f>
        <v>-0.1731</v>
      </c>
      <c r="D19" s="119">
        <f t="shared" si="2"/>
        <v>-0.62334999999999996</v>
      </c>
      <c r="E19" s="119">
        <f t="shared" si="2"/>
        <v>-1.3426800000000001</v>
      </c>
      <c r="F19" s="119">
        <f t="shared" si="2"/>
        <v>1.5170399999999999</v>
      </c>
      <c r="G19" s="119">
        <f t="shared" si="2"/>
        <v>0.57972999999999997</v>
      </c>
      <c r="H19" s="119">
        <f t="shared" si="2"/>
        <v>0.10170999999999999</v>
      </c>
      <c r="I19" s="119">
        <f t="shared" si="2"/>
        <v>-0.33657999999999999</v>
      </c>
      <c r="J19" s="119">
        <f t="shared" si="2"/>
        <v>-0.36409000000000002</v>
      </c>
      <c r="K19" s="119">
        <f t="shared" si="2"/>
        <v>0.14460000000000001</v>
      </c>
      <c r="L19" s="119">
        <f t="shared" si="2"/>
        <v>-0.30625000000000002</v>
      </c>
      <c r="M19" s="119">
        <f t="shared" si="2"/>
        <v>-0.20893</v>
      </c>
      <c r="N19" s="119">
        <f t="shared" si="2"/>
        <v>0.19156000000000001</v>
      </c>
      <c r="O19" s="119">
        <f t="shared" si="2"/>
        <v>5.1889999999999999E-2</v>
      </c>
      <c r="S19" s="109" t="s">
        <v>230</v>
      </c>
      <c r="T19" s="111">
        <v>3.5310000000000001E-2</v>
      </c>
      <c r="U19" s="111">
        <v>2.2399999999999998E-3</v>
      </c>
      <c r="V19" s="111">
        <v>5.0000000000000002E-5</v>
      </c>
      <c r="W19" s="111">
        <v>0</v>
      </c>
      <c r="X19" s="111">
        <v>1.6820000000000002E-2</v>
      </c>
      <c r="Y19" s="111">
        <v>0.77371999999999996</v>
      </c>
      <c r="Z19" s="111">
        <v>6.5300000000000002E-3</v>
      </c>
      <c r="AA19" s="111">
        <v>0.87077000000000004</v>
      </c>
      <c r="AB19" s="111">
        <v>2.98E-3</v>
      </c>
      <c r="AC19" s="111">
        <v>0.72726000000000002</v>
      </c>
      <c r="AD19" s="111">
        <v>0.16561000000000001</v>
      </c>
      <c r="AE19" s="111">
        <v>0.31101000000000001</v>
      </c>
      <c r="AF19" s="111">
        <v>1.6000000000000001E-4</v>
      </c>
      <c r="AG19" s="111">
        <v>9.3210000000000001E-2</v>
      </c>
      <c r="AH19" s="111">
        <v>2</v>
      </c>
      <c r="AI19" s="112">
        <v>8</v>
      </c>
    </row>
    <row r="20" spans="1:35" x14ac:dyDescent="0.25">
      <c r="A20" s="223"/>
      <c r="B20" s="120">
        <f t="shared" si="0"/>
        <v>3.46E-3</v>
      </c>
      <c r="C20" s="121">
        <f t="shared" si="2"/>
        <v>0.83360000000000001</v>
      </c>
      <c r="D20" s="121">
        <f t="shared" si="2"/>
        <v>0.40638000000000002</v>
      </c>
      <c r="E20" s="121">
        <f t="shared" si="2"/>
        <v>1.7860000000000001E-2</v>
      </c>
      <c r="F20" s="121">
        <f t="shared" si="2"/>
        <v>3.5400000000000001E-2</v>
      </c>
      <c r="G20" s="121">
        <f t="shared" si="2"/>
        <v>0.21129999999999999</v>
      </c>
      <c r="H20" s="121">
        <f t="shared" si="2"/>
        <v>0.50709000000000004</v>
      </c>
      <c r="I20" s="121">
        <f t="shared" si="2"/>
        <v>7.6929999999999998E-2</v>
      </c>
      <c r="J20" s="121">
        <f t="shared" si="2"/>
        <v>4.3720000000000002E-2</v>
      </c>
      <c r="K20" s="121">
        <f t="shared" si="2"/>
        <v>0.34017999999999998</v>
      </c>
      <c r="L20" s="121">
        <f t="shared" si="2"/>
        <v>4.675E-2</v>
      </c>
      <c r="M20" s="121">
        <f t="shared" si="2"/>
        <v>6.6640000000000005E-2</v>
      </c>
      <c r="N20" s="121">
        <f t="shared" si="2"/>
        <v>0.17960999999999999</v>
      </c>
      <c r="O20" s="121">
        <f t="shared" si="2"/>
        <v>0.30842999999999998</v>
      </c>
      <c r="S20" s="109" t="s">
        <v>231</v>
      </c>
      <c r="T20" s="110">
        <v>-1.8193299999999999</v>
      </c>
      <c r="U20" s="110">
        <v>-0.1731</v>
      </c>
      <c r="V20" s="110">
        <v>-0.62334999999999996</v>
      </c>
      <c r="W20" s="110">
        <v>-1.3426800000000001</v>
      </c>
      <c r="X20" s="111">
        <v>1.5170399999999999</v>
      </c>
      <c r="Y20" s="111">
        <v>0.57972999999999997</v>
      </c>
      <c r="Z20" s="111">
        <v>0.10170999999999999</v>
      </c>
      <c r="AA20" s="110">
        <v>-0.33657999999999999</v>
      </c>
      <c r="AB20" s="110">
        <v>-0.36409000000000002</v>
      </c>
      <c r="AC20" s="111">
        <v>0.14460000000000001</v>
      </c>
      <c r="AD20" s="110">
        <v>-0.30625000000000002</v>
      </c>
      <c r="AE20" s="110">
        <v>-0.20893</v>
      </c>
      <c r="AF20" s="111">
        <v>0.19156000000000001</v>
      </c>
      <c r="AG20" s="111">
        <v>5.1889999999999999E-2</v>
      </c>
      <c r="AH20" s="111">
        <v>1</v>
      </c>
      <c r="AI20" s="112">
        <v>9</v>
      </c>
    </row>
    <row r="21" spans="1:35" x14ac:dyDescent="0.25">
      <c r="A21" s="223" t="s">
        <v>236</v>
      </c>
      <c r="B21" s="118">
        <f t="shared" si="0"/>
        <v>0.19411</v>
      </c>
      <c r="C21" s="119">
        <f t="shared" si="2"/>
        <v>-1.3656600000000001</v>
      </c>
      <c r="D21" s="119">
        <f t="shared" si="2"/>
        <v>-1.96688</v>
      </c>
      <c r="E21" s="119">
        <f t="shared" si="2"/>
        <v>-1.26885</v>
      </c>
      <c r="F21" s="119">
        <f t="shared" si="2"/>
        <v>-2.0483699999999998</v>
      </c>
      <c r="G21" s="119">
        <f t="shared" si="2"/>
        <v>-0.36715999999999999</v>
      </c>
      <c r="H21" s="119">
        <f t="shared" si="2"/>
        <v>0.28411999999999998</v>
      </c>
      <c r="I21" s="119">
        <f t="shared" si="2"/>
        <v>0.15378</v>
      </c>
      <c r="J21" s="119">
        <f t="shared" si="2"/>
        <v>0.55059000000000002</v>
      </c>
      <c r="K21" s="119">
        <f t="shared" si="2"/>
        <v>-3.9899999999999998E-2</v>
      </c>
      <c r="L21" s="119">
        <f t="shared" si="2"/>
        <v>0.32546999999999998</v>
      </c>
      <c r="M21" s="119">
        <f t="shared" si="2"/>
        <v>1.8180000000000002E-2</v>
      </c>
      <c r="N21" s="119">
        <f t="shared" si="2"/>
        <v>0.29826999999999998</v>
      </c>
      <c r="O21" s="119">
        <f t="shared" si="2"/>
        <v>2.0910000000000002E-2</v>
      </c>
      <c r="S21" s="109" t="s">
        <v>231</v>
      </c>
      <c r="T21" s="111">
        <v>3.46E-3</v>
      </c>
      <c r="U21" s="111">
        <v>0.83360000000000001</v>
      </c>
      <c r="V21" s="111">
        <v>0.40638000000000002</v>
      </c>
      <c r="W21" s="111">
        <v>1.7860000000000001E-2</v>
      </c>
      <c r="X21" s="111">
        <v>3.5400000000000001E-2</v>
      </c>
      <c r="Y21" s="111">
        <v>0.21129999999999999</v>
      </c>
      <c r="Z21" s="111">
        <v>0.50709000000000004</v>
      </c>
      <c r="AA21" s="111">
        <v>7.6929999999999998E-2</v>
      </c>
      <c r="AB21" s="111">
        <v>4.3720000000000002E-2</v>
      </c>
      <c r="AC21" s="111">
        <v>0.34017999999999998</v>
      </c>
      <c r="AD21" s="111">
        <v>4.675E-2</v>
      </c>
      <c r="AE21" s="111">
        <v>6.6640000000000005E-2</v>
      </c>
      <c r="AF21" s="111">
        <v>0.17960999999999999</v>
      </c>
      <c r="AG21" s="111">
        <v>0.30842999999999998</v>
      </c>
      <c r="AH21" s="111">
        <v>2</v>
      </c>
      <c r="AI21" s="112">
        <v>9</v>
      </c>
    </row>
    <row r="22" spans="1:35" x14ac:dyDescent="0.25">
      <c r="A22" s="223"/>
      <c r="B22" s="120">
        <f t="shared" si="0"/>
        <v>0.67020000000000002</v>
      </c>
      <c r="C22" s="121">
        <f t="shared" si="2"/>
        <v>5.5939999999999997E-2</v>
      </c>
      <c r="D22" s="121">
        <f t="shared" si="2"/>
        <v>2.5300000000000001E-3</v>
      </c>
      <c r="E22" s="121">
        <f t="shared" si="2"/>
        <v>1.0399999999999999E-3</v>
      </c>
      <c r="F22" s="121">
        <f t="shared" si="2"/>
        <v>3.6000000000000002E-4</v>
      </c>
      <c r="G22" s="121">
        <f t="shared" si="2"/>
        <v>0.33167000000000002</v>
      </c>
      <c r="H22" s="121">
        <f t="shared" si="2"/>
        <v>3.1140000000000001E-2</v>
      </c>
      <c r="I22" s="121">
        <f t="shared" si="2"/>
        <v>0.25562000000000001</v>
      </c>
      <c r="J22" s="121">
        <f t="shared" si="2"/>
        <v>3.8000000000000002E-4</v>
      </c>
      <c r="K22" s="121">
        <f t="shared" si="2"/>
        <v>0.70670999999999995</v>
      </c>
      <c r="L22" s="121">
        <f t="shared" si="2"/>
        <v>1.3650000000000001E-2</v>
      </c>
      <c r="M22" s="121">
        <f t="shared" si="2"/>
        <v>0.84743000000000002</v>
      </c>
      <c r="N22" s="121">
        <f t="shared" si="2"/>
        <v>8.2000000000000007E-3</v>
      </c>
      <c r="O22" s="121">
        <f t="shared" si="2"/>
        <v>0.45241999999999999</v>
      </c>
      <c r="S22" s="109" t="s">
        <v>232</v>
      </c>
      <c r="T22" s="111">
        <v>0.19411</v>
      </c>
      <c r="U22" s="110">
        <v>-1.3656600000000001</v>
      </c>
      <c r="V22" s="110">
        <v>-1.96688</v>
      </c>
      <c r="W22" s="110">
        <v>-1.26885</v>
      </c>
      <c r="X22" s="110">
        <v>-2.0483699999999998</v>
      </c>
      <c r="Y22" s="110">
        <v>-0.36715999999999999</v>
      </c>
      <c r="Z22" s="111">
        <v>0.28411999999999998</v>
      </c>
      <c r="AA22" s="111">
        <v>0.15378</v>
      </c>
      <c r="AB22" s="111">
        <v>0.55059000000000002</v>
      </c>
      <c r="AC22" s="110">
        <v>-3.9899999999999998E-2</v>
      </c>
      <c r="AD22" s="111">
        <v>0.32546999999999998</v>
      </c>
      <c r="AE22" s="111">
        <v>1.8180000000000002E-2</v>
      </c>
      <c r="AF22" s="111">
        <v>0.29826999999999998</v>
      </c>
      <c r="AG22" s="111">
        <v>2.0910000000000002E-2</v>
      </c>
      <c r="AH22" s="111">
        <v>1</v>
      </c>
      <c r="AI22" s="112">
        <v>10</v>
      </c>
    </row>
    <row r="23" spans="1:35" x14ac:dyDescent="0.25">
      <c r="A23" s="223" t="s">
        <v>41</v>
      </c>
      <c r="B23" s="118">
        <f t="shared" si="0"/>
        <v>4.428E-2</v>
      </c>
      <c r="C23" s="119">
        <f t="shared" si="2"/>
        <v>9.3810000000000004E-2</v>
      </c>
      <c r="D23" s="119">
        <f t="shared" si="2"/>
        <v>6.6989999999999994E-2</v>
      </c>
      <c r="E23" s="119">
        <f t="shared" si="2"/>
        <v>2.913E-2</v>
      </c>
      <c r="F23" s="119">
        <f t="shared" si="2"/>
        <v>-1.069E-2</v>
      </c>
      <c r="G23" s="119">
        <f t="shared" si="2"/>
        <v>-8.7899999999999992E-3</v>
      </c>
      <c r="H23" s="119">
        <f t="shared" si="2"/>
        <v>-2.63E-3</v>
      </c>
      <c r="I23" s="119">
        <f t="shared" si="2"/>
        <v>-1.8400000000000001E-3</v>
      </c>
      <c r="J23" s="119">
        <f t="shared" si="2"/>
        <v>-4.5100000000000001E-3</v>
      </c>
      <c r="K23" s="119">
        <f t="shared" si="2"/>
        <v>-2.7499999999999998E-3</v>
      </c>
      <c r="L23" s="119">
        <f t="shared" si="2"/>
        <v>-9.8999999999999999E-4</v>
      </c>
      <c r="M23" s="119">
        <f t="shared" si="2"/>
        <v>-1.2600000000000001E-3</v>
      </c>
      <c r="N23" s="119">
        <f t="shared" si="2"/>
        <v>-6.0999999999999997E-4</v>
      </c>
      <c r="O23" s="119">
        <f t="shared" si="2"/>
        <v>-8.9999999999999998E-4</v>
      </c>
      <c r="S23" s="109" t="s">
        <v>232</v>
      </c>
      <c r="T23" s="111">
        <v>0.67020000000000002</v>
      </c>
      <c r="U23" s="111">
        <v>5.5939999999999997E-2</v>
      </c>
      <c r="V23" s="111">
        <v>2.5300000000000001E-3</v>
      </c>
      <c r="W23" s="111">
        <v>1.0399999999999999E-3</v>
      </c>
      <c r="X23" s="111">
        <v>3.6000000000000002E-4</v>
      </c>
      <c r="Y23" s="111">
        <v>0.33167000000000002</v>
      </c>
      <c r="Z23" s="111">
        <v>3.1140000000000001E-2</v>
      </c>
      <c r="AA23" s="111">
        <v>0.25562000000000001</v>
      </c>
      <c r="AB23" s="111">
        <v>3.8000000000000002E-4</v>
      </c>
      <c r="AC23" s="111">
        <v>0.70670999999999995</v>
      </c>
      <c r="AD23" s="111">
        <v>1.3650000000000001E-2</v>
      </c>
      <c r="AE23" s="111">
        <v>0.84743000000000002</v>
      </c>
      <c r="AF23" s="111">
        <v>8.2000000000000007E-3</v>
      </c>
      <c r="AG23" s="111">
        <v>0.45241999999999999</v>
      </c>
      <c r="AH23" s="111">
        <v>2</v>
      </c>
      <c r="AI23" s="112">
        <v>10</v>
      </c>
    </row>
    <row r="24" spans="1:35" x14ac:dyDescent="0.25">
      <c r="A24" s="258"/>
      <c r="B24" s="120">
        <f t="shared" si="0"/>
        <v>0</v>
      </c>
      <c r="C24" s="121">
        <f t="shared" si="2"/>
        <v>0</v>
      </c>
      <c r="D24" s="121">
        <f t="shared" si="2"/>
        <v>0</v>
      </c>
      <c r="E24" s="121">
        <f t="shared" si="2"/>
        <v>0</v>
      </c>
      <c r="F24" s="121">
        <f t="shared" si="2"/>
        <v>2.7000000000000001E-3</v>
      </c>
      <c r="G24" s="121">
        <f t="shared" si="2"/>
        <v>0</v>
      </c>
      <c r="H24" s="121">
        <f t="shared" si="2"/>
        <v>0</v>
      </c>
      <c r="I24" s="121">
        <f t="shared" si="2"/>
        <v>2.4000000000000001E-4</v>
      </c>
      <c r="J24" s="121">
        <f t="shared" si="2"/>
        <v>0</v>
      </c>
      <c r="K24" s="121">
        <f t="shared" si="2"/>
        <v>0</v>
      </c>
      <c r="L24" s="121">
        <f t="shared" si="2"/>
        <v>1.146E-2</v>
      </c>
      <c r="M24" s="121">
        <f t="shared" si="2"/>
        <v>5.6999999999999998E-4</v>
      </c>
      <c r="N24" s="121">
        <f t="shared" si="2"/>
        <v>0.12207</v>
      </c>
      <c r="O24" s="121">
        <f t="shared" si="2"/>
        <v>9.0500000000000008E-3</v>
      </c>
      <c r="S24" s="109" t="s">
        <v>159</v>
      </c>
      <c r="T24" s="111">
        <v>4.428E-2</v>
      </c>
      <c r="U24" s="111">
        <v>9.3810000000000004E-2</v>
      </c>
      <c r="V24" s="111">
        <v>6.6989999999999994E-2</v>
      </c>
      <c r="W24" s="111">
        <v>2.913E-2</v>
      </c>
      <c r="X24" s="110">
        <v>-1.069E-2</v>
      </c>
      <c r="Y24" s="110">
        <v>-8.7899999999999992E-3</v>
      </c>
      <c r="Z24" s="110">
        <v>-2.63E-3</v>
      </c>
      <c r="AA24" s="110">
        <v>-1.8400000000000001E-3</v>
      </c>
      <c r="AB24" s="110">
        <v>-4.5100000000000001E-3</v>
      </c>
      <c r="AC24" s="110">
        <v>-2.7499999999999998E-3</v>
      </c>
      <c r="AD24" s="110">
        <v>-9.8999999999999999E-4</v>
      </c>
      <c r="AE24" s="110">
        <v>-1.2600000000000001E-3</v>
      </c>
      <c r="AF24" s="110">
        <v>-6.0999999999999997E-4</v>
      </c>
      <c r="AG24" s="110">
        <v>-8.9999999999999998E-4</v>
      </c>
      <c r="AH24" s="111">
        <v>1</v>
      </c>
      <c r="AI24" s="112">
        <v>11</v>
      </c>
    </row>
    <row r="25" spans="1:35" ht="15.75" thickBot="1" x14ac:dyDescent="0.3">
      <c r="S25" s="113" t="s">
        <v>159</v>
      </c>
      <c r="T25" s="114">
        <v>0</v>
      </c>
      <c r="U25" s="114">
        <v>0</v>
      </c>
      <c r="V25" s="114">
        <v>0</v>
      </c>
      <c r="W25" s="114">
        <v>0</v>
      </c>
      <c r="X25" s="114">
        <v>2.7000000000000001E-3</v>
      </c>
      <c r="Y25" s="114">
        <v>0</v>
      </c>
      <c r="Z25" s="114">
        <v>0</v>
      </c>
      <c r="AA25" s="114">
        <v>2.4000000000000001E-4</v>
      </c>
      <c r="AB25" s="114">
        <v>0</v>
      </c>
      <c r="AC25" s="114">
        <v>0</v>
      </c>
      <c r="AD25" s="114">
        <v>1.146E-2</v>
      </c>
      <c r="AE25" s="114">
        <v>5.6999999999999998E-4</v>
      </c>
      <c r="AF25" s="114">
        <v>0.12207</v>
      </c>
      <c r="AG25" s="114">
        <v>9.0500000000000008E-3</v>
      </c>
      <c r="AH25" s="114">
        <v>2</v>
      </c>
      <c r="AI25" s="115">
        <v>11</v>
      </c>
    </row>
    <row r="27" spans="1:35" x14ac:dyDescent="0.25">
      <c r="A27" s="1" t="s">
        <v>240</v>
      </c>
    </row>
    <row r="28" spans="1:35" ht="15.75" thickBot="1" x14ac:dyDescent="0.3"/>
    <row r="29" spans="1:35" ht="15.75" thickTop="1" x14ac:dyDescent="0.25">
      <c r="A29" s="2"/>
      <c r="B29" s="117">
        <v>2005</v>
      </c>
      <c r="C29" s="117">
        <v>2006</v>
      </c>
      <c r="D29" s="117">
        <v>2007</v>
      </c>
      <c r="E29" s="117">
        <v>2010</v>
      </c>
      <c r="F29" s="117">
        <v>2013</v>
      </c>
      <c r="G29" s="117">
        <v>2017</v>
      </c>
      <c r="H29" s="128"/>
      <c r="I29" s="128"/>
      <c r="J29" s="128"/>
      <c r="K29" s="128"/>
      <c r="L29" s="128"/>
      <c r="M29" s="128"/>
      <c r="N29" s="128"/>
      <c r="O29" s="128"/>
    </row>
    <row r="30" spans="1:35" x14ac:dyDescent="0.25">
      <c r="A30" s="223" t="s">
        <v>234</v>
      </c>
      <c r="B30" s="132">
        <f>C17</f>
        <v>3.6358700000000002</v>
      </c>
      <c r="C30" s="132">
        <f t="shared" ref="C30:D30" si="3">D17</f>
        <v>5.3618100000000002</v>
      </c>
      <c r="D30" s="132">
        <f t="shared" si="3"/>
        <v>4.29453</v>
      </c>
      <c r="E30" s="132">
        <f>H17</f>
        <v>-0.66654999999999998</v>
      </c>
      <c r="F30" s="132">
        <f>K17</f>
        <v>-6.0979999999999999E-2</v>
      </c>
      <c r="G30" s="132">
        <f>O17</f>
        <v>-8.3049999999999999E-2</v>
      </c>
      <c r="H30" s="129"/>
      <c r="I30" s="129"/>
      <c r="J30" s="129"/>
      <c r="K30" s="129"/>
      <c r="L30" s="129"/>
      <c r="M30" s="129"/>
      <c r="N30" s="129"/>
      <c r="O30" s="129"/>
    </row>
    <row r="31" spans="1:35" x14ac:dyDescent="0.25">
      <c r="A31" s="223"/>
      <c r="B31" s="133">
        <f t="shared" ref="B31:D35" si="4">C18</f>
        <v>2.2399999999999998E-3</v>
      </c>
      <c r="C31" s="133">
        <f t="shared" si="4"/>
        <v>5.0000000000000002E-5</v>
      </c>
      <c r="D31" s="133">
        <f t="shared" si="4"/>
        <v>0</v>
      </c>
      <c r="E31" s="133">
        <f t="shared" ref="E31:E35" si="5">H18</f>
        <v>6.5300000000000002E-3</v>
      </c>
      <c r="F31" s="133">
        <f t="shared" ref="F31:F35" si="6">K18</f>
        <v>0.72726000000000002</v>
      </c>
      <c r="G31" s="133">
        <f t="shared" ref="G31:G35" si="7">O18</f>
        <v>9.3210000000000001E-2</v>
      </c>
      <c r="H31" s="129"/>
      <c r="I31" s="129"/>
      <c r="J31" s="129"/>
      <c r="K31" s="129"/>
      <c r="L31" s="129"/>
      <c r="M31" s="129"/>
      <c r="N31" s="129"/>
      <c r="O31" s="129"/>
    </row>
    <row r="32" spans="1:35" x14ac:dyDescent="0.25">
      <c r="A32" s="223" t="s">
        <v>235</v>
      </c>
      <c r="B32" s="132">
        <f t="shared" si="4"/>
        <v>-0.1731</v>
      </c>
      <c r="C32" s="132">
        <f t="shared" si="4"/>
        <v>-0.62334999999999996</v>
      </c>
      <c r="D32" s="132">
        <f t="shared" si="4"/>
        <v>-1.3426800000000001</v>
      </c>
      <c r="E32" s="132">
        <f t="shared" si="5"/>
        <v>0.10170999999999999</v>
      </c>
      <c r="F32" s="132">
        <f t="shared" si="6"/>
        <v>0.14460000000000001</v>
      </c>
      <c r="G32" s="132">
        <f t="shared" si="7"/>
        <v>5.1889999999999999E-2</v>
      </c>
      <c r="H32" s="129"/>
      <c r="I32" s="129"/>
      <c r="J32" s="129"/>
      <c r="K32" s="129"/>
      <c r="L32" s="129"/>
      <c r="M32" s="129"/>
      <c r="N32" s="129"/>
      <c r="O32" s="129"/>
    </row>
    <row r="33" spans="1:15" x14ac:dyDescent="0.25">
      <c r="A33" s="223"/>
      <c r="B33" s="133">
        <f t="shared" si="4"/>
        <v>0.83360000000000001</v>
      </c>
      <c r="C33" s="133">
        <f t="shared" si="4"/>
        <v>0.40638000000000002</v>
      </c>
      <c r="D33" s="133">
        <f t="shared" si="4"/>
        <v>1.7860000000000001E-2</v>
      </c>
      <c r="E33" s="133">
        <f t="shared" si="5"/>
        <v>0.50709000000000004</v>
      </c>
      <c r="F33" s="133">
        <f t="shared" si="6"/>
        <v>0.34017999999999998</v>
      </c>
      <c r="G33" s="133">
        <f t="shared" si="7"/>
        <v>0.30842999999999998</v>
      </c>
      <c r="H33" s="129"/>
      <c r="I33" s="129"/>
      <c r="J33" s="129"/>
      <c r="K33" s="129"/>
      <c r="L33" s="129"/>
      <c r="M33" s="129"/>
      <c r="N33" s="129"/>
      <c r="O33" s="129"/>
    </row>
    <row r="34" spans="1:15" x14ac:dyDescent="0.25">
      <c r="A34" s="223" t="s">
        <v>236</v>
      </c>
      <c r="B34" s="134">
        <f t="shared" si="4"/>
        <v>-1.3656600000000001</v>
      </c>
      <c r="C34" s="134">
        <f t="shared" si="4"/>
        <v>-1.96688</v>
      </c>
      <c r="D34" s="134">
        <f t="shared" si="4"/>
        <v>-1.26885</v>
      </c>
      <c r="E34" s="134">
        <f t="shared" si="5"/>
        <v>0.28411999999999998</v>
      </c>
      <c r="F34" s="134">
        <f t="shared" si="6"/>
        <v>-3.9899999999999998E-2</v>
      </c>
      <c r="G34" s="134">
        <f t="shared" si="7"/>
        <v>2.0910000000000002E-2</v>
      </c>
      <c r="H34" s="129"/>
      <c r="I34" s="129"/>
      <c r="J34" s="129"/>
      <c r="K34" s="129"/>
      <c r="L34" s="129"/>
      <c r="M34" s="129"/>
      <c r="N34" s="129"/>
      <c r="O34" s="129"/>
    </row>
    <row r="35" spans="1:15" x14ac:dyDescent="0.25">
      <c r="A35" s="258"/>
      <c r="B35" s="135">
        <f t="shared" si="4"/>
        <v>5.5939999999999997E-2</v>
      </c>
      <c r="C35" s="135">
        <f t="shared" si="4"/>
        <v>2.5300000000000001E-3</v>
      </c>
      <c r="D35" s="135">
        <f t="shared" si="4"/>
        <v>1.0399999999999999E-3</v>
      </c>
      <c r="E35" s="135">
        <f t="shared" si="5"/>
        <v>3.1140000000000001E-2</v>
      </c>
      <c r="F35" s="135">
        <f t="shared" si="6"/>
        <v>0.70670999999999995</v>
      </c>
      <c r="G35" s="135">
        <f t="shared" si="7"/>
        <v>0.45241999999999999</v>
      </c>
      <c r="H35" s="129"/>
      <c r="I35" s="129"/>
      <c r="J35" s="129"/>
      <c r="K35" s="129"/>
      <c r="L35" s="129"/>
      <c r="M35" s="129"/>
      <c r="N35" s="129"/>
      <c r="O35" s="129"/>
    </row>
  </sheetData>
  <mergeCells count="14">
    <mergeCell ref="A13:A14"/>
    <mergeCell ref="A3:A4"/>
    <mergeCell ref="A5:A6"/>
    <mergeCell ref="A7:A8"/>
    <mergeCell ref="A9:A10"/>
    <mergeCell ref="A11:A12"/>
    <mergeCell ref="A32:A33"/>
    <mergeCell ref="A34:A35"/>
    <mergeCell ref="A15:A16"/>
    <mergeCell ref="A17:A18"/>
    <mergeCell ref="A19:A20"/>
    <mergeCell ref="A21:A22"/>
    <mergeCell ref="A23:A24"/>
    <mergeCell ref="A30:A31"/>
  </mergeCells>
  <conditionalFormatting sqref="B3:O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O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O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O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8"/>
  <sheetViews>
    <sheetView workbookViewId="0">
      <selection activeCell="A7" sqref="A7:A8"/>
    </sheetView>
  </sheetViews>
  <sheetFormatPr defaultRowHeight="15" x14ac:dyDescent="0.25"/>
  <cols>
    <col min="1" max="1" width="21.140625" style="1" customWidth="1"/>
    <col min="2" max="3" width="9.5703125" style="1" bestFit="1" customWidth="1"/>
    <col min="4" max="4" width="9.7109375" style="1" customWidth="1"/>
    <col min="5" max="6" width="9.5703125" style="1" bestFit="1" customWidth="1"/>
    <col min="7" max="7" width="9.42578125" style="1" bestFit="1" customWidth="1"/>
    <col min="8" max="16" width="9.140625" style="1"/>
    <col min="17" max="17" width="24.140625" style="1" customWidth="1"/>
    <col min="18" max="16384" width="9.140625" style="1"/>
  </cols>
  <sheetData>
    <row r="3" spans="1:33" ht="15.75" thickBot="1" x14ac:dyDescent="0.3"/>
    <row r="4" spans="1:33" ht="15.75" thickTop="1" x14ac:dyDescent="0.25">
      <c r="A4" s="2"/>
      <c r="B4" s="116">
        <v>2004</v>
      </c>
      <c r="C4" s="117">
        <v>2005</v>
      </c>
      <c r="D4" s="117">
        <v>2006</v>
      </c>
      <c r="E4" s="117">
        <v>2007</v>
      </c>
      <c r="F4" s="117">
        <v>2008</v>
      </c>
      <c r="G4" s="117">
        <v>2009</v>
      </c>
      <c r="H4" s="117">
        <v>2010</v>
      </c>
      <c r="I4" s="117">
        <v>2011</v>
      </c>
      <c r="J4" s="117">
        <v>2012</v>
      </c>
      <c r="K4" s="117">
        <v>2013</v>
      </c>
      <c r="L4" s="117">
        <v>2014</v>
      </c>
      <c r="M4" s="117">
        <v>2015</v>
      </c>
      <c r="N4" s="117">
        <v>2016</v>
      </c>
      <c r="O4" s="117">
        <v>2017</v>
      </c>
      <c r="Q4" s="106" t="s">
        <v>138</v>
      </c>
      <c r="R4" s="107" t="s">
        <v>214</v>
      </c>
      <c r="S4" s="107" t="s">
        <v>215</v>
      </c>
      <c r="T4" s="107" t="s">
        <v>216</v>
      </c>
      <c r="U4" s="107" t="s">
        <v>217</v>
      </c>
      <c r="V4" s="107" t="s">
        <v>218</v>
      </c>
      <c r="W4" s="107" t="s">
        <v>219</v>
      </c>
      <c r="X4" s="107" t="s">
        <v>220</v>
      </c>
      <c r="Y4" s="107" t="s">
        <v>221</v>
      </c>
      <c r="Z4" s="107" t="s">
        <v>222</v>
      </c>
      <c r="AA4" s="107" t="s">
        <v>223</v>
      </c>
      <c r="AB4" s="107" t="s">
        <v>224</v>
      </c>
      <c r="AC4" s="107" t="s">
        <v>225</v>
      </c>
      <c r="AD4" s="107" t="s">
        <v>226</v>
      </c>
      <c r="AE4" s="107" t="s">
        <v>227</v>
      </c>
      <c r="AF4" s="107" t="s">
        <v>229</v>
      </c>
      <c r="AG4" s="108" t="s">
        <v>228</v>
      </c>
    </row>
    <row r="5" spans="1:33" x14ac:dyDescent="0.25">
      <c r="A5" s="223" t="s">
        <v>233</v>
      </c>
      <c r="B5" s="118">
        <f t="shared" ref="B5:B18" si="0">R5</f>
        <v>3.0255959999999998E-2</v>
      </c>
      <c r="C5" s="119">
        <f t="shared" ref="C5:O6" si="1">S5</f>
        <v>4.1327600999999999E-2</v>
      </c>
      <c r="D5" s="119">
        <f t="shared" si="1"/>
        <v>3.7648196000000002E-2</v>
      </c>
      <c r="E5" s="119">
        <f t="shared" si="1"/>
        <v>2.6656811999999998E-2</v>
      </c>
      <c r="F5" s="119">
        <f t="shared" si="1"/>
        <v>1.7744428999999999E-2</v>
      </c>
      <c r="G5" s="119">
        <f t="shared" si="1"/>
        <v>8.6618400000000005E-3</v>
      </c>
      <c r="H5" s="119">
        <f t="shared" si="1"/>
        <v>2.2223450000000001E-3</v>
      </c>
      <c r="I5" s="119">
        <f t="shared" si="1"/>
        <v>2.6226969999999998E-3</v>
      </c>
      <c r="J5" s="119">
        <f t="shared" si="1"/>
        <v>2.3024880000000001E-3</v>
      </c>
      <c r="K5" s="119">
        <f t="shared" si="1"/>
        <v>2.527521E-3</v>
      </c>
      <c r="L5" s="119">
        <f t="shared" si="1"/>
        <v>2.105029E-3</v>
      </c>
      <c r="M5" s="119">
        <f t="shared" si="1"/>
        <v>1.852837E-3</v>
      </c>
      <c r="N5" s="119">
        <f t="shared" si="1"/>
        <v>1.1740679999999999E-3</v>
      </c>
      <c r="O5" s="119">
        <f t="shared" si="1"/>
        <v>1.151329E-3</v>
      </c>
      <c r="Q5" s="109" t="s">
        <v>155</v>
      </c>
      <c r="R5" s="111">
        <v>3.0255959999999998E-2</v>
      </c>
      <c r="S5" s="111">
        <v>4.1327600999999999E-2</v>
      </c>
      <c r="T5" s="111">
        <v>3.7648196000000002E-2</v>
      </c>
      <c r="U5" s="111">
        <v>2.6656811999999998E-2</v>
      </c>
      <c r="V5" s="111">
        <v>1.7744428999999999E-2</v>
      </c>
      <c r="W5" s="111">
        <v>8.6618400000000005E-3</v>
      </c>
      <c r="X5" s="111">
        <v>2.2223450000000001E-3</v>
      </c>
      <c r="Y5" s="111">
        <v>2.6226969999999998E-3</v>
      </c>
      <c r="Z5" s="111">
        <v>2.3024880000000001E-3</v>
      </c>
      <c r="AA5" s="111">
        <v>2.527521E-3</v>
      </c>
      <c r="AB5" s="111">
        <v>2.105029E-3</v>
      </c>
      <c r="AC5" s="111">
        <v>1.852837E-3</v>
      </c>
      <c r="AD5" s="111">
        <v>1.1740679999999999E-3</v>
      </c>
      <c r="AE5" s="111">
        <v>1.151329E-3</v>
      </c>
      <c r="AF5" s="111">
        <v>1</v>
      </c>
      <c r="AG5" s="112">
        <v>1</v>
      </c>
    </row>
    <row r="6" spans="1:33" x14ac:dyDescent="0.25">
      <c r="A6" s="223"/>
      <c r="B6" s="130">
        <f t="shared" si="0"/>
        <v>0</v>
      </c>
      <c r="C6" s="131">
        <f t="shared" si="1"/>
        <v>0</v>
      </c>
      <c r="D6" s="131">
        <f t="shared" si="1"/>
        <v>0</v>
      </c>
      <c r="E6" s="131">
        <f t="shared" si="1"/>
        <v>0</v>
      </c>
      <c r="F6" s="131">
        <f t="shared" si="1"/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 t="shared" si="1"/>
        <v>0</v>
      </c>
      <c r="N6" s="131">
        <f t="shared" si="1"/>
        <v>0</v>
      </c>
      <c r="O6" s="131">
        <f t="shared" si="1"/>
        <v>0</v>
      </c>
      <c r="Q6" s="109" t="s">
        <v>155</v>
      </c>
      <c r="R6" s="111">
        <v>0</v>
      </c>
      <c r="S6" s="111">
        <v>0</v>
      </c>
      <c r="T6" s="111">
        <v>0</v>
      </c>
      <c r="U6" s="111">
        <v>0</v>
      </c>
      <c r="V6" s="111">
        <v>0</v>
      </c>
      <c r="W6" s="111">
        <v>0</v>
      </c>
      <c r="X6" s="111">
        <v>0</v>
      </c>
      <c r="Y6" s="111">
        <v>0</v>
      </c>
      <c r="Z6" s="111">
        <v>0</v>
      </c>
      <c r="AA6" s="111">
        <v>0</v>
      </c>
      <c r="AB6" s="111">
        <v>0</v>
      </c>
      <c r="AC6" s="111">
        <v>0</v>
      </c>
      <c r="AD6" s="111">
        <v>0</v>
      </c>
      <c r="AE6" s="111">
        <v>0</v>
      </c>
      <c r="AF6" s="111">
        <v>1</v>
      </c>
      <c r="AG6" s="112">
        <v>2</v>
      </c>
    </row>
    <row r="7" spans="1:33" x14ac:dyDescent="0.25">
      <c r="A7" s="223" t="s">
        <v>17</v>
      </c>
      <c r="B7" s="118">
        <f t="shared" si="0"/>
        <v>0.32125727100000001</v>
      </c>
      <c r="C7" s="119">
        <f t="shared" ref="C7:C18" si="2">S7</f>
        <v>0.47197384100000001</v>
      </c>
      <c r="D7" s="119">
        <f t="shared" ref="D7:D18" si="3">T7</f>
        <v>0.58756430800000004</v>
      </c>
      <c r="E7" s="119">
        <f t="shared" ref="E7:E18" si="4">U7</f>
        <v>0.57337662599999994</v>
      </c>
      <c r="F7" s="119">
        <f t="shared" ref="F7:F18" si="5">V7</f>
        <v>0.73722843599999999</v>
      </c>
      <c r="G7" s="119">
        <f t="shared" ref="G7:G18" si="6">W7</f>
        <v>0.83260751</v>
      </c>
      <c r="H7" s="119">
        <f t="shared" ref="H7:H18" si="7">X7</f>
        <v>0.31899804900000001</v>
      </c>
      <c r="I7" s="119">
        <f t="shared" ref="I7:I18" si="8">Y7</f>
        <v>0.33709929500000002</v>
      </c>
      <c r="J7" s="119">
        <f t="shared" ref="J7:J18" si="9">Z7</f>
        <v>0.30964032499999999</v>
      </c>
      <c r="K7" s="119">
        <f t="shared" ref="K7:K18" si="10">AA7</f>
        <v>0.21246959600000001</v>
      </c>
      <c r="L7" s="119">
        <f t="shared" ref="L7:L18" si="11">AB7</f>
        <v>0.216867474</v>
      </c>
      <c r="M7" s="119">
        <f t="shared" ref="M7:M18" si="12">AC7</f>
        <v>0.17454328</v>
      </c>
      <c r="N7" s="119">
        <f t="shared" ref="N7:N18" si="13">AD7</f>
        <v>0.140953158</v>
      </c>
      <c r="O7" s="119">
        <f t="shared" ref="O7:O18" si="14">AE7</f>
        <v>0.104827833</v>
      </c>
      <c r="Q7" s="109" t="s">
        <v>158</v>
      </c>
      <c r="R7" s="111">
        <v>0.32125727100000001</v>
      </c>
      <c r="S7" s="111">
        <v>0.47197384100000001</v>
      </c>
      <c r="T7" s="111">
        <v>0.58756430800000004</v>
      </c>
      <c r="U7" s="111">
        <v>0.57337662599999994</v>
      </c>
      <c r="V7" s="111">
        <v>0.73722843599999999</v>
      </c>
      <c r="W7" s="111">
        <v>0.83260751</v>
      </c>
      <c r="X7" s="111">
        <v>0.31899804900000001</v>
      </c>
      <c r="Y7" s="111">
        <v>0.33709929500000002</v>
      </c>
      <c r="Z7" s="111">
        <v>0.30964032499999999</v>
      </c>
      <c r="AA7" s="111">
        <v>0.21246959600000001</v>
      </c>
      <c r="AB7" s="111">
        <v>0.216867474</v>
      </c>
      <c r="AC7" s="111">
        <v>0.17454328</v>
      </c>
      <c r="AD7" s="111">
        <v>0.140953158</v>
      </c>
      <c r="AE7" s="111">
        <v>0.104827833</v>
      </c>
      <c r="AF7" s="111">
        <v>2</v>
      </c>
      <c r="AG7" s="112">
        <v>1</v>
      </c>
    </row>
    <row r="8" spans="1:33" x14ac:dyDescent="0.25">
      <c r="A8" s="223"/>
      <c r="B8" s="130">
        <f t="shared" si="0"/>
        <v>2.0099999999999998E-6</v>
      </c>
      <c r="C8" s="131">
        <f t="shared" si="2"/>
        <v>3E-9</v>
      </c>
      <c r="D8" s="131">
        <f t="shared" si="3"/>
        <v>1.0000000000000001E-9</v>
      </c>
      <c r="E8" s="131">
        <f t="shared" si="4"/>
        <v>0</v>
      </c>
      <c r="F8" s="131">
        <f t="shared" si="5"/>
        <v>0</v>
      </c>
      <c r="G8" s="131">
        <f t="shared" si="6"/>
        <v>0</v>
      </c>
      <c r="H8" s="131">
        <f t="shared" si="7"/>
        <v>0</v>
      </c>
      <c r="I8" s="131">
        <f t="shared" si="8"/>
        <v>0</v>
      </c>
      <c r="J8" s="131">
        <f t="shared" si="9"/>
        <v>0</v>
      </c>
      <c r="K8" s="131">
        <f t="shared" si="10"/>
        <v>0</v>
      </c>
      <c r="L8" s="131">
        <f t="shared" si="11"/>
        <v>0</v>
      </c>
      <c r="M8" s="131">
        <f t="shared" si="12"/>
        <v>0</v>
      </c>
      <c r="N8" s="131">
        <f t="shared" si="13"/>
        <v>0</v>
      </c>
      <c r="O8" s="131">
        <f t="shared" si="14"/>
        <v>0</v>
      </c>
      <c r="Q8" s="109" t="s">
        <v>158</v>
      </c>
      <c r="R8" s="111">
        <v>2.0099999999999998E-6</v>
      </c>
      <c r="S8" s="111">
        <v>3E-9</v>
      </c>
      <c r="T8" s="111">
        <v>1.0000000000000001E-9</v>
      </c>
      <c r="U8" s="111">
        <v>0</v>
      </c>
      <c r="V8" s="111">
        <v>0</v>
      </c>
      <c r="W8" s="111">
        <v>0</v>
      </c>
      <c r="X8" s="111">
        <v>0</v>
      </c>
      <c r="Y8" s="111">
        <v>0</v>
      </c>
      <c r="Z8" s="111">
        <v>0</v>
      </c>
      <c r="AA8" s="111">
        <v>0</v>
      </c>
      <c r="AB8" s="111">
        <v>0</v>
      </c>
      <c r="AC8" s="111">
        <v>0</v>
      </c>
      <c r="AD8" s="111">
        <v>0</v>
      </c>
      <c r="AE8" s="111">
        <v>0</v>
      </c>
      <c r="AF8" s="111">
        <v>2</v>
      </c>
      <c r="AG8" s="112">
        <v>2</v>
      </c>
    </row>
    <row r="9" spans="1:33" x14ac:dyDescent="0.25">
      <c r="A9" s="223" t="s">
        <v>15</v>
      </c>
      <c r="B9" s="118">
        <f t="shared" si="0"/>
        <v>0.30214606500000002</v>
      </c>
      <c r="C9" s="119">
        <f t="shared" si="2"/>
        <v>0.43996803699999998</v>
      </c>
      <c r="D9" s="119">
        <f t="shared" si="3"/>
        <v>0.36701513299999999</v>
      </c>
      <c r="E9" s="119">
        <f t="shared" si="4"/>
        <v>0.24842621200000001</v>
      </c>
      <c r="F9" s="119">
        <f t="shared" si="5"/>
        <v>0.12593712400000001</v>
      </c>
      <c r="G9" s="119">
        <f t="shared" si="6"/>
        <v>8.6761651999999995E-2</v>
      </c>
      <c r="H9" s="119">
        <f t="shared" si="7"/>
        <v>3.7546861000000001E-2</v>
      </c>
      <c r="I9" s="119">
        <f t="shared" si="8"/>
        <v>-1.022661E-3</v>
      </c>
      <c r="J9" s="119">
        <f t="shared" si="9"/>
        <v>3.8795090000000002E-3</v>
      </c>
      <c r="K9" s="119">
        <f t="shared" si="10"/>
        <v>-4.1233379999999998E-3</v>
      </c>
      <c r="L9" s="119">
        <f t="shared" si="11"/>
        <v>1.5418845E-2</v>
      </c>
      <c r="M9" s="119">
        <f t="shared" si="12"/>
        <v>8.9204090000000007E-3</v>
      </c>
      <c r="N9" s="119">
        <f t="shared" si="13"/>
        <v>4.6433530000000002E-3</v>
      </c>
      <c r="O9" s="119">
        <f t="shared" si="14"/>
        <v>1.0599136E-2</v>
      </c>
      <c r="Q9" s="109" t="s">
        <v>156</v>
      </c>
      <c r="R9" s="111">
        <v>0.30214606500000002</v>
      </c>
      <c r="S9" s="111">
        <v>0.43996803699999998</v>
      </c>
      <c r="T9" s="111">
        <v>0.36701513299999999</v>
      </c>
      <c r="U9" s="111">
        <v>0.24842621200000001</v>
      </c>
      <c r="V9" s="111">
        <v>0.12593712400000001</v>
      </c>
      <c r="W9" s="111">
        <v>8.6761651999999995E-2</v>
      </c>
      <c r="X9" s="111">
        <v>3.7546861000000001E-2</v>
      </c>
      <c r="Y9" s="110">
        <v>-1.022661E-3</v>
      </c>
      <c r="Z9" s="111">
        <v>3.8795090000000002E-3</v>
      </c>
      <c r="AA9" s="110">
        <v>-4.1233379999999998E-3</v>
      </c>
      <c r="AB9" s="111">
        <v>1.5418845E-2</v>
      </c>
      <c r="AC9" s="111">
        <v>8.9204090000000007E-3</v>
      </c>
      <c r="AD9" s="111">
        <v>4.6433530000000002E-3</v>
      </c>
      <c r="AE9" s="111">
        <v>1.0599136E-2</v>
      </c>
      <c r="AF9" s="111">
        <v>3</v>
      </c>
      <c r="AG9" s="112">
        <v>1</v>
      </c>
    </row>
    <row r="10" spans="1:33" x14ac:dyDescent="0.25">
      <c r="A10" s="223"/>
      <c r="B10" s="130">
        <f t="shared" si="0"/>
        <v>0</v>
      </c>
      <c r="C10" s="131">
        <f t="shared" si="2"/>
        <v>0</v>
      </c>
      <c r="D10" s="131">
        <f t="shared" si="3"/>
        <v>0</v>
      </c>
      <c r="E10" s="131">
        <f t="shared" si="4"/>
        <v>0</v>
      </c>
      <c r="F10" s="131">
        <f t="shared" si="5"/>
        <v>2.7300000000000002E-7</v>
      </c>
      <c r="G10" s="131">
        <f t="shared" si="6"/>
        <v>4.3605440000000001E-3</v>
      </c>
      <c r="H10" s="131">
        <f t="shared" si="7"/>
        <v>1.714524E-3</v>
      </c>
      <c r="I10" s="131">
        <f t="shared" si="8"/>
        <v>0.93067436299999995</v>
      </c>
      <c r="J10" s="131">
        <f t="shared" si="9"/>
        <v>0.58347786899999998</v>
      </c>
      <c r="K10" s="131">
        <f t="shared" si="10"/>
        <v>0.48156849299999999</v>
      </c>
      <c r="L10" s="131">
        <f t="shared" si="11"/>
        <v>4.4468456000000003E-2</v>
      </c>
      <c r="M10" s="131">
        <f t="shared" si="12"/>
        <v>0.140679727</v>
      </c>
      <c r="N10" s="131">
        <f t="shared" si="13"/>
        <v>0.322406947</v>
      </c>
      <c r="O10" s="131">
        <f t="shared" si="14"/>
        <v>1.3437591E-2</v>
      </c>
      <c r="Q10" s="109" t="s">
        <v>156</v>
      </c>
      <c r="R10" s="111">
        <v>0</v>
      </c>
      <c r="S10" s="111">
        <v>0</v>
      </c>
      <c r="T10" s="111">
        <v>0</v>
      </c>
      <c r="U10" s="111">
        <v>0</v>
      </c>
      <c r="V10" s="111">
        <v>2.7300000000000002E-7</v>
      </c>
      <c r="W10" s="111">
        <v>4.3605440000000001E-3</v>
      </c>
      <c r="X10" s="111">
        <v>1.714524E-3</v>
      </c>
      <c r="Y10" s="111">
        <v>0.93067436299999995</v>
      </c>
      <c r="Z10" s="111">
        <v>0.58347786899999998</v>
      </c>
      <c r="AA10" s="111">
        <v>0.48156849299999999</v>
      </c>
      <c r="AB10" s="111">
        <v>4.4468456000000003E-2</v>
      </c>
      <c r="AC10" s="111">
        <v>0.140679727</v>
      </c>
      <c r="AD10" s="111">
        <v>0.322406947</v>
      </c>
      <c r="AE10" s="111">
        <v>1.3437591E-2</v>
      </c>
      <c r="AF10" s="111">
        <v>3</v>
      </c>
      <c r="AG10" s="112">
        <v>2</v>
      </c>
    </row>
    <row r="11" spans="1:33" x14ac:dyDescent="0.25">
      <c r="A11" s="223" t="s">
        <v>16</v>
      </c>
      <c r="B11" s="118">
        <f t="shared" si="0"/>
        <v>0.117412584</v>
      </c>
      <c r="C11" s="119">
        <f t="shared" si="2"/>
        <v>0.29320719499999998</v>
      </c>
      <c r="D11" s="119">
        <f t="shared" si="3"/>
        <v>0.329993341</v>
      </c>
      <c r="E11" s="119">
        <f t="shared" si="4"/>
        <v>0.18391269700000001</v>
      </c>
      <c r="F11" s="119">
        <f t="shared" si="5"/>
        <v>4.1746639999999998E-3</v>
      </c>
      <c r="G11" s="119">
        <f t="shared" si="6"/>
        <v>4.467464E-3</v>
      </c>
      <c r="H11" s="119">
        <f t="shared" si="7"/>
        <v>-3.9644345999999997E-2</v>
      </c>
      <c r="I11" s="119">
        <f t="shared" si="8"/>
        <v>-3.0507459000000001E-2</v>
      </c>
      <c r="J11" s="119">
        <f t="shared" si="9"/>
        <v>-2.1999509999999999E-3</v>
      </c>
      <c r="K11" s="119">
        <f t="shared" si="10"/>
        <v>-3.1973399E-2</v>
      </c>
      <c r="L11" s="119">
        <f t="shared" si="11"/>
        <v>2.2234920000000001E-3</v>
      </c>
      <c r="M11" s="119">
        <f t="shared" si="12"/>
        <v>-8.835196E-3</v>
      </c>
      <c r="N11" s="119">
        <f t="shared" si="13"/>
        <v>-3.0587219999999998E-3</v>
      </c>
      <c r="O11" s="119">
        <f t="shared" si="14"/>
        <v>-1.2450390000000001E-3</v>
      </c>
      <c r="Q11" s="109" t="s">
        <v>157</v>
      </c>
      <c r="R11" s="111">
        <v>0.117412584</v>
      </c>
      <c r="S11" s="111">
        <v>0.29320719499999998</v>
      </c>
      <c r="T11" s="111">
        <v>0.329993341</v>
      </c>
      <c r="U11" s="111">
        <v>0.18391269700000001</v>
      </c>
      <c r="V11" s="111">
        <v>4.1746639999999998E-3</v>
      </c>
      <c r="W11" s="111">
        <v>4.467464E-3</v>
      </c>
      <c r="X11" s="110">
        <v>-3.9644345999999997E-2</v>
      </c>
      <c r="Y11" s="110">
        <v>-3.0507459000000001E-2</v>
      </c>
      <c r="Z11" s="110">
        <v>-2.1999509999999999E-3</v>
      </c>
      <c r="AA11" s="110">
        <v>-3.1973399E-2</v>
      </c>
      <c r="AB11" s="111">
        <v>2.2234920000000001E-3</v>
      </c>
      <c r="AC11" s="110">
        <v>-8.835196E-3</v>
      </c>
      <c r="AD11" s="110">
        <v>-3.0587219999999998E-3</v>
      </c>
      <c r="AE11" s="110">
        <v>-1.2450390000000001E-3</v>
      </c>
      <c r="AF11" s="111">
        <v>4</v>
      </c>
      <c r="AG11" s="112">
        <v>1</v>
      </c>
    </row>
    <row r="12" spans="1:33" x14ac:dyDescent="0.25">
      <c r="A12" s="223"/>
      <c r="B12" s="130">
        <f t="shared" si="0"/>
        <v>1.0000000000000001E-9</v>
      </c>
      <c r="C12" s="131">
        <f t="shared" si="2"/>
        <v>0</v>
      </c>
      <c r="D12" s="131">
        <f t="shared" si="3"/>
        <v>0</v>
      </c>
      <c r="E12" s="131">
        <f t="shared" si="4"/>
        <v>0</v>
      </c>
      <c r="F12" s="131">
        <f t="shared" si="5"/>
        <v>0.91026480499999995</v>
      </c>
      <c r="G12" s="131">
        <f t="shared" si="6"/>
        <v>0.91322756000000005</v>
      </c>
      <c r="H12" s="131">
        <f t="shared" si="7"/>
        <v>9.5966070000000001E-3</v>
      </c>
      <c r="I12" s="131">
        <f t="shared" si="8"/>
        <v>2.7347735000000001E-2</v>
      </c>
      <c r="J12" s="131">
        <f t="shared" si="9"/>
        <v>0.807549301</v>
      </c>
      <c r="K12" s="131">
        <f t="shared" si="10"/>
        <v>2.6440600000000002E-4</v>
      </c>
      <c r="L12" s="131">
        <f t="shared" si="11"/>
        <v>0.78005906000000003</v>
      </c>
      <c r="M12" s="131">
        <f t="shared" si="12"/>
        <v>0.15301527100000001</v>
      </c>
      <c r="N12" s="131">
        <f t="shared" si="13"/>
        <v>0.45113642199999998</v>
      </c>
      <c r="O12" s="131">
        <f t="shared" si="14"/>
        <v>0.76137755500000004</v>
      </c>
      <c r="Q12" s="109" t="s">
        <v>157</v>
      </c>
      <c r="R12" s="111">
        <v>1.0000000000000001E-9</v>
      </c>
      <c r="S12" s="111">
        <v>0</v>
      </c>
      <c r="T12" s="111">
        <v>0</v>
      </c>
      <c r="U12" s="111">
        <v>0</v>
      </c>
      <c r="V12" s="111">
        <v>0.91026480499999995</v>
      </c>
      <c r="W12" s="111">
        <v>0.91322756000000005</v>
      </c>
      <c r="X12" s="111">
        <v>9.5966070000000001E-3</v>
      </c>
      <c r="Y12" s="111">
        <v>2.7347735000000001E-2</v>
      </c>
      <c r="Z12" s="111">
        <v>0.807549301</v>
      </c>
      <c r="AA12" s="111">
        <v>2.6440600000000002E-4</v>
      </c>
      <c r="AB12" s="111">
        <v>0.78005906000000003</v>
      </c>
      <c r="AC12" s="111">
        <v>0.15301527100000001</v>
      </c>
      <c r="AD12" s="111">
        <v>0.45113642199999998</v>
      </c>
      <c r="AE12" s="111">
        <v>0.76137755500000004</v>
      </c>
      <c r="AF12" s="111">
        <v>4</v>
      </c>
      <c r="AG12" s="112">
        <v>2</v>
      </c>
    </row>
    <row r="13" spans="1:33" x14ac:dyDescent="0.25">
      <c r="A13" s="223" t="s">
        <v>234</v>
      </c>
      <c r="B13" s="118">
        <f t="shared" si="0"/>
        <v>-0.86393325499999996</v>
      </c>
      <c r="C13" s="119">
        <f t="shared" si="2"/>
        <v>1.9130934159999999</v>
      </c>
      <c r="D13" s="119">
        <f t="shared" si="3"/>
        <v>-4.3250135060000003</v>
      </c>
      <c r="E13" s="119">
        <f t="shared" si="4"/>
        <v>-0.30837527300000001</v>
      </c>
      <c r="F13" s="119">
        <f t="shared" si="5"/>
        <v>3.7406197840000002</v>
      </c>
      <c r="G13" s="119">
        <f t="shared" si="6"/>
        <v>-1.578091081</v>
      </c>
      <c r="H13" s="119">
        <f t="shared" si="7"/>
        <v>-1.0475340150000001</v>
      </c>
      <c r="I13" s="119">
        <f t="shared" si="8"/>
        <v>-1.0692238009999999</v>
      </c>
      <c r="J13" s="119">
        <f t="shared" si="9"/>
        <v>-0.87156978799999996</v>
      </c>
      <c r="K13" s="119">
        <f t="shared" si="10"/>
        <v>-4.7232322E-2</v>
      </c>
      <c r="L13" s="119">
        <f t="shared" si="11"/>
        <v>-0.37694313099999999</v>
      </c>
      <c r="M13" s="119">
        <f t="shared" si="12"/>
        <v>-0.31969657000000001</v>
      </c>
      <c r="N13" s="119">
        <f t="shared" si="13"/>
        <v>-0.51661504599999997</v>
      </c>
      <c r="O13" s="119">
        <f t="shared" si="14"/>
        <v>-0.27088982099999998</v>
      </c>
      <c r="Q13" s="109" t="s">
        <v>230</v>
      </c>
      <c r="R13" s="110">
        <v>-0.86393325499999996</v>
      </c>
      <c r="S13" s="111">
        <v>1.9130934159999999</v>
      </c>
      <c r="T13" s="110">
        <v>-4.3250135060000003</v>
      </c>
      <c r="U13" s="110">
        <v>-0.30837527300000001</v>
      </c>
      <c r="V13" s="111">
        <v>3.7406197840000002</v>
      </c>
      <c r="W13" s="110">
        <v>-1.578091081</v>
      </c>
      <c r="X13" s="110">
        <v>-1.0475340150000001</v>
      </c>
      <c r="Y13" s="110">
        <v>-1.0692238009999999</v>
      </c>
      <c r="Z13" s="110">
        <v>-0.87156978799999996</v>
      </c>
      <c r="AA13" s="110">
        <v>-4.7232322E-2</v>
      </c>
      <c r="AB13" s="110">
        <v>-0.37694313099999999</v>
      </c>
      <c r="AC13" s="110">
        <v>-0.31969657000000001</v>
      </c>
      <c r="AD13" s="110">
        <v>-0.51661504599999997</v>
      </c>
      <c r="AE13" s="110">
        <v>-0.27088982099999998</v>
      </c>
      <c r="AF13" s="111">
        <v>5</v>
      </c>
      <c r="AG13" s="112">
        <v>1</v>
      </c>
    </row>
    <row r="14" spans="1:33" x14ac:dyDescent="0.25">
      <c r="A14" s="223"/>
      <c r="B14" s="130">
        <f t="shared" si="0"/>
        <v>0.16655801200000001</v>
      </c>
      <c r="C14" s="131">
        <f t="shared" si="2"/>
        <v>4.2525963E-2</v>
      </c>
      <c r="D14" s="131">
        <f t="shared" si="3"/>
        <v>5.9995100000000004E-4</v>
      </c>
      <c r="E14" s="131">
        <f t="shared" si="4"/>
        <v>0.68760446399999997</v>
      </c>
      <c r="F14" s="131">
        <f t="shared" si="5"/>
        <v>9.5016E-5</v>
      </c>
      <c r="G14" s="131">
        <f t="shared" si="6"/>
        <v>2.1136233000000001E-2</v>
      </c>
      <c r="H14" s="131">
        <f t="shared" si="7"/>
        <v>7.3885300000000004E-4</v>
      </c>
      <c r="I14" s="131">
        <f t="shared" si="8"/>
        <v>1.42111E-4</v>
      </c>
      <c r="J14" s="131">
        <f t="shared" si="9"/>
        <v>1.467009E-3</v>
      </c>
      <c r="K14" s="131">
        <f t="shared" si="10"/>
        <v>0.85022326199999998</v>
      </c>
      <c r="L14" s="131">
        <f t="shared" si="11"/>
        <v>0.12934928700000001</v>
      </c>
      <c r="M14" s="131">
        <f t="shared" si="12"/>
        <v>6.9639165000000003E-2</v>
      </c>
      <c r="N14" s="131">
        <f t="shared" si="13"/>
        <v>3.6711809999999999E-3</v>
      </c>
      <c r="O14" s="131">
        <f t="shared" si="14"/>
        <v>1.0365729000000001E-2</v>
      </c>
      <c r="Q14" s="109" t="s">
        <v>230</v>
      </c>
      <c r="R14" s="111">
        <v>0.16655801200000001</v>
      </c>
      <c r="S14" s="111">
        <v>4.2525963E-2</v>
      </c>
      <c r="T14" s="111">
        <v>5.9995100000000004E-4</v>
      </c>
      <c r="U14" s="111">
        <v>0.68760446399999997</v>
      </c>
      <c r="V14" s="111">
        <v>9.5016E-5</v>
      </c>
      <c r="W14" s="111">
        <v>2.1136233000000001E-2</v>
      </c>
      <c r="X14" s="111">
        <v>7.3885300000000004E-4</v>
      </c>
      <c r="Y14" s="111">
        <v>1.42111E-4</v>
      </c>
      <c r="Z14" s="111">
        <v>1.467009E-3</v>
      </c>
      <c r="AA14" s="111">
        <v>0.85022326199999998</v>
      </c>
      <c r="AB14" s="111">
        <v>0.12934928700000001</v>
      </c>
      <c r="AC14" s="111">
        <v>6.9639165000000003E-2</v>
      </c>
      <c r="AD14" s="111">
        <v>3.6711809999999999E-3</v>
      </c>
      <c r="AE14" s="111">
        <v>1.0365729000000001E-2</v>
      </c>
      <c r="AF14" s="111">
        <v>5</v>
      </c>
      <c r="AG14" s="112">
        <v>2</v>
      </c>
    </row>
    <row r="15" spans="1:33" x14ac:dyDescent="0.25">
      <c r="A15" s="223" t="s">
        <v>235</v>
      </c>
      <c r="B15" s="118">
        <f t="shared" si="0"/>
        <v>-0.83725329299999995</v>
      </c>
      <c r="C15" s="119">
        <f t="shared" si="2"/>
        <v>5.4896736000000002E-2</v>
      </c>
      <c r="D15" s="119">
        <f t="shared" si="3"/>
        <v>2.567273991</v>
      </c>
      <c r="E15" s="119">
        <f t="shared" si="4"/>
        <v>-0.45860076500000002</v>
      </c>
      <c r="F15" s="119">
        <f t="shared" si="5"/>
        <v>1.442140398</v>
      </c>
      <c r="G15" s="119">
        <f t="shared" si="6"/>
        <v>0.79392331400000005</v>
      </c>
      <c r="H15" s="119">
        <f t="shared" si="7"/>
        <v>0.27044876499999998</v>
      </c>
      <c r="I15" s="119">
        <f t="shared" si="8"/>
        <v>-0.32636369300000001</v>
      </c>
      <c r="J15" s="119">
        <f t="shared" si="9"/>
        <v>-0.301671947</v>
      </c>
      <c r="K15" s="119">
        <f t="shared" si="10"/>
        <v>0.21857324</v>
      </c>
      <c r="L15" s="119">
        <f t="shared" si="11"/>
        <v>-0.16714891000000001</v>
      </c>
      <c r="M15" s="119">
        <f t="shared" si="12"/>
        <v>-0.218942411</v>
      </c>
      <c r="N15" s="119">
        <f t="shared" si="13"/>
        <v>-7.8328168000000004E-2</v>
      </c>
      <c r="O15" s="119">
        <f t="shared" si="14"/>
        <v>0.14155051599999999</v>
      </c>
      <c r="Q15" s="109" t="s">
        <v>231</v>
      </c>
      <c r="R15" s="110">
        <v>-0.83725329299999995</v>
      </c>
      <c r="S15" s="111">
        <v>5.4896736000000002E-2</v>
      </c>
      <c r="T15" s="111">
        <v>2.567273991</v>
      </c>
      <c r="U15" s="110">
        <v>-0.45860076500000002</v>
      </c>
      <c r="V15" s="111">
        <v>1.442140398</v>
      </c>
      <c r="W15" s="111">
        <v>0.79392331400000005</v>
      </c>
      <c r="X15" s="111">
        <v>0.27044876499999998</v>
      </c>
      <c r="Y15" s="110">
        <v>-0.32636369300000001</v>
      </c>
      <c r="Z15" s="110">
        <v>-0.301671947</v>
      </c>
      <c r="AA15" s="111">
        <v>0.21857324</v>
      </c>
      <c r="AB15" s="110">
        <v>-0.16714891000000001</v>
      </c>
      <c r="AC15" s="110">
        <v>-0.218942411</v>
      </c>
      <c r="AD15" s="110">
        <v>-7.8328168000000004E-2</v>
      </c>
      <c r="AE15" s="111">
        <v>0.14155051599999999</v>
      </c>
      <c r="AF15" s="111">
        <v>6</v>
      </c>
      <c r="AG15" s="112">
        <v>1</v>
      </c>
    </row>
    <row r="16" spans="1:33" x14ac:dyDescent="0.25">
      <c r="A16" s="223"/>
      <c r="B16" s="130">
        <f t="shared" si="0"/>
        <v>7.3995229999999995E-2</v>
      </c>
      <c r="C16" s="131">
        <f t="shared" si="2"/>
        <v>0.93253265600000002</v>
      </c>
      <c r="D16" s="131">
        <f t="shared" si="3"/>
        <v>3.8837700000000003E-4</v>
      </c>
      <c r="E16" s="131">
        <f t="shared" si="4"/>
        <v>0.32874225000000001</v>
      </c>
      <c r="F16" s="131">
        <f t="shared" si="5"/>
        <v>2.7049668999999998E-2</v>
      </c>
      <c r="G16" s="131">
        <f t="shared" si="6"/>
        <v>7.0878967000000001E-2</v>
      </c>
      <c r="H16" s="131">
        <f t="shared" si="7"/>
        <v>0.138317467</v>
      </c>
      <c r="I16" s="131">
        <f t="shared" si="8"/>
        <v>0.11196615</v>
      </c>
      <c r="J16" s="131">
        <f t="shared" si="9"/>
        <v>0.11588151300000001</v>
      </c>
      <c r="K16" s="131">
        <f t="shared" si="10"/>
        <v>0.17176412499999999</v>
      </c>
      <c r="L16" s="131">
        <f t="shared" si="11"/>
        <v>0.33423847200000001</v>
      </c>
      <c r="M16" s="131">
        <f t="shared" si="12"/>
        <v>7.8276329000000006E-2</v>
      </c>
      <c r="N16" s="131">
        <f t="shared" si="13"/>
        <v>0.56213629499999995</v>
      </c>
      <c r="O16" s="131">
        <f t="shared" si="14"/>
        <v>9.5479691000000005E-2</v>
      </c>
      <c r="Q16" s="109" t="s">
        <v>231</v>
      </c>
      <c r="R16" s="111">
        <v>7.3995229999999995E-2</v>
      </c>
      <c r="S16" s="111">
        <v>0.93253265600000002</v>
      </c>
      <c r="T16" s="111">
        <v>3.8837700000000003E-4</v>
      </c>
      <c r="U16" s="111">
        <v>0.32874225000000001</v>
      </c>
      <c r="V16" s="111">
        <v>2.7049668999999998E-2</v>
      </c>
      <c r="W16" s="111">
        <v>7.0878967000000001E-2</v>
      </c>
      <c r="X16" s="111">
        <v>0.138317467</v>
      </c>
      <c r="Y16" s="111">
        <v>0.11196615</v>
      </c>
      <c r="Z16" s="111">
        <v>0.11588151300000001</v>
      </c>
      <c r="AA16" s="111">
        <v>0.17176412499999999</v>
      </c>
      <c r="AB16" s="111">
        <v>0.33423847200000001</v>
      </c>
      <c r="AC16" s="111">
        <v>7.8276329000000006E-2</v>
      </c>
      <c r="AD16" s="111">
        <v>0.56213629499999995</v>
      </c>
      <c r="AE16" s="111">
        <v>9.5479691000000005E-2</v>
      </c>
      <c r="AF16" s="111">
        <v>6</v>
      </c>
      <c r="AG16" s="112">
        <v>2</v>
      </c>
    </row>
    <row r="17" spans="1:33" x14ac:dyDescent="0.25">
      <c r="A17" s="223" t="s">
        <v>236</v>
      </c>
      <c r="B17" s="118">
        <f t="shared" si="0"/>
        <v>1.0080528959999999</v>
      </c>
      <c r="C17" s="119">
        <f t="shared" si="2"/>
        <v>-0.66847586599999997</v>
      </c>
      <c r="D17" s="119">
        <f t="shared" si="3"/>
        <v>1.2642974300000001</v>
      </c>
      <c r="E17" s="119">
        <f t="shared" si="4"/>
        <v>0.549180377</v>
      </c>
      <c r="F17" s="119">
        <f t="shared" si="5"/>
        <v>-2.5071549979999999</v>
      </c>
      <c r="G17" s="119">
        <f t="shared" si="6"/>
        <v>0.417932623</v>
      </c>
      <c r="H17" s="119">
        <f t="shared" si="7"/>
        <v>0.389974459</v>
      </c>
      <c r="I17" s="119">
        <f t="shared" si="8"/>
        <v>0.70110963800000003</v>
      </c>
      <c r="J17" s="119">
        <f t="shared" si="9"/>
        <v>0.58766434999999995</v>
      </c>
      <c r="K17" s="119">
        <f t="shared" si="10"/>
        <v>-8.1247076000000001E-2</v>
      </c>
      <c r="L17" s="119">
        <f t="shared" si="11"/>
        <v>0.27997111200000002</v>
      </c>
      <c r="M17" s="119">
        <f t="shared" si="12"/>
        <v>0.274026781</v>
      </c>
      <c r="N17" s="119">
        <f t="shared" si="13"/>
        <v>0.29860953800000001</v>
      </c>
      <c r="O17" s="119">
        <f t="shared" si="14"/>
        <v>6.6000557000000001E-2</v>
      </c>
      <c r="Q17" s="109" t="s">
        <v>232</v>
      </c>
      <c r="R17" s="111">
        <v>1.0080528959999999</v>
      </c>
      <c r="S17" s="110">
        <v>-0.66847586599999997</v>
      </c>
      <c r="T17" s="111">
        <v>1.2642974300000001</v>
      </c>
      <c r="U17" s="111">
        <v>0.549180377</v>
      </c>
      <c r="V17" s="110">
        <v>-2.5071549979999999</v>
      </c>
      <c r="W17" s="111">
        <v>0.417932623</v>
      </c>
      <c r="X17" s="111">
        <v>0.389974459</v>
      </c>
      <c r="Y17" s="111">
        <v>0.70110963800000003</v>
      </c>
      <c r="Z17" s="111">
        <v>0.58766434999999995</v>
      </c>
      <c r="AA17" s="110">
        <v>-8.1247076000000001E-2</v>
      </c>
      <c r="AB17" s="111">
        <v>0.27997111200000002</v>
      </c>
      <c r="AC17" s="111">
        <v>0.274026781</v>
      </c>
      <c r="AD17" s="111">
        <v>0.29860953800000001</v>
      </c>
      <c r="AE17" s="111">
        <v>6.6000557000000001E-2</v>
      </c>
      <c r="AF17" s="111">
        <v>7</v>
      </c>
      <c r="AG17" s="112">
        <v>1</v>
      </c>
    </row>
    <row r="18" spans="1:33" ht="15.75" thickBot="1" x14ac:dyDescent="0.3">
      <c r="A18" s="258"/>
      <c r="B18" s="130">
        <f t="shared" si="0"/>
        <v>3.7140799999999998E-3</v>
      </c>
      <c r="C18" s="131">
        <f t="shared" si="2"/>
        <v>0.23325733600000001</v>
      </c>
      <c r="D18" s="131">
        <f t="shared" si="3"/>
        <v>4.0319835999999998E-2</v>
      </c>
      <c r="E18" s="131">
        <f t="shared" si="4"/>
        <v>0.17330805099999999</v>
      </c>
      <c r="F18" s="131">
        <f t="shared" si="5"/>
        <v>1.4410000000000001E-6</v>
      </c>
      <c r="G18" s="131">
        <f t="shared" si="6"/>
        <v>0.24177312400000001</v>
      </c>
      <c r="H18" s="131">
        <f t="shared" si="7"/>
        <v>1.7233050999999999E-2</v>
      </c>
      <c r="I18" s="131">
        <f t="shared" si="8"/>
        <v>2.3518000000000001E-5</v>
      </c>
      <c r="J18" s="131">
        <f t="shared" si="9"/>
        <v>5.0234900000000002E-4</v>
      </c>
      <c r="K18" s="131">
        <f t="shared" si="10"/>
        <v>0.53903569900000003</v>
      </c>
      <c r="L18" s="131">
        <f t="shared" si="11"/>
        <v>4.9309910999999998E-2</v>
      </c>
      <c r="M18" s="131">
        <f t="shared" si="12"/>
        <v>7.5512050000000001E-3</v>
      </c>
      <c r="N18" s="131">
        <f t="shared" si="13"/>
        <v>4.3293699999999999E-3</v>
      </c>
      <c r="O18" s="131">
        <f t="shared" si="14"/>
        <v>0.27801801700000001</v>
      </c>
      <c r="Q18" s="113" t="s">
        <v>232</v>
      </c>
      <c r="R18" s="114">
        <v>3.7140799999999998E-3</v>
      </c>
      <c r="S18" s="114">
        <v>0.23325733600000001</v>
      </c>
      <c r="T18" s="114">
        <v>4.0319835999999998E-2</v>
      </c>
      <c r="U18" s="114">
        <v>0.17330805099999999</v>
      </c>
      <c r="V18" s="114">
        <v>1.4410000000000001E-6</v>
      </c>
      <c r="W18" s="114">
        <v>0.24177312400000001</v>
      </c>
      <c r="X18" s="114">
        <v>1.7233050999999999E-2</v>
      </c>
      <c r="Y18" s="114">
        <v>2.3518000000000001E-5</v>
      </c>
      <c r="Z18" s="114">
        <v>5.0234900000000002E-4</v>
      </c>
      <c r="AA18" s="114">
        <v>0.53903569900000003</v>
      </c>
      <c r="AB18" s="114">
        <v>4.9309910999999998E-2</v>
      </c>
      <c r="AC18" s="114">
        <v>7.5512050000000001E-3</v>
      </c>
      <c r="AD18" s="114">
        <v>4.3293699999999999E-3</v>
      </c>
      <c r="AE18" s="114">
        <v>0.27801801700000001</v>
      </c>
      <c r="AF18" s="114">
        <v>7</v>
      </c>
      <c r="AG18" s="115">
        <v>2</v>
      </c>
    </row>
    <row r="21" spans="1:33" ht="15.75" thickBot="1" x14ac:dyDescent="0.3"/>
    <row r="22" spans="1:33" ht="15.75" thickTop="1" x14ac:dyDescent="0.25">
      <c r="A22" s="2"/>
      <c r="B22" s="117">
        <v>2005</v>
      </c>
      <c r="C22" s="117">
        <v>2006</v>
      </c>
      <c r="D22" s="117">
        <v>2007</v>
      </c>
      <c r="E22" s="117">
        <v>2010</v>
      </c>
      <c r="F22" s="117">
        <v>2013</v>
      </c>
      <c r="G22" s="117">
        <v>2017</v>
      </c>
    </row>
    <row r="23" spans="1:33" x14ac:dyDescent="0.25">
      <c r="A23" s="223" t="s">
        <v>234</v>
      </c>
      <c r="B23" s="132">
        <f>D13</f>
        <v>-4.3250135060000003</v>
      </c>
      <c r="C23" s="132">
        <f t="shared" ref="C23:D28" si="15">E13</f>
        <v>-0.30837527300000001</v>
      </c>
      <c r="D23" s="132">
        <f t="shared" si="15"/>
        <v>3.7406197840000002</v>
      </c>
      <c r="E23" s="132">
        <f>H13</f>
        <v>-1.0475340150000001</v>
      </c>
      <c r="F23" s="132">
        <f>K13</f>
        <v>-4.7232322E-2</v>
      </c>
      <c r="G23" s="132">
        <f>O13</f>
        <v>-0.27088982099999998</v>
      </c>
    </row>
    <row r="24" spans="1:33" x14ac:dyDescent="0.25">
      <c r="A24" s="223"/>
      <c r="B24" s="133">
        <f t="shared" ref="B24:B28" si="16">D14</f>
        <v>5.9995100000000004E-4</v>
      </c>
      <c r="C24" s="133">
        <f t="shared" si="15"/>
        <v>0.68760446399999997</v>
      </c>
      <c r="D24" s="133">
        <f t="shared" si="15"/>
        <v>9.5016E-5</v>
      </c>
      <c r="E24" s="133">
        <f t="shared" ref="E24:E28" si="17">H14</f>
        <v>7.3885300000000004E-4</v>
      </c>
      <c r="F24" s="133">
        <f t="shared" ref="F24:F28" si="18">K14</f>
        <v>0.85022326199999998</v>
      </c>
      <c r="G24" s="133">
        <f t="shared" ref="G24:G28" si="19">O14</f>
        <v>1.0365729000000001E-2</v>
      </c>
    </row>
    <row r="25" spans="1:33" x14ac:dyDescent="0.25">
      <c r="A25" s="223" t="s">
        <v>235</v>
      </c>
      <c r="B25" s="132">
        <f t="shared" si="16"/>
        <v>2.567273991</v>
      </c>
      <c r="C25" s="132">
        <f t="shared" si="15"/>
        <v>-0.45860076500000002</v>
      </c>
      <c r="D25" s="132">
        <f t="shared" si="15"/>
        <v>1.442140398</v>
      </c>
      <c r="E25" s="132">
        <f t="shared" si="17"/>
        <v>0.27044876499999998</v>
      </c>
      <c r="F25" s="132">
        <f t="shared" si="18"/>
        <v>0.21857324</v>
      </c>
      <c r="G25" s="132">
        <f t="shared" si="19"/>
        <v>0.14155051599999999</v>
      </c>
    </row>
    <row r="26" spans="1:33" x14ac:dyDescent="0.25">
      <c r="A26" s="223"/>
      <c r="B26" s="133">
        <f t="shared" si="16"/>
        <v>3.8837700000000003E-4</v>
      </c>
      <c r="C26" s="133">
        <f t="shared" si="15"/>
        <v>0.32874225000000001</v>
      </c>
      <c r="D26" s="133">
        <f t="shared" si="15"/>
        <v>2.7049668999999998E-2</v>
      </c>
      <c r="E26" s="133">
        <f t="shared" si="17"/>
        <v>0.138317467</v>
      </c>
      <c r="F26" s="133">
        <f t="shared" si="18"/>
        <v>0.17176412499999999</v>
      </c>
      <c r="G26" s="133">
        <f t="shared" si="19"/>
        <v>9.5479691000000005E-2</v>
      </c>
    </row>
    <row r="27" spans="1:33" x14ac:dyDescent="0.25">
      <c r="A27" s="223" t="s">
        <v>236</v>
      </c>
      <c r="B27" s="134">
        <f t="shared" si="16"/>
        <v>1.2642974300000001</v>
      </c>
      <c r="C27" s="134">
        <f t="shared" si="15"/>
        <v>0.549180377</v>
      </c>
      <c r="D27" s="134">
        <f t="shared" si="15"/>
        <v>-2.5071549979999999</v>
      </c>
      <c r="E27" s="134">
        <f t="shared" si="17"/>
        <v>0.389974459</v>
      </c>
      <c r="F27" s="134">
        <f t="shared" si="18"/>
        <v>-8.1247076000000001E-2</v>
      </c>
      <c r="G27" s="134">
        <f t="shared" si="19"/>
        <v>6.6000557000000001E-2</v>
      </c>
    </row>
    <row r="28" spans="1:33" x14ac:dyDescent="0.25">
      <c r="A28" s="258"/>
      <c r="B28" s="135">
        <f t="shared" si="16"/>
        <v>4.0319835999999998E-2</v>
      </c>
      <c r="C28" s="135">
        <f t="shared" si="15"/>
        <v>0.17330805099999999</v>
      </c>
      <c r="D28" s="135">
        <f t="shared" si="15"/>
        <v>1.4410000000000001E-6</v>
      </c>
      <c r="E28" s="135">
        <f t="shared" si="17"/>
        <v>1.7233050999999999E-2</v>
      </c>
      <c r="F28" s="135">
        <f t="shared" si="18"/>
        <v>0.53903569900000003</v>
      </c>
      <c r="G28" s="135">
        <f t="shared" si="19"/>
        <v>0.27801801700000001</v>
      </c>
    </row>
  </sheetData>
  <mergeCells count="10">
    <mergeCell ref="A5:A6"/>
    <mergeCell ref="A7:A8"/>
    <mergeCell ref="A9:A10"/>
    <mergeCell ref="A25:A26"/>
    <mergeCell ref="A27:A28"/>
    <mergeCell ref="A11:A12"/>
    <mergeCell ref="A13:A14"/>
    <mergeCell ref="A15:A16"/>
    <mergeCell ref="A17:A18"/>
    <mergeCell ref="A23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L21" sqref="L21"/>
    </sheetView>
  </sheetViews>
  <sheetFormatPr defaultRowHeight="15" x14ac:dyDescent="0.25"/>
  <cols>
    <col min="1" max="1" width="9.140625" style="1"/>
    <col min="2" max="2" width="16.7109375" style="1" customWidth="1"/>
    <col min="3" max="3" width="9.140625" style="1"/>
    <col min="4" max="4" width="13.85546875" style="1" customWidth="1"/>
    <col min="5" max="8" width="15.28515625" style="1" customWidth="1"/>
    <col min="9" max="10" width="9.140625" style="1"/>
    <col min="11" max="17" width="21.28515625" style="1" customWidth="1"/>
    <col min="18" max="16384" width="9.140625" style="1"/>
  </cols>
  <sheetData>
    <row r="1" spans="2:17" ht="15.75" thickBot="1" x14ac:dyDescent="0.3"/>
    <row r="2" spans="2:17" ht="15.75" thickTop="1" x14ac:dyDescent="0.25">
      <c r="B2" s="2" t="s">
        <v>6</v>
      </c>
      <c r="C2" s="7" t="s">
        <v>1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K2" s="80" t="s">
        <v>30</v>
      </c>
      <c r="L2" s="79" t="s">
        <v>31</v>
      </c>
      <c r="M2" s="79" t="s">
        <v>6</v>
      </c>
      <c r="N2" s="79" t="s">
        <v>8</v>
      </c>
      <c r="O2" s="79" t="s">
        <v>21</v>
      </c>
      <c r="P2" s="79" t="s">
        <v>22</v>
      </c>
      <c r="Q2" s="79" t="s">
        <v>23</v>
      </c>
    </row>
    <row r="3" spans="2:17" x14ac:dyDescent="0.25">
      <c r="B3" s="218" t="s">
        <v>0</v>
      </c>
      <c r="C3" s="215">
        <v>2004</v>
      </c>
      <c r="D3" s="4" t="s">
        <v>2</v>
      </c>
      <c r="E3" s="4">
        <v>2.8</v>
      </c>
      <c r="F3" s="8">
        <v>1</v>
      </c>
      <c r="G3" s="4">
        <v>2.2999999999999998</v>
      </c>
      <c r="H3" s="4">
        <v>5.4</v>
      </c>
      <c r="K3" s="213">
        <v>2004</v>
      </c>
      <c r="L3" s="214">
        <v>4193</v>
      </c>
      <c r="M3" s="21" t="s">
        <v>149</v>
      </c>
      <c r="N3" s="9">
        <v>1.2595274999999999</v>
      </c>
      <c r="O3" s="9">
        <v>0.56317340000000005</v>
      </c>
      <c r="P3" s="9">
        <v>1.2204870000000001</v>
      </c>
      <c r="Q3" s="9">
        <v>2.0020370000000001</v>
      </c>
    </row>
    <row r="4" spans="2:17" x14ac:dyDescent="0.25">
      <c r="B4" s="218"/>
      <c r="C4" s="216"/>
      <c r="D4" s="41" t="s">
        <v>3</v>
      </c>
      <c r="E4" s="47">
        <f>N3</f>
        <v>1.2595274999999999</v>
      </c>
      <c r="F4" s="47">
        <f t="shared" ref="F4:H4" si="0">O3</f>
        <v>0.56317340000000005</v>
      </c>
      <c r="G4" s="47">
        <f t="shared" si="0"/>
        <v>1.2204870000000001</v>
      </c>
      <c r="H4" s="47">
        <f t="shared" si="0"/>
        <v>2.0020370000000001</v>
      </c>
      <c r="K4" s="213"/>
      <c r="L4" s="214"/>
      <c r="M4" s="21" t="s">
        <v>150</v>
      </c>
      <c r="N4" s="9">
        <v>1.4257704</v>
      </c>
      <c r="O4" s="9">
        <v>0.42692340000000001</v>
      </c>
      <c r="P4" s="9">
        <v>1.2122548</v>
      </c>
      <c r="Q4" s="9">
        <v>2.4996542000000002</v>
      </c>
    </row>
    <row r="5" spans="2:17" x14ac:dyDescent="0.25">
      <c r="B5" s="218"/>
      <c r="C5" s="215">
        <v>2005</v>
      </c>
      <c r="D5" s="4" t="s">
        <v>2</v>
      </c>
      <c r="E5" s="4">
        <v>5.4</v>
      </c>
      <c r="F5" s="4">
        <v>1.7</v>
      </c>
      <c r="G5" s="4">
        <v>3.9</v>
      </c>
      <c r="H5" s="4">
        <v>10.9</v>
      </c>
      <c r="K5" s="213">
        <v>2005</v>
      </c>
      <c r="L5" s="214">
        <v>3974</v>
      </c>
      <c r="M5" s="21" t="s">
        <v>149</v>
      </c>
      <c r="N5" s="9">
        <v>2.1237751999999999</v>
      </c>
      <c r="O5" s="9">
        <v>0.85861480000000001</v>
      </c>
      <c r="P5" s="9">
        <v>1.8778614</v>
      </c>
      <c r="Q5" s="9">
        <v>3.3866746000000001</v>
      </c>
    </row>
    <row r="6" spans="2:17" x14ac:dyDescent="0.25">
      <c r="B6" s="218"/>
      <c r="C6" s="216"/>
      <c r="D6" s="41" t="s">
        <v>3</v>
      </c>
      <c r="E6" s="47">
        <f>N5</f>
        <v>2.1237751999999999</v>
      </c>
      <c r="F6" s="47">
        <f t="shared" ref="F6:H6" si="1">O5</f>
        <v>0.85861480000000001</v>
      </c>
      <c r="G6" s="47">
        <f t="shared" si="1"/>
        <v>1.8778614</v>
      </c>
      <c r="H6" s="47">
        <f t="shared" si="1"/>
        <v>3.3866746000000001</v>
      </c>
      <c r="K6" s="213"/>
      <c r="L6" s="214"/>
      <c r="M6" s="21" t="s">
        <v>150</v>
      </c>
      <c r="N6" s="9">
        <v>1.4112559</v>
      </c>
      <c r="O6" s="9">
        <v>0.38694479999999998</v>
      </c>
      <c r="P6" s="9">
        <v>1.1393049</v>
      </c>
      <c r="Q6" s="9">
        <v>2.4828472000000001</v>
      </c>
    </row>
    <row r="7" spans="2:17" x14ac:dyDescent="0.25">
      <c r="B7" s="218"/>
      <c r="C7" s="217">
        <v>2006</v>
      </c>
      <c r="D7" s="3" t="s">
        <v>2</v>
      </c>
      <c r="E7" s="3">
        <v>5.2</v>
      </c>
      <c r="F7" s="3">
        <v>1.7</v>
      </c>
      <c r="G7" s="3">
        <v>3.7</v>
      </c>
      <c r="H7" s="3">
        <v>10.3</v>
      </c>
      <c r="K7" s="213">
        <v>2006</v>
      </c>
      <c r="L7" s="214">
        <v>3822</v>
      </c>
      <c r="M7" s="21" t="s">
        <v>149</v>
      </c>
      <c r="N7" s="9">
        <v>1.0249889000000001</v>
      </c>
      <c r="O7" s="9">
        <v>0.42512369999999999</v>
      </c>
      <c r="P7" s="9">
        <v>0.90213100000000002</v>
      </c>
      <c r="Q7" s="9">
        <v>1.7012396000000001</v>
      </c>
    </row>
    <row r="8" spans="2:17" x14ac:dyDescent="0.25">
      <c r="B8" s="218"/>
      <c r="C8" s="217"/>
      <c r="D8" s="50" t="s">
        <v>3</v>
      </c>
      <c r="E8" s="51">
        <f>N7</f>
        <v>1.0249889000000001</v>
      </c>
      <c r="F8" s="51">
        <f t="shared" ref="F8:H8" si="2">O7</f>
        <v>0.42512369999999999</v>
      </c>
      <c r="G8" s="51">
        <f t="shared" si="2"/>
        <v>0.90213100000000002</v>
      </c>
      <c r="H8" s="51">
        <f t="shared" si="2"/>
        <v>1.7012396000000001</v>
      </c>
      <c r="K8" s="213"/>
      <c r="L8" s="214"/>
      <c r="M8" s="21" t="s">
        <v>150</v>
      </c>
      <c r="N8" s="9">
        <v>0</v>
      </c>
      <c r="O8" s="9">
        <v>0</v>
      </c>
      <c r="P8" s="9">
        <v>0</v>
      </c>
      <c r="Q8" s="9">
        <v>0</v>
      </c>
    </row>
    <row r="9" spans="2:17" x14ac:dyDescent="0.25">
      <c r="B9" s="219" t="s">
        <v>4</v>
      </c>
      <c r="C9" s="215">
        <v>2004</v>
      </c>
      <c r="D9" s="4" t="s">
        <v>2</v>
      </c>
      <c r="E9" s="4">
        <v>3.7</v>
      </c>
      <c r="F9" s="4">
        <v>1.2</v>
      </c>
      <c r="G9" s="4">
        <v>2.7</v>
      </c>
      <c r="H9" s="4">
        <v>7.5</v>
      </c>
      <c r="K9" s="213">
        <v>2007</v>
      </c>
      <c r="L9" s="214">
        <v>3737</v>
      </c>
      <c r="M9" s="21" t="s">
        <v>149</v>
      </c>
      <c r="N9" s="9" t="s">
        <v>5</v>
      </c>
      <c r="O9" s="9" t="s">
        <v>5</v>
      </c>
      <c r="P9" s="9" t="s">
        <v>5</v>
      </c>
      <c r="Q9" s="9" t="s">
        <v>5</v>
      </c>
    </row>
    <row r="10" spans="2:17" x14ac:dyDescent="0.25">
      <c r="B10" s="220"/>
      <c r="C10" s="216"/>
      <c r="D10" s="41" t="s">
        <v>3</v>
      </c>
      <c r="E10" s="47">
        <f>N4</f>
        <v>1.4257704</v>
      </c>
      <c r="F10" s="47">
        <f t="shared" ref="F10:H10" si="3">O4</f>
        <v>0.42692340000000001</v>
      </c>
      <c r="G10" s="47">
        <f t="shared" si="3"/>
        <v>1.2122548</v>
      </c>
      <c r="H10" s="47">
        <f t="shared" si="3"/>
        <v>2.4996542000000002</v>
      </c>
      <c r="K10" s="213"/>
      <c r="L10" s="214"/>
      <c r="M10" s="21" t="s">
        <v>150</v>
      </c>
      <c r="N10" s="9" t="s">
        <v>5</v>
      </c>
      <c r="O10" s="9" t="s">
        <v>5</v>
      </c>
      <c r="P10" s="9" t="s">
        <v>5</v>
      </c>
      <c r="Q10" s="9" t="s">
        <v>5</v>
      </c>
    </row>
    <row r="11" spans="2:17" x14ac:dyDescent="0.25">
      <c r="B11" s="220"/>
      <c r="C11" s="215">
        <v>2005</v>
      </c>
      <c r="D11" s="4" t="s">
        <v>2</v>
      </c>
      <c r="E11" s="4">
        <v>3.9</v>
      </c>
      <c r="F11" s="4">
        <v>1.1000000000000001</v>
      </c>
      <c r="G11" s="4">
        <v>2.6</v>
      </c>
      <c r="H11" s="4">
        <v>8.3000000000000007</v>
      </c>
    </row>
    <row r="12" spans="2:17" x14ac:dyDescent="0.25">
      <c r="B12" s="220"/>
      <c r="C12" s="216"/>
      <c r="D12" s="41" t="s">
        <v>3</v>
      </c>
      <c r="E12" s="47">
        <f>N6</f>
        <v>1.4112559</v>
      </c>
      <c r="F12" s="47">
        <f t="shared" ref="F12:H12" si="4">O6</f>
        <v>0.38694479999999998</v>
      </c>
      <c r="G12" s="47">
        <f t="shared" si="4"/>
        <v>1.1393049</v>
      </c>
      <c r="H12" s="47">
        <f t="shared" si="4"/>
        <v>2.4828472000000001</v>
      </c>
    </row>
    <row r="13" spans="2:17" x14ac:dyDescent="0.25">
      <c r="B13" s="220"/>
      <c r="C13" s="217">
        <v>2006</v>
      </c>
      <c r="D13" s="5" t="s">
        <v>2</v>
      </c>
      <c r="E13" s="5" t="s">
        <v>5</v>
      </c>
      <c r="F13" s="5" t="s">
        <v>5</v>
      </c>
      <c r="G13" s="5" t="s">
        <v>5</v>
      </c>
      <c r="H13" s="5" t="s">
        <v>5</v>
      </c>
    </row>
    <row r="14" spans="2:17" x14ac:dyDescent="0.25">
      <c r="B14" s="221"/>
      <c r="C14" s="216"/>
      <c r="D14" s="41" t="s">
        <v>3</v>
      </c>
      <c r="E14" s="41" t="s">
        <v>5</v>
      </c>
      <c r="F14" s="41" t="s">
        <v>5</v>
      </c>
      <c r="G14" s="41" t="s">
        <v>5</v>
      </c>
      <c r="H14" s="41" t="s">
        <v>5</v>
      </c>
    </row>
  </sheetData>
  <mergeCells count="16">
    <mergeCell ref="K9:K10"/>
    <mergeCell ref="L9:L10"/>
    <mergeCell ref="K3:K4"/>
    <mergeCell ref="L3:L4"/>
    <mergeCell ref="K5:K6"/>
    <mergeCell ref="L5:L6"/>
    <mergeCell ref="K7:K8"/>
    <mergeCell ref="L7:L8"/>
    <mergeCell ref="C3:C4"/>
    <mergeCell ref="C5:C6"/>
    <mergeCell ref="C7:C8"/>
    <mergeCell ref="B3:B8"/>
    <mergeCell ref="B9:B14"/>
    <mergeCell ref="C9:C10"/>
    <mergeCell ref="C11:C12"/>
    <mergeCell ref="C13:C14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2" sqref="B2:H32"/>
    </sheetView>
  </sheetViews>
  <sheetFormatPr defaultRowHeight="15" x14ac:dyDescent="0.25"/>
  <cols>
    <col min="1" max="1" width="9.140625" style="1"/>
    <col min="2" max="2" width="30.42578125" style="1" customWidth="1"/>
    <col min="3" max="3" width="13.85546875" style="1" customWidth="1"/>
    <col min="4" max="8" width="15.28515625" style="1" customWidth="1"/>
    <col min="9" max="12" width="9.140625" style="1"/>
    <col min="13" max="13" width="30.42578125" style="1" customWidth="1"/>
    <col min="14" max="18" width="18.5703125" style="1" customWidth="1"/>
    <col min="19" max="16384" width="9.140625" style="1"/>
  </cols>
  <sheetData>
    <row r="1" spans="2:18" ht="15.75" thickBot="1" x14ac:dyDescent="0.3"/>
    <row r="2" spans="2:18" ht="16.5" thickTop="1" thickBot="1" x14ac:dyDescent="0.3">
      <c r="B2" s="7" t="s">
        <v>6</v>
      </c>
      <c r="C2" s="7" t="s">
        <v>7</v>
      </c>
      <c r="D2" s="7" t="s">
        <v>8</v>
      </c>
      <c r="E2" s="7" t="s">
        <v>12</v>
      </c>
      <c r="F2" s="7" t="s">
        <v>9</v>
      </c>
      <c r="G2" s="7" t="s">
        <v>10</v>
      </c>
      <c r="H2" s="7" t="s">
        <v>11</v>
      </c>
      <c r="K2" s="1" t="s">
        <v>162</v>
      </c>
    </row>
    <row r="3" spans="2:18" x14ac:dyDescent="0.25">
      <c r="B3" s="222" t="s">
        <v>13</v>
      </c>
      <c r="C3" s="11" t="s">
        <v>2</v>
      </c>
      <c r="D3" s="4">
        <v>5.4</v>
      </c>
      <c r="E3" s="8">
        <v>5</v>
      </c>
      <c r="F3" s="4">
        <v>1.7</v>
      </c>
      <c r="G3" s="4">
        <v>3.9</v>
      </c>
      <c r="H3" s="4">
        <v>10.9</v>
      </c>
      <c r="M3" s="80" t="s">
        <v>6</v>
      </c>
      <c r="N3" s="79" t="s">
        <v>8</v>
      </c>
      <c r="O3" s="79" t="s">
        <v>20</v>
      </c>
      <c r="P3" s="79" t="s">
        <v>21</v>
      </c>
      <c r="Q3" s="79" t="s">
        <v>22</v>
      </c>
      <c r="R3" s="79" t="s">
        <v>23</v>
      </c>
    </row>
    <row r="4" spans="2:18" x14ac:dyDescent="0.25">
      <c r="B4" s="222"/>
      <c r="C4" s="52" t="s">
        <v>3</v>
      </c>
      <c r="D4" s="47">
        <f>N4</f>
        <v>2.1237751999999999</v>
      </c>
      <c r="E4" s="47">
        <f t="shared" ref="E4:H4" si="0">O4</f>
        <v>0.50602760000000002</v>
      </c>
      <c r="F4" s="47">
        <f t="shared" si="0"/>
        <v>0.85861480000000001</v>
      </c>
      <c r="G4" s="47">
        <f t="shared" si="0"/>
        <v>1.8778614</v>
      </c>
      <c r="H4" s="47">
        <f t="shared" si="0"/>
        <v>3.3866746000000001</v>
      </c>
      <c r="K4" s="53">
        <f>SUM(D4:H4)</f>
        <v>8.7529536000000014</v>
      </c>
      <c r="L4" s="1">
        <f>SUM(N4:R4)</f>
        <v>8.7529536000000014</v>
      </c>
      <c r="M4" s="10" t="s">
        <v>149</v>
      </c>
      <c r="N4" s="9">
        <v>2.1237751999999999</v>
      </c>
      <c r="O4" s="9">
        <v>0.50602760000000002</v>
      </c>
      <c r="P4" s="9">
        <v>0.85861480000000001</v>
      </c>
      <c r="Q4" s="9">
        <v>1.8778614</v>
      </c>
      <c r="R4" s="9">
        <v>3.3866746000000001</v>
      </c>
    </row>
    <row r="5" spans="2:18" x14ac:dyDescent="0.25">
      <c r="B5" s="224" t="s">
        <v>14</v>
      </c>
      <c r="C5" s="11" t="s">
        <v>2</v>
      </c>
      <c r="D5" s="4">
        <v>3.9</v>
      </c>
      <c r="E5" s="4">
        <v>3.9</v>
      </c>
      <c r="F5" s="4">
        <v>1.1000000000000001</v>
      </c>
      <c r="G5" s="4">
        <v>2.6</v>
      </c>
      <c r="H5" s="4">
        <v>8.3000000000000007</v>
      </c>
      <c r="M5" s="10" t="s">
        <v>150</v>
      </c>
      <c r="N5" s="9">
        <v>1.4112559</v>
      </c>
      <c r="O5" s="9">
        <v>0.42941689999999999</v>
      </c>
      <c r="P5" s="9">
        <v>0.38694479999999998</v>
      </c>
      <c r="Q5" s="9">
        <v>1.1393049</v>
      </c>
      <c r="R5" s="9">
        <v>2.4828472000000001</v>
      </c>
    </row>
    <row r="6" spans="2:18" x14ac:dyDescent="0.25">
      <c r="B6" s="224"/>
      <c r="C6" s="52" t="s">
        <v>3</v>
      </c>
      <c r="D6" s="47">
        <f>N5</f>
        <v>1.4112559</v>
      </c>
      <c r="E6" s="47">
        <f t="shared" ref="E6:H6" si="1">O5</f>
        <v>0.42941689999999999</v>
      </c>
      <c r="F6" s="47">
        <f t="shared" si="1"/>
        <v>0.38694479999999998</v>
      </c>
      <c r="G6" s="47">
        <f t="shared" si="1"/>
        <v>1.1393049</v>
      </c>
      <c r="H6" s="47">
        <f t="shared" si="1"/>
        <v>2.4828472000000001</v>
      </c>
      <c r="M6" s="10" t="s">
        <v>178</v>
      </c>
      <c r="N6" s="9">
        <v>32.179313299999997</v>
      </c>
      <c r="O6" s="9">
        <v>3.3313334999999999</v>
      </c>
      <c r="P6" s="9">
        <v>24</v>
      </c>
      <c r="Q6" s="9">
        <v>30</v>
      </c>
      <c r="R6" s="9">
        <v>42</v>
      </c>
    </row>
    <row r="7" spans="2:18" x14ac:dyDescent="0.25">
      <c r="B7" s="222" t="s">
        <v>173</v>
      </c>
      <c r="C7" s="11" t="s">
        <v>2</v>
      </c>
      <c r="D7" s="4">
        <v>15.3</v>
      </c>
      <c r="E7" s="4">
        <v>3.2</v>
      </c>
      <c r="F7" s="4">
        <v>11.3</v>
      </c>
      <c r="G7" s="4">
        <v>15.3</v>
      </c>
      <c r="H7" s="4">
        <v>19.3</v>
      </c>
      <c r="M7" s="10" t="s">
        <v>179</v>
      </c>
      <c r="N7" s="9">
        <v>48.497890400000003</v>
      </c>
      <c r="O7" s="9">
        <v>4.8385217999999997</v>
      </c>
      <c r="P7" s="9">
        <v>37</v>
      </c>
      <c r="Q7" s="9">
        <v>45</v>
      </c>
      <c r="R7" s="9">
        <v>62</v>
      </c>
    </row>
    <row r="8" spans="2:18" x14ac:dyDescent="0.25">
      <c r="B8" s="222"/>
      <c r="C8" s="52" t="s">
        <v>3</v>
      </c>
      <c r="D8" s="47">
        <f>N6</f>
        <v>32.179313299999997</v>
      </c>
      <c r="E8" s="47">
        <f t="shared" ref="E8:H8" si="2">O6</f>
        <v>3.3313334999999999</v>
      </c>
      <c r="F8" s="47">
        <f t="shared" si="2"/>
        <v>24</v>
      </c>
      <c r="G8" s="47">
        <f t="shared" si="2"/>
        <v>30</v>
      </c>
      <c r="H8" s="47">
        <f t="shared" si="2"/>
        <v>42</v>
      </c>
      <c r="M8" s="10" t="s">
        <v>180</v>
      </c>
      <c r="N8" s="9">
        <v>64.820292100000003</v>
      </c>
      <c r="O8" s="9">
        <v>6.4845920000000001</v>
      </c>
      <c r="P8" s="9">
        <v>50</v>
      </c>
      <c r="Q8" s="9">
        <v>60</v>
      </c>
      <c r="R8" s="9">
        <v>83</v>
      </c>
    </row>
    <row r="9" spans="2:18" x14ac:dyDescent="0.25">
      <c r="B9" s="222" t="s">
        <v>174</v>
      </c>
      <c r="C9" s="11" t="s">
        <v>2</v>
      </c>
      <c r="D9" s="4">
        <v>19.2</v>
      </c>
      <c r="E9" s="4">
        <v>3.5</v>
      </c>
      <c r="F9" s="4">
        <v>15.2</v>
      </c>
      <c r="G9" s="4">
        <v>18.7</v>
      </c>
      <c r="H9" s="4">
        <v>23.9</v>
      </c>
      <c r="M9" s="10" t="s">
        <v>181</v>
      </c>
      <c r="N9" s="9">
        <v>87.640412699999999</v>
      </c>
      <c r="O9" s="9">
        <v>9.9462536999999998</v>
      </c>
      <c r="P9" s="9">
        <v>67</v>
      </c>
      <c r="Q9" s="9">
        <v>81</v>
      </c>
      <c r="R9" s="9">
        <v>117</v>
      </c>
    </row>
    <row r="10" spans="2:18" x14ac:dyDescent="0.25">
      <c r="B10" s="222"/>
      <c r="C10" s="52" t="s">
        <v>3</v>
      </c>
      <c r="D10" s="47">
        <f>N7</f>
        <v>48.497890400000003</v>
      </c>
      <c r="E10" s="47">
        <f t="shared" ref="E10:H10" si="3">O7</f>
        <v>4.8385217999999997</v>
      </c>
      <c r="F10" s="47">
        <f t="shared" si="3"/>
        <v>37</v>
      </c>
      <c r="G10" s="47">
        <f t="shared" si="3"/>
        <v>45</v>
      </c>
      <c r="H10" s="47">
        <f t="shared" si="3"/>
        <v>62</v>
      </c>
      <c r="M10" s="10" t="s">
        <v>182</v>
      </c>
      <c r="N10" s="9">
        <v>131.9806274</v>
      </c>
      <c r="O10" s="9">
        <v>21.011141599999998</v>
      </c>
      <c r="P10" s="9">
        <v>94</v>
      </c>
      <c r="Q10" s="9">
        <v>120</v>
      </c>
      <c r="R10" s="9">
        <v>186</v>
      </c>
    </row>
    <row r="11" spans="2:18" x14ac:dyDescent="0.25">
      <c r="B11" s="222" t="s">
        <v>175</v>
      </c>
      <c r="C11" s="11" t="s">
        <v>2</v>
      </c>
      <c r="D11" s="4">
        <v>21.9</v>
      </c>
      <c r="E11" s="4">
        <v>4.2</v>
      </c>
      <c r="F11" s="4">
        <v>17.100000000000001</v>
      </c>
      <c r="G11" s="4">
        <v>21.2</v>
      </c>
      <c r="H11" s="4">
        <v>27.7</v>
      </c>
      <c r="M11" s="10" t="s">
        <v>155</v>
      </c>
      <c r="N11" s="9">
        <v>31.052580599999999</v>
      </c>
      <c r="O11" s="9">
        <v>2.9514985</v>
      </c>
      <c r="P11" s="9">
        <v>22.785244899999999</v>
      </c>
      <c r="Q11" s="9">
        <v>30.2101972</v>
      </c>
      <c r="R11" s="9">
        <v>40.833659300000001</v>
      </c>
    </row>
    <row r="12" spans="2:18" x14ac:dyDescent="0.25">
      <c r="B12" s="222"/>
      <c r="C12" s="52" t="s">
        <v>3</v>
      </c>
      <c r="D12" s="47">
        <f>N8</f>
        <v>64.820292100000003</v>
      </c>
      <c r="E12" s="47">
        <f t="shared" ref="E12:H12" si="4">O8</f>
        <v>6.4845920000000001</v>
      </c>
      <c r="F12" s="47">
        <f t="shared" si="4"/>
        <v>50</v>
      </c>
      <c r="G12" s="47">
        <f t="shared" si="4"/>
        <v>60</v>
      </c>
      <c r="H12" s="47">
        <f t="shared" si="4"/>
        <v>83</v>
      </c>
      <c r="M12" s="10" t="s">
        <v>156</v>
      </c>
      <c r="N12" s="9">
        <v>9.9013460999999996</v>
      </c>
      <c r="O12" s="9">
        <v>4.8388502999999998</v>
      </c>
      <c r="P12" s="9">
        <v>0.39100509999999999</v>
      </c>
      <c r="Q12" s="9">
        <v>5.2521759000000001</v>
      </c>
      <c r="R12" s="9">
        <v>25.916534899999998</v>
      </c>
    </row>
    <row r="13" spans="2:18" x14ac:dyDescent="0.25">
      <c r="B13" s="222" t="s">
        <v>176</v>
      </c>
      <c r="C13" s="11" t="s">
        <v>2</v>
      </c>
      <c r="D13" s="4">
        <v>25.3</v>
      </c>
      <c r="E13" s="8">
        <v>6</v>
      </c>
      <c r="F13" s="4">
        <v>18.600000000000001</v>
      </c>
      <c r="G13" s="4">
        <v>24.4</v>
      </c>
      <c r="H13" s="4">
        <v>32.9</v>
      </c>
      <c r="M13" s="10" t="s">
        <v>157</v>
      </c>
      <c r="N13" s="9">
        <v>8.3857482999999995</v>
      </c>
      <c r="O13" s="9">
        <v>5.2193813999999996</v>
      </c>
      <c r="P13" s="9">
        <v>0.85691870000000003</v>
      </c>
      <c r="Q13" s="9">
        <v>3.2818915</v>
      </c>
      <c r="R13" s="9">
        <v>22.4194776</v>
      </c>
    </row>
    <row r="14" spans="2:18" x14ac:dyDescent="0.25">
      <c r="B14" s="222"/>
      <c r="C14" s="52" t="s">
        <v>3</v>
      </c>
      <c r="D14" s="47">
        <f>N9</f>
        <v>87.640412699999999</v>
      </c>
      <c r="E14" s="47">
        <f t="shared" ref="E14:H14" si="5">O9</f>
        <v>9.9462536999999998</v>
      </c>
      <c r="F14" s="47">
        <f t="shared" si="5"/>
        <v>67</v>
      </c>
      <c r="G14" s="47">
        <f t="shared" si="5"/>
        <v>81</v>
      </c>
      <c r="H14" s="47">
        <f t="shared" si="5"/>
        <v>117</v>
      </c>
      <c r="M14" s="10" t="s">
        <v>158</v>
      </c>
      <c r="N14" s="9">
        <v>62.090695199999999</v>
      </c>
      <c r="O14" s="9">
        <v>3.0949938000000001</v>
      </c>
      <c r="P14" s="9">
        <v>52.605969899999998</v>
      </c>
      <c r="Q14" s="9">
        <v>62.6295419</v>
      </c>
      <c r="R14" s="9">
        <v>71.083395199999998</v>
      </c>
    </row>
    <row r="15" spans="2:18" x14ac:dyDescent="0.25">
      <c r="B15" s="223" t="s">
        <v>177</v>
      </c>
      <c r="C15" s="11" t="s">
        <v>2</v>
      </c>
      <c r="D15" s="8">
        <v>34</v>
      </c>
      <c r="E15" s="8">
        <v>12.9</v>
      </c>
      <c r="F15" s="8">
        <v>21.9</v>
      </c>
      <c r="G15" s="8">
        <v>31.1</v>
      </c>
      <c r="H15" s="8">
        <v>49.8</v>
      </c>
      <c r="M15" s="10" t="s">
        <v>159</v>
      </c>
      <c r="N15" s="9">
        <v>5.2226514999999996</v>
      </c>
      <c r="O15" s="9">
        <v>0.68515389999999998</v>
      </c>
      <c r="P15" s="9">
        <v>3.6</v>
      </c>
      <c r="Q15" s="9">
        <v>4.9000000000000004</v>
      </c>
      <c r="R15" s="9">
        <v>7</v>
      </c>
    </row>
    <row r="16" spans="2:18" x14ac:dyDescent="0.25">
      <c r="B16" s="223"/>
      <c r="C16" s="52" t="s">
        <v>3</v>
      </c>
      <c r="D16" s="47">
        <f>N10</f>
        <v>131.9806274</v>
      </c>
      <c r="E16" s="47">
        <f t="shared" ref="E16:H16" si="6">O10</f>
        <v>21.011141599999998</v>
      </c>
      <c r="F16" s="47">
        <f t="shared" si="6"/>
        <v>94</v>
      </c>
      <c r="G16" s="47">
        <f t="shared" si="6"/>
        <v>120</v>
      </c>
      <c r="H16" s="47">
        <f t="shared" si="6"/>
        <v>186</v>
      </c>
      <c r="M16" s="10" t="s">
        <v>160</v>
      </c>
      <c r="N16" s="9">
        <v>14.091707899999999</v>
      </c>
      <c r="O16" s="9">
        <v>5.4860977999999996</v>
      </c>
      <c r="P16" s="9">
        <v>3.47</v>
      </c>
      <c r="Q16" s="9">
        <v>8.8800000000000008</v>
      </c>
      <c r="R16" s="9">
        <v>35.32</v>
      </c>
    </row>
    <row r="17" spans="2:18" x14ac:dyDescent="0.25">
      <c r="B17" s="223" t="s">
        <v>207</v>
      </c>
      <c r="C17" s="11" t="s">
        <v>2</v>
      </c>
      <c r="D17" s="96" t="s">
        <v>100</v>
      </c>
      <c r="E17" s="96" t="s">
        <v>100</v>
      </c>
      <c r="F17" s="96" t="s">
        <v>100</v>
      </c>
      <c r="G17" s="96" t="s">
        <v>100</v>
      </c>
      <c r="H17" s="96" t="s">
        <v>100</v>
      </c>
      <c r="M17" s="10" t="s">
        <v>161</v>
      </c>
      <c r="N17" s="9">
        <v>1.5310321</v>
      </c>
      <c r="O17" s="9">
        <v>0.54028640000000006</v>
      </c>
      <c r="P17" s="9">
        <v>0.28300439999999999</v>
      </c>
      <c r="Q17" s="9">
        <v>1.1663600999999999</v>
      </c>
      <c r="R17" s="9">
        <v>3.2671846000000002</v>
      </c>
    </row>
    <row r="18" spans="2:18" x14ac:dyDescent="0.25">
      <c r="B18" s="223"/>
      <c r="C18" s="52" t="s">
        <v>3</v>
      </c>
      <c r="D18" s="97">
        <f>M24</f>
        <v>638874</v>
      </c>
      <c r="E18" s="104" t="s">
        <v>100</v>
      </c>
      <c r="F18" s="104" t="s">
        <v>100</v>
      </c>
      <c r="G18" s="104" t="s">
        <v>100</v>
      </c>
      <c r="H18" s="104" t="s">
        <v>100</v>
      </c>
      <c r="M18" s="94"/>
      <c r="N18" s="95"/>
      <c r="O18" s="95"/>
      <c r="P18" s="95"/>
      <c r="Q18" s="95"/>
      <c r="R18" s="95"/>
    </row>
    <row r="19" spans="2:18" x14ac:dyDescent="0.25">
      <c r="B19" s="222" t="s">
        <v>208</v>
      </c>
      <c r="C19" s="11" t="s">
        <v>2</v>
      </c>
      <c r="D19" s="4">
        <v>24.5</v>
      </c>
      <c r="E19" s="8">
        <v>12.4</v>
      </c>
      <c r="F19" s="4">
        <v>10.4</v>
      </c>
      <c r="G19" s="4">
        <v>22.4</v>
      </c>
      <c r="H19" s="4">
        <v>41.9</v>
      </c>
    </row>
    <row r="20" spans="2:18" ht="15.75" thickBot="1" x14ac:dyDescent="0.3">
      <c r="B20" s="222"/>
      <c r="C20" s="52" t="s">
        <v>3</v>
      </c>
      <c r="D20" s="47">
        <f>N11</f>
        <v>31.052580599999999</v>
      </c>
      <c r="E20" s="47">
        <f t="shared" ref="E20:H20" si="7">O11</f>
        <v>2.9514985</v>
      </c>
      <c r="F20" s="47">
        <f t="shared" si="7"/>
        <v>22.785244899999999</v>
      </c>
      <c r="G20" s="47">
        <f t="shared" si="7"/>
        <v>30.2101972</v>
      </c>
      <c r="H20" s="47">
        <f t="shared" si="7"/>
        <v>40.833659300000001</v>
      </c>
    </row>
    <row r="21" spans="2:18" x14ac:dyDescent="0.25">
      <c r="B21" s="222" t="s">
        <v>15</v>
      </c>
      <c r="C21" s="11" t="s">
        <v>2</v>
      </c>
      <c r="D21" s="4">
        <v>10.7</v>
      </c>
      <c r="E21" s="8">
        <v>17.7</v>
      </c>
      <c r="F21" s="4">
        <v>0.4</v>
      </c>
      <c r="G21" s="4">
        <v>3.6</v>
      </c>
      <c r="H21" s="4">
        <v>30.5</v>
      </c>
      <c r="M21" s="80" t="s">
        <v>205</v>
      </c>
    </row>
    <row r="22" spans="2:18" x14ac:dyDescent="0.25">
      <c r="B22" s="222"/>
      <c r="C22" s="52" t="s">
        <v>3</v>
      </c>
      <c r="D22" s="47">
        <f>N12</f>
        <v>9.9013460999999996</v>
      </c>
      <c r="E22" s="47">
        <f t="shared" ref="E22:H22" si="8">O12</f>
        <v>4.8388502999999998</v>
      </c>
      <c r="F22" s="47">
        <f t="shared" si="8"/>
        <v>0.39100509999999999</v>
      </c>
      <c r="G22" s="47">
        <f t="shared" si="8"/>
        <v>5.2521759000000001</v>
      </c>
      <c r="H22" s="47">
        <f t="shared" si="8"/>
        <v>25.916534899999998</v>
      </c>
      <c r="M22" s="78" t="s">
        <v>206</v>
      </c>
    </row>
    <row r="23" spans="2:18" x14ac:dyDescent="0.25">
      <c r="B23" s="222" t="s">
        <v>16</v>
      </c>
      <c r="C23" s="11" t="s">
        <v>2</v>
      </c>
      <c r="D23" s="4">
        <v>10.8</v>
      </c>
      <c r="E23" s="8">
        <v>16.3</v>
      </c>
      <c r="F23" s="4">
        <v>0.9</v>
      </c>
      <c r="G23" s="4">
        <v>4.0999999999999996</v>
      </c>
      <c r="H23" s="4">
        <v>30.1</v>
      </c>
      <c r="M23" s="78" t="s">
        <v>145</v>
      </c>
    </row>
    <row r="24" spans="2:18" x14ac:dyDescent="0.25">
      <c r="B24" s="222"/>
      <c r="C24" s="52" t="s">
        <v>3</v>
      </c>
      <c r="D24" s="47">
        <f>N13</f>
        <v>8.3857482999999995</v>
      </c>
      <c r="E24" s="47">
        <f t="shared" ref="E24:H24" si="9">O13</f>
        <v>5.2193813999999996</v>
      </c>
      <c r="F24" s="47">
        <f t="shared" si="9"/>
        <v>0.85691870000000003</v>
      </c>
      <c r="G24" s="47">
        <f t="shared" si="9"/>
        <v>3.2818915</v>
      </c>
      <c r="H24" s="47">
        <f t="shared" si="9"/>
        <v>22.4194776</v>
      </c>
      <c r="M24" s="14">
        <v>638874</v>
      </c>
    </row>
    <row r="25" spans="2:18" x14ac:dyDescent="0.25">
      <c r="B25" s="222" t="s">
        <v>17</v>
      </c>
      <c r="C25" s="11" t="s">
        <v>2</v>
      </c>
      <c r="D25" s="4">
        <v>65.2</v>
      </c>
      <c r="E25" s="8">
        <v>14.8</v>
      </c>
      <c r="F25" s="4">
        <v>45.3</v>
      </c>
      <c r="G25" s="4">
        <v>67.099999999999994</v>
      </c>
      <c r="H25" s="4">
        <v>82.6</v>
      </c>
    </row>
    <row r="26" spans="2:18" x14ac:dyDescent="0.25">
      <c r="B26" s="222"/>
      <c r="C26" s="52" t="s">
        <v>3</v>
      </c>
      <c r="D26" s="47">
        <f>N14</f>
        <v>62.090695199999999</v>
      </c>
      <c r="E26" s="47">
        <f t="shared" ref="E26:H26" si="10">O14</f>
        <v>3.0949938000000001</v>
      </c>
      <c r="F26" s="47">
        <f t="shared" si="10"/>
        <v>52.605969899999998</v>
      </c>
      <c r="G26" s="47">
        <f t="shared" si="10"/>
        <v>62.6295419</v>
      </c>
      <c r="H26" s="47">
        <f t="shared" si="10"/>
        <v>71.083395199999998</v>
      </c>
    </row>
    <row r="27" spans="2:18" x14ac:dyDescent="0.25">
      <c r="B27" s="222" t="s">
        <v>18</v>
      </c>
      <c r="C27" s="11" t="s">
        <v>2</v>
      </c>
      <c r="D27" s="8">
        <v>5</v>
      </c>
      <c r="E27" s="8">
        <v>1.3</v>
      </c>
      <c r="F27" s="4">
        <v>3.7</v>
      </c>
      <c r="G27" s="4">
        <v>4.9000000000000004</v>
      </c>
      <c r="H27" s="4">
        <v>6.4</v>
      </c>
    </row>
    <row r="28" spans="2:18" x14ac:dyDescent="0.25">
      <c r="B28" s="222"/>
      <c r="C28" s="52" t="s">
        <v>3</v>
      </c>
      <c r="D28" s="47">
        <f>N15</f>
        <v>5.2226514999999996</v>
      </c>
      <c r="E28" s="47">
        <f t="shared" ref="E28:H28" si="11">O15</f>
        <v>0.68515389999999998</v>
      </c>
      <c r="F28" s="47">
        <f t="shared" si="11"/>
        <v>3.6</v>
      </c>
      <c r="G28" s="47">
        <f t="shared" si="11"/>
        <v>4.9000000000000004</v>
      </c>
      <c r="H28" s="47">
        <f t="shared" si="11"/>
        <v>7</v>
      </c>
    </row>
    <row r="29" spans="2:18" x14ac:dyDescent="0.25">
      <c r="B29" s="222" t="s">
        <v>19</v>
      </c>
      <c r="C29" s="11" t="s">
        <v>2</v>
      </c>
      <c r="D29" s="8">
        <v>7.4</v>
      </c>
      <c r="E29" s="8">
        <v>7</v>
      </c>
      <c r="F29" s="4">
        <v>0.5</v>
      </c>
      <c r="G29" s="8">
        <v>5</v>
      </c>
      <c r="H29" s="4">
        <v>17.100000000000001</v>
      </c>
    </row>
    <row r="30" spans="2:18" x14ac:dyDescent="0.25">
      <c r="B30" s="222"/>
      <c r="C30" s="52" t="s">
        <v>3</v>
      </c>
      <c r="D30" s="47">
        <f>N16</f>
        <v>14.091707899999999</v>
      </c>
      <c r="E30" s="47">
        <f t="shared" ref="E30:H30" si="12">O16</f>
        <v>5.4860977999999996</v>
      </c>
      <c r="F30" s="47">
        <f t="shared" si="12"/>
        <v>3.47</v>
      </c>
      <c r="G30" s="47">
        <f t="shared" si="12"/>
        <v>8.8800000000000008</v>
      </c>
      <c r="H30" s="47">
        <f t="shared" si="12"/>
        <v>35.32</v>
      </c>
    </row>
    <row r="31" spans="2:18" x14ac:dyDescent="0.25">
      <c r="B31" s="222" t="s">
        <v>43</v>
      </c>
      <c r="C31" s="11" t="s">
        <v>2</v>
      </c>
      <c r="D31" s="8">
        <v>1.6</v>
      </c>
      <c r="E31" s="8">
        <v>1.5</v>
      </c>
      <c r="F31" s="4">
        <v>0.3</v>
      </c>
      <c r="G31" s="8">
        <v>1.1000000000000001</v>
      </c>
      <c r="H31" s="4">
        <v>3.5</v>
      </c>
    </row>
    <row r="32" spans="2:18" x14ac:dyDescent="0.25">
      <c r="B32" s="222"/>
      <c r="C32" s="52" t="s">
        <v>3</v>
      </c>
      <c r="D32" s="47">
        <f>N17</f>
        <v>1.5310321</v>
      </c>
      <c r="E32" s="47">
        <f t="shared" ref="E32:H32" si="13">O17</f>
        <v>0.54028640000000006</v>
      </c>
      <c r="F32" s="47">
        <f t="shared" si="13"/>
        <v>0.28300439999999999</v>
      </c>
      <c r="G32" s="47">
        <f t="shared" si="13"/>
        <v>1.1663600999999999</v>
      </c>
      <c r="H32" s="47">
        <f t="shared" si="13"/>
        <v>3.2671846000000002</v>
      </c>
    </row>
  </sheetData>
  <mergeCells count="15">
    <mergeCell ref="B3:B4"/>
    <mergeCell ref="B5:B6"/>
    <mergeCell ref="B23:B24"/>
    <mergeCell ref="B25:B26"/>
    <mergeCell ref="B27:B28"/>
    <mergeCell ref="B31:B32"/>
    <mergeCell ref="B29:B30"/>
    <mergeCell ref="B7:B8"/>
    <mergeCell ref="B9:B10"/>
    <mergeCell ref="B11:B12"/>
    <mergeCell ref="B13:B14"/>
    <mergeCell ref="B19:B20"/>
    <mergeCell ref="B21:B22"/>
    <mergeCell ref="B15:B16"/>
    <mergeCell ref="B17:B1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6"/>
  <sheetViews>
    <sheetView zoomScaleNormal="100" zoomScaleSheetLayoutView="100" workbookViewId="0">
      <selection activeCell="A3" sqref="A3"/>
    </sheetView>
  </sheetViews>
  <sheetFormatPr defaultRowHeight="15" x14ac:dyDescent="0.25"/>
  <cols>
    <col min="1" max="1" width="9.140625" style="1"/>
    <col min="2" max="2" width="24.140625" style="1" customWidth="1"/>
    <col min="3" max="4" width="9.28515625" style="1" bestFit="1" customWidth="1"/>
    <col min="5" max="5" width="9.7109375" style="1" bestFit="1" customWidth="1"/>
    <col min="6" max="8" width="9.28515625" style="1" bestFit="1" customWidth="1"/>
    <col min="9" max="9" width="9.7109375" style="1" bestFit="1" customWidth="1"/>
    <col min="10" max="10" width="9.28515625" style="1" bestFit="1" customWidth="1"/>
    <col min="11" max="13" width="9.140625" style="1"/>
    <col min="14" max="14" width="40.5703125" style="1" customWidth="1"/>
    <col min="15" max="15" width="14" style="1" bestFit="1" customWidth="1"/>
    <col min="16" max="16" width="12.28515625" style="1" customWidth="1"/>
    <col min="17" max="17" width="12.140625" style="1" customWidth="1"/>
    <col min="18" max="18" width="9.28515625" style="1" bestFit="1" customWidth="1"/>
    <col min="19" max="19" width="9.140625" style="1"/>
    <col min="20" max="20" width="12.28515625" style="1" customWidth="1"/>
    <col min="21" max="21" width="9.140625" style="1"/>
    <col min="22" max="22" width="34" style="1" customWidth="1"/>
    <col min="23" max="23" width="9.140625" style="1"/>
    <col min="24" max="24" width="18" style="1" customWidth="1"/>
    <col min="25" max="25" width="14.140625" style="1" customWidth="1"/>
    <col min="26" max="27" width="9.140625" style="1"/>
    <col min="28" max="28" width="12.85546875" style="1" customWidth="1"/>
    <col min="29" max="16384" width="9.140625" style="1"/>
  </cols>
  <sheetData>
    <row r="2" spans="1:28" ht="15.75" thickBot="1" x14ac:dyDescent="0.3">
      <c r="C2" s="229"/>
      <c r="D2" s="229"/>
      <c r="E2" s="229"/>
      <c r="F2" s="229"/>
      <c r="N2" s="229" t="s">
        <v>24</v>
      </c>
      <c r="O2" s="229"/>
      <c r="P2" s="229"/>
      <c r="Q2" s="229"/>
      <c r="R2" s="229"/>
      <c r="S2" s="229"/>
      <c r="T2" s="229"/>
      <c r="V2" s="229" t="s">
        <v>168</v>
      </c>
      <c r="W2" s="229"/>
      <c r="X2" s="229"/>
      <c r="Y2" s="229"/>
      <c r="Z2" s="229"/>
      <c r="AA2" s="229"/>
      <c r="AB2" s="229"/>
    </row>
    <row r="3" spans="1:28" ht="15.75" customHeight="1" thickTop="1" x14ac:dyDescent="0.25">
      <c r="A3" s="17"/>
      <c r="B3" s="17"/>
      <c r="C3" s="231" t="s">
        <v>34</v>
      </c>
      <c r="D3" s="232"/>
      <c r="E3" s="231" t="s">
        <v>4</v>
      </c>
      <c r="F3" s="233"/>
      <c r="G3" s="231" t="s">
        <v>34</v>
      </c>
      <c r="H3" s="232"/>
      <c r="I3" s="231" t="s">
        <v>4</v>
      </c>
      <c r="J3" s="233"/>
      <c r="N3" s="1" t="s">
        <v>167</v>
      </c>
      <c r="O3" s="55">
        <v>2.18065</v>
      </c>
      <c r="V3" s="1" t="s">
        <v>167</v>
      </c>
      <c r="W3" s="55">
        <v>1.4559200000000001</v>
      </c>
    </row>
    <row r="4" spans="1:28" x14ac:dyDescent="0.25">
      <c r="C4" s="44" t="s">
        <v>2</v>
      </c>
      <c r="D4" s="45" t="s">
        <v>3</v>
      </c>
      <c r="E4" s="44" t="s">
        <v>33</v>
      </c>
      <c r="F4" s="46" t="s">
        <v>3</v>
      </c>
      <c r="G4" s="44" t="s">
        <v>2</v>
      </c>
      <c r="H4" s="46" t="s">
        <v>3</v>
      </c>
      <c r="I4" s="44" t="s">
        <v>33</v>
      </c>
      <c r="J4" s="46" t="s">
        <v>3</v>
      </c>
      <c r="N4" s="1" t="s">
        <v>73</v>
      </c>
      <c r="O4" s="55">
        <v>0.82540000000000002</v>
      </c>
      <c r="V4" s="1" t="s">
        <v>73</v>
      </c>
      <c r="W4" s="55">
        <v>0.83630000000000004</v>
      </c>
    </row>
    <row r="5" spans="1:28" ht="15" customHeight="1" thickBot="1" x14ac:dyDescent="0.3">
      <c r="A5" s="230" t="s">
        <v>35</v>
      </c>
      <c r="B5" s="230"/>
      <c r="C5" s="11" t="s">
        <v>45</v>
      </c>
      <c r="D5" s="31" t="str">
        <f>TEXT(P10,"0.00")&amp;"**"</f>
        <v>4.72**</v>
      </c>
      <c r="E5" s="11" t="s">
        <v>75</v>
      </c>
      <c r="F5" s="31" t="str">
        <f>TEXT(X10,"0.00")&amp;"**"</f>
        <v>2.94**</v>
      </c>
      <c r="G5" s="11" t="s">
        <v>101</v>
      </c>
      <c r="H5" s="31" t="str">
        <f>TEXT(O28,"0.00")&amp;"**"</f>
        <v>4.09**</v>
      </c>
      <c r="I5" s="11" t="s">
        <v>122</v>
      </c>
      <c r="J5" s="37" t="str">
        <f>TEXT(W28,"0.00")&amp;"**"</f>
        <v>2.54**</v>
      </c>
      <c r="N5" s="1" t="s">
        <v>72</v>
      </c>
      <c r="O5" s="55">
        <v>2352</v>
      </c>
      <c r="V5" s="1" t="s">
        <v>72</v>
      </c>
      <c r="W5" s="1">
        <v>2352</v>
      </c>
    </row>
    <row r="6" spans="1:28" ht="15" customHeight="1" x14ac:dyDescent="0.25">
      <c r="A6" s="25"/>
      <c r="B6" s="25"/>
      <c r="C6" s="27" t="s">
        <v>46</v>
      </c>
      <c r="D6" s="32" t="str">
        <f>"("&amp;TEXT(R10,"0.00")&amp;")"</f>
        <v>(15.65)</v>
      </c>
      <c r="E6" s="27" t="s">
        <v>76</v>
      </c>
      <c r="F6" s="32" t="str">
        <f>"("&amp;TEXT(Z10,"0.00")&amp;")"</f>
        <v>(11.81)</v>
      </c>
      <c r="G6" s="27" t="s">
        <v>102</v>
      </c>
      <c r="H6" s="32" t="str">
        <f>"("&amp;TEXT(R28,"0.00")&amp;")"</f>
        <v>(12.66)</v>
      </c>
      <c r="I6" s="27" t="s">
        <v>123</v>
      </c>
      <c r="J6" s="38" t="str">
        <f>"("&amp;TEXT(Z28,"0.00")&amp;")"</f>
        <v>(9.72)</v>
      </c>
      <c r="N6" s="228" t="s">
        <v>163</v>
      </c>
      <c r="O6" s="225"/>
      <c r="P6" s="225"/>
      <c r="Q6" s="225"/>
      <c r="R6" s="225"/>
      <c r="S6" s="225"/>
      <c r="T6" s="225"/>
      <c r="V6" s="228" t="s">
        <v>163</v>
      </c>
      <c r="W6" s="225"/>
      <c r="X6" s="225"/>
      <c r="Y6" s="225"/>
      <c r="Z6" s="225"/>
      <c r="AA6" s="225"/>
      <c r="AB6" s="225"/>
    </row>
    <row r="7" spans="1:28" x14ac:dyDescent="0.25">
      <c r="A7" s="227" t="s">
        <v>36</v>
      </c>
      <c r="B7" s="227"/>
      <c r="C7" s="28" t="s">
        <v>47</v>
      </c>
      <c r="D7" s="32" t="str">
        <f>TEXT(P11,"0.00")&amp;"**"</f>
        <v>1.63**</v>
      </c>
      <c r="E7" s="28" t="s">
        <v>77</v>
      </c>
      <c r="F7" s="32" t="str">
        <f>TEXT(X11,"0.00")&amp;"**"</f>
        <v>1.02**</v>
      </c>
      <c r="G7" s="27" t="s">
        <v>103</v>
      </c>
      <c r="H7" s="34" t="str">
        <f>TEXT(O29,"0.00")&amp;"**"</f>
        <v>1.89**</v>
      </c>
      <c r="I7" s="27" t="s">
        <v>124</v>
      </c>
      <c r="J7" s="40" t="str">
        <f>TEXT(W29,"0.00")&amp;"**"</f>
        <v>1.17**</v>
      </c>
      <c r="N7" s="213" t="s">
        <v>6</v>
      </c>
      <c r="O7" s="214" t="s">
        <v>164</v>
      </c>
      <c r="P7" s="101" t="s">
        <v>138</v>
      </c>
      <c r="Q7" s="101" t="s">
        <v>140</v>
      </c>
      <c r="R7" s="214" t="s">
        <v>142</v>
      </c>
      <c r="S7" s="214" t="s">
        <v>143</v>
      </c>
      <c r="T7" s="101" t="s">
        <v>165</v>
      </c>
      <c r="V7" s="213" t="s">
        <v>6</v>
      </c>
      <c r="W7" s="214" t="s">
        <v>164</v>
      </c>
      <c r="X7" s="101" t="s">
        <v>138</v>
      </c>
      <c r="Y7" s="101" t="s">
        <v>140</v>
      </c>
      <c r="Z7" s="214" t="s">
        <v>142</v>
      </c>
      <c r="AA7" s="214" t="s">
        <v>143</v>
      </c>
      <c r="AB7" s="101" t="s">
        <v>165</v>
      </c>
    </row>
    <row r="8" spans="1:28" x14ac:dyDescent="0.25">
      <c r="A8" s="24"/>
      <c r="B8" s="24"/>
      <c r="C8" s="27" t="s">
        <v>48</v>
      </c>
      <c r="D8" s="32" t="str">
        <f>"("&amp;TEXT(R11,"0.00")&amp;")"</f>
        <v>(7.22)</v>
      </c>
      <c r="E8" s="27" t="s">
        <v>79</v>
      </c>
      <c r="F8" s="32" t="str">
        <f>"("&amp;TEXT(Z11,"0.00")&amp;")"</f>
        <v>(5.48)</v>
      </c>
      <c r="G8" s="27" t="s">
        <v>104</v>
      </c>
      <c r="H8" s="32" t="str">
        <f>"("&amp;TEXT(R29,"0.00")&amp;")"</f>
        <v>(7.56)</v>
      </c>
      <c r="I8" s="27" t="s">
        <v>125</v>
      </c>
      <c r="J8" s="38" t="str">
        <f>"("&amp;TEXT(Z29,"0.00")&amp;")"</f>
        <v>(5.76)</v>
      </c>
      <c r="N8" s="213"/>
      <c r="O8" s="214"/>
      <c r="P8" s="101" t="s">
        <v>139</v>
      </c>
      <c r="Q8" s="101" t="s">
        <v>141</v>
      </c>
      <c r="R8" s="214"/>
      <c r="S8" s="214"/>
      <c r="T8" s="101" t="s">
        <v>166</v>
      </c>
      <c r="V8" s="213"/>
      <c r="W8" s="214"/>
      <c r="X8" s="101" t="s">
        <v>139</v>
      </c>
      <c r="Y8" s="101" t="s">
        <v>141</v>
      </c>
      <c r="Z8" s="214"/>
      <c r="AA8" s="214"/>
      <c r="AB8" s="101" t="s">
        <v>166</v>
      </c>
    </row>
    <row r="9" spans="1:28" x14ac:dyDescent="0.25">
      <c r="A9" s="227" t="s">
        <v>37</v>
      </c>
      <c r="B9" s="227"/>
      <c r="C9" s="28" t="s">
        <v>49</v>
      </c>
      <c r="D9" s="32" t="str">
        <f>TEXT(P12,"0.00")</f>
        <v>0.18</v>
      </c>
      <c r="E9" s="28" t="s">
        <v>80</v>
      </c>
      <c r="F9" s="32" t="str">
        <f>TEXT(X12,"0.00")</f>
        <v>0.09</v>
      </c>
      <c r="G9" s="27" t="s">
        <v>105</v>
      </c>
      <c r="H9" s="34" t="str">
        <f>TEXT(O30,"0.00")&amp;"**"</f>
        <v>0.53**</v>
      </c>
      <c r="I9" s="27" t="s">
        <v>126</v>
      </c>
      <c r="J9" s="40" t="str">
        <f>TEXT(W30,"0.00")</f>
        <v>0.24</v>
      </c>
      <c r="N9" s="100" t="s">
        <v>32</v>
      </c>
      <c r="O9" s="101">
        <v>1</v>
      </c>
      <c r="P9" s="43">
        <v>-2.56609</v>
      </c>
      <c r="Q9" s="12">
        <v>0.12939999999999999</v>
      </c>
      <c r="R9" s="43">
        <v>-19.829999999999998</v>
      </c>
      <c r="S9" s="12" t="s">
        <v>144</v>
      </c>
      <c r="T9" s="12">
        <v>0</v>
      </c>
      <c r="V9" s="100" t="s">
        <v>32</v>
      </c>
      <c r="W9" s="101">
        <v>1</v>
      </c>
      <c r="X9" s="43">
        <v>-1.8775299999999999</v>
      </c>
      <c r="Y9" s="12">
        <v>0.10686</v>
      </c>
      <c r="Z9" s="43">
        <v>-17.57</v>
      </c>
      <c r="AA9" s="12" t="s">
        <v>144</v>
      </c>
      <c r="AB9" s="12">
        <v>0</v>
      </c>
    </row>
    <row r="10" spans="1:28" x14ac:dyDescent="0.25">
      <c r="A10" s="24"/>
      <c r="B10" s="24"/>
      <c r="C10" s="27" t="s">
        <v>50</v>
      </c>
      <c r="D10" s="32" t="str">
        <f>"("&amp;TEXT(R12,"0.00")&amp;")"</f>
        <v>(0.85)</v>
      </c>
      <c r="E10" s="27" t="s">
        <v>78</v>
      </c>
      <c r="F10" s="32" t="str">
        <f>"("&amp;TEXT(Z12,"0.00")&amp;")"</f>
        <v>(0.52)</v>
      </c>
      <c r="G10" s="27" t="s">
        <v>106</v>
      </c>
      <c r="H10" s="32" t="str">
        <f>"("&amp;TEXT(R30,"0.00")&amp;")"</f>
        <v>(2.54)</v>
      </c>
      <c r="I10" s="27" t="s">
        <v>127</v>
      </c>
      <c r="J10" s="38" t="str">
        <f>"("&amp;TEXT(Z30,"0.00")&amp;")"</f>
        <v>(1.44)</v>
      </c>
      <c r="N10" s="100" t="s">
        <v>151</v>
      </c>
      <c r="O10" s="101">
        <v>1</v>
      </c>
      <c r="P10" s="12">
        <v>4.7202299999999999</v>
      </c>
      <c r="Q10" s="12">
        <v>0.30155999999999999</v>
      </c>
      <c r="R10" s="12">
        <v>15.65</v>
      </c>
      <c r="S10" s="12" t="s">
        <v>144</v>
      </c>
      <c r="T10" s="12">
        <v>665.06527000000006</v>
      </c>
      <c r="V10" s="100" t="s">
        <v>151</v>
      </c>
      <c r="W10" s="101">
        <v>1</v>
      </c>
      <c r="X10" s="12">
        <v>2.9412699999999998</v>
      </c>
      <c r="Y10" s="12">
        <v>0.24903</v>
      </c>
      <c r="Z10" s="12">
        <v>11.81</v>
      </c>
      <c r="AA10" s="12" t="s">
        <v>144</v>
      </c>
      <c r="AB10" s="12">
        <v>665.06527000000006</v>
      </c>
    </row>
    <row r="11" spans="1:28" x14ac:dyDescent="0.25">
      <c r="A11" s="227" t="s">
        <v>38</v>
      </c>
      <c r="B11" s="227"/>
      <c r="C11" s="28" t="s">
        <v>47</v>
      </c>
      <c r="D11" s="32" t="str">
        <f>TEXT(P13,"0.00")&amp;"**"</f>
        <v>-2.08**</v>
      </c>
      <c r="E11" s="28" t="s">
        <v>81</v>
      </c>
      <c r="F11" s="32" t="str">
        <f>TEXT(X13,"0.00")&amp;"**"</f>
        <v>-1.48**</v>
      </c>
      <c r="G11" s="27" t="s">
        <v>107</v>
      </c>
      <c r="H11" s="34" t="str">
        <f>TEXT(O31,"0.00")&amp;"**"</f>
        <v>-1.72**</v>
      </c>
      <c r="I11" s="27" t="s">
        <v>128</v>
      </c>
      <c r="J11" s="40" t="str">
        <f>TEXT(W31,"0.00")&amp;"**"</f>
        <v>-0.90**</v>
      </c>
      <c r="N11" s="100" t="s">
        <v>152</v>
      </c>
      <c r="O11" s="101">
        <v>1</v>
      </c>
      <c r="P11" s="12">
        <v>1.6329499999999999</v>
      </c>
      <c r="Q11" s="12">
        <v>0.22603000000000001</v>
      </c>
      <c r="R11" s="12">
        <v>7.22</v>
      </c>
      <c r="S11" s="12" t="s">
        <v>144</v>
      </c>
      <c r="T11" s="12">
        <v>355.06585000000001</v>
      </c>
      <c r="V11" s="100" t="s">
        <v>152</v>
      </c>
      <c r="W11" s="101">
        <v>1</v>
      </c>
      <c r="X11" s="12">
        <v>1.02258</v>
      </c>
      <c r="Y11" s="12">
        <v>0.18665999999999999</v>
      </c>
      <c r="Z11" s="12">
        <v>5.48</v>
      </c>
      <c r="AA11" s="12" t="s">
        <v>144</v>
      </c>
      <c r="AB11" s="12">
        <v>355.06585000000001</v>
      </c>
    </row>
    <row r="12" spans="1:28" x14ac:dyDescent="0.25">
      <c r="A12" s="24"/>
      <c r="B12" s="24"/>
      <c r="C12" s="27" t="s">
        <v>51</v>
      </c>
      <c r="D12" s="32" t="str">
        <f>"("&amp;TEXT(R13,"0.00")&amp;")"</f>
        <v>(-7.76)</v>
      </c>
      <c r="E12" s="27" t="s">
        <v>82</v>
      </c>
      <c r="F12" s="32" t="str">
        <f>"("&amp;TEXT(Z13,"0.00")&amp;")"</f>
        <v>(-6.68)</v>
      </c>
      <c r="G12" s="27" t="s">
        <v>108</v>
      </c>
      <c r="H12" s="32" t="str">
        <f>"("&amp;TEXT(R31,"0.00")&amp;")"</f>
        <v>(-6.17)</v>
      </c>
      <c r="I12" s="27" t="s">
        <v>129</v>
      </c>
      <c r="J12" s="38" t="str">
        <f>"("&amp;TEXT(Z31,"0.00")&amp;")"</f>
        <v>(-3.98)</v>
      </c>
      <c r="N12" s="100" t="s">
        <v>153</v>
      </c>
      <c r="O12" s="101">
        <v>1</v>
      </c>
      <c r="P12" s="12">
        <v>0.18282000000000001</v>
      </c>
      <c r="Q12" s="12">
        <v>0.21406</v>
      </c>
      <c r="R12" s="12">
        <v>0.85</v>
      </c>
      <c r="S12" s="12">
        <v>0.39319999999999999</v>
      </c>
      <c r="T12" s="12">
        <v>318.31398000000002</v>
      </c>
      <c r="V12" s="100" t="s">
        <v>153</v>
      </c>
      <c r="W12" s="101">
        <v>1</v>
      </c>
      <c r="X12" s="12">
        <v>9.1880000000000003E-2</v>
      </c>
      <c r="Y12" s="12">
        <v>0.17677000000000001</v>
      </c>
      <c r="Z12" s="12">
        <v>0.52</v>
      </c>
      <c r="AA12" s="12">
        <v>0.60329999999999995</v>
      </c>
      <c r="AB12" s="12">
        <v>318.31398000000002</v>
      </c>
    </row>
    <row r="13" spans="1:28" x14ac:dyDescent="0.25">
      <c r="A13" s="227" t="s">
        <v>210</v>
      </c>
      <c r="B13" s="227"/>
      <c r="C13" s="105" t="s">
        <v>100</v>
      </c>
      <c r="D13" s="32" t="str">
        <f>TEXT(P14,"0.00")&amp;"**"</f>
        <v>-3.37**</v>
      </c>
      <c r="E13" s="105" t="s">
        <v>100</v>
      </c>
      <c r="F13" s="32" t="str">
        <f>TEXT(X14,"0.00")&amp;"**"</f>
        <v>-1.64**</v>
      </c>
      <c r="G13" s="105" t="s">
        <v>100</v>
      </c>
      <c r="H13" s="34" t="str">
        <f>TEXT(O32,"0.00")&amp;"**"</f>
        <v>-3.89**</v>
      </c>
      <c r="I13" s="105" t="s">
        <v>100</v>
      </c>
      <c r="J13" s="40" t="str">
        <f>TEXT(W32,"0.00")&amp;"**"</f>
        <v>-2.33**</v>
      </c>
      <c r="N13" s="100" t="s">
        <v>154</v>
      </c>
      <c r="O13" s="101">
        <v>1</v>
      </c>
      <c r="P13" s="43">
        <v>-2.0758200000000002</v>
      </c>
      <c r="Q13" s="12">
        <v>0.26755000000000001</v>
      </c>
      <c r="R13" s="43">
        <v>-7.76</v>
      </c>
      <c r="S13" s="12" t="s">
        <v>144</v>
      </c>
      <c r="T13" s="12">
        <v>481.48894999999999</v>
      </c>
      <c r="V13" s="100" t="s">
        <v>154</v>
      </c>
      <c r="W13" s="101">
        <v>1</v>
      </c>
      <c r="X13" s="43">
        <v>-1.4751700000000001</v>
      </c>
      <c r="Y13" s="12">
        <v>0.22094</v>
      </c>
      <c r="Z13" s="43">
        <v>-6.68</v>
      </c>
      <c r="AA13" s="12" t="s">
        <v>144</v>
      </c>
      <c r="AB13" s="12">
        <v>481.48894999999999</v>
      </c>
    </row>
    <row r="14" spans="1:28" x14ac:dyDescent="0.25">
      <c r="A14" s="103"/>
      <c r="B14" s="103"/>
      <c r="C14" s="105" t="s">
        <v>100</v>
      </c>
      <c r="D14" s="32" t="str">
        <f>"("&amp;TEXT(R14,"0.00")&amp;")"</f>
        <v>(-6.54)</v>
      </c>
      <c r="E14" s="105" t="s">
        <v>100</v>
      </c>
      <c r="F14" s="32" t="str">
        <f>"("&amp;TEXT(Z14,"0.00")&amp;")"</f>
        <v>(-3.84)</v>
      </c>
      <c r="G14" s="105" t="s">
        <v>100</v>
      </c>
      <c r="H14" s="32" t="str">
        <f>"("&amp;TEXT(R32,"0.00")&amp;")"</f>
        <v>(-7.76)</v>
      </c>
      <c r="I14" s="105" t="s">
        <v>100</v>
      </c>
      <c r="J14" s="38" t="str">
        <f>"("&amp;TEXT(Z32,"0.00")&amp;")"</f>
        <v>(-5.75)</v>
      </c>
      <c r="N14" s="100" t="s">
        <v>209</v>
      </c>
      <c r="O14" s="101">
        <v>1</v>
      </c>
      <c r="P14" s="43">
        <v>-3.3719999999999999</v>
      </c>
      <c r="Q14" s="12">
        <v>0.51519999999999999</v>
      </c>
      <c r="R14" s="43">
        <v>-6.54</v>
      </c>
      <c r="S14" s="12" t="s">
        <v>144</v>
      </c>
      <c r="T14" s="12">
        <v>1813.7538199999999</v>
      </c>
      <c r="V14" s="100" t="s">
        <v>209</v>
      </c>
      <c r="W14" s="101">
        <v>1</v>
      </c>
      <c r="X14" s="43">
        <v>-1.6355900000000001</v>
      </c>
      <c r="Y14" s="12">
        <v>0.42546</v>
      </c>
      <c r="Z14" s="43">
        <v>-3.84</v>
      </c>
      <c r="AA14" s="12">
        <v>1E-4</v>
      </c>
      <c r="AB14" s="12">
        <v>1813.7538199999999</v>
      </c>
    </row>
    <row r="15" spans="1:28" x14ac:dyDescent="0.25">
      <c r="A15" s="227" t="s">
        <v>40</v>
      </c>
      <c r="B15" s="227"/>
      <c r="C15" s="27" t="s">
        <v>52</v>
      </c>
      <c r="D15" s="32" t="str">
        <f>TEXT(P15,"0.00")&amp;"**"</f>
        <v>0.03**</v>
      </c>
      <c r="E15" s="27" t="s">
        <v>83</v>
      </c>
      <c r="F15" s="32" t="str">
        <f>TEXT(X15,"0.00")&amp;"**"</f>
        <v>0.01**</v>
      </c>
      <c r="G15" s="27" t="s">
        <v>109</v>
      </c>
      <c r="H15" s="34" t="str">
        <f>TEXT(O33,"0.00")&amp;"**"</f>
        <v>0.04**</v>
      </c>
      <c r="I15" s="28" t="s">
        <v>130</v>
      </c>
      <c r="J15" s="40" t="str">
        <f>TEXT(W33,"0.00")&amp;"**"</f>
        <v>0.02**</v>
      </c>
      <c r="N15" s="100" t="s">
        <v>155</v>
      </c>
      <c r="O15" s="101">
        <v>1</v>
      </c>
      <c r="P15" s="12">
        <v>3.2079999999999997E-2</v>
      </c>
      <c r="Q15" s="12">
        <v>2.3999999999999998E-3</v>
      </c>
      <c r="R15" s="12">
        <v>13.35</v>
      </c>
      <c r="S15" s="12" t="s">
        <v>144</v>
      </c>
      <c r="T15" s="12">
        <v>2.1137600000000001</v>
      </c>
      <c r="V15" s="100" t="s">
        <v>155</v>
      </c>
      <c r="W15" s="101">
        <v>1</v>
      </c>
      <c r="X15" s="12">
        <v>1.4330000000000001E-2</v>
      </c>
      <c r="Y15" s="12">
        <v>1.98E-3</v>
      </c>
      <c r="Z15" s="12">
        <v>7.22</v>
      </c>
      <c r="AA15" s="12" t="s">
        <v>144</v>
      </c>
      <c r="AB15" s="12">
        <v>2.1137600000000001</v>
      </c>
    </row>
    <row r="16" spans="1:28" x14ac:dyDescent="0.25">
      <c r="A16" s="24"/>
      <c r="B16" s="24"/>
      <c r="C16" s="27" t="s">
        <v>53</v>
      </c>
      <c r="D16" s="32" t="str">
        <f>"("&amp;TEXT(R15,"0.00")&amp;")"</f>
        <v>(13.35)</v>
      </c>
      <c r="E16" s="27" t="s">
        <v>84</v>
      </c>
      <c r="F16" s="32" t="str">
        <f>"("&amp;TEXT(Z15,"0.00")&amp;")"</f>
        <v>(7.22)</v>
      </c>
      <c r="G16" s="27" t="s">
        <v>110</v>
      </c>
      <c r="H16" s="32" t="str">
        <f>"("&amp;TEXT(R33,"0.00")&amp;")"</f>
        <v>(14.24)</v>
      </c>
      <c r="I16" s="27" t="s">
        <v>131</v>
      </c>
      <c r="J16" s="38" t="str">
        <f>"("&amp;TEXT(Z33,"0.00")&amp;")"</f>
        <v>(8.77)</v>
      </c>
      <c r="N16" s="100" t="s">
        <v>156</v>
      </c>
      <c r="O16" s="101">
        <v>1</v>
      </c>
      <c r="P16" s="12">
        <v>1.3690000000000001E-2</v>
      </c>
      <c r="Q16" s="12">
        <v>1.2999999999999999E-3</v>
      </c>
      <c r="R16" s="12">
        <v>10.54</v>
      </c>
      <c r="S16" s="12" t="s">
        <v>144</v>
      </c>
      <c r="T16" s="12">
        <v>1.9089400000000001</v>
      </c>
      <c r="V16" s="100" t="s">
        <v>156</v>
      </c>
      <c r="W16" s="101">
        <v>1</v>
      </c>
      <c r="X16" s="12">
        <v>1.0149999999999999E-2</v>
      </c>
      <c r="Y16" s="12">
        <v>1.07E-3</v>
      </c>
      <c r="Z16" s="12">
        <v>9.4600000000000009</v>
      </c>
      <c r="AA16" s="12" t="s">
        <v>144</v>
      </c>
      <c r="AB16" s="12">
        <v>1.9089400000000001</v>
      </c>
    </row>
    <row r="17" spans="1:28" x14ac:dyDescent="0.25">
      <c r="A17" s="227" t="s">
        <v>39</v>
      </c>
      <c r="B17" s="227"/>
      <c r="C17" s="28" t="s">
        <v>54</v>
      </c>
      <c r="D17" s="33" t="s">
        <v>100</v>
      </c>
      <c r="E17" s="28" t="s">
        <v>85</v>
      </c>
      <c r="F17" s="33" t="s">
        <v>100</v>
      </c>
      <c r="G17" s="28" t="s">
        <v>111</v>
      </c>
      <c r="H17" s="33" t="s">
        <v>100</v>
      </c>
      <c r="I17" s="28" t="s">
        <v>54</v>
      </c>
      <c r="J17" s="39" t="s">
        <v>100</v>
      </c>
      <c r="N17" s="100" t="s">
        <v>157</v>
      </c>
      <c r="O17" s="101">
        <v>1</v>
      </c>
      <c r="P17" s="12">
        <v>1.153E-2</v>
      </c>
      <c r="Q17" s="12">
        <v>1.0200000000000001E-3</v>
      </c>
      <c r="R17" s="12">
        <v>11.32</v>
      </c>
      <c r="S17" s="12" t="s">
        <v>144</v>
      </c>
      <c r="T17" s="12">
        <v>1.5266</v>
      </c>
      <c r="V17" s="100" t="s">
        <v>157</v>
      </c>
      <c r="W17" s="101">
        <v>1</v>
      </c>
      <c r="X17" s="12">
        <v>1.089E-2</v>
      </c>
      <c r="Y17" s="12">
        <v>8.4086000000000002E-4</v>
      </c>
      <c r="Z17" s="12">
        <v>12.95</v>
      </c>
      <c r="AA17" s="12" t="s">
        <v>144</v>
      </c>
      <c r="AB17" s="12">
        <v>1.5266</v>
      </c>
    </row>
    <row r="18" spans="1:28" x14ac:dyDescent="0.25">
      <c r="A18" s="24"/>
      <c r="B18" s="24"/>
      <c r="C18" s="27" t="s">
        <v>55</v>
      </c>
      <c r="D18" s="33" t="s">
        <v>100</v>
      </c>
      <c r="E18" s="27" t="s">
        <v>86</v>
      </c>
      <c r="F18" s="33" t="s">
        <v>100</v>
      </c>
      <c r="G18" s="27" t="s">
        <v>112</v>
      </c>
      <c r="H18" s="33" t="s">
        <v>100</v>
      </c>
      <c r="I18" s="27" t="s">
        <v>132</v>
      </c>
      <c r="J18" s="39" t="s">
        <v>100</v>
      </c>
      <c r="N18" s="100" t="s">
        <v>158</v>
      </c>
      <c r="O18" s="101">
        <v>1</v>
      </c>
      <c r="P18" s="12">
        <v>1.355E-2</v>
      </c>
      <c r="Q18" s="12">
        <v>1.6999999999999999E-3</v>
      </c>
      <c r="R18" s="12">
        <v>7.96</v>
      </c>
      <c r="S18" s="12" t="s">
        <v>144</v>
      </c>
      <c r="T18" s="12">
        <v>1.36429</v>
      </c>
      <c r="V18" s="100" t="s">
        <v>158</v>
      </c>
      <c r="W18" s="101">
        <v>1</v>
      </c>
      <c r="X18" s="12">
        <v>7.0200000000000002E-3</v>
      </c>
      <c r="Y18" s="12">
        <v>1.41E-3</v>
      </c>
      <c r="Z18" s="12">
        <v>4.99</v>
      </c>
      <c r="AA18" s="12" t="s">
        <v>144</v>
      </c>
      <c r="AB18" s="12">
        <v>1.36429</v>
      </c>
    </row>
    <row r="19" spans="1:28" x14ac:dyDescent="0.25">
      <c r="A19" s="1" t="s">
        <v>15</v>
      </c>
      <c r="C19" s="28" t="s">
        <v>56</v>
      </c>
      <c r="D19" s="32" t="str">
        <f>TEXT(P16,"0.00")&amp;"**"</f>
        <v>0.01**</v>
      </c>
      <c r="E19" s="28" t="s">
        <v>87</v>
      </c>
      <c r="F19" s="32" t="str">
        <f>TEXT(X16,"0.00")&amp;"**"</f>
        <v>0.01**</v>
      </c>
      <c r="G19" s="28" t="s">
        <v>113</v>
      </c>
      <c r="H19" s="34" t="str">
        <f>TEXT(O34,"0.00")&amp;"**"</f>
        <v>0.02**</v>
      </c>
      <c r="I19" s="28" t="s">
        <v>90</v>
      </c>
      <c r="J19" s="40" t="str">
        <f>TEXT(W34,"0.00")&amp;"**"</f>
        <v>0.01**</v>
      </c>
      <c r="N19" s="100" t="s">
        <v>159</v>
      </c>
      <c r="O19" s="101">
        <v>1</v>
      </c>
      <c r="P19" s="12">
        <v>9.7269999999999995E-2</v>
      </c>
      <c r="Q19" s="12">
        <v>7.92E-3</v>
      </c>
      <c r="R19" s="12">
        <v>12.28</v>
      </c>
      <c r="S19" s="12" t="s">
        <v>144</v>
      </c>
      <c r="T19" s="12">
        <v>1.2386900000000001</v>
      </c>
      <c r="V19" s="100" t="s">
        <v>159</v>
      </c>
      <c r="W19" s="101">
        <v>1</v>
      </c>
      <c r="X19" s="12">
        <v>8.4739999999999996E-2</v>
      </c>
      <c r="Y19" s="12">
        <v>6.5399999999999998E-3</v>
      </c>
      <c r="Z19" s="12">
        <v>12.95</v>
      </c>
      <c r="AA19" s="12" t="s">
        <v>144</v>
      </c>
      <c r="AB19" s="12">
        <v>1.2386900000000001</v>
      </c>
    </row>
    <row r="20" spans="1:28" x14ac:dyDescent="0.25">
      <c r="C20" s="27" t="s">
        <v>57</v>
      </c>
      <c r="D20" s="32" t="str">
        <f>"("&amp;TEXT(R16,"0.00")&amp;")"</f>
        <v>(10.54)</v>
      </c>
      <c r="E20" s="27" t="s">
        <v>88</v>
      </c>
      <c r="F20" s="32" t="str">
        <f>"("&amp;TEXT(Z16,"0.00")&amp;")"</f>
        <v>(9.46)</v>
      </c>
      <c r="G20" s="27" t="s">
        <v>114</v>
      </c>
      <c r="H20" s="32" t="str">
        <f>"("&amp;TEXT(R34,"0.00")&amp;")"</f>
        <v>(12.99)</v>
      </c>
      <c r="I20" s="27" t="s">
        <v>133</v>
      </c>
      <c r="J20" s="38" t="str">
        <f>"("&amp;TEXT(Z34,"0.00")&amp;")"</f>
        <v>(12.48)</v>
      </c>
      <c r="N20" s="100" t="s">
        <v>160</v>
      </c>
      <c r="O20" s="101">
        <v>1</v>
      </c>
      <c r="P20" s="43">
        <v>-9.8309999999999999E-5</v>
      </c>
      <c r="Q20" s="12">
        <v>1.3500000000000001E-3</v>
      </c>
      <c r="R20" s="43">
        <v>-7.0000000000000007E-2</v>
      </c>
      <c r="S20" s="12">
        <v>0.94179999999999997</v>
      </c>
      <c r="T20" s="12">
        <v>2.29576</v>
      </c>
      <c r="V20" s="100" t="s">
        <v>160</v>
      </c>
      <c r="W20" s="101">
        <v>1</v>
      </c>
      <c r="X20" s="12">
        <v>9.5499999999999995E-3</v>
      </c>
      <c r="Y20" s="12">
        <v>1.1100000000000001E-3</v>
      </c>
      <c r="Z20" s="12">
        <v>8.58</v>
      </c>
      <c r="AA20" s="12" t="s">
        <v>144</v>
      </c>
      <c r="AB20" s="12">
        <v>2.29576</v>
      </c>
    </row>
    <row r="21" spans="1:28" x14ac:dyDescent="0.25">
      <c r="A21" s="1" t="s">
        <v>16</v>
      </c>
      <c r="C21" s="28" t="s">
        <v>58</v>
      </c>
      <c r="D21" s="32" t="str">
        <f>TEXT(P17,"0.00")&amp;"**"</f>
        <v>0.01**</v>
      </c>
      <c r="E21" s="28" t="s">
        <v>87</v>
      </c>
      <c r="F21" s="32" t="str">
        <f>TEXT(X17,"0.00")&amp;"**"</f>
        <v>0.01**</v>
      </c>
      <c r="G21" s="28" t="s">
        <v>115</v>
      </c>
      <c r="H21" s="34" t="str">
        <f>TEXT(O35,"0.00")&amp;"**"</f>
        <v>0.01**</v>
      </c>
      <c r="I21" s="28" t="s">
        <v>87</v>
      </c>
      <c r="J21" s="40" t="str">
        <f>TEXT(W35,"0.00")&amp;"**"</f>
        <v>0.01**</v>
      </c>
      <c r="N21" s="100" t="s">
        <v>161</v>
      </c>
      <c r="O21" s="101">
        <v>1</v>
      </c>
      <c r="P21" s="43">
        <v>-6.6799999999999998E-2</v>
      </c>
      <c r="Q21" s="12">
        <v>1.1350000000000001E-2</v>
      </c>
      <c r="R21" s="43">
        <v>-5.88</v>
      </c>
      <c r="S21" s="12" t="s">
        <v>144</v>
      </c>
      <c r="T21" s="12">
        <v>1.9396199999999999</v>
      </c>
      <c r="V21" s="100" t="s">
        <v>161</v>
      </c>
      <c r="W21" s="101">
        <v>1</v>
      </c>
      <c r="X21" s="43">
        <v>-0.12175</v>
      </c>
      <c r="Y21" s="12">
        <v>9.3699999999999999E-3</v>
      </c>
      <c r="Z21" s="43">
        <v>-12.99</v>
      </c>
      <c r="AA21" s="12" t="s">
        <v>144</v>
      </c>
      <c r="AB21" s="12">
        <v>1.9396199999999999</v>
      </c>
    </row>
    <row r="22" spans="1:28" x14ac:dyDescent="0.25">
      <c r="C22" s="27" t="s">
        <v>59</v>
      </c>
      <c r="D22" s="32" t="str">
        <f>"("&amp;TEXT(R17,"0.00")&amp;")"</f>
        <v>(11.32)</v>
      </c>
      <c r="E22" s="27" t="s">
        <v>89</v>
      </c>
      <c r="F22" s="32" t="str">
        <f>"("&amp;TEXT(Z17,"0.00")&amp;")"</f>
        <v>(12.95)</v>
      </c>
      <c r="G22" s="27" t="s">
        <v>116</v>
      </c>
      <c r="H22" s="32" t="str">
        <f>"("&amp;TEXT(R35,"0.00")&amp;")"</f>
        <v>(4.72)</v>
      </c>
      <c r="I22" s="27" t="s">
        <v>134</v>
      </c>
      <c r="J22" s="38" t="str">
        <f>"("&amp;TEXT(Z35,"0.00")&amp;")"</f>
        <v>(4.94)</v>
      </c>
      <c r="N22" s="1" t="s">
        <v>167</v>
      </c>
      <c r="O22" s="55">
        <v>2.17875</v>
      </c>
      <c r="V22" s="1" t="s">
        <v>167</v>
      </c>
      <c r="W22" s="55">
        <v>1.4543820000000001</v>
      </c>
    </row>
    <row r="23" spans="1:28" x14ac:dyDescent="0.25">
      <c r="A23" s="1" t="s">
        <v>17</v>
      </c>
      <c r="C23" s="28" t="s">
        <v>62</v>
      </c>
      <c r="D23" s="32" t="str">
        <f>TEXT(P18,"0.00")&amp;"**"</f>
        <v>0.01**</v>
      </c>
      <c r="E23" s="28" t="s">
        <v>90</v>
      </c>
      <c r="F23" s="32" t="str">
        <f>TEXT(X18,"0.00")&amp;"**"</f>
        <v>0.01**</v>
      </c>
      <c r="G23" s="28" t="s">
        <v>117</v>
      </c>
      <c r="H23" s="34" t="str">
        <f>TEXT(O36,"0.00")&amp;"**"</f>
        <v>0.00**</v>
      </c>
      <c r="I23" s="28" t="s">
        <v>87</v>
      </c>
      <c r="J23" s="40" t="str">
        <f>TEXT(W36,"0.00")</f>
        <v>0.00</v>
      </c>
      <c r="N23" s="1" t="s">
        <v>73</v>
      </c>
      <c r="O23" s="55">
        <v>0.94589599999999996</v>
      </c>
      <c r="V23" s="1" t="s">
        <v>73</v>
      </c>
      <c r="W23" s="55">
        <v>0.95120499999999997</v>
      </c>
    </row>
    <row r="24" spans="1:28" ht="15.75" thickBot="1" x14ac:dyDescent="0.3">
      <c r="C24" s="27" t="s">
        <v>63</v>
      </c>
      <c r="D24" s="32" t="str">
        <f>"("&amp;TEXT(R18,"0.00")&amp;")"</f>
        <v>(7.96)</v>
      </c>
      <c r="E24" s="27" t="s">
        <v>91</v>
      </c>
      <c r="F24" s="32" t="str">
        <f>"("&amp;TEXT(Z18,"0.00")&amp;")"</f>
        <v>(4.99)</v>
      </c>
      <c r="G24" s="27" t="s">
        <v>118</v>
      </c>
      <c r="H24" s="32" t="str">
        <f>"("&amp;TEXT(R36,"0.00")&amp;")"</f>
        <v>(2.25)</v>
      </c>
      <c r="I24" s="27" t="s">
        <v>135</v>
      </c>
      <c r="J24" s="38" t="str">
        <f>"("&amp;TEXT(Z36,"0.00")&amp;")"</f>
        <v>(0.87)</v>
      </c>
      <c r="N24" s="1" t="s">
        <v>72</v>
      </c>
      <c r="O24" s="55">
        <v>2374</v>
      </c>
      <c r="V24" s="1" t="s">
        <v>72</v>
      </c>
      <c r="W24" s="55">
        <v>2374</v>
      </c>
    </row>
    <row r="25" spans="1:28" ht="15" customHeight="1" x14ac:dyDescent="0.25">
      <c r="A25" s="1" t="s">
        <v>41</v>
      </c>
      <c r="C25" s="28" t="s">
        <v>60</v>
      </c>
      <c r="D25" s="32" t="str">
        <f>TEXT(P19,"0.00")&amp;"**"</f>
        <v>0.10**</v>
      </c>
      <c r="E25" s="28" t="s">
        <v>92</v>
      </c>
      <c r="F25" s="32" t="str">
        <f>TEXT(X19,"0.00")&amp;"**"</f>
        <v>0.08**</v>
      </c>
      <c r="G25" s="56"/>
      <c r="H25" s="57"/>
      <c r="I25" s="56"/>
      <c r="J25" s="58"/>
      <c r="N25" s="228" t="s">
        <v>138</v>
      </c>
      <c r="O25" s="225" t="s">
        <v>139</v>
      </c>
      <c r="P25" s="225"/>
      <c r="Q25" s="102" t="s">
        <v>140</v>
      </c>
      <c r="R25" s="225" t="s">
        <v>142</v>
      </c>
      <c r="S25" s="225" t="s">
        <v>143</v>
      </c>
      <c r="V25" s="228" t="s">
        <v>138</v>
      </c>
      <c r="W25" s="225" t="s">
        <v>139</v>
      </c>
      <c r="X25" s="225"/>
      <c r="Y25" s="102" t="s">
        <v>140</v>
      </c>
      <c r="Z25" s="225" t="s">
        <v>142</v>
      </c>
      <c r="AA25" s="225" t="s">
        <v>143</v>
      </c>
    </row>
    <row r="26" spans="1:28" x14ac:dyDescent="0.25">
      <c r="C26" s="27" t="s">
        <v>61</v>
      </c>
      <c r="D26" s="32" t="str">
        <f>"("&amp;TEXT(R19,"0.00")&amp;")"</f>
        <v>(12.28)</v>
      </c>
      <c r="E26" s="27" t="s">
        <v>93</v>
      </c>
      <c r="F26" s="32" t="str">
        <f>"("&amp;TEXT(Z19,"0.00")&amp;")"</f>
        <v>(12.95)</v>
      </c>
      <c r="G26" s="56"/>
      <c r="H26" s="57"/>
      <c r="I26" s="56"/>
      <c r="J26" s="58"/>
      <c r="N26" s="213"/>
      <c r="O26" s="226"/>
      <c r="P26" s="226"/>
      <c r="Q26" s="101" t="s">
        <v>141</v>
      </c>
      <c r="R26" s="226"/>
      <c r="S26" s="226"/>
      <c r="V26" s="213"/>
      <c r="W26" s="226"/>
      <c r="X26" s="226"/>
      <c r="Y26" s="101" t="s">
        <v>141</v>
      </c>
      <c r="Z26" s="226"/>
      <c r="AA26" s="226"/>
    </row>
    <row r="27" spans="1:28" x14ac:dyDescent="0.25">
      <c r="A27" s="1" t="s">
        <v>42</v>
      </c>
      <c r="C27" s="28" t="s">
        <v>64</v>
      </c>
      <c r="D27" s="32" t="str">
        <f>TEXT(P20,"0.00")</f>
        <v>0.00</v>
      </c>
      <c r="E27" s="28" t="s">
        <v>94</v>
      </c>
      <c r="F27" s="32" t="str">
        <f>TEXT(X20,"0.00")&amp;"**"</f>
        <v>0.01**</v>
      </c>
      <c r="G27" s="56"/>
      <c r="H27" s="57"/>
      <c r="I27" s="56"/>
      <c r="J27" s="58"/>
      <c r="N27" s="100" t="s">
        <v>32</v>
      </c>
      <c r="O27" s="43">
        <v>-1.407185073</v>
      </c>
      <c r="P27" s="12" t="s">
        <v>211</v>
      </c>
      <c r="Q27" s="12">
        <v>0.11190931</v>
      </c>
      <c r="R27" s="43">
        <v>-12.57</v>
      </c>
      <c r="S27" s="12" t="s">
        <v>144</v>
      </c>
      <c r="V27" s="100" t="s">
        <v>32</v>
      </c>
      <c r="W27" s="43">
        <v>-0.83060503600000002</v>
      </c>
      <c r="X27" s="12" t="s">
        <v>211</v>
      </c>
      <c r="Y27" s="12">
        <v>9.0634329999999999E-2</v>
      </c>
      <c r="Z27" s="43">
        <v>-9.16</v>
      </c>
      <c r="AA27" s="12" t="s">
        <v>144</v>
      </c>
    </row>
    <row r="28" spans="1:28" x14ac:dyDescent="0.25">
      <c r="C28" s="27" t="s">
        <v>65</v>
      </c>
      <c r="D28" s="32" t="str">
        <f>"("&amp;TEXT(R20,"0.00")&amp;")"</f>
        <v>(-0.07)</v>
      </c>
      <c r="E28" s="27" t="s">
        <v>95</v>
      </c>
      <c r="F28" s="32" t="str">
        <f>"("&amp;TEXT(Z20,"0.00")&amp;")"</f>
        <v>(8.58)</v>
      </c>
      <c r="G28" s="56"/>
      <c r="H28" s="57"/>
      <c r="I28" s="56"/>
      <c r="J28" s="58"/>
      <c r="N28" s="100" t="s">
        <v>169</v>
      </c>
      <c r="O28" s="12">
        <v>4.0859713920000003</v>
      </c>
      <c r="P28" s="12"/>
      <c r="Q28" s="12">
        <v>0.32278071000000003</v>
      </c>
      <c r="R28" s="12">
        <v>12.66</v>
      </c>
      <c r="S28" s="12" t="s">
        <v>144</v>
      </c>
      <c r="V28" s="100" t="s">
        <v>169</v>
      </c>
      <c r="W28" s="12">
        <v>2.5422739380000001</v>
      </c>
      <c r="X28" s="12"/>
      <c r="Y28" s="12">
        <v>0.26141715999999998</v>
      </c>
      <c r="Z28" s="12">
        <v>9.7200000000000006</v>
      </c>
      <c r="AA28" s="12" t="s">
        <v>144</v>
      </c>
    </row>
    <row r="29" spans="1:28" x14ac:dyDescent="0.25">
      <c r="A29" s="1" t="s">
        <v>43</v>
      </c>
      <c r="C29" s="28" t="s">
        <v>66</v>
      </c>
      <c r="D29" s="32" t="str">
        <f>TEXT(P21,"0.00")&amp;"**"</f>
        <v>-0.07**</v>
      </c>
      <c r="E29" s="28" t="s">
        <v>96</v>
      </c>
      <c r="F29" s="32" t="str">
        <f>TEXT(X21,"0.00")&amp;"**"</f>
        <v>-0.12**</v>
      </c>
      <c r="G29" s="56"/>
      <c r="H29" s="59"/>
      <c r="I29" s="56"/>
      <c r="J29" s="60"/>
      <c r="N29" s="100" t="s">
        <v>170</v>
      </c>
      <c r="O29" s="12">
        <v>1.8913178909999999</v>
      </c>
      <c r="P29" s="12"/>
      <c r="Q29" s="12">
        <v>0.25002316000000002</v>
      </c>
      <c r="R29" s="12">
        <v>7.56</v>
      </c>
      <c r="S29" s="12" t="s">
        <v>144</v>
      </c>
      <c r="V29" s="100" t="s">
        <v>170</v>
      </c>
      <c r="W29" s="12">
        <v>1.1669761400000001</v>
      </c>
      <c r="X29" s="12"/>
      <c r="Y29" s="12">
        <v>0.20249148</v>
      </c>
      <c r="Z29" s="12">
        <v>5.76</v>
      </c>
      <c r="AA29" s="12" t="s">
        <v>144</v>
      </c>
    </row>
    <row r="30" spans="1:28" x14ac:dyDescent="0.25">
      <c r="C30" s="27" t="s">
        <v>67</v>
      </c>
      <c r="D30" s="32" t="str">
        <f>"("&amp;TEXT(R21,"0.00")&amp;")"</f>
        <v>(-5.88)</v>
      </c>
      <c r="E30" s="27" t="s">
        <v>97</v>
      </c>
      <c r="F30" s="32" t="str">
        <f>"("&amp;TEXT(Z21,"0.00")&amp;")"</f>
        <v>(-12.99)</v>
      </c>
      <c r="G30" s="56"/>
      <c r="H30" s="59"/>
      <c r="I30" s="56"/>
      <c r="J30" s="60"/>
      <c r="N30" s="100" t="s">
        <v>171</v>
      </c>
      <c r="O30" s="12">
        <v>0.52880458500000005</v>
      </c>
      <c r="P30" s="12"/>
      <c r="Q30" s="12">
        <v>0.20844074000000001</v>
      </c>
      <c r="R30" s="12">
        <v>2.54</v>
      </c>
      <c r="S30" s="12">
        <v>1.1299999999999999E-2</v>
      </c>
      <c r="V30" s="100" t="s">
        <v>171</v>
      </c>
      <c r="W30" s="12">
        <v>0.24389703900000001</v>
      </c>
      <c r="X30" s="12"/>
      <c r="Y30" s="12">
        <v>0.16881425999999999</v>
      </c>
      <c r="Z30" s="12">
        <v>1.44</v>
      </c>
      <c r="AA30" s="12">
        <v>0.1487</v>
      </c>
    </row>
    <row r="31" spans="1:28" x14ac:dyDescent="0.25">
      <c r="A31" s="1" t="s">
        <v>44</v>
      </c>
      <c r="C31" s="27" t="s">
        <v>68</v>
      </c>
      <c r="D31" s="34" t="str">
        <f>TEXT(P9,"0.00")&amp;"**"</f>
        <v>-2.57**</v>
      </c>
      <c r="E31" s="27" t="s">
        <v>98</v>
      </c>
      <c r="F31" s="34" t="str">
        <f>TEXT(X9,"0.00")&amp;"**"</f>
        <v>-1.88**</v>
      </c>
      <c r="G31" s="27" t="s">
        <v>119</v>
      </c>
      <c r="H31" s="34" t="str">
        <f>TEXT(O27,"0.00")&amp;"**"</f>
        <v>-1.41**</v>
      </c>
      <c r="I31" s="27" t="s">
        <v>136</v>
      </c>
      <c r="J31" s="34" t="str">
        <f>TEXT(W27,"0.00")&amp;"**"</f>
        <v>-0.83**</v>
      </c>
      <c r="N31" s="100" t="s">
        <v>172</v>
      </c>
      <c r="O31" s="43">
        <v>-1.7193877280000001</v>
      </c>
      <c r="P31" s="12"/>
      <c r="Q31" s="12">
        <v>0.27865802000000001</v>
      </c>
      <c r="R31" s="43">
        <v>-6.17</v>
      </c>
      <c r="S31" s="12" t="s">
        <v>144</v>
      </c>
      <c r="V31" s="100" t="s">
        <v>172</v>
      </c>
      <c r="W31" s="43">
        <v>-0.89737327</v>
      </c>
      <c r="X31" s="12"/>
      <c r="Y31" s="12">
        <v>0.22568260000000001</v>
      </c>
      <c r="Z31" s="43">
        <v>-3.98</v>
      </c>
      <c r="AA31" s="12" t="s">
        <v>144</v>
      </c>
    </row>
    <row r="32" spans="1:28" x14ac:dyDescent="0.25">
      <c r="A32" s="26"/>
      <c r="B32" s="26"/>
      <c r="C32" s="29" t="s">
        <v>69</v>
      </c>
      <c r="D32" s="35" t="str">
        <f>"("&amp;TEXT(R9,"0.00")&amp;")"</f>
        <v>(-19.83)</v>
      </c>
      <c r="E32" s="29" t="s">
        <v>99</v>
      </c>
      <c r="F32" s="35" t="str">
        <f>"("&amp;TEXT(Z9,"0.00")&amp;")"</f>
        <v>(-17.57)</v>
      </c>
      <c r="G32" s="27" t="s">
        <v>120</v>
      </c>
      <c r="H32" s="35" t="str">
        <f>"("&amp;TEXT(R27,"0.00")&amp;")"&amp;"**"</f>
        <v>(-12.57)**</v>
      </c>
      <c r="I32" s="29" t="s">
        <v>137</v>
      </c>
      <c r="J32" s="35" t="str">
        <f>"("&amp;TEXT(Z27,"0.00")&amp;")"&amp;"**"</f>
        <v>(-9.16)**</v>
      </c>
      <c r="N32" s="100" t="s">
        <v>212</v>
      </c>
      <c r="O32" s="43">
        <v>-3.8879535340000002</v>
      </c>
      <c r="P32" s="12"/>
      <c r="Q32" s="12">
        <v>0.50134208999999996</v>
      </c>
      <c r="R32" s="43">
        <v>-7.76</v>
      </c>
      <c r="S32" s="12" t="s">
        <v>144</v>
      </c>
      <c r="V32" s="100" t="s">
        <v>212</v>
      </c>
      <c r="W32" s="43">
        <v>-2.33369962</v>
      </c>
      <c r="X32" s="12"/>
      <c r="Y32" s="12">
        <v>0.40603241000000001</v>
      </c>
      <c r="Z32" s="43">
        <v>-5.75</v>
      </c>
      <c r="AA32" s="12" t="s">
        <v>144</v>
      </c>
    </row>
    <row r="33" spans="1:27" x14ac:dyDescent="0.25">
      <c r="A33" s="230" t="s">
        <v>70</v>
      </c>
      <c r="B33" s="230"/>
      <c r="C33" s="28" t="s">
        <v>71</v>
      </c>
      <c r="D33" s="32" t="s">
        <v>71</v>
      </c>
      <c r="E33" s="28" t="s">
        <v>71</v>
      </c>
      <c r="F33" s="32" t="s">
        <v>71</v>
      </c>
      <c r="G33" s="11" t="s">
        <v>121</v>
      </c>
      <c r="H33" s="32" t="s">
        <v>121</v>
      </c>
      <c r="I33" s="28" t="s">
        <v>121</v>
      </c>
      <c r="J33" s="38" t="s">
        <v>121</v>
      </c>
      <c r="N33" s="100" t="s">
        <v>155</v>
      </c>
      <c r="O33" s="12">
        <v>3.7930729000000003E-2</v>
      </c>
      <c r="P33" s="12"/>
      <c r="Q33" s="12">
        <v>2.6637100000000001E-3</v>
      </c>
      <c r="R33" s="12">
        <v>14.24</v>
      </c>
      <c r="S33" s="12" t="s">
        <v>144</v>
      </c>
      <c r="V33" s="100" t="s">
        <v>155</v>
      </c>
      <c r="W33" s="12">
        <v>1.8909698999999999E-2</v>
      </c>
      <c r="X33" s="12"/>
      <c r="Y33" s="12">
        <v>2.1573199999999999E-3</v>
      </c>
      <c r="Z33" s="12">
        <v>8.77</v>
      </c>
      <c r="AA33" s="12" t="s">
        <v>144</v>
      </c>
    </row>
    <row r="34" spans="1:27" x14ac:dyDescent="0.25">
      <c r="A34" s="227" t="s">
        <v>72</v>
      </c>
      <c r="B34" s="227"/>
      <c r="C34" s="30">
        <v>15281</v>
      </c>
      <c r="D34" s="36">
        <f>O5</f>
        <v>2352</v>
      </c>
      <c r="E34" s="30">
        <v>15281</v>
      </c>
      <c r="F34" s="36">
        <f>W5</f>
        <v>2352</v>
      </c>
      <c r="G34" s="30">
        <v>15611</v>
      </c>
      <c r="H34" s="36">
        <f>O24</f>
        <v>2374</v>
      </c>
      <c r="I34" s="30">
        <v>15611</v>
      </c>
      <c r="J34" s="42">
        <f>W24</f>
        <v>2374</v>
      </c>
      <c r="N34" s="100" t="s">
        <v>156</v>
      </c>
      <c r="O34" s="12">
        <v>1.7647227000000001E-2</v>
      </c>
      <c r="P34" s="12"/>
      <c r="Q34" s="12">
        <v>1.35845E-3</v>
      </c>
      <c r="R34" s="12">
        <v>12.99</v>
      </c>
      <c r="S34" s="12" t="s">
        <v>144</v>
      </c>
      <c r="V34" s="100" t="s">
        <v>156</v>
      </c>
      <c r="W34" s="12">
        <v>1.3729022E-2</v>
      </c>
      <c r="X34" s="12"/>
      <c r="Y34" s="12">
        <v>1.10019E-3</v>
      </c>
      <c r="Z34" s="12">
        <v>12.48</v>
      </c>
      <c r="AA34" s="12" t="s">
        <v>144</v>
      </c>
    </row>
    <row r="35" spans="1:27" x14ac:dyDescent="0.25">
      <c r="A35" s="227" t="s">
        <v>73</v>
      </c>
      <c r="B35" s="227"/>
      <c r="C35" s="28">
        <v>0.45</v>
      </c>
      <c r="D35" s="34">
        <f>O4</f>
        <v>0.82540000000000002</v>
      </c>
      <c r="E35" s="28">
        <v>0.48</v>
      </c>
      <c r="F35" s="34">
        <f>W4</f>
        <v>0.83630000000000004</v>
      </c>
      <c r="G35" s="28">
        <v>0.57999999999999996</v>
      </c>
      <c r="H35" s="34">
        <f>O23</f>
        <v>0.94589599999999996</v>
      </c>
      <c r="I35" s="28">
        <v>0.62</v>
      </c>
      <c r="J35" s="40">
        <f>W23</f>
        <v>0.95120499999999997</v>
      </c>
      <c r="N35" s="100" t="s">
        <v>157</v>
      </c>
      <c r="O35" s="12">
        <v>9.4491639999999995E-3</v>
      </c>
      <c r="P35" s="12"/>
      <c r="Q35" s="12">
        <v>2.0019899999999999E-3</v>
      </c>
      <c r="R35" s="12">
        <v>4.72</v>
      </c>
      <c r="S35" s="12" t="s">
        <v>144</v>
      </c>
      <c r="V35" s="100" t="s">
        <v>157</v>
      </c>
      <c r="W35" s="12">
        <v>8.0087140000000001E-3</v>
      </c>
      <c r="X35" s="12"/>
      <c r="Y35" s="12">
        <v>1.6213899999999999E-3</v>
      </c>
      <c r="Z35" s="12">
        <v>4.9400000000000004</v>
      </c>
      <c r="AA35" s="12" t="s">
        <v>144</v>
      </c>
    </row>
    <row r="36" spans="1:27" x14ac:dyDescent="0.25">
      <c r="A36" s="227" t="s">
        <v>74</v>
      </c>
      <c r="B36" s="227"/>
      <c r="C36" s="28">
        <v>5.38</v>
      </c>
      <c r="D36" s="34">
        <f>O3</f>
        <v>2.18065</v>
      </c>
      <c r="E36" s="28">
        <v>3.88</v>
      </c>
      <c r="F36" s="34">
        <f>W3</f>
        <v>1.4559200000000001</v>
      </c>
      <c r="G36" s="28">
        <v>5.38</v>
      </c>
      <c r="H36" s="34">
        <f>O22</f>
        <v>2.17875</v>
      </c>
      <c r="I36" s="28">
        <v>3.88</v>
      </c>
      <c r="J36" s="40">
        <f>W22</f>
        <v>1.4543820000000001</v>
      </c>
      <c r="N36" s="100" t="s">
        <v>158</v>
      </c>
      <c r="O36" s="12">
        <v>3.2776979999999999E-3</v>
      </c>
      <c r="P36" s="12"/>
      <c r="Q36" s="12">
        <v>1.45995E-3</v>
      </c>
      <c r="R36" s="12">
        <v>2.25</v>
      </c>
      <c r="S36" s="12">
        <v>2.4899999999999999E-2</v>
      </c>
      <c r="V36" s="100" t="s">
        <v>158</v>
      </c>
      <c r="W36" s="12">
        <v>1.0247979999999999E-3</v>
      </c>
      <c r="X36" s="12"/>
      <c r="Y36" s="12">
        <v>1.1823999999999999E-3</v>
      </c>
      <c r="Z36" s="12">
        <v>0.87</v>
      </c>
      <c r="AA36" s="12">
        <v>0.38619999999999999</v>
      </c>
    </row>
  </sheetData>
  <mergeCells count="38">
    <mergeCell ref="A35:B35"/>
    <mergeCell ref="A36:B36"/>
    <mergeCell ref="N25:N26"/>
    <mergeCell ref="C2:F2"/>
    <mergeCell ref="A5:B5"/>
    <mergeCell ref="A7:B7"/>
    <mergeCell ref="A9:B9"/>
    <mergeCell ref="A17:B17"/>
    <mergeCell ref="C3:D3"/>
    <mergeCell ref="E3:F3"/>
    <mergeCell ref="I3:J3"/>
    <mergeCell ref="A11:B11"/>
    <mergeCell ref="A15:B15"/>
    <mergeCell ref="G3:H3"/>
    <mergeCell ref="A33:B33"/>
    <mergeCell ref="A34:B34"/>
    <mergeCell ref="N2:T2"/>
    <mergeCell ref="V6:AB6"/>
    <mergeCell ref="V7:V8"/>
    <mergeCell ref="W7:W8"/>
    <mergeCell ref="Z7:Z8"/>
    <mergeCell ref="AA7:AA8"/>
    <mergeCell ref="V2:AB2"/>
    <mergeCell ref="N6:T6"/>
    <mergeCell ref="N7:N8"/>
    <mergeCell ref="O7:O8"/>
    <mergeCell ref="R7:R8"/>
    <mergeCell ref="S7:S8"/>
    <mergeCell ref="AA25:AA26"/>
    <mergeCell ref="P25:P26"/>
    <mergeCell ref="S25:S26"/>
    <mergeCell ref="A13:B13"/>
    <mergeCell ref="X25:X26"/>
    <mergeCell ref="Z25:Z26"/>
    <mergeCell ref="O25:O26"/>
    <mergeCell ref="R25:R26"/>
    <mergeCell ref="V25:V26"/>
    <mergeCell ref="W25:W26"/>
  </mergeCells>
  <pageMargins left="0.7" right="0.7" top="0.75" bottom="0.75" header="0.3" footer="0.3"/>
  <pageSetup scale="83" orientation="portrait" r:id="rId1"/>
  <colBreaks count="1" manualBreakCount="1">
    <brk id="10" max="1048575" man="1"/>
  </colBreaks>
  <ignoredErrors>
    <ignoredError sqref="C6 E6 C8 E8 C10 E10 C12 E12 G16 I16 C18 E18 G18 I18 C20 E20 G20 I20 C22 E22 G22 I22 C24 E24 G24 I24 C26 E26 C28 E28 C30 E3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"/>
  <sheetViews>
    <sheetView workbookViewId="0">
      <selection activeCell="G30" sqref="G30"/>
    </sheetView>
  </sheetViews>
  <sheetFormatPr defaultRowHeight="15" x14ac:dyDescent="0.25"/>
  <cols>
    <col min="1" max="1" width="9.140625" style="1"/>
    <col min="2" max="2" width="17.85546875" style="1" customWidth="1"/>
    <col min="3" max="3" width="14.7109375" style="1" bestFit="1" customWidth="1"/>
    <col min="4" max="4" width="14.5703125" style="1" bestFit="1" customWidth="1"/>
    <col min="5" max="5" width="12.5703125" style="1" bestFit="1" customWidth="1"/>
    <col min="6" max="6" width="12.7109375" style="1" bestFit="1" customWidth="1"/>
    <col min="7" max="7" width="13.7109375" style="1" bestFit="1" customWidth="1"/>
    <col min="8" max="8" width="16" style="1" bestFit="1" customWidth="1"/>
    <col min="9" max="9" width="14" style="1" bestFit="1" customWidth="1"/>
    <col min="10" max="14" width="9.140625" style="1"/>
    <col min="15" max="22" width="46.28515625" style="1" customWidth="1"/>
    <col min="23" max="16384" width="9.140625" style="1"/>
  </cols>
  <sheetData>
    <row r="2" spans="2:22" ht="15.75" thickBot="1" x14ac:dyDescent="0.3"/>
    <row r="3" spans="2:22" ht="15" customHeight="1" x14ac:dyDescent="0.25">
      <c r="B3" s="229" t="s">
        <v>191</v>
      </c>
      <c r="C3" s="229"/>
      <c r="D3" s="229"/>
      <c r="E3" s="229"/>
      <c r="F3" s="229"/>
      <c r="G3" s="229"/>
      <c r="H3" s="229"/>
      <c r="I3" s="229"/>
      <c r="O3" s="228" t="s">
        <v>183</v>
      </c>
      <c r="P3" s="225"/>
      <c r="Q3" s="225"/>
      <c r="R3" s="225"/>
      <c r="S3" s="225"/>
      <c r="T3" s="225"/>
      <c r="U3" s="225"/>
      <c r="V3" s="225"/>
    </row>
    <row r="4" spans="2:22" ht="15" customHeight="1" x14ac:dyDescent="0.25">
      <c r="C4" s="65" t="s">
        <v>185</v>
      </c>
      <c r="D4" s="66" t="s">
        <v>186</v>
      </c>
      <c r="E4" s="66" t="s">
        <v>187</v>
      </c>
      <c r="F4" s="66" t="s">
        <v>188</v>
      </c>
      <c r="G4" s="66" t="s">
        <v>189</v>
      </c>
      <c r="H4" s="66" t="s">
        <v>24</v>
      </c>
      <c r="I4" s="67" t="s">
        <v>4</v>
      </c>
      <c r="O4" s="213" t="s">
        <v>184</v>
      </c>
      <c r="P4" s="226"/>
      <c r="Q4" s="226"/>
      <c r="R4" s="226"/>
      <c r="S4" s="226"/>
      <c r="T4" s="226"/>
      <c r="U4" s="226"/>
      <c r="V4" s="226"/>
    </row>
    <row r="5" spans="2:22" x14ac:dyDescent="0.25">
      <c r="B5" s="62" t="s">
        <v>185</v>
      </c>
      <c r="C5" s="68" t="str">
        <f>TEXT(P6,"0.000")</f>
        <v>1.000</v>
      </c>
      <c r="D5" s="69" t="str">
        <f t="shared" ref="D5:I5" si="0">TEXT(Q6,"0.000")</f>
        <v>0.994</v>
      </c>
      <c r="E5" s="69" t="str">
        <f t="shared" si="0"/>
        <v>0.997</v>
      </c>
      <c r="F5" s="69" t="str">
        <f t="shared" si="0"/>
        <v>0.998</v>
      </c>
      <c r="G5" s="69" t="str">
        <f t="shared" si="0"/>
        <v>-0.242</v>
      </c>
      <c r="H5" s="69" t="str">
        <f t="shared" si="0"/>
        <v>0.831</v>
      </c>
      <c r="I5" s="70" t="str">
        <f t="shared" si="0"/>
        <v>0.855</v>
      </c>
      <c r="O5" s="22"/>
      <c r="P5" s="23" t="s">
        <v>151</v>
      </c>
      <c r="Q5" s="23" t="s">
        <v>152</v>
      </c>
      <c r="R5" s="23" t="s">
        <v>153</v>
      </c>
      <c r="S5" s="23" t="s">
        <v>154</v>
      </c>
      <c r="T5" s="23" t="s">
        <v>155</v>
      </c>
      <c r="U5" s="23" t="s">
        <v>149</v>
      </c>
      <c r="V5" s="23" t="s">
        <v>150</v>
      </c>
    </row>
    <row r="6" spans="2:22" x14ac:dyDescent="0.25">
      <c r="B6" s="63" t="s">
        <v>186</v>
      </c>
      <c r="C6" s="71" t="str">
        <f>TEXT(P8,"0.000")</f>
        <v>0.994</v>
      </c>
      <c r="D6" s="72" t="str">
        <f t="shared" ref="D6:I6" si="1">TEXT(Q8,"0.000")</f>
        <v>1.000</v>
      </c>
      <c r="E6" s="72" t="str">
        <f t="shared" si="1"/>
        <v>0.994</v>
      </c>
      <c r="F6" s="72" t="str">
        <f t="shared" si="1"/>
        <v>0.997</v>
      </c>
      <c r="G6" s="72" t="str">
        <f t="shared" si="1"/>
        <v>-0.250</v>
      </c>
      <c r="H6" s="72" t="str">
        <f t="shared" si="1"/>
        <v>0.821</v>
      </c>
      <c r="I6" s="73" t="str">
        <f t="shared" si="1"/>
        <v>0.848</v>
      </c>
      <c r="O6" s="213" t="s">
        <v>151</v>
      </c>
      <c r="P6" s="9">
        <v>1</v>
      </c>
      <c r="Q6" s="9">
        <v>0.99448000000000003</v>
      </c>
      <c r="R6" s="9">
        <v>0.99741999999999997</v>
      </c>
      <c r="S6" s="9">
        <v>0.99819999999999998</v>
      </c>
      <c r="T6" s="54">
        <v>-0.24179999999999999</v>
      </c>
      <c r="U6" s="9">
        <v>0.83142000000000005</v>
      </c>
      <c r="V6" s="9">
        <v>0.85538000000000003</v>
      </c>
    </row>
    <row r="7" spans="2:22" x14ac:dyDescent="0.25">
      <c r="B7" s="63" t="s">
        <v>187</v>
      </c>
      <c r="C7" s="71" t="str">
        <f>TEXT(P10,"0.000")</f>
        <v>0.997</v>
      </c>
      <c r="D7" s="74" t="str">
        <f t="shared" ref="D7:I7" si="2">TEXT(Q10,"0.000")</f>
        <v>0.994</v>
      </c>
      <c r="E7" s="72" t="str">
        <f t="shared" si="2"/>
        <v>1.000</v>
      </c>
      <c r="F7" s="72" t="str">
        <f t="shared" si="2"/>
        <v>0.996</v>
      </c>
      <c r="G7" s="72" t="str">
        <f t="shared" si="2"/>
        <v>-0.246</v>
      </c>
      <c r="H7" s="72" t="str">
        <f t="shared" si="2"/>
        <v>0.826</v>
      </c>
      <c r="I7" s="73" t="str">
        <f t="shared" si="2"/>
        <v>0.852</v>
      </c>
      <c r="O7" s="213"/>
      <c r="P7" s="9"/>
      <c r="Q7" s="9" t="s">
        <v>144</v>
      </c>
      <c r="R7" s="9" t="s">
        <v>144</v>
      </c>
      <c r="S7" s="9" t="s">
        <v>144</v>
      </c>
      <c r="T7" s="9" t="s">
        <v>144</v>
      </c>
      <c r="U7" s="9" t="s">
        <v>144</v>
      </c>
      <c r="V7" s="9" t="s">
        <v>144</v>
      </c>
    </row>
    <row r="8" spans="2:22" x14ac:dyDescent="0.25">
      <c r="B8" s="63" t="s">
        <v>188</v>
      </c>
      <c r="C8" s="71" t="str">
        <f>TEXT(P12,"0.000")</f>
        <v>0.998</v>
      </c>
      <c r="D8" s="74" t="str">
        <f t="shared" ref="D8:I8" si="3">TEXT(Q12,"0.000")</f>
        <v>0.997</v>
      </c>
      <c r="E8" s="74" t="str">
        <f t="shared" si="3"/>
        <v>0.996</v>
      </c>
      <c r="F8" s="72" t="str">
        <f t="shared" si="3"/>
        <v>1.000</v>
      </c>
      <c r="G8" s="72" t="str">
        <f t="shared" si="3"/>
        <v>-0.250</v>
      </c>
      <c r="H8" s="72" t="str">
        <f t="shared" si="3"/>
        <v>0.822</v>
      </c>
      <c r="I8" s="73" t="str">
        <f t="shared" si="3"/>
        <v>0.848</v>
      </c>
      <c r="O8" s="213" t="s">
        <v>152</v>
      </c>
      <c r="P8" s="9">
        <v>0.99448000000000003</v>
      </c>
      <c r="Q8" s="9">
        <v>1</v>
      </c>
      <c r="R8" s="9">
        <v>0.99358000000000002</v>
      </c>
      <c r="S8" s="9">
        <v>0.99666999999999994</v>
      </c>
      <c r="T8" s="54">
        <v>-0.25007000000000001</v>
      </c>
      <c r="U8" s="9">
        <v>0.82113999999999998</v>
      </c>
      <c r="V8" s="9">
        <v>0.84801000000000004</v>
      </c>
    </row>
    <row r="9" spans="2:22" x14ac:dyDescent="0.25">
      <c r="B9" s="63" t="s">
        <v>189</v>
      </c>
      <c r="C9" s="71" t="str">
        <f>TEXT(P14,"0.000")</f>
        <v>-0.242</v>
      </c>
      <c r="D9" s="74" t="str">
        <f t="shared" ref="D9:I9" si="4">TEXT(Q14,"0.000")</f>
        <v>-0.250</v>
      </c>
      <c r="E9" s="74" t="str">
        <f t="shared" si="4"/>
        <v>-0.246</v>
      </c>
      <c r="F9" s="74" t="str">
        <f t="shared" si="4"/>
        <v>-0.250</v>
      </c>
      <c r="G9" s="72" t="str">
        <f t="shared" si="4"/>
        <v>1.000</v>
      </c>
      <c r="H9" s="72" t="str">
        <f t="shared" si="4"/>
        <v>0.079</v>
      </c>
      <c r="I9" s="73" t="str">
        <f t="shared" si="4"/>
        <v>-0.022</v>
      </c>
      <c r="O9" s="213"/>
      <c r="P9" s="9" t="s">
        <v>144</v>
      </c>
      <c r="Q9" s="9"/>
      <c r="R9" s="9" t="s">
        <v>144</v>
      </c>
      <c r="S9" s="9" t="s">
        <v>144</v>
      </c>
      <c r="T9" s="9" t="s">
        <v>144</v>
      </c>
      <c r="U9" s="9" t="s">
        <v>144</v>
      </c>
      <c r="V9" s="9" t="s">
        <v>144</v>
      </c>
    </row>
    <row r="10" spans="2:22" x14ac:dyDescent="0.25">
      <c r="B10" s="63" t="s">
        <v>24</v>
      </c>
      <c r="C10" s="71" t="str">
        <f>TEXT(P16,"0.000")</f>
        <v>0.831</v>
      </c>
      <c r="D10" s="74" t="str">
        <f t="shared" ref="D10:I10" si="5">TEXT(Q16,"0.000")</f>
        <v>0.821</v>
      </c>
      <c r="E10" s="74" t="str">
        <f t="shared" si="5"/>
        <v>0.826</v>
      </c>
      <c r="F10" s="74" t="str">
        <f t="shared" si="5"/>
        <v>0.822</v>
      </c>
      <c r="G10" s="74" t="str">
        <f t="shared" si="5"/>
        <v>0.079</v>
      </c>
      <c r="H10" s="72" t="str">
        <f t="shared" si="5"/>
        <v>1.000</v>
      </c>
      <c r="I10" s="73" t="str">
        <f t="shared" si="5"/>
        <v>0.964</v>
      </c>
      <c r="O10" s="213" t="s">
        <v>153</v>
      </c>
      <c r="P10" s="9">
        <v>0.99741999999999997</v>
      </c>
      <c r="Q10" s="9">
        <v>0.99358000000000002</v>
      </c>
      <c r="R10" s="9">
        <v>1</v>
      </c>
      <c r="S10" s="9">
        <v>0.99636999999999998</v>
      </c>
      <c r="T10" s="54">
        <v>-0.24578</v>
      </c>
      <c r="U10" s="9">
        <v>0.82557000000000003</v>
      </c>
      <c r="V10" s="9">
        <v>0.85163999999999995</v>
      </c>
    </row>
    <row r="11" spans="2:22" x14ac:dyDescent="0.25">
      <c r="B11" s="64" t="s">
        <v>4</v>
      </c>
      <c r="C11" s="75" t="str">
        <f>TEXT(P18,"0.000")</f>
        <v>0.855</v>
      </c>
      <c r="D11" s="76" t="str">
        <f t="shared" ref="D11:I11" si="6">TEXT(Q18,"0.000")</f>
        <v>0.848</v>
      </c>
      <c r="E11" s="76" t="str">
        <f t="shared" si="6"/>
        <v>0.852</v>
      </c>
      <c r="F11" s="76" t="str">
        <f t="shared" si="6"/>
        <v>0.848</v>
      </c>
      <c r="G11" s="76" t="str">
        <f>TEXT(T18,"0.000")&amp;"**"</f>
        <v>-0.022**</v>
      </c>
      <c r="H11" s="76" t="str">
        <f t="shared" si="6"/>
        <v>0.964</v>
      </c>
      <c r="I11" s="77" t="str">
        <f t="shared" si="6"/>
        <v>1.000</v>
      </c>
      <c r="O11" s="213"/>
      <c r="P11" s="9" t="s">
        <v>144</v>
      </c>
      <c r="Q11" s="9" t="s">
        <v>144</v>
      </c>
      <c r="R11" s="9"/>
      <c r="S11" s="9" t="s">
        <v>144</v>
      </c>
      <c r="T11" s="9" t="s">
        <v>144</v>
      </c>
      <c r="U11" s="9" t="s">
        <v>144</v>
      </c>
      <c r="V11" s="9" t="s">
        <v>144</v>
      </c>
    </row>
    <row r="12" spans="2:22" x14ac:dyDescent="0.25">
      <c r="B12" s="61" t="s">
        <v>190</v>
      </c>
      <c r="O12" s="213" t="s">
        <v>154</v>
      </c>
      <c r="P12" s="9">
        <v>0.99819999999999998</v>
      </c>
      <c r="Q12" s="9">
        <v>0.99666999999999994</v>
      </c>
      <c r="R12" s="9">
        <v>0.99636999999999998</v>
      </c>
      <c r="S12" s="9">
        <v>1</v>
      </c>
      <c r="T12" s="54">
        <v>-0.24965999999999999</v>
      </c>
      <c r="U12" s="9">
        <v>0.82228000000000001</v>
      </c>
      <c r="V12" s="9">
        <v>0.84840000000000004</v>
      </c>
    </row>
    <row r="13" spans="2:22" x14ac:dyDescent="0.25">
      <c r="O13" s="213"/>
      <c r="P13" s="9" t="s">
        <v>144</v>
      </c>
      <c r="Q13" s="9" t="s">
        <v>144</v>
      </c>
      <c r="R13" s="9" t="s">
        <v>144</v>
      </c>
      <c r="S13" s="9"/>
      <c r="T13" s="9" t="s">
        <v>144</v>
      </c>
      <c r="U13" s="9" t="s">
        <v>144</v>
      </c>
      <c r="V13" s="9" t="s">
        <v>144</v>
      </c>
    </row>
    <row r="14" spans="2:22" x14ac:dyDescent="0.25">
      <c r="O14" s="213" t="s">
        <v>155</v>
      </c>
      <c r="P14" s="54">
        <v>-0.24179999999999999</v>
      </c>
      <c r="Q14" s="54">
        <v>-0.25007000000000001</v>
      </c>
      <c r="R14" s="54">
        <v>-0.24578</v>
      </c>
      <c r="S14" s="54">
        <v>-0.24965999999999999</v>
      </c>
      <c r="T14" s="9">
        <v>1</v>
      </c>
      <c r="U14" s="9">
        <v>7.9479999999999995E-2</v>
      </c>
      <c r="V14" s="54">
        <v>-2.197E-2</v>
      </c>
    </row>
    <row r="15" spans="2:22" x14ac:dyDescent="0.25">
      <c r="O15" s="213"/>
      <c r="P15" s="9" t="s">
        <v>144</v>
      </c>
      <c r="Q15" s="9" t="s">
        <v>144</v>
      </c>
      <c r="R15" s="9" t="s">
        <v>144</v>
      </c>
      <c r="S15" s="9" t="s">
        <v>144</v>
      </c>
      <c r="T15" s="9"/>
      <c r="U15" s="9">
        <v>1E-4</v>
      </c>
      <c r="V15" s="9">
        <v>0.28460000000000002</v>
      </c>
    </row>
    <row r="16" spans="2:22" x14ac:dyDescent="0.25">
      <c r="O16" s="213" t="s">
        <v>149</v>
      </c>
      <c r="P16" s="9">
        <v>0.83142000000000005</v>
      </c>
      <c r="Q16" s="9">
        <v>0.82113999999999998</v>
      </c>
      <c r="R16" s="9">
        <v>0.82557000000000003</v>
      </c>
      <c r="S16" s="9">
        <v>0.82228000000000001</v>
      </c>
      <c r="T16" s="9">
        <v>7.9479999999999995E-2</v>
      </c>
      <c r="U16" s="9">
        <v>1</v>
      </c>
      <c r="V16" s="9">
        <v>0.96360000000000001</v>
      </c>
    </row>
    <row r="17" spans="15:22" x14ac:dyDescent="0.25">
      <c r="O17" s="213"/>
      <c r="P17" s="9" t="s">
        <v>144</v>
      </c>
      <c r="Q17" s="9" t="s">
        <v>144</v>
      </c>
      <c r="R17" s="9" t="s">
        <v>144</v>
      </c>
      <c r="S17" s="9" t="s">
        <v>144</v>
      </c>
      <c r="T17" s="9">
        <v>1E-4</v>
      </c>
      <c r="U17" s="9"/>
      <c r="V17" s="9" t="s">
        <v>144</v>
      </c>
    </row>
    <row r="18" spans="15:22" x14ac:dyDescent="0.25">
      <c r="O18" s="213" t="s">
        <v>150</v>
      </c>
      <c r="P18" s="9">
        <v>0.85538000000000003</v>
      </c>
      <c r="Q18" s="9">
        <v>0.84801000000000004</v>
      </c>
      <c r="R18" s="9">
        <v>0.85163999999999995</v>
      </c>
      <c r="S18" s="9">
        <v>0.84840000000000004</v>
      </c>
      <c r="T18" s="54">
        <v>-2.197E-2</v>
      </c>
      <c r="U18" s="9">
        <v>0.96360000000000001</v>
      </c>
      <c r="V18" s="9">
        <v>1</v>
      </c>
    </row>
    <row r="19" spans="15:22" x14ac:dyDescent="0.25">
      <c r="O19" s="213"/>
      <c r="P19" s="9" t="s">
        <v>144</v>
      </c>
      <c r="Q19" s="9" t="s">
        <v>144</v>
      </c>
      <c r="R19" s="9" t="s">
        <v>144</v>
      </c>
      <c r="S19" s="9" t="s">
        <v>144</v>
      </c>
      <c r="T19" s="9">
        <v>0.28460000000000002</v>
      </c>
      <c r="U19" s="9" t="s">
        <v>144</v>
      </c>
      <c r="V19"/>
    </row>
  </sheetData>
  <mergeCells count="10">
    <mergeCell ref="O14:O15"/>
    <mergeCell ref="O16:O17"/>
    <mergeCell ref="O18:O19"/>
    <mergeCell ref="B3:I3"/>
    <mergeCell ref="O3:V3"/>
    <mergeCell ref="O4:V4"/>
    <mergeCell ref="O6:O7"/>
    <mergeCell ref="O8:O9"/>
    <mergeCell ref="O10:O11"/>
    <mergeCell ref="O12:O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9"/>
  <sheetViews>
    <sheetView workbookViewId="0">
      <selection activeCell="E31" sqref="E31"/>
    </sheetView>
  </sheetViews>
  <sheetFormatPr defaultRowHeight="15" x14ac:dyDescent="0.25"/>
  <cols>
    <col min="1" max="1" width="9.140625" style="1"/>
    <col min="2" max="2" width="10.7109375" style="1" customWidth="1"/>
    <col min="3" max="6" width="14.42578125" style="1" customWidth="1"/>
    <col min="7" max="11" width="9.140625" style="1"/>
    <col min="12" max="12" width="26.5703125" style="1" customWidth="1"/>
    <col min="13" max="15" width="12.140625" style="1" customWidth="1"/>
    <col min="16" max="16" width="9.140625" style="1"/>
    <col min="17" max="17" width="24.7109375" style="1" customWidth="1"/>
    <col min="18" max="16384" width="9.140625" style="1"/>
  </cols>
  <sheetData>
    <row r="3" spans="2:20" ht="15.75" thickBot="1" x14ac:dyDescent="0.3"/>
    <row r="4" spans="2:20" ht="15.75" thickTop="1" x14ac:dyDescent="0.25">
      <c r="B4" s="238" t="s">
        <v>195</v>
      </c>
      <c r="C4" s="239" t="s">
        <v>4</v>
      </c>
      <c r="D4" s="212"/>
      <c r="E4" s="239" t="s">
        <v>34</v>
      </c>
      <c r="F4" s="212"/>
      <c r="L4" s="235" t="s">
        <v>192</v>
      </c>
      <c r="M4" s="236"/>
      <c r="N4" s="236"/>
      <c r="O4" s="236"/>
      <c r="Q4" s="235" t="s">
        <v>194</v>
      </c>
      <c r="R4" s="236"/>
      <c r="S4" s="236"/>
      <c r="T4" s="236"/>
    </row>
    <row r="5" spans="2:20" x14ac:dyDescent="0.25">
      <c r="B5" s="220"/>
      <c r="C5" s="28" t="s">
        <v>196</v>
      </c>
      <c r="D5" s="5" t="s">
        <v>197</v>
      </c>
      <c r="E5" s="28" t="s">
        <v>196</v>
      </c>
      <c r="F5" s="5" t="s">
        <v>197</v>
      </c>
      <c r="L5" s="234" t="s">
        <v>193</v>
      </c>
      <c r="M5" s="237" t="s">
        <v>150</v>
      </c>
      <c r="N5" s="237"/>
      <c r="O5" s="237"/>
      <c r="Q5" s="234" t="s">
        <v>193</v>
      </c>
      <c r="R5" s="237" t="s">
        <v>149</v>
      </c>
      <c r="S5" s="237"/>
      <c r="T5" s="237"/>
    </row>
    <row r="6" spans="2:20" x14ac:dyDescent="0.25">
      <c r="B6" s="219" t="s">
        <v>198</v>
      </c>
      <c r="C6" s="92">
        <f>M7</f>
        <v>607466</v>
      </c>
      <c r="D6" s="93">
        <f>N7</f>
        <v>31408</v>
      </c>
      <c r="E6" s="92">
        <f>R7</f>
        <v>558956</v>
      </c>
      <c r="F6" s="93">
        <f>S7</f>
        <v>79918</v>
      </c>
      <c r="L6" s="234"/>
      <c r="M6" s="81">
        <v>0</v>
      </c>
      <c r="N6" s="81">
        <v>1</v>
      </c>
      <c r="O6" s="81" t="s">
        <v>29</v>
      </c>
      <c r="Q6" s="234"/>
      <c r="R6" s="81">
        <v>0</v>
      </c>
      <c r="S6" s="81">
        <v>1</v>
      </c>
      <c r="T6" s="81" t="s">
        <v>29</v>
      </c>
    </row>
    <row r="7" spans="2:20" x14ac:dyDescent="0.25">
      <c r="B7" s="220"/>
      <c r="C7" s="89">
        <f>M8/100</f>
        <v>0.95079999999999998</v>
      </c>
      <c r="D7" s="87">
        <f>N8/100</f>
        <v>4.9200000000000001E-2</v>
      </c>
      <c r="E7" s="89">
        <f>R8/100</f>
        <v>0.8748999999999999</v>
      </c>
      <c r="F7" s="87">
        <f>S8/100</f>
        <v>0.12509999999999999</v>
      </c>
      <c r="L7" s="234">
        <v>0</v>
      </c>
      <c r="M7" s="9">
        <v>607466</v>
      </c>
      <c r="N7" s="9">
        <v>31408</v>
      </c>
      <c r="O7" s="9">
        <v>638874</v>
      </c>
      <c r="Q7" s="234">
        <v>0</v>
      </c>
      <c r="R7" s="9">
        <v>558956</v>
      </c>
      <c r="S7" s="9">
        <v>79918</v>
      </c>
      <c r="T7" s="9">
        <v>638874</v>
      </c>
    </row>
    <row r="8" spans="2:20" x14ac:dyDescent="0.25">
      <c r="B8" s="220" t="s">
        <v>199</v>
      </c>
      <c r="C8" s="88">
        <f>M9</f>
        <v>1780989</v>
      </c>
      <c r="D8" s="86">
        <f>N9</f>
        <v>535666</v>
      </c>
      <c r="E8" s="88">
        <f>R9</f>
        <v>1564859</v>
      </c>
      <c r="F8" s="86">
        <f>S9</f>
        <v>751796</v>
      </c>
      <c r="L8" s="234"/>
      <c r="M8" s="9">
        <v>95.08</v>
      </c>
      <c r="N8" s="9">
        <v>4.92</v>
      </c>
      <c r="O8" s="9"/>
      <c r="Q8" s="234"/>
      <c r="R8" s="9">
        <v>87.49</v>
      </c>
      <c r="S8" s="9">
        <v>12.51</v>
      </c>
      <c r="T8" s="9"/>
    </row>
    <row r="9" spans="2:20" x14ac:dyDescent="0.25">
      <c r="B9" s="220"/>
      <c r="C9" s="89">
        <f>M10/100</f>
        <v>0.76879999999999993</v>
      </c>
      <c r="D9" s="87">
        <f>N10/100</f>
        <v>0.23120000000000002</v>
      </c>
      <c r="E9" s="89">
        <f>R10/100</f>
        <v>0.67549999999999999</v>
      </c>
      <c r="F9" s="87">
        <f>S10/100</f>
        <v>0.32450000000000001</v>
      </c>
      <c r="L9" s="234">
        <v>1</v>
      </c>
      <c r="M9" s="9">
        <v>1780989</v>
      </c>
      <c r="N9" s="9">
        <v>535666</v>
      </c>
      <c r="O9" s="9">
        <v>2316655</v>
      </c>
      <c r="Q9" s="234">
        <v>1</v>
      </c>
      <c r="R9" s="9">
        <v>1564859</v>
      </c>
      <c r="S9" s="9">
        <v>751796</v>
      </c>
      <c r="T9" s="9">
        <v>2316655</v>
      </c>
    </row>
    <row r="10" spans="2:20" x14ac:dyDescent="0.25">
      <c r="B10" s="220" t="s">
        <v>200</v>
      </c>
      <c r="C10" s="88">
        <f>M11</f>
        <v>1750791</v>
      </c>
      <c r="D10" s="86">
        <f>N11</f>
        <v>506603</v>
      </c>
      <c r="E10" s="88">
        <f>R11</f>
        <v>1562813</v>
      </c>
      <c r="F10" s="86">
        <f>S11</f>
        <v>694581</v>
      </c>
      <c r="L10" s="234"/>
      <c r="M10" s="9">
        <v>76.88</v>
      </c>
      <c r="N10" s="9">
        <v>23.12</v>
      </c>
      <c r="O10" s="9"/>
      <c r="Q10" s="234"/>
      <c r="R10" s="9">
        <v>67.55</v>
      </c>
      <c r="S10" s="9">
        <v>32.450000000000003</v>
      </c>
      <c r="T10" s="9"/>
    </row>
    <row r="11" spans="2:20" x14ac:dyDescent="0.25">
      <c r="B11" s="220"/>
      <c r="C11" s="89">
        <f>M12/100</f>
        <v>0.77560000000000007</v>
      </c>
      <c r="D11" s="87">
        <f>N12/100</f>
        <v>0.22440000000000002</v>
      </c>
      <c r="E11" s="89">
        <f>R12/100</f>
        <v>0.69230000000000003</v>
      </c>
      <c r="F11" s="87">
        <f>S12/100</f>
        <v>0.30769999999999997</v>
      </c>
      <c r="L11" s="234">
        <v>2</v>
      </c>
      <c r="M11" s="9">
        <v>1750791</v>
      </c>
      <c r="N11" s="9">
        <v>506603</v>
      </c>
      <c r="O11" s="9">
        <v>2257394</v>
      </c>
      <c r="Q11" s="234">
        <v>2</v>
      </c>
      <c r="R11" s="9">
        <v>1562813</v>
      </c>
      <c r="S11" s="9">
        <v>694581</v>
      </c>
      <c r="T11" s="9">
        <v>2257394</v>
      </c>
    </row>
    <row r="12" spans="2:20" x14ac:dyDescent="0.25">
      <c r="B12" s="220" t="s">
        <v>201</v>
      </c>
      <c r="C12" s="88">
        <f>M13</f>
        <v>1789219</v>
      </c>
      <c r="D12" s="86">
        <f>N13</f>
        <v>438514</v>
      </c>
      <c r="E12" s="88">
        <f>R13</f>
        <v>1630162</v>
      </c>
      <c r="F12" s="86">
        <f>S13</f>
        <v>597571</v>
      </c>
      <c r="L12" s="234"/>
      <c r="M12" s="9">
        <v>77.56</v>
      </c>
      <c r="N12" s="9">
        <v>22.44</v>
      </c>
      <c r="O12" s="9"/>
      <c r="Q12" s="234"/>
      <c r="R12" s="9">
        <v>69.23</v>
      </c>
      <c r="S12" s="9">
        <v>30.77</v>
      </c>
      <c r="T12" s="9"/>
    </row>
    <row r="13" spans="2:20" x14ac:dyDescent="0.25">
      <c r="B13" s="220"/>
      <c r="C13" s="89">
        <f>M14/100</f>
        <v>0.80319999999999991</v>
      </c>
      <c r="D13" s="87">
        <f>N14/100</f>
        <v>0.1968</v>
      </c>
      <c r="E13" s="89">
        <f>R14/100</f>
        <v>0.73180000000000012</v>
      </c>
      <c r="F13" s="87">
        <f>S14/100</f>
        <v>0.26819999999999999</v>
      </c>
      <c r="L13" s="234">
        <v>3</v>
      </c>
      <c r="M13" s="9">
        <v>1789219</v>
      </c>
      <c r="N13" s="9">
        <v>438514</v>
      </c>
      <c r="O13" s="9">
        <v>2227733</v>
      </c>
      <c r="Q13" s="234">
        <v>3</v>
      </c>
      <c r="R13" s="9">
        <v>1630162</v>
      </c>
      <c r="S13" s="9">
        <v>597571</v>
      </c>
      <c r="T13" s="9">
        <v>2227733</v>
      </c>
    </row>
    <row r="14" spans="2:20" x14ac:dyDescent="0.25">
      <c r="B14" s="220" t="s">
        <v>203</v>
      </c>
      <c r="C14" s="88">
        <f>M15</f>
        <v>1876624</v>
      </c>
      <c r="D14" s="86">
        <f>N15</f>
        <v>343211</v>
      </c>
      <c r="E14" s="88">
        <f>R15</f>
        <v>1750859</v>
      </c>
      <c r="F14" s="86">
        <f>S15</f>
        <v>468976</v>
      </c>
      <c r="L14" s="234"/>
      <c r="M14" s="9">
        <v>80.319999999999993</v>
      </c>
      <c r="N14" s="9">
        <v>19.68</v>
      </c>
      <c r="O14" s="9"/>
      <c r="Q14" s="234"/>
      <c r="R14" s="9">
        <v>73.180000000000007</v>
      </c>
      <c r="S14" s="9">
        <v>26.82</v>
      </c>
      <c r="T14" s="9"/>
    </row>
    <row r="15" spans="2:20" x14ac:dyDescent="0.25">
      <c r="B15" s="220"/>
      <c r="C15" s="89">
        <f>M16/100</f>
        <v>0.84540000000000004</v>
      </c>
      <c r="D15" s="87">
        <f>N16/100</f>
        <v>0.15460000000000002</v>
      </c>
      <c r="E15" s="89">
        <f>R16/100</f>
        <v>0.78870000000000007</v>
      </c>
      <c r="F15" s="87">
        <f>S16/100</f>
        <v>0.21129999999999999</v>
      </c>
      <c r="L15" s="234">
        <v>4</v>
      </c>
      <c r="M15" s="9">
        <v>1876624</v>
      </c>
      <c r="N15" s="9">
        <v>343211</v>
      </c>
      <c r="O15" s="9">
        <v>2219835</v>
      </c>
      <c r="Q15" s="234">
        <v>4</v>
      </c>
      <c r="R15" s="9">
        <v>1750859</v>
      </c>
      <c r="S15" s="9">
        <v>468976</v>
      </c>
      <c r="T15" s="9">
        <v>2219835</v>
      </c>
    </row>
    <row r="16" spans="2:20" x14ac:dyDescent="0.25">
      <c r="B16" s="220" t="s">
        <v>202</v>
      </c>
      <c r="C16" s="88">
        <f>M17</f>
        <v>1990013</v>
      </c>
      <c r="D16" s="86">
        <f>N17</f>
        <v>233049</v>
      </c>
      <c r="E16" s="88">
        <f>R17</f>
        <v>1889706</v>
      </c>
      <c r="F16" s="86">
        <f>S17</f>
        <v>333356</v>
      </c>
      <c r="L16" s="234"/>
      <c r="M16" s="9">
        <v>84.54</v>
      </c>
      <c r="N16" s="9">
        <v>15.46</v>
      </c>
      <c r="O16" s="9"/>
      <c r="Q16" s="234"/>
      <c r="R16" s="9">
        <v>78.87</v>
      </c>
      <c r="S16" s="9">
        <v>21.13</v>
      </c>
      <c r="T16" s="9"/>
    </row>
    <row r="17" spans="2:20" x14ac:dyDescent="0.25">
      <c r="B17" s="220"/>
      <c r="C17" s="90">
        <f>M18/100</f>
        <v>0.8952</v>
      </c>
      <c r="D17" s="91">
        <f>N18/100</f>
        <v>0.1048</v>
      </c>
      <c r="E17" s="90">
        <f>R18/100</f>
        <v>0.85</v>
      </c>
      <c r="F17" s="91">
        <f>S18/100</f>
        <v>0.15</v>
      </c>
      <c r="L17" s="234">
        <v>5</v>
      </c>
      <c r="M17" s="9">
        <v>1990013</v>
      </c>
      <c r="N17" s="9">
        <v>233049</v>
      </c>
      <c r="O17" s="9">
        <v>2223062</v>
      </c>
      <c r="Q17" s="234">
        <v>5</v>
      </c>
      <c r="R17" s="9">
        <v>1889706</v>
      </c>
      <c r="S17" s="9">
        <v>333356</v>
      </c>
      <c r="T17" s="9">
        <v>2223062</v>
      </c>
    </row>
    <row r="18" spans="2:20" x14ac:dyDescent="0.25">
      <c r="B18" s="219" t="s">
        <v>204</v>
      </c>
      <c r="C18" s="85">
        <f>C6+C8+C10+C12+C14+C16</f>
        <v>9795102</v>
      </c>
      <c r="D18" s="85">
        <f>D6+D8+D10+D12+D14+D16</f>
        <v>2088451</v>
      </c>
      <c r="E18" s="85">
        <f>E6+E8+E10+E12+E14+E16</f>
        <v>8957355</v>
      </c>
      <c r="F18" s="85">
        <f>F6+F8+F10+F12+F14+F16</f>
        <v>2926198</v>
      </c>
      <c r="L18" s="234"/>
      <c r="M18" s="9">
        <v>89.52</v>
      </c>
      <c r="N18" s="9">
        <v>10.48</v>
      </c>
      <c r="O18" s="9"/>
      <c r="Q18" s="234"/>
      <c r="R18" s="9">
        <v>85</v>
      </c>
      <c r="S18" s="9">
        <v>15</v>
      </c>
      <c r="T18" s="9"/>
    </row>
    <row r="19" spans="2:20" x14ac:dyDescent="0.25">
      <c r="B19" s="220"/>
      <c r="C19" s="84">
        <f>C18/SUM(C18:D18)</f>
        <v>0.82425702144804669</v>
      </c>
      <c r="D19" s="84">
        <f>1-C19</f>
        <v>0.17574297855195331</v>
      </c>
      <c r="E19" s="84">
        <f>E18/SUM(E18:F18)</f>
        <v>0.75376068083341741</v>
      </c>
      <c r="F19" s="84">
        <f>1-E19</f>
        <v>0.24623931916658259</v>
      </c>
      <c r="L19" s="83" t="s">
        <v>29</v>
      </c>
      <c r="M19" s="9">
        <v>9795102</v>
      </c>
      <c r="N19" s="9">
        <v>2088451</v>
      </c>
      <c r="O19" s="82">
        <v>11880000</v>
      </c>
      <c r="Q19" s="83" t="s">
        <v>29</v>
      </c>
      <c r="R19" s="9">
        <v>8957355</v>
      </c>
      <c r="S19" s="9">
        <v>2926198</v>
      </c>
      <c r="T19" s="82">
        <v>11880000</v>
      </c>
    </row>
  </sheetData>
  <mergeCells count="28">
    <mergeCell ref="B4:B5"/>
    <mergeCell ref="C4:D4"/>
    <mergeCell ref="E4:F4"/>
    <mergeCell ref="B6:B7"/>
    <mergeCell ref="B8:B9"/>
    <mergeCell ref="Q13:Q14"/>
    <mergeCell ref="L11:L12"/>
    <mergeCell ref="B18:B19"/>
    <mergeCell ref="Q15:Q16"/>
    <mergeCell ref="Q17:Q18"/>
    <mergeCell ref="B16:B17"/>
    <mergeCell ref="B14:B15"/>
    <mergeCell ref="B12:B13"/>
    <mergeCell ref="L13:L14"/>
    <mergeCell ref="L15:L16"/>
    <mergeCell ref="L17:L18"/>
    <mergeCell ref="L9:L10"/>
    <mergeCell ref="Q7:Q8"/>
    <mergeCell ref="Q9:Q10"/>
    <mergeCell ref="Q11:Q12"/>
    <mergeCell ref="B10:B11"/>
    <mergeCell ref="Q5:Q6"/>
    <mergeCell ref="L4:O4"/>
    <mergeCell ref="L5:L6"/>
    <mergeCell ref="M5:O5"/>
    <mergeCell ref="L7:L8"/>
    <mergeCell ref="Q4:T4"/>
    <mergeCell ref="R5:T5"/>
  </mergeCells>
  <pageMargins left="0.7" right="0.7" top="0.75" bottom="0.75" header="0.3" footer="0.3"/>
  <pageSetup orientation="portrait" horizontalDpi="4294967293" r:id="rId1"/>
  <ignoredErrors>
    <ignoredError sqref="C7:F7 C9:F9 C11:F11 C13:F13 C15:F16 C8:F8 C10:F10 C12:F12 C14:F14 D19:E1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3"/>
  <sheetViews>
    <sheetView workbookViewId="0">
      <selection activeCell="B4" sqref="B4"/>
    </sheetView>
  </sheetViews>
  <sheetFormatPr defaultRowHeight="15" x14ac:dyDescent="0.25"/>
  <cols>
    <col min="1" max="2" width="9.140625" style="1"/>
    <col min="3" max="3" width="12.7109375" style="1" customWidth="1"/>
    <col min="4" max="4" width="13.85546875" style="1" customWidth="1"/>
    <col min="5" max="6" width="9.140625" style="1"/>
    <col min="7" max="7" width="19.42578125" style="1" customWidth="1"/>
    <col min="8" max="8" width="11.7109375" style="1" customWidth="1"/>
    <col min="9" max="9" width="11.5703125" style="1" bestFit="1" customWidth="1"/>
    <col min="10" max="21" width="11.7109375" style="1" customWidth="1"/>
    <col min="22" max="16384" width="9.140625" style="1"/>
  </cols>
  <sheetData>
    <row r="3" spans="2:19" ht="15.75" thickBot="1" x14ac:dyDescent="0.3">
      <c r="B3" s="141" t="s">
        <v>241</v>
      </c>
      <c r="N3" s="129"/>
      <c r="O3" s="129"/>
      <c r="P3" s="129"/>
      <c r="Q3" s="129"/>
      <c r="R3" s="129"/>
      <c r="S3" s="129"/>
    </row>
    <row r="4" spans="2:19" ht="45.75" thickBot="1" x14ac:dyDescent="0.3">
      <c r="B4" s="124" t="s">
        <v>1</v>
      </c>
      <c r="C4" s="125" t="s">
        <v>237</v>
      </c>
      <c r="D4" s="125" t="s">
        <v>238</v>
      </c>
      <c r="E4" s="124" t="s">
        <v>239</v>
      </c>
      <c r="N4" s="129"/>
      <c r="O4" s="106" t="s">
        <v>30</v>
      </c>
      <c r="P4" s="107" t="s">
        <v>147</v>
      </c>
      <c r="Q4" s="108" t="s">
        <v>146</v>
      </c>
      <c r="R4" s="140"/>
      <c r="S4" s="129"/>
    </row>
    <row r="5" spans="2:19" ht="15.75" thickTop="1" x14ac:dyDescent="0.25">
      <c r="B5" s="127">
        <f>O5</f>
        <v>2004</v>
      </c>
      <c r="C5" s="126">
        <f>Q5</f>
        <v>11623351</v>
      </c>
      <c r="D5" s="122">
        <f>P5</f>
        <v>1590209</v>
      </c>
      <c r="E5" s="123">
        <f t="shared" ref="E5:E18" si="0">D5/C5</f>
        <v>0.13681157869189359</v>
      </c>
      <c r="N5" s="129"/>
      <c r="O5" s="109">
        <v>2004</v>
      </c>
      <c r="P5" s="111">
        <v>1590209</v>
      </c>
      <c r="Q5" s="112">
        <v>11623351</v>
      </c>
      <c r="R5" s="95"/>
      <c r="S5" s="129"/>
    </row>
    <row r="6" spans="2:19" x14ac:dyDescent="0.25">
      <c r="B6" s="127">
        <f t="shared" ref="B6:B18" si="1">O6</f>
        <v>2005</v>
      </c>
      <c r="C6" s="88">
        <f t="shared" ref="C6:C18" si="2">Q6</f>
        <v>11539038</v>
      </c>
      <c r="D6" s="122">
        <f t="shared" ref="D6:D18" si="3">P6</f>
        <v>2849439</v>
      </c>
      <c r="E6" s="123">
        <f t="shared" si="0"/>
        <v>0.24693904292541544</v>
      </c>
      <c r="N6" s="129"/>
      <c r="O6" s="109">
        <v>2005</v>
      </c>
      <c r="P6" s="111">
        <v>2849439</v>
      </c>
      <c r="Q6" s="112">
        <v>11539038</v>
      </c>
      <c r="R6" s="95"/>
      <c r="S6" s="129"/>
    </row>
    <row r="7" spans="2:19" x14ac:dyDescent="0.25">
      <c r="B7" s="127">
        <f t="shared" si="1"/>
        <v>2006</v>
      </c>
      <c r="C7" s="88">
        <f t="shared" si="2"/>
        <v>9590595</v>
      </c>
      <c r="D7" s="122">
        <f t="shared" si="3"/>
        <v>2727011</v>
      </c>
      <c r="E7" s="123">
        <f t="shared" si="0"/>
        <v>0.28434221234448959</v>
      </c>
      <c r="N7" s="129"/>
      <c r="O7" s="109">
        <v>2006</v>
      </c>
      <c r="P7" s="111">
        <v>2727011</v>
      </c>
      <c r="Q7" s="112">
        <v>9590595</v>
      </c>
      <c r="R7" s="95"/>
      <c r="S7" s="129"/>
    </row>
    <row r="8" spans="2:19" x14ac:dyDescent="0.25">
      <c r="B8" s="127">
        <f t="shared" si="1"/>
        <v>2007</v>
      </c>
      <c r="C8" s="88">
        <f t="shared" si="2"/>
        <v>7448301</v>
      </c>
      <c r="D8" s="122">
        <f t="shared" si="3"/>
        <v>1398179</v>
      </c>
      <c r="E8" s="123">
        <f t="shared" si="0"/>
        <v>0.18771784330413069</v>
      </c>
      <c r="N8" s="129"/>
      <c r="O8" s="109">
        <v>2007</v>
      </c>
      <c r="P8" s="111">
        <v>1398179</v>
      </c>
      <c r="Q8" s="112">
        <v>7448301</v>
      </c>
      <c r="R8" s="95"/>
      <c r="S8" s="129"/>
    </row>
    <row r="9" spans="2:19" x14ac:dyDescent="0.25">
      <c r="B9" s="127">
        <f t="shared" si="1"/>
        <v>2008</v>
      </c>
      <c r="C9" s="88">
        <f t="shared" si="2"/>
        <v>4758675</v>
      </c>
      <c r="D9" s="122">
        <f t="shared" si="3"/>
        <v>621045</v>
      </c>
      <c r="E9" s="123">
        <f t="shared" si="0"/>
        <v>0.13050796702863718</v>
      </c>
      <c r="N9" s="129"/>
      <c r="O9" s="109">
        <v>2008</v>
      </c>
      <c r="P9" s="111">
        <v>621045</v>
      </c>
      <c r="Q9" s="112">
        <v>4758675</v>
      </c>
      <c r="R9" s="95"/>
      <c r="S9" s="129"/>
    </row>
    <row r="10" spans="2:19" x14ac:dyDescent="0.25">
      <c r="B10" s="127">
        <f t="shared" si="1"/>
        <v>2009</v>
      </c>
      <c r="C10" s="88">
        <f t="shared" si="2"/>
        <v>6000240</v>
      </c>
      <c r="D10" s="122">
        <f t="shared" si="3"/>
        <v>330724</v>
      </c>
      <c r="E10" s="123">
        <f t="shared" si="0"/>
        <v>5.511846192818954E-2</v>
      </c>
      <c r="N10" s="129"/>
      <c r="O10" s="109">
        <v>2009</v>
      </c>
      <c r="P10" s="111">
        <v>330724</v>
      </c>
      <c r="Q10" s="112">
        <v>6000240</v>
      </c>
      <c r="R10" s="95"/>
      <c r="S10" s="129"/>
    </row>
    <row r="11" spans="2:19" x14ac:dyDescent="0.25">
      <c r="B11" s="127">
        <f t="shared" si="1"/>
        <v>2010</v>
      </c>
      <c r="C11" s="88">
        <f t="shared" si="2"/>
        <v>5407615</v>
      </c>
      <c r="D11" s="122">
        <f t="shared" si="3"/>
        <v>29601</v>
      </c>
      <c r="E11" s="123">
        <f t="shared" si="0"/>
        <v>5.4739473871568151E-3</v>
      </c>
      <c r="N11" s="129"/>
      <c r="O11" s="109">
        <v>2010</v>
      </c>
      <c r="P11" s="111">
        <v>29601</v>
      </c>
      <c r="Q11" s="112">
        <v>5407615</v>
      </c>
      <c r="R11" s="95"/>
      <c r="S11" s="129"/>
    </row>
    <row r="12" spans="2:19" x14ac:dyDescent="0.25">
      <c r="B12" s="127">
        <f t="shared" si="1"/>
        <v>2011</v>
      </c>
      <c r="C12" s="88">
        <f t="shared" si="2"/>
        <v>4947372</v>
      </c>
      <c r="D12" s="122">
        <f t="shared" si="3"/>
        <v>34663</v>
      </c>
      <c r="E12" s="123">
        <f t="shared" si="0"/>
        <v>7.0063459954092799E-3</v>
      </c>
      <c r="N12" s="129"/>
      <c r="O12" s="109">
        <v>2011</v>
      </c>
      <c r="P12" s="111">
        <v>34663</v>
      </c>
      <c r="Q12" s="112">
        <v>4947372</v>
      </c>
      <c r="R12" s="95"/>
      <c r="S12" s="129"/>
    </row>
    <row r="13" spans="2:19" x14ac:dyDescent="0.25">
      <c r="B13" s="127">
        <f t="shared" si="1"/>
        <v>2012</v>
      </c>
      <c r="C13" s="88">
        <f t="shared" si="2"/>
        <v>7101876</v>
      </c>
      <c r="D13" s="122">
        <f t="shared" si="3"/>
        <v>42704</v>
      </c>
      <c r="E13" s="123">
        <f t="shared" si="0"/>
        <v>6.0130590846700221E-3</v>
      </c>
      <c r="N13" s="129"/>
      <c r="O13" s="109">
        <v>2012</v>
      </c>
      <c r="P13" s="111">
        <v>42704</v>
      </c>
      <c r="Q13" s="112">
        <v>7101876</v>
      </c>
      <c r="R13" s="95"/>
      <c r="S13" s="129"/>
    </row>
    <row r="14" spans="2:19" x14ac:dyDescent="0.25">
      <c r="B14" s="127">
        <f t="shared" si="1"/>
        <v>2013</v>
      </c>
      <c r="C14" s="88">
        <f t="shared" si="2"/>
        <v>6234906</v>
      </c>
      <c r="D14" s="122">
        <f t="shared" si="3"/>
        <v>32916</v>
      </c>
      <c r="E14" s="123">
        <f t="shared" si="0"/>
        <v>5.2793097442046443E-3</v>
      </c>
      <c r="N14" s="129"/>
      <c r="O14" s="109">
        <v>2013</v>
      </c>
      <c r="P14" s="111">
        <v>32916</v>
      </c>
      <c r="Q14" s="112">
        <v>6234906</v>
      </c>
      <c r="R14" s="95"/>
      <c r="S14" s="129"/>
    </row>
    <row r="15" spans="2:19" x14ac:dyDescent="0.25">
      <c r="B15" s="127">
        <f t="shared" si="1"/>
        <v>2014</v>
      </c>
      <c r="C15" s="88">
        <f t="shared" si="2"/>
        <v>3993302</v>
      </c>
      <c r="D15" s="122">
        <f t="shared" si="3"/>
        <v>25569</v>
      </c>
      <c r="E15" s="123">
        <f t="shared" si="0"/>
        <v>6.4029717762393128E-3</v>
      </c>
      <c r="N15" s="129"/>
      <c r="O15" s="109">
        <v>2014</v>
      </c>
      <c r="P15" s="111">
        <v>25569</v>
      </c>
      <c r="Q15" s="112">
        <v>3993302</v>
      </c>
      <c r="R15" s="95"/>
      <c r="S15" s="129"/>
    </row>
    <row r="16" spans="2:19" x14ac:dyDescent="0.25">
      <c r="B16" s="127">
        <f t="shared" si="1"/>
        <v>2015</v>
      </c>
      <c r="C16" s="88">
        <f t="shared" si="2"/>
        <v>4763961</v>
      </c>
      <c r="D16" s="122">
        <f t="shared" si="3"/>
        <v>25284</v>
      </c>
      <c r="E16" s="123">
        <f t="shared" si="0"/>
        <v>5.3073482339590942E-3</v>
      </c>
      <c r="N16" s="129"/>
      <c r="O16" s="109">
        <v>2015</v>
      </c>
      <c r="P16" s="111">
        <v>25284</v>
      </c>
      <c r="Q16" s="112">
        <v>4763961</v>
      </c>
      <c r="R16" s="95"/>
      <c r="S16" s="129"/>
    </row>
    <row r="17" spans="2:21" x14ac:dyDescent="0.25">
      <c r="B17" s="127">
        <f t="shared" si="1"/>
        <v>2016</v>
      </c>
      <c r="C17" s="88">
        <f t="shared" si="2"/>
        <v>5434062</v>
      </c>
      <c r="D17" s="122">
        <f t="shared" si="3"/>
        <v>25008</v>
      </c>
      <c r="E17" s="123">
        <f t="shared" si="0"/>
        <v>4.6020821992829673E-3</v>
      </c>
      <c r="N17" s="129"/>
      <c r="O17" s="109">
        <v>2016</v>
      </c>
      <c r="P17" s="111">
        <v>25008</v>
      </c>
      <c r="Q17" s="112">
        <v>5434062</v>
      </c>
      <c r="R17" s="95"/>
      <c r="S17" s="129"/>
    </row>
    <row r="18" spans="2:21" ht="15.75" thickBot="1" x14ac:dyDescent="0.3">
      <c r="B18" s="127">
        <f t="shared" si="1"/>
        <v>2017</v>
      </c>
      <c r="C18" s="88">
        <f t="shared" si="2"/>
        <v>4693545</v>
      </c>
      <c r="D18" s="122">
        <f t="shared" si="3"/>
        <v>26373</v>
      </c>
      <c r="E18" s="123">
        <f t="shared" si="0"/>
        <v>5.6189937456655892E-3</v>
      </c>
      <c r="N18" s="129"/>
      <c r="O18" s="113">
        <v>2017</v>
      </c>
      <c r="P18" s="114">
        <v>26373</v>
      </c>
      <c r="Q18" s="115">
        <v>4693545</v>
      </c>
      <c r="R18" s="95"/>
      <c r="S18" s="129"/>
    </row>
    <row r="19" spans="2:21" x14ac:dyDescent="0.25">
      <c r="N19" s="129"/>
      <c r="O19" s="142"/>
      <c r="P19" s="142"/>
      <c r="Q19" s="94"/>
      <c r="R19" s="95"/>
      <c r="S19" s="129"/>
    </row>
    <row r="20" spans="2:21" x14ac:dyDescent="0.25">
      <c r="N20" s="129"/>
      <c r="O20" s="142"/>
      <c r="P20" s="142"/>
      <c r="Q20" s="94"/>
      <c r="R20" s="95"/>
      <c r="S20" s="129"/>
    </row>
    <row r="21" spans="2:21" x14ac:dyDescent="0.25">
      <c r="G21" s="141" t="s">
        <v>241</v>
      </c>
      <c r="N21" s="129"/>
      <c r="O21" s="142"/>
      <c r="P21" s="142"/>
      <c r="Q21" s="94"/>
      <c r="R21" s="95"/>
      <c r="S21" s="129"/>
    </row>
    <row r="22" spans="2:21" x14ac:dyDescent="0.25">
      <c r="G22" s="66"/>
      <c r="H22" s="149">
        <v>2004</v>
      </c>
      <c r="I22" s="149">
        <v>2005</v>
      </c>
      <c r="J22" s="149">
        <v>2006</v>
      </c>
      <c r="K22" s="149">
        <v>2007</v>
      </c>
      <c r="L22" s="149">
        <v>2008</v>
      </c>
      <c r="M22" s="149">
        <v>2009</v>
      </c>
      <c r="N22" s="149">
        <v>2010</v>
      </c>
      <c r="O22" s="149">
        <v>2011</v>
      </c>
      <c r="P22" s="149">
        <v>2012</v>
      </c>
      <c r="Q22" s="149">
        <v>2013</v>
      </c>
      <c r="R22" s="149">
        <v>2014</v>
      </c>
      <c r="S22" s="149">
        <v>2015</v>
      </c>
      <c r="T22" s="149">
        <v>2016</v>
      </c>
      <c r="U22" s="149">
        <v>2017</v>
      </c>
    </row>
    <row r="23" spans="2:21" x14ac:dyDescent="0.25">
      <c r="G23" s="143" t="s">
        <v>237</v>
      </c>
      <c r="H23" s="92">
        <f>Q5</f>
        <v>11623351</v>
      </c>
      <c r="I23" s="93">
        <f>Q6</f>
        <v>11539038</v>
      </c>
      <c r="J23" s="93">
        <f>Q7</f>
        <v>9590595</v>
      </c>
      <c r="K23" s="93">
        <f>Q8</f>
        <v>7448301</v>
      </c>
      <c r="L23" s="93">
        <f>Q9</f>
        <v>4758675</v>
      </c>
      <c r="M23" s="93">
        <f>Q10</f>
        <v>6000240</v>
      </c>
      <c r="N23" s="93">
        <f>Q11</f>
        <v>5407615</v>
      </c>
      <c r="O23" s="93">
        <f>Q12</f>
        <v>4947372</v>
      </c>
      <c r="P23" s="93">
        <f>Q13</f>
        <v>7101876</v>
      </c>
      <c r="Q23" s="93">
        <f>Q14</f>
        <v>6234906</v>
      </c>
      <c r="R23" s="93">
        <f>Q15</f>
        <v>3993302</v>
      </c>
      <c r="S23" s="93">
        <f>Q16</f>
        <v>4763961</v>
      </c>
      <c r="T23" s="93">
        <f>Q17</f>
        <v>5434062</v>
      </c>
      <c r="U23" s="93">
        <f>Q18</f>
        <v>4693545</v>
      </c>
    </row>
    <row r="24" spans="2:21" ht="15.75" thickBot="1" x14ac:dyDescent="0.3">
      <c r="G24" s="144" t="s">
        <v>238</v>
      </c>
      <c r="H24" s="145">
        <f>P5</f>
        <v>1590209</v>
      </c>
      <c r="I24" s="146">
        <f>P6</f>
        <v>2849439</v>
      </c>
      <c r="J24" s="146">
        <f>P7</f>
        <v>2727011</v>
      </c>
      <c r="K24" s="146">
        <f>P8</f>
        <v>1398179</v>
      </c>
      <c r="L24" s="146">
        <f>P9</f>
        <v>621045</v>
      </c>
      <c r="M24" s="146">
        <f>P10</f>
        <v>330724</v>
      </c>
      <c r="N24" s="146">
        <f>P11</f>
        <v>29601</v>
      </c>
      <c r="O24" s="146">
        <f>P12</f>
        <v>34663</v>
      </c>
      <c r="P24" s="146">
        <f>P13</f>
        <v>42704</v>
      </c>
      <c r="Q24" s="146">
        <f>P14</f>
        <v>32916</v>
      </c>
      <c r="R24" s="146">
        <f>P15</f>
        <v>25569</v>
      </c>
      <c r="S24" s="146">
        <f>P16</f>
        <v>25284</v>
      </c>
      <c r="T24" s="146">
        <f>P17</f>
        <v>25008</v>
      </c>
      <c r="U24" s="146">
        <f>P18</f>
        <v>26373</v>
      </c>
    </row>
    <row r="25" spans="2:21" ht="15.75" thickTop="1" x14ac:dyDescent="0.25">
      <c r="G25" s="147" t="s">
        <v>239</v>
      </c>
      <c r="H25" s="148">
        <f>H24/H23</f>
        <v>0.13681157869189359</v>
      </c>
      <c r="I25" s="148">
        <f t="shared" ref="I25:U25" si="4">I24/I23</f>
        <v>0.24693904292541544</v>
      </c>
      <c r="J25" s="148">
        <f t="shared" si="4"/>
        <v>0.28434221234448959</v>
      </c>
      <c r="K25" s="148">
        <f t="shared" si="4"/>
        <v>0.18771784330413069</v>
      </c>
      <c r="L25" s="148">
        <f t="shared" si="4"/>
        <v>0.13050796702863718</v>
      </c>
      <c r="M25" s="148">
        <f t="shared" si="4"/>
        <v>5.511846192818954E-2</v>
      </c>
      <c r="N25" s="148">
        <f t="shared" si="4"/>
        <v>5.4739473871568151E-3</v>
      </c>
      <c r="O25" s="148">
        <f t="shared" si="4"/>
        <v>7.0063459954092799E-3</v>
      </c>
      <c r="P25" s="148">
        <f t="shared" si="4"/>
        <v>6.0130590846700221E-3</v>
      </c>
      <c r="Q25" s="148">
        <f t="shared" si="4"/>
        <v>5.2793097442046443E-3</v>
      </c>
      <c r="R25" s="148">
        <f t="shared" si="4"/>
        <v>6.4029717762393128E-3</v>
      </c>
      <c r="S25" s="148">
        <f t="shared" si="4"/>
        <v>5.3073482339590942E-3</v>
      </c>
      <c r="T25" s="148">
        <f t="shared" si="4"/>
        <v>4.6020821992829673E-3</v>
      </c>
      <c r="U25" s="148">
        <f t="shared" si="4"/>
        <v>5.6189937456655892E-3</v>
      </c>
    </row>
    <row r="26" spans="2:21" x14ac:dyDescent="0.25">
      <c r="N26" s="129"/>
      <c r="O26" s="142"/>
      <c r="P26" s="142"/>
      <c r="Q26" s="94"/>
      <c r="R26" s="95"/>
      <c r="S26" s="129"/>
    </row>
    <row r="27" spans="2:21" x14ac:dyDescent="0.25">
      <c r="N27" s="129"/>
      <c r="O27" s="240"/>
      <c r="P27" s="240"/>
      <c r="Q27" s="94"/>
      <c r="R27" s="95"/>
      <c r="S27" s="129"/>
    </row>
    <row r="28" spans="2:21" x14ac:dyDescent="0.25">
      <c r="N28" s="129"/>
      <c r="O28" s="240"/>
      <c r="P28" s="240"/>
      <c r="Q28" s="94"/>
      <c r="R28" s="95"/>
      <c r="S28" s="129"/>
    </row>
    <row r="29" spans="2:21" x14ac:dyDescent="0.25">
      <c r="N29" s="129"/>
      <c r="O29" s="240"/>
      <c r="P29" s="240"/>
      <c r="Q29" s="94"/>
      <c r="R29" s="95"/>
      <c r="S29" s="129"/>
    </row>
    <row r="30" spans="2:21" x14ac:dyDescent="0.25">
      <c r="N30" s="129"/>
      <c r="O30" s="240"/>
      <c r="P30" s="240"/>
      <c r="Q30" s="94"/>
      <c r="R30" s="95"/>
      <c r="S30" s="129"/>
    </row>
    <row r="31" spans="2:21" x14ac:dyDescent="0.25">
      <c r="N31" s="129"/>
      <c r="O31" s="240"/>
      <c r="P31" s="240"/>
      <c r="Q31" s="94"/>
      <c r="R31" s="95"/>
      <c r="S31" s="129"/>
    </row>
    <row r="32" spans="2:21" x14ac:dyDescent="0.25">
      <c r="N32" s="129"/>
      <c r="O32" s="240"/>
      <c r="P32" s="240"/>
      <c r="Q32" s="94"/>
      <c r="R32" s="95"/>
      <c r="S32" s="129"/>
    </row>
    <row r="33" spans="14:19" x14ac:dyDescent="0.25">
      <c r="N33" s="129"/>
      <c r="O33" s="129"/>
      <c r="P33" s="129"/>
      <c r="Q33" s="129"/>
      <c r="R33" s="129"/>
      <c r="S33" s="129"/>
    </row>
  </sheetData>
  <mergeCells count="6">
    <mergeCell ref="O29:O30"/>
    <mergeCell ref="P29:P30"/>
    <mergeCell ref="O31:O32"/>
    <mergeCell ref="P31:P32"/>
    <mergeCell ref="O27:O28"/>
    <mergeCell ref="P27:P2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workbookViewId="0">
      <selection activeCell="B2" sqref="B2:M73"/>
    </sheetView>
  </sheetViews>
  <sheetFormatPr defaultRowHeight="15" x14ac:dyDescent="0.25"/>
  <cols>
    <col min="1" max="1" width="9.140625" style="1"/>
    <col min="2" max="2" width="7.85546875" style="1" customWidth="1"/>
    <col min="3" max="3" width="7.140625" style="1" bestFit="1" customWidth="1"/>
    <col min="4" max="4" width="9.42578125" style="1" bestFit="1" customWidth="1"/>
    <col min="5" max="9" width="7.85546875" style="1" bestFit="1" customWidth="1"/>
    <col min="10" max="10" width="6.28515625" style="1" bestFit="1" customWidth="1"/>
    <col min="11" max="11" width="6.5703125" style="1" bestFit="1" customWidth="1"/>
    <col min="12" max="12" width="8.7109375" style="1" bestFit="1" customWidth="1"/>
    <col min="13" max="13" width="8.5703125" style="1" bestFit="1" customWidth="1"/>
    <col min="14" max="20" width="9.140625" style="1"/>
    <col min="21" max="21" width="17.7109375" style="1" customWidth="1"/>
    <col min="22" max="22" width="18.85546875" style="1" customWidth="1"/>
    <col min="23" max="23" width="18.28515625" style="1" customWidth="1"/>
    <col min="24" max="24" width="17.5703125" style="1" customWidth="1"/>
    <col min="25" max="25" width="19.7109375" style="1" customWidth="1"/>
    <col min="26" max="26" width="21" style="1" customWidth="1"/>
    <col min="27" max="27" width="18.5703125" style="1" customWidth="1"/>
    <col min="28" max="29" width="9.140625" style="1"/>
    <col min="30" max="30" width="18.85546875" style="1" customWidth="1"/>
    <col min="31" max="31" width="16.28515625" style="1" customWidth="1"/>
    <col min="32" max="16384" width="9.140625" style="1"/>
  </cols>
  <sheetData>
    <row r="2" spans="2:31" ht="12" customHeight="1" thickBot="1" x14ac:dyDescent="0.3">
      <c r="B2" s="157" t="s">
        <v>263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</row>
    <row r="3" spans="2:31" s="139" customFormat="1" ht="30.75" thickBot="1" x14ac:dyDescent="0.3">
      <c r="B3" s="159" t="s">
        <v>1</v>
      </c>
      <c r="C3" s="159" t="s">
        <v>262</v>
      </c>
      <c r="D3" s="160" t="s">
        <v>24</v>
      </c>
      <c r="E3" s="161" t="s">
        <v>254</v>
      </c>
      <c r="F3" s="161" t="s">
        <v>255</v>
      </c>
      <c r="G3" s="161" t="s">
        <v>256</v>
      </c>
      <c r="H3" s="161" t="s">
        <v>257</v>
      </c>
      <c r="I3" s="161" t="s">
        <v>258</v>
      </c>
      <c r="J3" s="159" t="s">
        <v>233</v>
      </c>
      <c r="K3" s="160" t="s">
        <v>259</v>
      </c>
      <c r="L3" s="160" t="s">
        <v>260</v>
      </c>
      <c r="M3" s="160" t="s">
        <v>261</v>
      </c>
      <c r="R3" s="106" t="s">
        <v>242</v>
      </c>
      <c r="S3" s="107" t="s">
        <v>228</v>
      </c>
      <c r="T3" s="107" t="s">
        <v>30</v>
      </c>
      <c r="U3" s="107" t="s">
        <v>149</v>
      </c>
      <c r="V3" s="107" t="s">
        <v>243</v>
      </c>
      <c r="W3" s="107" t="s">
        <v>244</v>
      </c>
      <c r="X3" s="107" t="s">
        <v>245</v>
      </c>
      <c r="Y3" s="107" t="s">
        <v>246</v>
      </c>
      <c r="Z3" s="107" t="s">
        <v>247</v>
      </c>
      <c r="AA3" s="107" t="s">
        <v>248</v>
      </c>
      <c r="AB3" s="107" t="s">
        <v>155</v>
      </c>
      <c r="AC3" s="107" t="s">
        <v>156</v>
      </c>
      <c r="AD3" s="107" t="s">
        <v>157</v>
      </c>
      <c r="AE3" s="108" t="s">
        <v>158</v>
      </c>
    </row>
    <row r="4" spans="2:31" ht="11.25" customHeight="1" thickTop="1" x14ac:dyDescent="0.25">
      <c r="B4" s="245">
        <f>T4</f>
        <v>2004</v>
      </c>
      <c r="C4" s="162" t="str">
        <f>R4</f>
        <v>MEAN</v>
      </c>
      <c r="D4" s="163">
        <f>U4</f>
        <v>1.4670700000000001</v>
      </c>
      <c r="E4" s="164">
        <f>W4</f>
        <v>2.0951399999999998</v>
      </c>
      <c r="F4" s="164">
        <f t="shared" ref="F4:M4" si="0">X4</f>
        <v>2.02928</v>
      </c>
      <c r="G4" s="164">
        <f t="shared" si="0"/>
        <v>2.0175700000000001</v>
      </c>
      <c r="H4" s="164">
        <f t="shared" si="0"/>
        <v>2.0207700000000002</v>
      </c>
      <c r="I4" s="164">
        <f t="shared" si="0"/>
        <v>2.0198999999999998</v>
      </c>
      <c r="J4" s="164">
        <f t="shared" si="0"/>
        <v>30.891546422000001</v>
      </c>
      <c r="K4" s="164">
        <f t="shared" si="0"/>
        <v>0.63812999999999998</v>
      </c>
      <c r="L4" s="164">
        <f t="shared" si="0"/>
        <v>0.70645000000000002</v>
      </c>
      <c r="M4" s="165">
        <f t="shared" si="0"/>
        <v>0.18421000000000001</v>
      </c>
      <c r="R4" s="109" t="s">
        <v>249</v>
      </c>
      <c r="S4" s="111">
        <v>1</v>
      </c>
      <c r="T4" s="111">
        <v>2004</v>
      </c>
      <c r="U4" s="150">
        <v>1.4670700000000001</v>
      </c>
      <c r="V4" s="150">
        <v>0.55062</v>
      </c>
      <c r="W4" s="150">
        <v>2.0951399999999998</v>
      </c>
      <c r="X4" s="150">
        <v>2.02928</v>
      </c>
      <c r="Y4" s="150">
        <v>2.0175700000000001</v>
      </c>
      <c r="Z4" s="150">
        <v>2.0207700000000002</v>
      </c>
      <c r="AA4" s="150">
        <v>2.0198999999999998</v>
      </c>
      <c r="AB4" s="150">
        <v>30.891546422000001</v>
      </c>
      <c r="AC4" s="150">
        <v>0.63812999999999998</v>
      </c>
      <c r="AD4" s="150">
        <v>0.70645000000000002</v>
      </c>
      <c r="AE4" s="151">
        <v>0.18421000000000001</v>
      </c>
    </row>
    <row r="5" spans="2:31" ht="9" customHeight="1" x14ac:dyDescent="0.25">
      <c r="B5" s="242"/>
      <c r="C5" s="166" t="str">
        <f t="shared" ref="C5:C68" si="1">R5</f>
        <v>STD</v>
      </c>
      <c r="D5" s="167">
        <f t="shared" ref="D5:D68" si="2">U5</f>
        <v>0.12372</v>
      </c>
      <c r="E5" s="168">
        <f t="shared" ref="E5:E68" si="3">W5</f>
        <v>0.17551</v>
      </c>
      <c r="F5" s="168">
        <f t="shared" ref="F5:F68" si="4">X5</f>
        <v>0.17582999999999999</v>
      </c>
      <c r="G5" s="168">
        <f t="shared" ref="G5:G68" si="5">Y5</f>
        <v>0.18375</v>
      </c>
      <c r="H5" s="168">
        <f t="shared" ref="H5:H68" si="6">Z5</f>
        <v>0.20091000000000001</v>
      </c>
      <c r="I5" s="168">
        <f t="shared" ref="I5:I68" si="7">AA5</f>
        <v>0.23844000000000001</v>
      </c>
      <c r="J5" s="168">
        <f t="shared" ref="J5:J68" si="8">AB5</f>
        <v>0.93573126910000004</v>
      </c>
      <c r="K5" s="168">
        <f t="shared" ref="K5:K68" si="9">AC5</f>
        <v>0.15425</v>
      </c>
      <c r="L5" s="168">
        <f t="shared" ref="L5:L68" si="10">AD5</f>
        <v>0.17971999999999999</v>
      </c>
      <c r="M5" s="169">
        <f t="shared" ref="M5:M68" si="11">AE5</f>
        <v>1.8020000000000001E-2</v>
      </c>
      <c r="R5" s="109" t="s">
        <v>250</v>
      </c>
      <c r="S5" s="111">
        <v>2</v>
      </c>
      <c r="T5" s="111">
        <v>2004</v>
      </c>
      <c r="U5" s="150">
        <v>0.12372</v>
      </c>
      <c r="V5" s="150">
        <v>5.799E-2</v>
      </c>
      <c r="W5" s="150">
        <v>0.17551</v>
      </c>
      <c r="X5" s="150">
        <v>0.17582999999999999</v>
      </c>
      <c r="Y5" s="150">
        <v>0.18375</v>
      </c>
      <c r="Z5" s="150">
        <v>0.20091000000000001</v>
      </c>
      <c r="AA5" s="150">
        <v>0.23844000000000001</v>
      </c>
      <c r="AB5" s="150">
        <v>0.93573126910000004</v>
      </c>
      <c r="AC5" s="150">
        <v>0.15425</v>
      </c>
      <c r="AD5" s="150">
        <v>0.17971999999999999</v>
      </c>
      <c r="AE5" s="151">
        <v>1.8020000000000001E-2</v>
      </c>
    </row>
    <row r="6" spans="2:31" ht="9" customHeight="1" x14ac:dyDescent="0.25">
      <c r="B6" s="242"/>
      <c r="C6" s="166" t="str">
        <f t="shared" si="1"/>
        <v>P10</v>
      </c>
      <c r="D6" s="167">
        <f t="shared" si="2"/>
        <v>0.44436999999999999</v>
      </c>
      <c r="E6" s="168">
        <f t="shared" si="3"/>
        <v>0.61190999999999995</v>
      </c>
      <c r="F6" s="168">
        <f t="shared" si="4"/>
        <v>0.48864999999999997</v>
      </c>
      <c r="G6" s="168">
        <f t="shared" si="5"/>
        <v>0.43779000000000001</v>
      </c>
      <c r="H6" s="168">
        <f t="shared" si="6"/>
        <v>0.35881000000000002</v>
      </c>
      <c r="I6" s="168">
        <f t="shared" si="7"/>
        <v>0.25899</v>
      </c>
      <c r="J6" s="168">
        <f t="shared" si="8"/>
        <v>22.983774045000001</v>
      </c>
      <c r="K6" s="168">
        <f t="shared" si="9"/>
        <v>6.0200000000000002E-3</v>
      </c>
      <c r="L6" s="168">
        <f t="shared" si="10"/>
        <v>2.0840000000000001E-2</v>
      </c>
      <c r="M6" s="169">
        <f t="shared" si="11"/>
        <v>3.9329999999999997E-2</v>
      </c>
      <c r="R6" s="109" t="s">
        <v>251</v>
      </c>
      <c r="S6" s="111">
        <v>3</v>
      </c>
      <c r="T6" s="111">
        <v>2004</v>
      </c>
      <c r="U6" s="150">
        <v>0.44436999999999999</v>
      </c>
      <c r="V6" s="150">
        <v>9.1249999999999998E-2</v>
      </c>
      <c r="W6" s="150">
        <v>0.61190999999999995</v>
      </c>
      <c r="X6" s="150">
        <v>0.48864999999999997</v>
      </c>
      <c r="Y6" s="150">
        <v>0.43779000000000001</v>
      </c>
      <c r="Z6" s="150">
        <v>0.35881000000000002</v>
      </c>
      <c r="AA6" s="150">
        <v>0.25899</v>
      </c>
      <c r="AB6" s="150">
        <v>22.983774045000001</v>
      </c>
      <c r="AC6" s="150">
        <v>6.0200000000000002E-3</v>
      </c>
      <c r="AD6" s="150">
        <v>2.0840000000000001E-2</v>
      </c>
      <c r="AE6" s="151">
        <v>3.9329999999999997E-2</v>
      </c>
    </row>
    <row r="7" spans="2:31" ht="9" customHeight="1" x14ac:dyDescent="0.25">
      <c r="B7" s="242"/>
      <c r="C7" s="166" t="str">
        <f t="shared" si="1"/>
        <v>MEDIAN</v>
      </c>
      <c r="D7" s="167">
        <f t="shared" si="2"/>
        <v>1.33954</v>
      </c>
      <c r="E7" s="168">
        <f t="shared" si="3"/>
        <v>1.9626699999999999</v>
      </c>
      <c r="F7" s="168">
        <f t="shared" si="4"/>
        <v>1.9209000000000001</v>
      </c>
      <c r="G7" s="168">
        <f t="shared" si="5"/>
        <v>1.8877600000000001</v>
      </c>
      <c r="H7" s="168">
        <f t="shared" si="6"/>
        <v>1.8682099999999999</v>
      </c>
      <c r="I7" s="168">
        <f t="shared" si="7"/>
        <v>1.6795100000000001</v>
      </c>
      <c r="J7" s="168">
        <f t="shared" si="8"/>
        <v>30.120367813000001</v>
      </c>
      <c r="K7" s="168">
        <f t="shared" si="9"/>
        <v>0.23521</v>
      </c>
      <c r="L7" s="168">
        <f t="shared" si="10"/>
        <v>0.20652999999999999</v>
      </c>
      <c r="M7" s="169">
        <f t="shared" si="11"/>
        <v>0.16844999999999999</v>
      </c>
      <c r="R7" s="109" t="s">
        <v>252</v>
      </c>
      <c r="S7" s="111">
        <v>4</v>
      </c>
      <c r="T7" s="111">
        <v>2004</v>
      </c>
      <c r="U7" s="150">
        <v>1.33954</v>
      </c>
      <c r="V7" s="150">
        <v>0.48714000000000002</v>
      </c>
      <c r="W7" s="150">
        <v>1.9626699999999999</v>
      </c>
      <c r="X7" s="150">
        <v>1.9209000000000001</v>
      </c>
      <c r="Y7" s="150">
        <v>1.8877600000000001</v>
      </c>
      <c r="Z7" s="150">
        <v>1.8682099999999999</v>
      </c>
      <c r="AA7" s="150">
        <v>1.6795100000000001</v>
      </c>
      <c r="AB7" s="150">
        <v>30.120367813000001</v>
      </c>
      <c r="AC7" s="150">
        <v>0.23521</v>
      </c>
      <c r="AD7" s="150">
        <v>0.20652999999999999</v>
      </c>
      <c r="AE7" s="151">
        <v>0.16844999999999999</v>
      </c>
    </row>
    <row r="8" spans="2:31" ht="9" customHeight="1" x14ac:dyDescent="0.25">
      <c r="B8" s="243"/>
      <c r="C8" s="170" t="str">
        <f t="shared" si="1"/>
        <v>P90</v>
      </c>
      <c r="D8" s="171">
        <f t="shared" si="2"/>
        <v>2.5144500000000001</v>
      </c>
      <c r="E8" s="172">
        <f t="shared" si="3"/>
        <v>3.5319099999999999</v>
      </c>
      <c r="F8" s="172">
        <f t="shared" si="4"/>
        <v>3.5502600000000002</v>
      </c>
      <c r="G8" s="172">
        <f t="shared" si="5"/>
        <v>3.58778</v>
      </c>
      <c r="H8" s="172">
        <f t="shared" si="6"/>
        <v>3.86361</v>
      </c>
      <c r="I8" s="172">
        <f t="shared" si="7"/>
        <v>4.2032800000000003</v>
      </c>
      <c r="J8" s="172">
        <f t="shared" si="8"/>
        <v>40.557110686999998</v>
      </c>
      <c r="K8" s="172">
        <f t="shared" si="9"/>
        <v>1.83162</v>
      </c>
      <c r="L8" s="172">
        <f t="shared" si="10"/>
        <v>2.2609300000000001</v>
      </c>
      <c r="M8" s="173">
        <f t="shared" si="11"/>
        <v>0.36595</v>
      </c>
      <c r="R8" s="109" t="s">
        <v>253</v>
      </c>
      <c r="S8" s="111">
        <v>5</v>
      </c>
      <c r="T8" s="111">
        <v>2004</v>
      </c>
      <c r="U8" s="150">
        <v>2.5144500000000001</v>
      </c>
      <c r="V8" s="150">
        <v>1.0783</v>
      </c>
      <c r="W8" s="150">
        <v>3.5319099999999999</v>
      </c>
      <c r="X8" s="150">
        <v>3.5502600000000002</v>
      </c>
      <c r="Y8" s="150">
        <v>3.58778</v>
      </c>
      <c r="Z8" s="150">
        <v>3.86361</v>
      </c>
      <c r="AA8" s="150">
        <v>4.2032800000000003</v>
      </c>
      <c r="AB8" s="150">
        <v>40.557110686999998</v>
      </c>
      <c r="AC8" s="150">
        <v>1.83162</v>
      </c>
      <c r="AD8" s="150">
        <v>2.2609300000000001</v>
      </c>
      <c r="AE8" s="151">
        <v>0.36595</v>
      </c>
    </row>
    <row r="9" spans="2:31" ht="9" customHeight="1" x14ac:dyDescent="0.25">
      <c r="B9" s="241">
        <f>T9</f>
        <v>2005</v>
      </c>
      <c r="C9" s="174" t="str">
        <f t="shared" si="1"/>
        <v>MEAN</v>
      </c>
      <c r="D9" s="175">
        <f t="shared" si="2"/>
        <v>2.5832999999999999</v>
      </c>
      <c r="E9" s="176">
        <f t="shared" si="3"/>
        <v>2.0991599999999999</v>
      </c>
      <c r="F9" s="176">
        <f t="shared" si="4"/>
        <v>2.05728</v>
      </c>
      <c r="G9" s="176">
        <f t="shared" si="5"/>
        <v>2.0321099999999999</v>
      </c>
      <c r="H9" s="176">
        <f t="shared" si="6"/>
        <v>2.0322499999999999</v>
      </c>
      <c r="I9" s="176">
        <f t="shared" si="7"/>
        <v>2.0381</v>
      </c>
      <c r="J9" s="176">
        <f t="shared" si="8"/>
        <v>30.036043156000002</v>
      </c>
      <c r="K9" s="176">
        <f t="shared" si="9"/>
        <v>0.73443000000000003</v>
      </c>
      <c r="L9" s="176">
        <f t="shared" si="10"/>
        <v>0.86058999999999997</v>
      </c>
      <c r="M9" s="177">
        <f t="shared" si="11"/>
        <v>0.19400999999999999</v>
      </c>
      <c r="R9" s="109" t="s">
        <v>249</v>
      </c>
      <c r="S9" s="111">
        <v>1</v>
      </c>
      <c r="T9" s="111">
        <v>2005</v>
      </c>
      <c r="U9" s="150">
        <v>2.5832999999999999</v>
      </c>
      <c r="V9" s="150">
        <v>0.58216000000000001</v>
      </c>
      <c r="W9" s="150">
        <v>2.0991599999999999</v>
      </c>
      <c r="X9" s="150">
        <v>2.05728</v>
      </c>
      <c r="Y9" s="150">
        <v>2.0321099999999999</v>
      </c>
      <c r="Z9" s="150">
        <v>2.0322499999999999</v>
      </c>
      <c r="AA9" s="150">
        <v>2.0381</v>
      </c>
      <c r="AB9" s="150">
        <v>30.036043156000002</v>
      </c>
      <c r="AC9" s="150">
        <v>0.73443000000000003</v>
      </c>
      <c r="AD9" s="150">
        <v>0.86058999999999997</v>
      </c>
      <c r="AE9" s="151">
        <v>0.19400999999999999</v>
      </c>
    </row>
    <row r="10" spans="2:31" ht="9" customHeight="1" x14ac:dyDescent="0.25">
      <c r="B10" s="242"/>
      <c r="C10" s="166" t="str">
        <f t="shared" si="1"/>
        <v>STD</v>
      </c>
      <c r="D10" s="167">
        <f t="shared" si="2"/>
        <v>0.26706999999999997</v>
      </c>
      <c r="E10" s="168">
        <f t="shared" si="3"/>
        <v>0.19040000000000001</v>
      </c>
      <c r="F10" s="168">
        <f t="shared" si="4"/>
        <v>0.19531000000000001</v>
      </c>
      <c r="G10" s="168">
        <f t="shared" si="5"/>
        <v>0.19969000000000001</v>
      </c>
      <c r="H10" s="168">
        <f t="shared" si="6"/>
        <v>0.21209</v>
      </c>
      <c r="I10" s="168">
        <f t="shared" si="7"/>
        <v>0.24668000000000001</v>
      </c>
      <c r="J10" s="168">
        <f t="shared" si="8"/>
        <v>0.90995305250000003</v>
      </c>
      <c r="K10" s="168">
        <f t="shared" si="9"/>
        <v>0.19475999999999999</v>
      </c>
      <c r="L10" s="168">
        <f t="shared" si="10"/>
        <v>0.22119</v>
      </c>
      <c r="M10" s="169">
        <f t="shared" si="11"/>
        <v>1.9900000000000001E-2</v>
      </c>
      <c r="R10" s="109" t="s">
        <v>250</v>
      </c>
      <c r="S10" s="111">
        <v>2</v>
      </c>
      <c r="T10" s="111">
        <v>2005</v>
      </c>
      <c r="U10" s="150">
        <v>0.26706999999999997</v>
      </c>
      <c r="V10" s="150">
        <v>7.1900000000000006E-2</v>
      </c>
      <c r="W10" s="150">
        <v>0.19040000000000001</v>
      </c>
      <c r="X10" s="150">
        <v>0.19531000000000001</v>
      </c>
      <c r="Y10" s="150">
        <v>0.19969000000000001</v>
      </c>
      <c r="Z10" s="150">
        <v>0.21209</v>
      </c>
      <c r="AA10" s="150">
        <v>0.24668000000000001</v>
      </c>
      <c r="AB10" s="150">
        <v>0.90995305250000003</v>
      </c>
      <c r="AC10" s="150">
        <v>0.19475999999999999</v>
      </c>
      <c r="AD10" s="150">
        <v>0.22119</v>
      </c>
      <c r="AE10" s="151">
        <v>1.9900000000000001E-2</v>
      </c>
    </row>
    <row r="11" spans="2:31" ht="9" customHeight="1" x14ac:dyDescent="0.25">
      <c r="B11" s="242"/>
      <c r="C11" s="166" t="str">
        <f t="shared" si="1"/>
        <v>P10</v>
      </c>
      <c r="D11" s="167">
        <f t="shared" si="2"/>
        <v>0.63051999999999997</v>
      </c>
      <c r="E11" s="168">
        <f t="shared" si="3"/>
        <v>0.59094999999999998</v>
      </c>
      <c r="F11" s="168">
        <f t="shared" si="4"/>
        <v>0.47245999999999999</v>
      </c>
      <c r="G11" s="168">
        <f t="shared" si="5"/>
        <v>0.41221999999999998</v>
      </c>
      <c r="H11" s="168">
        <f t="shared" si="6"/>
        <v>0.34734999999999999</v>
      </c>
      <c r="I11" s="168">
        <f t="shared" si="7"/>
        <v>0.25535999999999998</v>
      </c>
      <c r="J11" s="168">
        <f t="shared" si="8"/>
        <v>22.349808681999999</v>
      </c>
      <c r="K11" s="168">
        <f t="shared" si="9"/>
        <v>5.6600000000000001E-3</v>
      </c>
      <c r="L11" s="168">
        <f t="shared" si="10"/>
        <v>2.2349999999999998E-2</v>
      </c>
      <c r="M11" s="169">
        <f t="shared" si="11"/>
        <v>3.6499999999999998E-2</v>
      </c>
      <c r="R11" s="109" t="s">
        <v>251</v>
      </c>
      <c r="S11" s="111">
        <v>3</v>
      </c>
      <c r="T11" s="111">
        <v>2005</v>
      </c>
      <c r="U11" s="150">
        <v>0.63051999999999997</v>
      </c>
      <c r="V11" s="150">
        <v>9.0300000000000005E-2</v>
      </c>
      <c r="W11" s="150">
        <v>0.59094999999999998</v>
      </c>
      <c r="X11" s="150">
        <v>0.47245999999999999</v>
      </c>
      <c r="Y11" s="150">
        <v>0.41221999999999998</v>
      </c>
      <c r="Z11" s="150">
        <v>0.34734999999999999</v>
      </c>
      <c r="AA11" s="150">
        <v>0.25535999999999998</v>
      </c>
      <c r="AB11" s="150">
        <v>22.349808681999999</v>
      </c>
      <c r="AC11" s="150">
        <v>5.6600000000000001E-3</v>
      </c>
      <c r="AD11" s="150">
        <v>2.2349999999999998E-2</v>
      </c>
      <c r="AE11" s="151">
        <v>3.6499999999999998E-2</v>
      </c>
    </row>
    <row r="12" spans="2:31" ht="9" customHeight="1" x14ac:dyDescent="0.25">
      <c r="B12" s="242"/>
      <c r="C12" s="166" t="str">
        <f t="shared" si="1"/>
        <v>MEDIAN</v>
      </c>
      <c r="D12" s="167">
        <f t="shared" si="2"/>
        <v>2.1916799999999999</v>
      </c>
      <c r="E12" s="168">
        <f t="shared" si="3"/>
        <v>1.8774599999999999</v>
      </c>
      <c r="F12" s="168">
        <f t="shared" si="4"/>
        <v>1.8589500000000001</v>
      </c>
      <c r="G12" s="168">
        <f t="shared" si="5"/>
        <v>1.80314</v>
      </c>
      <c r="H12" s="168">
        <f t="shared" si="6"/>
        <v>1.8018400000000001</v>
      </c>
      <c r="I12" s="168">
        <f t="shared" si="7"/>
        <v>1.6236600000000001</v>
      </c>
      <c r="J12" s="168">
        <f t="shared" si="8"/>
        <v>29.26245595</v>
      </c>
      <c r="K12" s="168">
        <f t="shared" si="9"/>
        <v>0.23158000000000001</v>
      </c>
      <c r="L12" s="168">
        <f t="shared" si="10"/>
        <v>0.2382</v>
      </c>
      <c r="M12" s="169">
        <f t="shared" si="11"/>
        <v>0.16913</v>
      </c>
      <c r="R12" s="109" t="s">
        <v>252</v>
      </c>
      <c r="S12" s="111">
        <v>4</v>
      </c>
      <c r="T12" s="111">
        <v>2005</v>
      </c>
      <c r="U12" s="150">
        <v>2.1916799999999999</v>
      </c>
      <c r="V12" s="150">
        <v>0.49209999999999998</v>
      </c>
      <c r="W12" s="150">
        <v>1.8774599999999999</v>
      </c>
      <c r="X12" s="150">
        <v>1.8589500000000001</v>
      </c>
      <c r="Y12" s="150">
        <v>1.80314</v>
      </c>
      <c r="Z12" s="150">
        <v>1.8018400000000001</v>
      </c>
      <c r="AA12" s="150">
        <v>1.6236600000000001</v>
      </c>
      <c r="AB12" s="150">
        <v>29.26245595</v>
      </c>
      <c r="AC12" s="150">
        <v>0.23158000000000001</v>
      </c>
      <c r="AD12" s="150">
        <v>0.2382</v>
      </c>
      <c r="AE12" s="151">
        <v>0.16913</v>
      </c>
    </row>
    <row r="13" spans="2:31" ht="9" customHeight="1" x14ac:dyDescent="0.25">
      <c r="B13" s="243"/>
      <c r="C13" s="170" t="str">
        <f t="shared" si="1"/>
        <v>P90</v>
      </c>
      <c r="D13" s="171">
        <f t="shared" si="2"/>
        <v>4.6651100000000003</v>
      </c>
      <c r="E13" s="172">
        <f t="shared" si="3"/>
        <v>3.6654599999999999</v>
      </c>
      <c r="F13" s="172">
        <f t="shared" si="4"/>
        <v>3.6788500000000002</v>
      </c>
      <c r="G13" s="172">
        <f t="shared" si="5"/>
        <v>3.7396500000000001</v>
      </c>
      <c r="H13" s="172">
        <f t="shared" si="6"/>
        <v>4.0720000000000001</v>
      </c>
      <c r="I13" s="172">
        <f t="shared" si="7"/>
        <v>4.5059199999999997</v>
      </c>
      <c r="J13" s="172">
        <f t="shared" si="8"/>
        <v>39.430891959</v>
      </c>
      <c r="K13" s="172">
        <f t="shared" si="9"/>
        <v>2.1793999999999998</v>
      </c>
      <c r="L13" s="172">
        <f t="shared" si="10"/>
        <v>2.8513199999999999</v>
      </c>
      <c r="M13" s="173">
        <f t="shared" si="11"/>
        <v>0.39476</v>
      </c>
      <c r="R13" s="109" t="s">
        <v>253</v>
      </c>
      <c r="S13" s="111">
        <v>5</v>
      </c>
      <c r="T13" s="111">
        <v>2005</v>
      </c>
      <c r="U13" s="150">
        <v>4.6651100000000003</v>
      </c>
      <c r="V13" s="150">
        <v>1.0552600000000001</v>
      </c>
      <c r="W13" s="150">
        <v>3.6654599999999999</v>
      </c>
      <c r="X13" s="150">
        <v>3.6788500000000002</v>
      </c>
      <c r="Y13" s="150">
        <v>3.7396500000000001</v>
      </c>
      <c r="Z13" s="150">
        <v>4.0720000000000001</v>
      </c>
      <c r="AA13" s="150">
        <v>4.5059199999999997</v>
      </c>
      <c r="AB13" s="150">
        <v>39.430891959</v>
      </c>
      <c r="AC13" s="150">
        <v>2.1793999999999998</v>
      </c>
      <c r="AD13" s="150">
        <v>2.8513199999999999</v>
      </c>
      <c r="AE13" s="151">
        <v>0.39476</v>
      </c>
    </row>
    <row r="14" spans="2:31" ht="9" customHeight="1" x14ac:dyDescent="0.25">
      <c r="B14" s="241">
        <f>T14</f>
        <v>2006</v>
      </c>
      <c r="C14" s="174" t="str">
        <f t="shared" si="1"/>
        <v>MEAN</v>
      </c>
      <c r="D14" s="175">
        <f t="shared" si="2"/>
        <v>2.46346</v>
      </c>
      <c r="E14" s="176">
        <f t="shared" si="3"/>
        <v>1.75559</v>
      </c>
      <c r="F14" s="176">
        <f t="shared" si="4"/>
        <v>1.6937199999999999</v>
      </c>
      <c r="G14" s="176">
        <f t="shared" si="5"/>
        <v>1.6969099999999999</v>
      </c>
      <c r="H14" s="176">
        <f t="shared" si="6"/>
        <v>1.6952199999999999</v>
      </c>
      <c r="I14" s="176">
        <f t="shared" si="7"/>
        <v>1.69241</v>
      </c>
      <c r="J14" s="176">
        <f t="shared" si="8"/>
        <v>30.078782316000002</v>
      </c>
      <c r="K14" s="176">
        <f t="shared" si="9"/>
        <v>0.70428999999999997</v>
      </c>
      <c r="L14" s="176">
        <f t="shared" si="10"/>
        <v>0.82079999999999997</v>
      </c>
      <c r="M14" s="177">
        <f t="shared" si="11"/>
        <v>0.13625000000000001</v>
      </c>
      <c r="R14" s="109" t="s">
        <v>249</v>
      </c>
      <c r="S14" s="111">
        <v>1</v>
      </c>
      <c r="T14" s="111">
        <v>2006</v>
      </c>
      <c r="U14" s="150">
        <v>2.46346</v>
      </c>
      <c r="V14" s="150">
        <v>0.50455000000000005</v>
      </c>
      <c r="W14" s="150">
        <v>1.75559</v>
      </c>
      <c r="X14" s="150">
        <v>1.6937199999999999</v>
      </c>
      <c r="Y14" s="150">
        <v>1.6969099999999999</v>
      </c>
      <c r="Z14" s="150">
        <v>1.6952199999999999</v>
      </c>
      <c r="AA14" s="150">
        <v>1.69241</v>
      </c>
      <c r="AB14" s="150">
        <v>30.078782316000002</v>
      </c>
      <c r="AC14" s="150">
        <v>0.70428999999999997</v>
      </c>
      <c r="AD14" s="150">
        <v>0.82079999999999997</v>
      </c>
      <c r="AE14" s="151">
        <v>0.13625000000000001</v>
      </c>
    </row>
    <row r="15" spans="2:31" ht="9" customHeight="1" x14ac:dyDescent="0.25">
      <c r="B15" s="242"/>
      <c r="C15" s="166" t="str">
        <f t="shared" si="1"/>
        <v>STD</v>
      </c>
      <c r="D15" s="167">
        <f t="shared" si="2"/>
        <v>0.24501000000000001</v>
      </c>
      <c r="E15" s="168">
        <f t="shared" si="3"/>
        <v>0.15048</v>
      </c>
      <c r="F15" s="168">
        <f t="shared" si="4"/>
        <v>0.14901</v>
      </c>
      <c r="G15" s="168">
        <f t="shared" si="5"/>
        <v>0.15462999999999999</v>
      </c>
      <c r="H15" s="168">
        <f t="shared" si="6"/>
        <v>0.16572000000000001</v>
      </c>
      <c r="I15" s="168">
        <f t="shared" si="7"/>
        <v>0.19574</v>
      </c>
      <c r="J15" s="168">
        <f t="shared" si="8"/>
        <v>0.90023895340000004</v>
      </c>
      <c r="K15" s="168">
        <f t="shared" si="9"/>
        <v>0.18459999999999999</v>
      </c>
      <c r="L15" s="168">
        <f t="shared" si="10"/>
        <v>0.21062</v>
      </c>
      <c r="M15" s="169">
        <f t="shared" si="11"/>
        <v>1.519E-2</v>
      </c>
      <c r="R15" s="109" t="s">
        <v>250</v>
      </c>
      <c r="S15" s="111">
        <v>2</v>
      </c>
      <c r="T15" s="111">
        <v>2006</v>
      </c>
      <c r="U15" s="150">
        <v>0.24501000000000001</v>
      </c>
      <c r="V15" s="150">
        <v>6.5479999999999997E-2</v>
      </c>
      <c r="W15" s="150">
        <v>0.15048</v>
      </c>
      <c r="X15" s="150">
        <v>0.14901</v>
      </c>
      <c r="Y15" s="150">
        <v>0.15462999999999999</v>
      </c>
      <c r="Z15" s="150">
        <v>0.16572000000000001</v>
      </c>
      <c r="AA15" s="150">
        <v>0.19574</v>
      </c>
      <c r="AB15" s="150">
        <v>0.90023895340000004</v>
      </c>
      <c r="AC15" s="150">
        <v>0.18459999999999999</v>
      </c>
      <c r="AD15" s="150">
        <v>0.21062</v>
      </c>
      <c r="AE15" s="151">
        <v>1.519E-2</v>
      </c>
    </row>
    <row r="16" spans="2:31" ht="9" customHeight="1" x14ac:dyDescent="0.25">
      <c r="B16" s="242"/>
      <c r="C16" s="166" t="str">
        <f t="shared" si="1"/>
        <v>P10</v>
      </c>
      <c r="D16" s="167">
        <f t="shared" si="2"/>
        <v>0.67259000000000002</v>
      </c>
      <c r="E16" s="168">
        <f t="shared" si="3"/>
        <v>0.56203999999999998</v>
      </c>
      <c r="F16" s="168">
        <f t="shared" si="4"/>
        <v>0.43198999999999999</v>
      </c>
      <c r="G16" s="168">
        <f t="shared" si="5"/>
        <v>0.38207000000000002</v>
      </c>
      <c r="H16" s="168">
        <f t="shared" si="6"/>
        <v>0.32201000000000002</v>
      </c>
      <c r="I16" s="168">
        <f t="shared" si="7"/>
        <v>0.23305999999999999</v>
      </c>
      <c r="J16" s="168">
        <f t="shared" si="8"/>
        <v>22.260525831999999</v>
      </c>
      <c r="K16" s="168">
        <f t="shared" si="9"/>
        <v>5.4599999999999996E-3</v>
      </c>
      <c r="L16" s="168">
        <f t="shared" si="10"/>
        <v>2.086E-2</v>
      </c>
      <c r="M16" s="169">
        <f t="shared" si="11"/>
        <v>2.3210000000000001E-2</v>
      </c>
      <c r="R16" s="109" t="s">
        <v>251</v>
      </c>
      <c r="S16" s="111">
        <v>3</v>
      </c>
      <c r="T16" s="111">
        <v>2006</v>
      </c>
      <c r="U16" s="150">
        <v>0.67259000000000002</v>
      </c>
      <c r="V16" s="150">
        <v>7.2889999999999996E-2</v>
      </c>
      <c r="W16" s="150">
        <v>0.56203999999999998</v>
      </c>
      <c r="X16" s="150">
        <v>0.43198999999999999</v>
      </c>
      <c r="Y16" s="150">
        <v>0.38207000000000002</v>
      </c>
      <c r="Z16" s="150">
        <v>0.32201000000000002</v>
      </c>
      <c r="AA16" s="150">
        <v>0.23305999999999999</v>
      </c>
      <c r="AB16" s="150">
        <v>22.260525831999999</v>
      </c>
      <c r="AC16" s="150">
        <v>5.4599999999999996E-3</v>
      </c>
      <c r="AD16" s="150">
        <v>2.086E-2</v>
      </c>
      <c r="AE16" s="151">
        <v>2.3210000000000001E-2</v>
      </c>
    </row>
    <row r="17" spans="2:31" ht="9" customHeight="1" x14ac:dyDescent="0.25">
      <c r="B17" s="242"/>
      <c r="C17" s="166" t="str">
        <f t="shared" si="1"/>
        <v>MEDIAN</v>
      </c>
      <c r="D17" s="167">
        <f t="shared" si="2"/>
        <v>2.1061200000000002</v>
      </c>
      <c r="E17" s="168">
        <f t="shared" si="3"/>
        <v>1.5335000000000001</v>
      </c>
      <c r="F17" s="168">
        <f t="shared" si="4"/>
        <v>1.55647</v>
      </c>
      <c r="G17" s="168">
        <f t="shared" si="5"/>
        <v>1.6043700000000001</v>
      </c>
      <c r="H17" s="168">
        <f t="shared" si="6"/>
        <v>1.55132</v>
      </c>
      <c r="I17" s="168">
        <f t="shared" si="7"/>
        <v>1.4502699999999999</v>
      </c>
      <c r="J17" s="168">
        <f t="shared" si="8"/>
        <v>29.163354213000002</v>
      </c>
      <c r="K17" s="168">
        <f t="shared" si="9"/>
        <v>0.21972</v>
      </c>
      <c r="L17" s="168">
        <f t="shared" si="10"/>
        <v>0.23516000000000001</v>
      </c>
      <c r="M17" s="169">
        <f t="shared" si="11"/>
        <v>0.11237999999999999</v>
      </c>
      <c r="R17" s="109" t="s">
        <v>252</v>
      </c>
      <c r="S17" s="111">
        <v>4</v>
      </c>
      <c r="T17" s="111">
        <v>2006</v>
      </c>
      <c r="U17" s="150">
        <v>2.1061200000000002</v>
      </c>
      <c r="V17" s="150">
        <v>0.41921000000000003</v>
      </c>
      <c r="W17" s="150">
        <v>1.5335000000000001</v>
      </c>
      <c r="X17" s="150">
        <v>1.55647</v>
      </c>
      <c r="Y17" s="150">
        <v>1.6043700000000001</v>
      </c>
      <c r="Z17" s="150">
        <v>1.55132</v>
      </c>
      <c r="AA17" s="150">
        <v>1.4502699999999999</v>
      </c>
      <c r="AB17" s="150">
        <v>29.163354213000002</v>
      </c>
      <c r="AC17" s="150">
        <v>0.21972</v>
      </c>
      <c r="AD17" s="150">
        <v>0.23516000000000001</v>
      </c>
      <c r="AE17" s="151">
        <v>0.11237999999999999</v>
      </c>
    </row>
    <row r="18" spans="2:31" ht="9" customHeight="1" x14ac:dyDescent="0.25">
      <c r="B18" s="243"/>
      <c r="C18" s="170" t="str">
        <f t="shared" si="1"/>
        <v>P90</v>
      </c>
      <c r="D18" s="171">
        <f t="shared" si="2"/>
        <v>4.3938199999999998</v>
      </c>
      <c r="E18" s="172">
        <f t="shared" si="3"/>
        <v>3.1730900000000002</v>
      </c>
      <c r="F18" s="172">
        <f t="shared" si="4"/>
        <v>3.07239</v>
      </c>
      <c r="G18" s="172">
        <f t="shared" si="5"/>
        <v>3.0619900000000002</v>
      </c>
      <c r="H18" s="172">
        <f t="shared" si="6"/>
        <v>3.4359299999999999</v>
      </c>
      <c r="I18" s="172">
        <f t="shared" si="7"/>
        <v>3.69876</v>
      </c>
      <c r="J18" s="172">
        <f t="shared" si="8"/>
        <v>39.301955266999997</v>
      </c>
      <c r="K18" s="172">
        <f t="shared" si="9"/>
        <v>1.99502</v>
      </c>
      <c r="L18" s="172">
        <f t="shared" si="10"/>
        <v>2.5528400000000002</v>
      </c>
      <c r="M18" s="173">
        <f t="shared" si="11"/>
        <v>0.28405000000000002</v>
      </c>
      <c r="R18" s="109" t="s">
        <v>253</v>
      </c>
      <c r="S18" s="111">
        <v>5</v>
      </c>
      <c r="T18" s="111">
        <v>2006</v>
      </c>
      <c r="U18" s="150">
        <v>4.3938199999999998</v>
      </c>
      <c r="V18" s="150">
        <v>0.95176000000000005</v>
      </c>
      <c r="W18" s="150">
        <v>3.1730900000000002</v>
      </c>
      <c r="X18" s="150">
        <v>3.07239</v>
      </c>
      <c r="Y18" s="150">
        <v>3.0619900000000002</v>
      </c>
      <c r="Z18" s="150">
        <v>3.4359299999999999</v>
      </c>
      <c r="AA18" s="150">
        <v>3.69876</v>
      </c>
      <c r="AB18" s="150">
        <v>39.301955266999997</v>
      </c>
      <c r="AC18" s="150">
        <v>1.99502</v>
      </c>
      <c r="AD18" s="150">
        <v>2.5528400000000002</v>
      </c>
      <c r="AE18" s="151">
        <v>0.28405000000000002</v>
      </c>
    </row>
    <row r="19" spans="2:31" ht="9" customHeight="1" x14ac:dyDescent="0.25">
      <c r="B19" s="241">
        <f>T19</f>
        <v>2007</v>
      </c>
      <c r="C19" s="174" t="str">
        <f t="shared" si="1"/>
        <v>MEAN</v>
      </c>
      <c r="D19" s="175">
        <f t="shared" si="2"/>
        <v>1.4609700000000001</v>
      </c>
      <c r="E19" s="176">
        <f t="shared" si="3"/>
        <v>1.5623199999999999</v>
      </c>
      <c r="F19" s="176">
        <f t="shared" si="4"/>
        <v>1.5172600000000001</v>
      </c>
      <c r="G19" s="176">
        <f t="shared" si="5"/>
        <v>1.5257400000000001</v>
      </c>
      <c r="H19" s="176">
        <f t="shared" si="6"/>
        <v>1.51772</v>
      </c>
      <c r="I19" s="176">
        <f t="shared" si="7"/>
        <v>1.5188699999999999</v>
      </c>
      <c r="J19" s="176">
        <f t="shared" si="8"/>
        <v>30.116797349999999</v>
      </c>
      <c r="K19" s="176">
        <f t="shared" si="9"/>
        <v>0.51085999999999998</v>
      </c>
      <c r="L19" s="176">
        <f t="shared" si="10"/>
        <v>0.56006999999999996</v>
      </c>
      <c r="M19" s="177">
        <f t="shared" si="11"/>
        <v>0.16111</v>
      </c>
      <c r="R19" s="109" t="s">
        <v>249</v>
      </c>
      <c r="S19" s="111">
        <v>1</v>
      </c>
      <c r="T19" s="111">
        <v>2007</v>
      </c>
      <c r="U19" s="150">
        <v>1.4609700000000001</v>
      </c>
      <c r="V19" s="150">
        <v>0.34286</v>
      </c>
      <c r="W19" s="150">
        <v>1.5623199999999999</v>
      </c>
      <c r="X19" s="150">
        <v>1.5172600000000001</v>
      </c>
      <c r="Y19" s="150">
        <v>1.5257400000000001</v>
      </c>
      <c r="Z19" s="150">
        <v>1.51772</v>
      </c>
      <c r="AA19" s="150">
        <v>1.5188699999999999</v>
      </c>
      <c r="AB19" s="150">
        <v>30.116797349999999</v>
      </c>
      <c r="AC19" s="150">
        <v>0.51085999999999998</v>
      </c>
      <c r="AD19" s="150">
        <v>0.56006999999999996</v>
      </c>
      <c r="AE19" s="151">
        <v>0.16111</v>
      </c>
    </row>
    <row r="20" spans="2:31" ht="9" customHeight="1" x14ac:dyDescent="0.25">
      <c r="B20" s="242"/>
      <c r="C20" s="166" t="str">
        <f t="shared" si="1"/>
        <v>STD</v>
      </c>
      <c r="D20" s="167">
        <f t="shared" si="2"/>
        <v>9.2119999999999994E-2</v>
      </c>
      <c r="E20" s="168">
        <f t="shared" si="3"/>
        <v>9.7100000000000006E-2</v>
      </c>
      <c r="F20" s="168">
        <f t="shared" si="4"/>
        <v>9.1359999999999997E-2</v>
      </c>
      <c r="G20" s="168">
        <f t="shared" si="5"/>
        <v>0.10154000000000001</v>
      </c>
      <c r="H20" s="168">
        <f t="shared" si="6"/>
        <v>0.11234</v>
      </c>
      <c r="I20" s="168">
        <f t="shared" si="7"/>
        <v>0.15781999999999999</v>
      </c>
      <c r="J20" s="168">
        <f t="shared" si="8"/>
        <v>0.87308570829999999</v>
      </c>
      <c r="K20" s="168">
        <f t="shared" si="9"/>
        <v>0.12139</v>
      </c>
      <c r="L20" s="168">
        <f t="shared" si="10"/>
        <v>0.12684000000000001</v>
      </c>
      <c r="M20" s="169">
        <f t="shared" si="11"/>
        <v>2.3910000000000001E-2</v>
      </c>
      <c r="R20" s="109" t="s">
        <v>250</v>
      </c>
      <c r="S20" s="111">
        <v>2</v>
      </c>
      <c r="T20" s="111">
        <v>2007</v>
      </c>
      <c r="U20" s="150">
        <v>9.2119999999999994E-2</v>
      </c>
      <c r="V20" s="150">
        <v>2.8809999999999999E-2</v>
      </c>
      <c r="W20" s="150">
        <v>9.7100000000000006E-2</v>
      </c>
      <c r="X20" s="150">
        <v>9.1359999999999997E-2</v>
      </c>
      <c r="Y20" s="150">
        <v>0.10154000000000001</v>
      </c>
      <c r="Z20" s="150">
        <v>0.11234</v>
      </c>
      <c r="AA20" s="150">
        <v>0.15781999999999999</v>
      </c>
      <c r="AB20" s="150">
        <v>0.87308570829999999</v>
      </c>
      <c r="AC20" s="150">
        <v>0.12139</v>
      </c>
      <c r="AD20" s="150">
        <v>0.12684000000000001</v>
      </c>
      <c r="AE20" s="151">
        <v>2.3910000000000001E-2</v>
      </c>
    </row>
    <row r="21" spans="2:31" ht="9" customHeight="1" x14ac:dyDescent="0.25">
      <c r="B21" s="242"/>
      <c r="C21" s="166" t="str">
        <f t="shared" si="1"/>
        <v>P10</v>
      </c>
      <c r="D21" s="167">
        <f t="shared" si="2"/>
        <v>0.77456000000000003</v>
      </c>
      <c r="E21" s="168">
        <f t="shared" si="3"/>
        <v>0.82701999999999998</v>
      </c>
      <c r="F21" s="168">
        <f t="shared" si="4"/>
        <v>0.76336000000000004</v>
      </c>
      <c r="G21" s="168">
        <f t="shared" si="5"/>
        <v>0.67684999999999995</v>
      </c>
      <c r="H21" s="168">
        <f t="shared" si="6"/>
        <v>0.58272999999999997</v>
      </c>
      <c r="I21" s="168">
        <f t="shared" si="7"/>
        <v>0.40486</v>
      </c>
      <c r="J21" s="168">
        <f t="shared" si="8"/>
        <v>22.350708885</v>
      </c>
      <c r="K21" s="168">
        <f t="shared" si="9"/>
        <v>1.0959999999999999E-2</v>
      </c>
      <c r="L21" s="168">
        <f t="shared" si="10"/>
        <v>2.9430000000000001E-2</v>
      </c>
      <c r="M21" s="169">
        <f t="shared" si="11"/>
        <v>2.3099999999999999E-2</v>
      </c>
      <c r="R21" s="109" t="s">
        <v>251</v>
      </c>
      <c r="S21" s="111">
        <v>3</v>
      </c>
      <c r="T21" s="111">
        <v>2007</v>
      </c>
      <c r="U21" s="150">
        <v>0.77456000000000003</v>
      </c>
      <c r="V21" s="150">
        <v>0.10341</v>
      </c>
      <c r="W21" s="150">
        <v>0.82701999999999998</v>
      </c>
      <c r="X21" s="150">
        <v>0.76336000000000004</v>
      </c>
      <c r="Y21" s="150">
        <v>0.67684999999999995</v>
      </c>
      <c r="Z21" s="150">
        <v>0.58272999999999997</v>
      </c>
      <c r="AA21" s="150">
        <v>0.40486</v>
      </c>
      <c r="AB21" s="150">
        <v>22.350708885</v>
      </c>
      <c r="AC21" s="150">
        <v>1.0959999999999999E-2</v>
      </c>
      <c r="AD21" s="150">
        <v>2.9430000000000001E-2</v>
      </c>
      <c r="AE21" s="151">
        <v>2.3099999999999999E-2</v>
      </c>
    </row>
    <row r="22" spans="2:31" ht="9" customHeight="1" x14ac:dyDescent="0.25">
      <c r="B22" s="242"/>
      <c r="C22" s="166" t="str">
        <f t="shared" si="1"/>
        <v>MEDIAN</v>
      </c>
      <c r="D22" s="167">
        <f t="shared" si="2"/>
        <v>1.3038799999999999</v>
      </c>
      <c r="E22" s="168">
        <f t="shared" si="3"/>
        <v>1.4315100000000001</v>
      </c>
      <c r="F22" s="168">
        <f t="shared" si="4"/>
        <v>1.4372799999999999</v>
      </c>
      <c r="G22" s="168">
        <f t="shared" si="5"/>
        <v>1.4318299999999999</v>
      </c>
      <c r="H22" s="168">
        <f t="shared" si="6"/>
        <v>1.4226300000000001</v>
      </c>
      <c r="I22" s="168">
        <f t="shared" si="7"/>
        <v>1.29857</v>
      </c>
      <c r="J22" s="168">
        <f t="shared" si="8"/>
        <v>29.550504934999999</v>
      </c>
      <c r="K22" s="168">
        <f t="shared" si="9"/>
        <v>0.18825</v>
      </c>
      <c r="L22" s="168">
        <f t="shared" si="10"/>
        <v>0.20362</v>
      </c>
      <c r="M22" s="169">
        <f t="shared" si="11"/>
        <v>0.10258</v>
      </c>
      <c r="R22" s="109" t="s">
        <v>252</v>
      </c>
      <c r="S22" s="111">
        <v>4</v>
      </c>
      <c r="T22" s="111">
        <v>2007</v>
      </c>
      <c r="U22" s="150">
        <v>1.3038799999999999</v>
      </c>
      <c r="V22" s="150">
        <v>0.33169999999999999</v>
      </c>
      <c r="W22" s="150">
        <v>1.4315100000000001</v>
      </c>
      <c r="X22" s="150">
        <v>1.4372799999999999</v>
      </c>
      <c r="Y22" s="150">
        <v>1.4318299999999999</v>
      </c>
      <c r="Z22" s="150">
        <v>1.4226300000000001</v>
      </c>
      <c r="AA22" s="150">
        <v>1.29857</v>
      </c>
      <c r="AB22" s="150">
        <v>29.550504934999999</v>
      </c>
      <c r="AC22" s="150">
        <v>0.18825</v>
      </c>
      <c r="AD22" s="150">
        <v>0.20362</v>
      </c>
      <c r="AE22" s="151">
        <v>0.10258</v>
      </c>
    </row>
    <row r="23" spans="2:31" ht="9" customHeight="1" x14ac:dyDescent="0.25">
      <c r="B23" s="243"/>
      <c r="C23" s="170" t="str">
        <f t="shared" si="1"/>
        <v>P90</v>
      </c>
      <c r="D23" s="171">
        <f t="shared" si="2"/>
        <v>2.3110400000000002</v>
      </c>
      <c r="E23" s="172">
        <f t="shared" si="3"/>
        <v>2.5891199999999999</v>
      </c>
      <c r="F23" s="172">
        <f t="shared" si="4"/>
        <v>2.42631</v>
      </c>
      <c r="G23" s="172">
        <f t="shared" si="5"/>
        <v>2.5945399999999998</v>
      </c>
      <c r="H23" s="172">
        <f t="shared" si="6"/>
        <v>2.76898</v>
      </c>
      <c r="I23" s="172">
        <f t="shared" si="7"/>
        <v>3.0183300000000002</v>
      </c>
      <c r="J23" s="172">
        <f t="shared" si="8"/>
        <v>38.705246582999997</v>
      </c>
      <c r="K23" s="172">
        <f t="shared" si="9"/>
        <v>1.46254</v>
      </c>
      <c r="L23" s="172">
        <f t="shared" si="10"/>
        <v>1.66587</v>
      </c>
      <c r="M23" s="173">
        <f t="shared" si="11"/>
        <v>0.38494</v>
      </c>
      <c r="R23" s="109" t="s">
        <v>253</v>
      </c>
      <c r="S23" s="111">
        <v>5</v>
      </c>
      <c r="T23" s="111">
        <v>2007</v>
      </c>
      <c r="U23" s="150">
        <v>2.3110400000000002</v>
      </c>
      <c r="V23" s="150">
        <v>0.57086000000000003</v>
      </c>
      <c r="W23" s="150">
        <v>2.5891199999999999</v>
      </c>
      <c r="X23" s="150">
        <v>2.42631</v>
      </c>
      <c r="Y23" s="150">
        <v>2.5945399999999998</v>
      </c>
      <c r="Z23" s="150">
        <v>2.76898</v>
      </c>
      <c r="AA23" s="150">
        <v>3.0183300000000002</v>
      </c>
      <c r="AB23" s="150">
        <v>38.705246582999997</v>
      </c>
      <c r="AC23" s="150">
        <v>1.46254</v>
      </c>
      <c r="AD23" s="150">
        <v>1.66587</v>
      </c>
      <c r="AE23" s="151">
        <v>0.38494</v>
      </c>
    </row>
    <row r="24" spans="2:31" ht="9" customHeight="1" x14ac:dyDescent="0.25">
      <c r="B24" s="241">
        <f>T24</f>
        <v>2008</v>
      </c>
      <c r="C24" s="174" t="str">
        <f t="shared" si="1"/>
        <v>MEAN</v>
      </c>
      <c r="D24" s="175">
        <f t="shared" si="2"/>
        <v>0.7056</v>
      </c>
      <c r="E24" s="176">
        <f t="shared" si="3"/>
        <v>1.0526199999999999</v>
      </c>
      <c r="F24" s="176">
        <f t="shared" si="4"/>
        <v>1.02616</v>
      </c>
      <c r="G24" s="176">
        <f t="shared" si="5"/>
        <v>1.0302199999999999</v>
      </c>
      <c r="H24" s="176">
        <f t="shared" si="6"/>
        <v>1.02572</v>
      </c>
      <c r="I24" s="176">
        <f t="shared" si="7"/>
        <v>1.02667</v>
      </c>
      <c r="J24" s="176">
        <f t="shared" si="8"/>
        <v>31.420553043000002</v>
      </c>
      <c r="K24" s="176">
        <f t="shared" si="9"/>
        <v>0.2109</v>
      </c>
      <c r="L24" s="176">
        <f t="shared" si="10"/>
        <v>0.23921000000000001</v>
      </c>
      <c r="M24" s="177">
        <f t="shared" si="11"/>
        <v>0.14987</v>
      </c>
      <c r="R24" s="109" t="s">
        <v>249</v>
      </c>
      <c r="S24" s="111">
        <v>1</v>
      </c>
      <c r="T24" s="111">
        <v>2008</v>
      </c>
      <c r="U24" s="150">
        <v>0.7056</v>
      </c>
      <c r="V24" s="150">
        <v>0.19214999999999999</v>
      </c>
      <c r="W24" s="150">
        <v>1.0526199999999999</v>
      </c>
      <c r="X24" s="150">
        <v>1.02616</v>
      </c>
      <c r="Y24" s="150">
        <v>1.0302199999999999</v>
      </c>
      <c r="Z24" s="150">
        <v>1.02572</v>
      </c>
      <c r="AA24" s="150">
        <v>1.02667</v>
      </c>
      <c r="AB24" s="150">
        <v>31.420553043000002</v>
      </c>
      <c r="AC24" s="150">
        <v>0.2109</v>
      </c>
      <c r="AD24" s="150">
        <v>0.23921000000000001</v>
      </c>
      <c r="AE24" s="151">
        <v>0.14987</v>
      </c>
    </row>
    <row r="25" spans="2:31" ht="9" customHeight="1" x14ac:dyDescent="0.25">
      <c r="B25" s="242"/>
      <c r="C25" s="166" t="str">
        <f t="shared" si="1"/>
        <v>STD</v>
      </c>
      <c r="D25" s="167">
        <f t="shared" si="2"/>
        <v>4.5620000000000001E-2</v>
      </c>
      <c r="E25" s="168">
        <f t="shared" si="3"/>
        <v>5.3809999999999997E-2</v>
      </c>
      <c r="F25" s="168">
        <f t="shared" si="4"/>
        <v>5.2900000000000003E-2</v>
      </c>
      <c r="G25" s="168">
        <f t="shared" si="5"/>
        <v>5.9610000000000003E-2</v>
      </c>
      <c r="H25" s="168">
        <f t="shared" si="6"/>
        <v>7.356E-2</v>
      </c>
      <c r="I25" s="168">
        <f t="shared" si="7"/>
        <v>0.10799</v>
      </c>
      <c r="J25" s="168">
        <f t="shared" si="8"/>
        <v>0.98515045739999996</v>
      </c>
      <c r="K25" s="168">
        <f t="shared" si="9"/>
        <v>4.4569999999999999E-2</v>
      </c>
      <c r="L25" s="168">
        <f t="shared" si="10"/>
        <v>4.8849999999999998E-2</v>
      </c>
      <c r="M25" s="169">
        <f t="shared" si="11"/>
        <v>2.077E-2</v>
      </c>
      <c r="R25" s="109" t="s">
        <v>250</v>
      </c>
      <c r="S25" s="111">
        <v>2</v>
      </c>
      <c r="T25" s="111">
        <v>2008</v>
      </c>
      <c r="U25" s="150">
        <v>4.5620000000000001E-2</v>
      </c>
      <c r="V25" s="150">
        <v>2.0500000000000001E-2</v>
      </c>
      <c r="W25" s="150">
        <v>5.3809999999999997E-2</v>
      </c>
      <c r="X25" s="150">
        <v>5.2900000000000003E-2</v>
      </c>
      <c r="Y25" s="150">
        <v>5.9610000000000003E-2</v>
      </c>
      <c r="Z25" s="150">
        <v>7.356E-2</v>
      </c>
      <c r="AA25" s="150">
        <v>0.10799</v>
      </c>
      <c r="AB25" s="150">
        <v>0.98515045739999996</v>
      </c>
      <c r="AC25" s="150">
        <v>4.4569999999999999E-2</v>
      </c>
      <c r="AD25" s="150">
        <v>4.8849999999999998E-2</v>
      </c>
      <c r="AE25" s="151">
        <v>2.077E-2</v>
      </c>
    </row>
    <row r="26" spans="2:31" ht="9" customHeight="1" x14ac:dyDescent="0.25">
      <c r="B26" s="242"/>
      <c r="C26" s="166" t="str">
        <f t="shared" si="1"/>
        <v>P10</v>
      </c>
      <c r="D26" s="167">
        <f t="shared" si="2"/>
        <v>0.32446999999999998</v>
      </c>
      <c r="E26" s="168">
        <f t="shared" si="3"/>
        <v>0.59797</v>
      </c>
      <c r="F26" s="168">
        <f t="shared" si="4"/>
        <v>0.56059000000000003</v>
      </c>
      <c r="G26" s="168">
        <f t="shared" si="5"/>
        <v>0.52849999999999997</v>
      </c>
      <c r="H26" s="168">
        <f t="shared" si="6"/>
        <v>0.42707000000000001</v>
      </c>
      <c r="I26" s="168">
        <f t="shared" si="7"/>
        <v>0.30409000000000003</v>
      </c>
      <c r="J26" s="168">
        <f t="shared" si="8"/>
        <v>22.816139197999998</v>
      </c>
      <c r="K26" s="168">
        <f t="shared" si="9"/>
        <v>3.0599999999999998E-3</v>
      </c>
      <c r="L26" s="168">
        <f t="shared" si="10"/>
        <v>2.121E-2</v>
      </c>
      <c r="M26" s="169">
        <f t="shared" si="11"/>
        <v>2.4570000000000002E-2</v>
      </c>
      <c r="R26" s="109" t="s">
        <v>251</v>
      </c>
      <c r="S26" s="111">
        <v>3</v>
      </c>
      <c r="T26" s="111">
        <v>2008</v>
      </c>
      <c r="U26" s="150">
        <v>0.32446999999999998</v>
      </c>
      <c r="V26" s="150">
        <v>6.4939999999999998E-2</v>
      </c>
      <c r="W26" s="150">
        <v>0.59797</v>
      </c>
      <c r="X26" s="150">
        <v>0.56059000000000003</v>
      </c>
      <c r="Y26" s="150">
        <v>0.52849999999999997</v>
      </c>
      <c r="Z26" s="150">
        <v>0.42707000000000001</v>
      </c>
      <c r="AA26" s="150">
        <v>0.30409000000000003</v>
      </c>
      <c r="AB26" s="150">
        <v>22.816139197999998</v>
      </c>
      <c r="AC26" s="150">
        <v>3.0599999999999998E-3</v>
      </c>
      <c r="AD26" s="150">
        <v>2.121E-2</v>
      </c>
      <c r="AE26" s="151">
        <v>2.4570000000000002E-2</v>
      </c>
    </row>
    <row r="27" spans="2:31" ht="9" customHeight="1" x14ac:dyDescent="0.25">
      <c r="B27" s="242"/>
      <c r="C27" s="166" t="str">
        <f t="shared" si="1"/>
        <v>MEDIAN</v>
      </c>
      <c r="D27" s="167">
        <f t="shared" si="2"/>
        <v>0.67420999999999998</v>
      </c>
      <c r="E27" s="168">
        <f t="shared" si="3"/>
        <v>1.0070600000000001</v>
      </c>
      <c r="F27" s="168">
        <f t="shared" si="4"/>
        <v>1.0117499999999999</v>
      </c>
      <c r="G27" s="168">
        <f t="shared" si="5"/>
        <v>1.0090399999999999</v>
      </c>
      <c r="H27" s="168">
        <f t="shared" si="6"/>
        <v>0.96931999999999996</v>
      </c>
      <c r="I27" s="168">
        <f t="shared" si="7"/>
        <v>0.89120999999999995</v>
      </c>
      <c r="J27" s="168">
        <f t="shared" si="8"/>
        <v>30.795437740000001</v>
      </c>
      <c r="K27" s="168">
        <f t="shared" si="9"/>
        <v>8.9319999999999997E-2</v>
      </c>
      <c r="L27" s="168">
        <f t="shared" si="10"/>
        <v>0.11194999999999999</v>
      </c>
      <c r="M27" s="169">
        <f t="shared" si="11"/>
        <v>0.10092</v>
      </c>
      <c r="R27" s="109" t="s">
        <v>252</v>
      </c>
      <c r="S27" s="111">
        <v>4</v>
      </c>
      <c r="T27" s="111">
        <v>2008</v>
      </c>
      <c r="U27" s="150">
        <v>0.67420999999999998</v>
      </c>
      <c r="V27" s="150">
        <v>0.14505000000000001</v>
      </c>
      <c r="W27" s="150">
        <v>1.0070600000000001</v>
      </c>
      <c r="X27" s="150">
        <v>1.0117499999999999</v>
      </c>
      <c r="Y27" s="150">
        <v>1.0090399999999999</v>
      </c>
      <c r="Z27" s="150">
        <v>0.96931999999999996</v>
      </c>
      <c r="AA27" s="150">
        <v>0.89120999999999995</v>
      </c>
      <c r="AB27" s="150">
        <v>30.795437740000001</v>
      </c>
      <c r="AC27" s="150">
        <v>8.9319999999999997E-2</v>
      </c>
      <c r="AD27" s="150">
        <v>0.11194999999999999</v>
      </c>
      <c r="AE27" s="151">
        <v>0.10092</v>
      </c>
    </row>
    <row r="28" spans="2:31" ht="9" customHeight="1" x14ac:dyDescent="0.25">
      <c r="B28" s="243"/>
      <c r="C28" s="170" t="str">
        <f t="shared" si="1"/>
        <v>P90</v>
      </c>
      <c r="D28" s="171">
        <f t="shared" si="2"/>
        <v>1.10063</v>
      </c>
      <c r="E28" s="172">
        <f t="shared" si="3"/>
        <v>1.5339100000000001</v>
      </c>
      <c r="F28" s="172">
        <f t="shared" si="4"/>
        <v>1.4854499999999999</v>
      </c>
      <c r="G28" s="172">
        <f t="shared" si="5"/>
        <v>1.5355099999999999</v>
      </c>
      <c r="H28" s="172">
        <f t="shared" si="6"/>
        <v>1.67275</v>
      </c>
      <c r="I28" s="172">
        <f t="shared" si="7"/>
        <v>1.8927400000000001</v>
      </c>
      <c r="J28" s="172">
        <f t="shared" si="8"/>
        <v>41.627774313000003</v>
      </c>
      <c r="K28" s="172">
        <f t="shared" si="9"/>
        <v>0.58603000000000005</v>
      </c>
      <c r="L28" s="172">
        <f t="shared" si="10"/>
        <v>0.68130999999999997</v>
      </c>
      <c r="M28" s="173">
        <f t="shared" si="11"/>
        <v>0.34494000000000002</v>
      </c>
      <c r="R28" s="109" t="s">
        <v>253</v>
      </c>
      <c r="S28" s="111">
        <v>5</v>
      </c>
      <c r="T28" s="111">
        <v>2008</v>
      </c>
      <c r="U28" s="150">
        <v>1.10063</v>
      </c>
      <c r="V28" s="150">
        <v>0.39429999999999998</v>
      </c>
      <c r="W28" s="150">
        <v>1.5339100000000001</v>
      </c>
      <c r="X28" s="150">
        <v>1.4854499999999999</v>
      </c>
      <c r="Y28" s="150">
        <v>1.5355099999999999</v>
      </c>
      <c r="Z28" s="150">
        <v>1.67275</v>
      </c>
      <c r="AA28" s="150">
        <v>1.8927400000000001</v>
      </c>
      <c r="AB28" s="150">
        <v>41.627774313000003</v>
      </c>
      <c r="AC28" s="150">
        <v>0.58603000000000005</v>
      </c>
      <c r="AD28" s="150">
        <v>0.68130999999999997</v>
      </c>
      <c r="AE28" s="151">
        <v>0.34494000000000002</v>
      </c>
    </row>
    <row r="29" spans="2:31" ht="9" customHeight="1" x14ac:dyDescent="0.25">
      <c r="B29" s="241">
        <f>T29</f>
        <v>2009</v>
      </c>
      <c r="C29" s="174" t="str">
        <f t="shared" si="1"/>
        <v>MEAN</v>
      </c>
      <c r="D29" s="175">
        <f t="shared" si="2"/>
        <v>0.38843</v>
      </c>
      <c r="E29" s="176">
        <f t="shared" si="3"/>
        <v>1.3504799999999999</v>
      </c>
      <c r="F29" s="176">
        <f t="shared" si="4"/>
        <v>1.32616</v>
      </c>
      <c r="G29" s="176">
        <f t="shared" si="5"/>
        <v>1.31904</v>
      </c>
      <c r="H29" s="176">
        <f t="shared" si="6"/>
        <v>1.3188899999999999</v>
      </c>
      <c r="I29" s="176">
        <f t="shared" si="7"/>
        <v>1.3195600000000001</v>
      </c>
      <c r="J29" s="176">
        <f t="shared" si="8"/>
        <v>31.372281597000001</v>
      </c>
      <c r="K29" s="176">
        <f t="shared" si="9"/>
        <v>0.14161000000000001</v>
      </c>
      <c r="L29" s="176">
        <f t="shared" si="10"/>
        <v>0.19216</v>
      </c>
      <c r="M29" s="177">
        <f t="shared" si="11"/>
        <v>0.13059000000000001</v>
      </c>
      <c r="R29" s="109" t="s">
        <v>249</v>
      </c>
      <c r="S29" s="111">
        <v>1</v>
      </c>
      <c r="T29" s="111">
        <v>2009</v>
      </c>
      <c r="U29" s="150">
        <v>0.38843</v>
      </c>
      <c r="V29" s="150">
        <v>0.25991999999999998</v>
      </c>
      <c r="W29" s="150">
        <v>1.3504799999999999</v>
      </c>
      <c r="X29" s="150">
        <v>1.32616</v>
      </c>
      <c r="Y29" s="150">
        <v>1.31904</v>
      </c>
      <c r="Z29" s="150">
        <v>1.3188899999999999</v>
      </c>
      <c r="AA29" s="150">
        <v>1.3195600000000001</v>
      </c>
      <c r="AB29" s="150">
        <v>31.372281597000001</v>
      </c>
      <c r="AC29" s="150">
        <v>0.14161000000000001</v>
      </c>
      <c r="AD29" s="150">
        <v>0.19216</v>
      </c>
      <c r="AE29" s="151">
        <v>0.13059000000000001</v>
      </c>
    </row>
    <row r="30" spans="2:31" ht="9" customHeight="1" x14ac:dyDescent="0.25">
      <c r="B30" s="242"/>
      <c r="C30" s="166" t="str">
        <f t="shared" si="1"/>
        <v>STD</v>
      </c>
      <c r="D30" s="167">
        <f t="shared" si="2"/>
        <v>3.1309999999999998E-2</v>
      </c>
      <c r="E30" s="168">
        <f t="shared" si="3"/>
        <v>8.2229999999999998E-2</v>
      </c>
      <c r="F30" s="168">
        <f t="shared" si="4"/>
        <v>8.8289999999999993E-2</v>
      </c>
      <c r="G30" s="168">
        <f t="shared" si="5"/>
        <v>0.10197000000000001</v>
      </c>
      <c r="H30" s="168">
        <f t="shared" si="6"/>
        <v>0.12221</v>
      </c>
      <c r="I30" s="168">
        <f t="shared" si="7"/>
        <v>0.15715000000000001</v>
      </c>
      <c r="J30" s="168">
        <f t="shared" si="8"/>
        <v>0.99907143259999998</v>
      </c>
      <c r="K30" s="168">
        <f t="shared" si="9"/>
        <v>2.7879999999999999E-2</v>
      </c>
      <c r="L30" s="168">
        <f t="shared" si="10"/>
        <v>3.601E-2</v>
      </c>
      <c r="M30" s="169">
        <f t="shared" si="11"/>
        <v>1.7690000000000001E-2</v>
      </c>
      <c r="R30" s="109" t="s">
        <v>250</v>
      </c>
      <c r="S30" s="111">
        <v>2</v>
      </c>
      <c r="T30" s="111">
        <v>2009</v>
      </c>
      <c r="U30" s="150">
        <v>3.1309999999999998E-2</v>
      </c>
      <c r="V30" s="150">
        <v>2.47E-2</v>
      </c>
      <c r="W30" s="150">
        <v>8.2229999999999998E-2</v>
      </c>
      <c r="X30" s="150">
        <v>8.8289999999999993E-2</v>
      </c>
      <c r="Y30" s="150">
        <v>0.10197000000000001</v>
      </c>
      <c r="Z30" s="150">
        <v>0.12221</v>
      </c>
      <c r="AA30" s="150">
        <v>0.15715000000000001</v>
      </c>
      <c r="AB30" s="150">
        <v>0.99907143259999998</v>
      </c>
      <c r="AC30" s="150">
        <v>2.7879999999999999E-2</v>
      </c>
      <c r="AD30" s="150">
        <v>3.601E-2</v>
      </c>
      <c r="AE30" s="151">
        <v>1.7690000000000001E-2</v>
      </c>
    </row>
    <row r="31" spans="2:31" ht="9" customHeight="1" x14ac:dyDescent="0.25">
      <c r="B31" s="242"/>
      <c r="C31" s="166" t="str">
        <f t="shared" si="1"/>
        <v>P10</v>
      </c>
      <c r="D31" s="167">
        <f t="shared" si="2"/>
        <v>0.17252000000000001</v>
      </c>
      <c r="E31" s="168">
        <f t="shared" si="3"/>
        <v>0.62234999999999996</v>
      </c>
      <c r="F31" s="168">
        <f t="shared" si="4"/>
        <v>0.57099</v>
      </c>
      <c r="G31" s="168">
        <f t="shared" si="5"/>
        <v>0.49947000000000003</v>
      </c>
      <c r="H31" s="168">
        <f t="shared" si="6"/>
        <v>0.4042</v>
      </c>
      <c r="I31" s="168">
        <f t="shared" si="7"/>
        <v>0.29297000000000001</v>
      </c>
      <c r="J31" s="168">
        <f t="shared" si="8"/>
        <v>22.692537946000002</v>
      </c>
      <c r="K31" s="168">
        <f t="shared" si="9"/>
        <v>0</v>
      </c>
      <c r="L31" s="168">
        <f t="shared" si="10"/>
        <v>2.1250000000000002E-2</v>
      </c>
      <c r="M31" s="169">
        <f t="shared" si="11"/>
        <v>2.2409999999999999E-2</v>
      </c>
      <c r="R31" s="109" t="s">
        <v>251</v>
      </c>
      <c r="S31" s="111">
        <v>3</v>
      </c>
      <c r="T31" s="111">
        <v>2009</v>
      </c>
      <c r="U31" s="150">
        <v>0.17252000000000001</v>
      </c>
      <c r="V31" s="150">
        <v>8.1299999999999997E-2</v>
      </c>
      <c r="W31" s="150">
        <v>0.62234999999999996</v>
      </c>
      <c r="X31" s="150">
        <v>0.57099</v>
      </c>
      <c r="Y31" s="150">
        <v>0.49947000000000003</v>
      </c>
      <c r="Z31" s="150">
        <v>0.4042</v>
      </c>
      <c r="AA31" s="150">
        <v>0.29297000000000001</v>
      </c>
      <c r="AB31" s="150">
        <v>22.692537946000002</v>
      </c>
      <c r="AC31" s="150">
        <v>0</v>
      </c>
      <c r="AD31" s="150">
        <v>2.1250000000000002E-2</v>
      </c>
      <c r="AE31" s="151">
        <v>2.2409999999999999E-2</v>
      </c>
    </row>
    <row r="32" spans="2:31" ht="9" customHeight="1" x14ac:dyDescent="0.25">
      <c r="B32" s="242"/>
      <c r="C32" s="166" t="str">
        <f t="shared" si="1"/>
        <v>MEDIAN</v>
      </c>
      <c r="D32" s="167">
        <f t="shared" si="2"/>
        <v>0.34192</v>
      </c>
      <c r="E32" s="168">
        <f t="shared" si="3"/>
        <v>1.30942</v>
      </c>
      <c r="F32" s="168">
        <f t="shared" si="4"/>
        <v>1.2848299999999999</v>
      </c>
      <c r="G32" s="168">
        <f t="shared" si="5"/>
        <v>1.20722</v>
      </c>
      <c r="H32" s="168">
        <f t="shared" si="6"/>
        <v>1.1305099999999999</v>
      </c>
      <c r="I32" s="168">
        <f t="shared" si="7"/>
        <v>1.08294</v>
      </c>
      <c r="J32" s="168">
        <f t="shared" si="8"/>
        <v>30.625897045999999</v>
      </c>
      <c r="K32" s="168">
        <f t="shared" si="9"/>
        <v>7.1669999999999998E-2</v>
      </c>
      <c r="L32" s="168">
        <f t="shared" si="10"/>
        <v>0.10184</v>
      </c>
      <c r="M32" s="169">
        <f t="shared" si="11"/>
        <v>9.0310000000000001E-2</v>
      </c>
      <c r="R32" s="109" t="s">
        <v>252</v>
      </c>
      <c r="S32" s="111">
        <v>4</v>
      </c>
      <c r="T32" s="111">
        <v>2009</v>
      </c>
      <c r="U32" s="150">
        <v>0.34192</v>
      </c>
      <c r="V32" s="150">
        <v>0.21976000000000001</v>
      </c>
      <c r="W32" s="150">
        <v>1.30942</v>
      </c>
      <c r="X32" s="150">
        <v>1.2848299999999999</v>
      </c>
      <c r="Y32" s="150">
        <v>1.20722</v>
      </c>
      <c r="Z32" s="150">
        <v>1.1305099999999999</v>
      </c>
      <c r="AA32" s="150">
        <v>1.08294</v>
      </c>
      <c r="AB32" s="150">
        <v>30.625897045999999</v>
      </c>
      <c r="AC32" s="150">
        <v>7.1669999999999998E-2</v>
      </c>
      <c r="AD32" s="150">
        <v>0.10184</v>
      </c>
      <c r="AE32" s="151">
        <v>9.0310000000000001E-2</v>
      </c>
    </row>
    <row r="33" spans="2:31" ht="9" customHeight="1" x14ac:dyDescent="0.25">
      <c r="B33" s="243"/>
      <c r="C33" s="170" t="str">
        <f t="shared" si="1"/>
        <v>P90</v>
      </c>
      <c r="D33" s="171">
        <f t="shared" si="2"/>
        <v>0.64910999999999996</v>
      </c>
      <c r="E33" s="172">
        <f t="shared" si="3"/>
        <v>2.1249400000000001</v>
      </c>
      <c r="F33" s="172">
        <f t="shared" si="4"/>
        <v>2.1814300000000002</v>
      </c>
      <c r="G33" s="172">
        <f t="shared" si="5"/>
        <v>2.2151399999999999</v>
      </c>
      <c r="H33" s="172">
        <f t="shared" si="6"/>
        <v>2.3903699999999999</v>
      </c>
      <c r="I33" s="172">
        <f t="shared" si="7"/>
        <v>2.6563599999999998</v>
      </c>
      <c r="J33" s="172">
        <f t="shared" si="8"/>
        <v>41.443962608</v>
      </c>
      <c r="K33" s="172">
        <f t="shared" si="9"/>
        <v>0.38996999999999998</v>
      </c>
      <c r="L33" s="172">
        <f t="shared" si="10"/>
        <v>0.47039999999999998</v>
      </c>
      <c r="M33" s="173">
        <f t="shared" si="11"/>
        <v>0.29121000000000002</v>
      </c>
      <c r="R33" s="109" t="s">
        <v>253</v>
      </c>
      <c r="S33" s="111">
        <v>5</v>
      </c>
      <c r="T33" s="111">
        <v>2009</v>
      </c>
      <c r="U33" s="150">
        <v>0.64910999999999996</v>
      </c>
      <c r="V33" s="150">
        <v>0.47915999999999997</v>
      </c>
      <c r="W33" s="150">
        <v>2.1249400000000001</v>
      </c>
      <c r="X33" s="150">
        <v>2.1814300000000002</v>
      </c>
      <c r="Y33" s="150">
        <v>2.2151399999999999</v>
      </c>
      <c r="Z33" s="150">
        <v>2.3903699999999999</v>
      </c>
      <c r="AA33" s="150">
        <v>2.6563599999999998</v>
      </c>
      <c r="AB33" s="150">
        <v>41.443962608</v>
      </c>
      <c r="AC33" s="150">
        <v>0.38996999999999998</v>
      </c>
      <c r="AD33" s="150">
        <v>0.47039999999999998</v>
      </c>
      <c r="AE33" s="151">
        <v>0.29121000000000002</v>
      </c>
    </row>
    <row r="34" spans="2:31" ht="9" customHeight="1" x14ac:dyDescent="0.25">
      <c r="B34" s="241">
        <f>T34</f>
        <v>2010</v>
      </c>
      <c r="C34" s="174" t="str">
        <f t="shared" si="1"/>
        <v>MEAN</v>
      </c>
      <c r="D34" s="175">
        <f t="shared" si="2"/>
        <v>3.5520000000000003E-2</v>
      </c>
      <c r="E34" s="176">
        <f t="shared" si="3"/>
        <v>1.17283</v>
      </c>
      <c r="F34" s="176">
        <f t="shared" si="4"/>
        <v>1.1524799999999999</v>
      </c>
      <c r="G34" s="176">
        <f t="shared" si="5"/>
        <v>1.14839</v>
      </c>
      <c r="H34" s="176">
        <f t="shared" si="6"/>
        <v>1.1513500000000001</v>
      </c>
      <c r="I34" s="176">
        <f t="shared" si="7"/>
        <v>1.1474899999999999</v>
      </c>
      <c r="J34" s="176">
        <f t="shared" si="8"/>
        <v>31.325747976999999</v>
      </c>
      <c r="K34" s="176">
        <f t="shared" si="9"/>
        <v>0.11258</v>
      </c>
      <c r="L34" s="176">
        <f t="shared" si="10"/>
        <v>0.15956999999999999</v>
      </c>
      <c r="M34" s="177">
        <f t="shared" si="11"/>
        <v>8.4349999999999994E-2</v>
      </c>
      <c r="R34" s="109" t="s">
        <v>249</v>
      </c>
      <c r="S34" s="111">
        <v>1</v>
      </c>
      <c r="T34" s="111">
        <v>2010</v>
      </c>
      <c r="U34" s="150">
        <v>3.5520000000000003E-2</v>
      </c>
      <c r="V34" s="150">
        <v>0.22806999999999999</v>
      </c>
      <c r="W34" s="150">
        <v>1.17283</v>
      </c>
      <c r="X34" s="150">
        <v>1.1524799999999999</v>
      </c>
      <c r="Y34" s="150">
        <v>1.14839</v>
      </c>
      <c r="Z34" s="150">
        <v>1.1513500000000001</v>
      </c>
      <c r="AA34" s="150">
        <v>1.1474899999999999</v>
      </c>
      <c r="AB34" s="150">
        <v>31.325747976999999</v>
      </c>
      <c r="AC34" s="150">
        <v>0.11258</v>
      </c>
      <c r="AD34" s="150">
        <v>0.15956999999999999</v>
      </c>
      <c r="AE34" s="151">
        <v>8.4349999999999994E-2</v>
      </c>
    </row>
    <row r="35" spans="2:31" ht="9" customHeight="1" x14ac:dyDescent="0.25">
      <c r="B35" s="242"/>
      <c r="C35" s="166" t="str">
        <f t="shared" si="1"/>
        <v>STD</v>
      </c>
      <c r="D35" s="167">
        <f t="shared" si="2"/>
        <v>7.3000000000000001E-3</v>
      </c>
      <c r="E35" s="168">
        <f t="shared" si="3"/>
        <v>7.2590000000000002E-2</v>
      </c>
      <c r="F35" s="168">
        <f t="shared" si="4"/>
        <v>8.0060000000000006E-2</v>
      </c>
      <c r="G35" s="168">
        <f t="shared" si="5"/>
        <v>9.4030000000000002E-2</v>
      </c>
      <c r="H35" s="168">
        <f t="shared" si="6"/>
        <v>0.11285000000000001</v>
      </c>
      <c r="I35" s="168">
        <f t="shared" si="7"/>
        <v>0.14452000000000001</v>
      </c>
      <c r="J35" s="168">
        <f t="shared" si="8"/>
        <v>0.99859416300000003</v>
      </c>
      <c r="K35" s="168">
        <f t="shared" si="9"/>
        <v>2.1749999999999999E-2</v>
      </c>
      <c r="L35" s="168">
        <f t="shared" si="10"/>
        <v>3.006E-2</v>
      </c>
      <c r="M35" s="169">
        <f t="shared" si="11"/>
        <v>1.3089999999999999E-2</v>
      </c>
      <c r="R35" s="109" t="s">
        <v>250</v>
      </c>
      <c r="S35" s="111">
        <v>2</v>
      </c>
      <c r="T35" s="111">
        <v>2010</v>
      </c>
      <c r="U35" s="150">
        <v>7.3000000000000001E-3</v>
      </c>
      <c r="V35" s="150">
        <v>2.1749999999999999E-2</v>
      </c>
      <c r="W35" s="150">
        <v>7.2590000000000002E-2</v>
      </c>
      <c r="X35" s="150">
        <v>8.0060000000000006E-2</v>
      </c>
      <c r="Y35" s="150">
        <v>9.4030000000000002E-2</v>
      </c>
      <c r="Z35" s="150">
        <v>0.11285000000000001</v>
      </c>
      <c r="AA35" s="150">
        <v>0.14452000000000001</v>
      </c>
      <c r="AB35" s="150">
        <v>0.99859416300000003</v>
      </c>
      <c r="AC35" s="150">
        <v>2.1749999999999999E-2</v>
      </c>
      <c r="AD35" s="150">
        <v>3.006E-2</v>
      </c>
      <c r="AE35" s="151">
        <v>1.3089999999999999E-2</v>
      </c>
    </row>
    <row r="36" spans="2:31" ht="9" customHeight="1" x14ac:dyDescent="0.25">
      <c r="B36" s="242"/>
      <c r="C36" s="166" t="str">
        <f t="shared" si="1"/>
        <v>P10</v>
      </c>
      <c r="D36" s="167">
        <f t="shared" si="2"/>
        <v>4.4999999999999997E-3</v>
      </c>
      <c r="E36" s="168">
        <f t="shared" si="3"/>
        <v>0.54674</v>
      </c>
      <c r="F36" s="168">
        <f t="shared" si="4"/>
        <v>0.47477999999999998</v>
      </c>
      <c r="G36" s="168">
        <f t="shared" si="5"/>
        <v>0.41450999999999999</v>
      </c>
      <c r="H36" s="168">
        <f t="shared" si="6"/>
        <v>0.33479999999999999</v>
      </c>
      <c r="I36" s="168">
        <f t="shared" si="7"/>
        <v>0.24024000000000001</v>
      </c>
      <c r="J36" s="168">
        <f t="shared" si="8"/>
        <v>22.594082580999999</v>
      </c>
      <c r="K36" s="168">
        <f t="shared" si="9"/>
        <v>0</v>
      </c>
      <c r="L36" s="168">
        <f t="shared" si="10"/>
        <v>1.6379999999999999E-2</v>
      </c>
      <c r="M36" s="169">
        <f t="shared" si="11"/>
        <v>1.188E-2</v>
      </c>
      <c r="R36" s="109" t="s">
        <v>251</v>
      </c>
      <c r="S36" s="111">
        <v>3</v>
      </c>
      <c r="T36" s="111">
        <v>2010</v>
      </c>
      <c r="U36" s="150">
        <v>4.4999999999999997E-3</v>
      </c>
      <c r="V36" s="150">
        <v>6.0170000000000001E-2</v>
      </c>
      <c r="W36" s="150">
        <v>0.54674</v>
      </c>
      <c r="X36" s="150">
        <v>0.47477999999999998</v>
      </c>
      <c r="Y36" s="150">
        <v>0.41450999999999999</v>
      </c>
      <c r="Z36" s="150">
        <v>0.33479999999999999</v>
      </c>
      <c r="AA36" s="150">
        <v>0.24024000000000001</v>
      </c>
      <c r="AB36" s="150">
        <v>22.594082580999999</v>
      </c>
      <c r="AC36" s="150">
        <v>0</v>
      </c>
      <c r="AD36" s="150">
        <v>1.6379999999999999E-2</v>
      </c>
      <c r="AE36" s="151">
        <v>1.188E-2</v>
      </c>
    </row>
    <row r="37" spans="2:31" ht="9" customHeight="1" x14ac:dyDescent="0.25">
      <c r="B37" s="242"/>
      <c r="C37" s="166" t="str">
        <f t="shared" si="1"/>
        <v>MEDIAN</v>
      </c>
      <c r="D37" s="167">
        <f t="shared" si="2"/>
        <v>1.9470000000000001E-2</v>
      </c>
      <c r="E37" s="168">
        <f t="shared" si="3"/>
        <v>1.12538</v>
      </c>
      <c r="F37" s="168">
        <f t="shared" si="4"/>
        <v>1.0768</v>
      </c>
      <c r="G37" s="168">
        <f t="shared" si="5"/>
        <v>1.01766</v>
      </c>
      <c r="H37" s="168">
        <f t="shared" si="6"/>
        <v>0.98717999999999995</v>
      </c>
      <c r="I37" s="168">
        <f t="shared" si="7"/>
        <v>0.90407000000000004</v>
      </c>
      <c r="J37" s="168">
        <f t="shared" si="8"/>
        <v>30.49728163</v>
      </c>
      <c r="K37" s="168">
        <f t="shared" si="9"/>
        <v>6.0740000000000002E-2</v>
      </c>
      <c r="L37" s="168">
        <f t="shared" si="10"/>
        <v>9.11E-2</v>
      </c>
      <c r="M37" s="169">
        <f t="shared" si="11"/>
        <v>5.0930000000000003E-2</v>
      </c>
      <c r="R37" s="109" t="s">
        <v>252</v>
      </c>
      <c r="S37" s="111">
        <v>4</v>
      </c>
      <c r="T37" s="111">
        <v>2010</v>
      </c>
      <c r="U37" s="150">
        <v>1.9470000000000001E-2</v>
      </c>
      <c r="V37" s="150">
        <v>0.20161000000000001</v>
      </c>
      <c r="W37" s="150">
        <v>1.12538</v>
      </c>
      <c r="X37" s="150">
        <v>1.0768</v>
      </c>
      <c r="Y37" s="150">
        <v>1.01766</v>
      </c>
      <c r="Z37" s="150">
        <v>0.98717999999999995</v>
      </c>
      <c r="AA37" s="150">
        <v>0.90407000000000004</v>
      </c>
      <c r="AB37" s="150">
        <v>30.49728163</v>
      </c>
      <c r="AC37" s="150">
        <v>6.0740000000000002E-2</v>
      </c>
      <c r="AD37" s="150">
        <v>9.11E-2</v>
      </c>
      <c r="AE37" s="151">
        <v>5.0930000000000003E-2</v>
      </c>
    </row>
    <row r="38" spans="2:31" ht="9" customHeight="1" x14ac:dyDescent="0.25">
      <c r="B38" s="243"/>
      <c r="C38" s="170" t="str">
        <f t="shared" si="1"/>
        <v>P90</v>
      </c>
      <c r="D38" s="171">
        <f t="shared" si="2"/>
        <v>7.7880000000000005E-2</v>
      </c>
      <c r="E38" s="172">
        <f t="shared" si="3"/>
        <v>1.85765</v>
      </c>
      <c r="F38" s="172">
        <f t="shared" si="4"/>
        <v>1.9685299999999999</v>
      </c>
      <c r="G38" s="172">
        <f t="shared" si="5"/>
        <v>2.01342</v>
      </c>
      <c r="H38" s="172">
        <f t="shared" si="6"/>
        <v>2.0977899999999998</v>
      </c>
      <c r="I38" s="172">
        <f t="shared" si="7"/>
        <v>2.3201000000000001</v>
      </c>
      <c r="J38" s="172">
        <f t="shared" si="8"/>
        <v>41.868417753000003</v>
      </c>
      <c r="K38" s="172">
        <f t="shared" si="9"/>
        <v>0.29892000000000002</v>
      </c>
      <c r="L38" s="172">
        <f t="shared" si="10"/>
        <v>0.3372</v>
      </c>
      <c r="M38" s="173">
        <f t="shared" si="11"/>
        <v>0.20243</v>
      </c>
      <c r="R38" s="109" t="s">
        <v>253</v>
      </c>
      <c r="S38" s="111">
        <v>5</v>
      </c>
      <c r="T38" s="111">
        <v>2010</v>
      </c>
      <c r="U38" s="150">
        <v>7.7880000000000005E-2</v>
      </c>
      <c r="V38" s="150">
        <v>0.43124000000000001</v>
      </c>
      <c r="W38" s="150">
        <v>1.85765</v>
      </c>
      <c r="X38" s="150">
        <v>1.9685299999999999</v>
      </c>
      <c r="Y38" s="150">
        <v>2.01342</v>
      </c>
      <c r="Z38" s="150">
        <v>2.0977899999999998</v>
      </c>
      <c r="AA38" s="150">
        <v>2.3201000000000001</v>
      </c>
      <c r="AB38" s="150">
        <v>41.868417753000003</v>
      </c>
      <c r="AC38" s="150">
        <v>0.29892000000000002</v>
      </c>
      <c r="AD38" s="150">
        <v>0.3372</v>
      </c>
      <c r="AE38" s="151">
        <v>0.20243</v>
      </c>
    </row>
    <row r="39" spans="2:31" ht="9" customHeight="1" x14ac:dyDescent="0.25">
      <c r="B39" s="241">
        <f>T39</f>
        <v>2011</v>
      </c>
      <c r="C39" s="174" t="str">
        <f t="shared" si="1"/>
        <v>MEAN</v>
      </c>
      <c r="D39" s="175">
        <f t="shared" si="2"/>
        <v>4.1340000000000002E-2</v>
      </c>
      <c r="E39" s="176">
        <f t="shared" si="3"/>
        <v>1.03535</v>
      </c>
      <c r="F39" s="176">
        <f t="shared" si="4"/>
        <v>1.00972</v>
      </c>
      <c r="G39" s="176">
        <f t="shared" si="5"/>
        <v>1.01271</v>
      </c>
      <c r="H39" s="176">
        <f t="shared" si="6"/>
        <v>1.0109600000000001</v>
      </c>
      <c r="I39" s="176">
        <f t="shared" si="7"/>
        <v>1.01179</v>
      </c>
      <c r="J39" s="176">
        <f t="shared" si="8"/>
        <v>30.861382057</v>
      </c>
      <c r="K39" s="176">
        <f t="shared" si="9"/>
        <v>0.11089</v>
      </c>
      <c r="L39" s="176">
        <f t="shared" si="10"/>
        <v>0.15836</v>
      </c>
      <c r="M39" s="177">
        <f t="shared" si="11"/>
        <v>8.6749999999999994E-2</v>
      </c>
      <c r="R39" s="109" t="s">
        <v>249</v>
      </c>
      <c r="S39" s="111">
        <v>1</v>
      </c>
      <c r="T39" s="111">
        <v>2011</v>
      </c>
      <c r="U39" s="150">
        <v>4.1340000000000002E-2</v>
      </c>
      <c r="V39" s="150">
        <v>0.30262</v>
      </c>
      <c r="W39" s="150">
        <v>1.03535</v>
      </c>
      <c r="X39" s="150">
        <v>1.00972</v>
      </c>
      <c r="Y39" s="150">
        <v>1.01271</v>
      </c>
      <c r="Z39" s="150">
        <v>1.0109600000000001</v>
      </c>
      <c r="AA39" s="150">
        <v>1.01179</v>
      </c>
      <c r="AB39" s="150">
        <v>30.861382057</v>
      </c>
      <c r="AC39" s="150">
        <v>0.11089</v>
      </c>
      <c r="AD39" s="150">
        <v>0.15836</v>
      </c>
      <c r="AE39" s="151">
        <v>8.6749999999999994E-2</v>
      </c>
    </row>
    <row r="40" spans="2:31" ht="9" customHeight="1" x14ac:dyDescent="0.25">
      <c r="B40" s="242"/>
      <c r="C40" s="166" t="str">
        <f t="shared" si="1"/>
        <v>STD</v>
      </c>
      <c r="D40" s="167">
        <f t="shared" si="2"/>
        <v>7.7099999999999998E-3</v>
      </c>
      <c r="E40" s="168">
        <f t="shared" si="3"/>
        <v>6.0359999999999997E-2</v>
      </c>
      <c r="F40" s="168">
        <f t="shared" si="4"/>
        <v>6.5570000000000003E-2</v>
      </c>
      <c r="G40" s="168">
        <f t="shared" si="5"/>
        <v>7.8829999999999997E-2</v>
      </c>
      <c r="H40" s="168">
        <f t="shared" si="6"/>
        <v>9.6269999999999994E-2</v>
      </c>
      <c r="I40" s="168">
        <f t="shared" si="7"/>
        <v>0.12933</v>
      </c>
      <c r="J40" s="168">
        <f t="shared" si="8"/>
        <v>0.9918370017</v>
      </c>
      <c r="K40" s="168">
        <f t="shared" si="9"/>
        <v>2.1360000000000001E-2</v>
      </c>
      <c r="L40" s="168">
        <f t="shared" si="10"/>
        <v>3.0880000000000001E-2</v>
      </c>
      <c r="M40" s="169">
        <f t="shared" si="11"/>
        <v>1.302E-2</v>
      </c>
      <c r="R40" s="109" t="s">
        <v>250</v>
      </c>
      <c r="S40" s="111">
        <v>2</v>
      </c>
      <c r="T40" s="111">
        <v>2011</v>
      </c>
      <c r="U40" s="150">
        <v>7.7099999999999998E-3</v>
      </c>
      <c r="V40" s="150">
        <v>2.4459999999999999E-2</v>
      </c>
      <c r="W40" s="150">
        <v>6.0359999999999997E-2</v>
      </c>
      <c r="X40" s="150">
        <v>6.5570000000000003E-2</v>
      </c>
      <c r="Y40" s="150">
        <v>7.8829999999999997E-2</v>
      </c>
      <c r="Z40" s="150">
        <v>9.6269999999999994E-2</v>
      </c>
      <c r="AA40" s="150">
        <v>0.12933</v>
      </c>
      <c r="AB40" s="150">
        <v>0.9918370017</v>
      </c>
      <c r="AC40" s="150">
        <v>2.1360000000000001E-2</v>
      </c>
      <c r="AD40" s="150">
        <v>3.0880000000000001E-2</v>
      </c>
      <c r="AE40" s="151">
        <v>1.302E-2</v>
      </c>
    </row>
    <row r="41" spans="2:31" ht="9" customHeight="1" x14ac:dyDescent="0.25">
      <c r="B41" s="242"/>
      <c r="C41" s="166" t="str">
        <f t="shared" si="1"/>
        <v>P10</v>
      </c>
      <c r="D41" s="167">
        <f t="shared" si="2"/>
        <v>7.9399999999999991E-3</v>
      </c>
      <c r="E41" s="168">
        <f t="shared" si="3"/>
        <v>0.47725000000000001</v>
      </c>
      <c r="F41" s="168">
        <f t="shared" si="4"/>
        <v>0.43876999999999999</v>
      </c>
      <c r="G41" s="168">
        <f t="shared" si="5"/>
        <v>0.38857999999999998</v>
      </c>
      <c r="H41" s="168">
        <f t="shared" si="6"/>
        <v>0.31420999999999999</v>
      </c>
      <c r="I41" s="168">
        <f t="shared" si="7"/>
        <v>0.22198000000000001</v>
      </c>
      <c r="J41" s="168">
        <f t="shared" si="8"/>
        <v>22.236364563999999</v>
      </c>
      <c r="K41" s="168">
        <f t="shared" si="9"/>
        <v>0</v>
      </c>
      <c r="L41" s="168">
        <f t="shared" si="10"/>
        <v>1.49E-2</v>
      </c>
      <c r="M41" s="169">
        <f t="shared" si="11"/>
        <v>1.379E-2</v>
      </c>
      <c r="R41" s="109" t="s">
        <v>251</v>
      </c>
      <c r="S41" s="111">
        <v>3</v>
      </c>
      <c r="T41" s="111">
        <v>2011</v>
      </c>
      <c r="U41" s="150">
        <v>7.9399999999999991E-3</v>
      </c>
      <c r="V41" s="150">
        <v>9.6299999999999997E-2</v>
      </c>
      <c r="W41" s="150">
        <v>0.47725000000000001</v>
      </c>
      <c r="X41" s="150">
        <v>0.43876999999999999</v>
      </c>
      <c r="Y41" s="150">
        <v>0.38857999999999998</v>
      </c>
      <c r="Z41" s="150">
        <v>0.31420999999999999</v>
      </c>
      <c r="AA41" s="150">
        <v>0.22198000000000001</v>
      </c>
      <c r="AB41" s="150">
        <v>22.236364563999999</v>
      </c>
      <c r="AC41" s="150">
        <v>0</v>
      </c>
      <c r="AD41" s="150">
        <v>1.49E-2</v>
      </c>
      <c r="AE41" s="151">
        <v>1.379E-2</v>
      </c>
    </row>
    <row r="42" spans="2:31" ht="9" customHeight="1" x14ac:dyDescent="0.25">
      <c r="B42" s="242"/>
      <c r="C42" s="166" t="str">
        <f t="shared" si="1"/>
        <v>MEDIAN</v>
      </c>
      <c r="D42" s="167">
        <f t="shared" si="2"/>
        <v>2.3109999999999999E-2</v>
      </c>
      <c r="E42" s="168">
        <f t="shared" si="3"/>
        <v>1.01</v>
      </c>
      <c r="F42" s="168">
        <f t="shared" si="4"/>
        <v>0.95725000000000005</v>
      </c>
      <c r="G42" s="168">
        <f t="shared" si="5"/>
        <v>0.90044999999999997</v>
      </c>
      <c r="H42" s="168">
        <f t="shared" si="6"/>
        <v>0.86207</v>
      </c>
      <c r="I42" s="168">
        <f t="shared" si="7"/>
        <v>0.77481999999999995</v>
      </c>
      <c r="J42" s="168">
        <f t="shared" si="8"/>
        <v>30.088144578000001</v>
      </c>
      <c r="K42" s="168">
        <f t="shared" si="9"/>
        <v>5.781E-2</v>
      </c>
      <c r="L42" s="168">
        <f t="shared" si="10"/>
        <v>8.3949999999999997E-2</v>
      </c>
      <c r="M42" s="169">
        <f t="shared" si="11"/>
        <v>5.5480000000000002E-2</v>
      </c>
      <c r="R42" s="109" t="s">
        <v>252</v>
      </c>
      <c r="S42" s="111">
        <v>4</v>
      </c>
      <c r="T42" s="111">
        <v>2011</v>
      </c>
      <c r="U42" s="150">
        <v>2.3109999999999999E-2</v>
      </c>
      <c r="V42" s="150">
        <v>0.28270000000000001</v>
      </c>
      <c r="W42" s="150">
        <v>1.01</v>
      </c>
      <c r="X42" s="150">
        <v>0.95725000000000005</v>
      </c>
      <c r="Y42" s="150">
        <v>0.90044999999999997</v>
      </c>
      <c r="Z42" s="150">
        <v>0.86207</v>
      </c>
      <c r="AA42" s="150">
        <v>0.77481999999999995</v>
      </c>
      <c r="AB42" s="150">
        <v>30.088144578000001</v>
      </c>
      <c r="AC42" s="150">
        <v>5.781E-2</v>
      </c>
      <c r="AD42" s="150">
        <v>8.3949999999999997E-2</v>
      </c>
      <c r="AE42" s="151">
        <v>5.5480000000000002E-2</v>
      </c>
    </row>
    <row r="43" spans="2:31" ht="9" customHeight="1" x14ac:dyDescent="0.25">
      <c r="B43" s="243"/>
      <c r="C43" s="170" t="str">
        <f t="shared" si="1"/>
        <v>P90</v>
      </c>
      <c r="D43" s="171">
        <f t="shared" si="2"/>
        <v>8.7650000000000006E-2</v>
      </c>
      <c r="E43" s="172">
        <f t="shared" si="3"/>
        <v>1.6313</v>
      </c>
      <c r="F43" s="172">
        <f t="shared" si="4"/>
        <v>1.6795500000000001</v>
      </c>
      <c r="G43" s="172">
        <f t="shared" si="5"/>
        <v>1.7818000000000001</v>
      </c>
      <c r="H43" s="172">
        <f t="shared" si="6"/>
        <v>1.75061</v>
      </c>
      <c r="I43" s="172">
        <f t="shared" si="7"/>
        <v>2.0407600000000001</v>
      </c>
      <c r="J43" s="172">
        <f t="shared" si="8"/>
        <v>41.308234437000003</v>
      </c>
      <c r="K43" s="172">
        <f t="shared" si="9"/>
        <v>0.30087000000000003</v>
      </c>
      <c r="L43" s="172">
        <f t="shared" si="10"/>
        <v>0.36638999999999999</v>
      </c>
      <c r="M43" s="173">
        <f t="shared" si="11"/>
        <v>0.20349</v>
      </c>
      <c r="R43" s="109" t="s">
        <v>253</v>
      </c>
      <c r="S43" s="111">
        <v>5</v>
      </c>
      <c r="T43" s="111">
        <v>2011</v>
      </c>
      <c r="U43" s="150">
        <v>8.7650000000000006E-2</v>
      </c>
      <c r="V43" s="150">
        <v>0.54373000000000005</v>
      </c>
      <c r="W43" s="150">
        <v>1.6313</v>
      </c>
      <c r="X43" s="150">
        <v>1.6795500000000001</v>
      </c>
      <c r="Y43" s="150">
        <v>1.7818000000000001</v>
      </c>
      <c r="Z43" s="150">
        <v>1.75061</v>
      </c>
      <c r="AA43" s="150">
        <v>2.0407600000000001</v>
      </c>
      <c r="AB43" s="150">
        <v>41.308234437000003</v>
      </c>
      <c r="AC43" s="150">
        <v>0.30087000000000003</v>
      </c>
      <c r="AD43" s="150">
        <v>0.36638999999999999</v>
      </c>
      <c r="AE43" s="151">
        <v>0.20349</v>
      </c>
    </row>
    <row r="44" spans="2:31" ht="9" customHeight="1" x14ac:dyDescent="0.25">
      <c r="B44" s="241">
        <f>T44</f>
        <v>2012</v>
      </c>
      <c r="C44" s="174" t="str">
        <f t="shared" si="1"/>
        <v>MEAN</v>
      </c>
      <c r="D44" s="175">
        <f t="shared" si="2"/>
        <v>4.4630000000000003E-2</v>
      </c>
      <c r="E44" s="176">
        <f t="shared" si="3"/>
        <v>1.35134</v>
      </c>
      <c r="F44" s="176">
        <f t="shared" si="4"/>
        <v>1.3225100000000001</v>
      </c>
      <c r="G44" s="176">
        <f t="shared" si="5"/>
        <v>1.31735</v>
      </c>
      <c r="H44" s="176">
        <f t="shared" si="6"/>
        <v>1.3191900000000001</v>
      </c>
      <c r="I44" s="176">
        <f t="shared" si="7"/>
        <v>1.31507</v>
      </c>
      <c r="J44" s="176">
        <f t="shared" si="8"/>
        <v>30.394083398999999</v>
      </c>
      <c r="K44" s="176">
        <f t="shared" si="9"/>
        <v>0.14935999999999999</v>
      </c>
      <c r="L44" s="176">
        <f t="shared" si="10"/>
        <v>0.21168999999999999</v>
      </c>
      <c r="M44" s="177">
        <f t="shared" si="11"/>
        <v>7.9219999999999999E-2</v>
      </c>
      <c r="R44" s="109" t="s">
        <v>249</v>
      </c>
      <c r="S44" s="111">
        <v>1</v>
      </c>
      <c r="T44" s="111">
        <v>2012</v>
      </c>
      <c r="U44" s="150">
        <v>4.4630000000000003E-2</v>
      </c>
      <c r="V44" s="150">
        <v>0.18382000000000001</v>
      </c>
      <c r="W44" s="150">
        <v>1.35134</v>
      </c>
      <c r="X44" s="150">
        <v>1.3225100000000001</v>
      </c>
      <c r="Y44" s="150">
        <v>1.31735</v>
      </c>
      <c r="Z44" s="150">
        <v>1.3191900000000001</v>
      </c>
      <c r="AA44" s="150">
        <v>1.31507</v>
      </c>
      <c r="AB44" s="150">
        <v>30.394083398999999</v>
      </c>
      <c r="AC44" s="150">
        <v>0.14935999999999999</v>
      </c>
      <c r="AD44" s="150">
        <v>0.21168999999999999</v>
      </c>
      <c r="AE44" s="151">
        <v>7.9219999999999999E-2</v>
      </c>
    </row>
    <row r="45" spans="2:31" ht="9" customHeight="1" x14ac:dyDescent="0.25">
      <c r="B45" s="242"/>
      <c r="C45" s="166" t="str">
        <f t="shared" si="1"/>
        <v>STD</v>
      </c>
      <c r="D45" s="167">
        <f t="shared" si="2"/>
        <v>7.3899999999999999E-3</v>
      </c>
      <c r="E45" s="168">
        <f t="shared" si="3"/>
        <v>7.8710000000000002E-2</v>
      </c>
      <c r="F45" s="168">
        <f t="shared" si="4"/>
        <v>8.5389999999999994E-2</v>
      </c>
      <c r="G45" s="168">
        <f t="shared" si="5"/>
        <v>0.10014000000000001</v>
      </c>
      <c r="H45" s="168">
        <f t="shared" si="6"/>
        <v>0.12068</v>
      </c>
      <c r="I45" s="168">
        <f t="shared" si="7"/>
        <v>0.15518000000000001</v>
      </c>
      <c r="J45" s="168">
        <f t="shared" si="8"/>
        <v>0.98062423519999997</v>
      </c>
      <c r="K45" s="168">
        <f t="shared" si="9"/>
        <v>3.0630000000000001E-2</v>
      </c>
      <c r="L45" s="168">
        <f t="shared" si="10"/>
        <v>4.0710000000000003E-2</v>
      </c>
      <c r="M45" s="169">
        <f t="shared" si="11"/>
        <v>1.214E-2</v>
      </c>
      <c r="R45" s="109" t="s">
        <v>250</v>
      </c>
      <c r="S45" s="111">
        <v>2</v>
      </c>
      <c r="T45" s="111">
        <v>2012</v>
      </c>
      <c r="U45" s="150">
        <v>7.3899999999999999E-3</v>
      </c>
      <c r="V45" s="150">
        <v>1.9480000000000001E-2</v>
      </c>
      <c r="W45" s="150">
        <v>7.8710000000000002E-2</v>
      </c>
      <c r="X45" s="150">
        <v>8.5389999999999994E-2</v>
      </c>
      <c r="Y45" s="150">
        <v>0.10014000000000001</v>
      </c>
      <c r="Z45" s="150">
        <v>0.12068</v>
      </c>
      <c r="AA45" s="150">
        <v>0.15518000000000001</v>
      </c>
      <c r="AB45" s="150">
        <v>0.98062423519999997</v>
      </c>
      <c r="AC45" s="150">
        <v>3.0630000000000001E-2</v>
      </c>
      <c r="AD45" s="150">
        <v>4.0710000000000003E-2</v>
      </c>
      <c r="AE45" s="151">
        <v>1.214E-2</v>
      </c>
    </row>
    <row r="46" spans="2:31" ht="9" customHeight="1" x14ac:dyDescent="0.25">
      <c r="B46" s="242"/>
      <c r="C46" s="166" t="str">
        <f t="shared" si="1"/>
        <v>P10</v>
      </c>
      <c r="D46" s="167">
        <f t="shared" si="2"/>
        <v>1.396E-2</v>
      </c>
      <c r="E46" s="168">
        <f t="shared" si="3"/>
        <v>0.62985999999999998</v>
      </c>
      <c r="F46" s="168">
        <f t="shared" si="4"/>
        <v>0.58414999999999995</v>
      </c>
      <c r="G46" s="168">
        <f t="shared" si="5"/>
        <v>0.50954999999999995</v>
      </c>
      <c r="H46" s="168">
        <f t="shared" si="6"/>
        <v>0.40505999999999998</v>
      </c>
      <c r="I46" s="168">
        <f t="shared" si="7"/>
        <v>0.28726000000000002</v>
      </c>
      <c r="J46" s="168">
        <f t="shared" si="8"/>
        <v>21.840940519</v>
      </c>
      <c r="K46" s="168">
        <f t="shared" si="9"/>
        <v>2.3800000000000002E-3</v>
      </c>
      <c r="L46" s="168">
        <f t="shared" si="10"/>
        <v>2.0320000000000001E-2</v>
      </c>
      <c r="M46" s="169">
        <f t="shared" si="11"/>
        <v>1.2489999999999999E-2</v>
      </c>
      <c r="R46" s="109" t="s">
        <v>251</v>
      </c>
      <c r="S46" s="111">
        <v>3</v>
      </c>
      <c r="T46" s="111">
        <v>2012</v>
      </c>
      <c r="U46" s="150">
        <v>1.396E-2</v>
      </c>
      <c r="V46" s="150">
        <v>6.1800000000000001E-2</v>
      </c>
      <c r="W46" s="150">
        <v>0.62985999999999998</v>
      </c>
      <c r="X46" s="150">
        <v>0.58414999999999995</v>
      </c>
      <c r="Y46" s="150">
        <v>0.50954999999999995</v>
      </c>
      <c r="Z46" s="150">
        <v>0.40505999999999998</v>
      </c>
      <c r="AA46" s="150">
        <v>0.28726000000000002</v>
      </c>
      <c r="AB46" s="150">
        <v>21.840940519</v>
      </c>
      <c r="AC46" s="150">
        <v>2.3800000000000002E-3</v>
      </c>
      <c r="AD46" s="150">
        <v>2.0320000000000001E-2</v>
      </c>
      <c r="AE46" s="151">
        <v>1.2489999999999999E-2</v>
      </c>
    </row>
    <row r="47" spans="2:31" ht="9" customHeight="1" x14ac:dyDescent="0.25">
      <c r="B47" s="242"/>
      <c r="C47" s="166" t="str">
        <f t="shared" si="1"/>
        <v>MEDIAN</v>
      </c>
      <c r="D47" s="167">
        <f t="shared" si="2"/>
        <v>2.929E-2</v>
      </c>
      <c r="E47" s="168">
        <f t="shared" si="3"/>
        <v>1.32674</v>
      </c>
      <c r="F47" s="168">
        <f t="shared" si="4"/>
        <v>1.25732</v>
      </c>
      <c r="G47" s="168">
        <f t="shared" si="5"/>
        <v>1.2009300000000001</v>
      </c>
      <c r="H47" s="168">
        <f t="shared" si="6"/>
        <v>1.15632</v>
      </c>
      <c r="I47" s="168">
        <f t="shared" si="7"/>
        <v>1.0413399999999999</v>
      </c>
      <c r="J47" s="168">
        <f t="shared" si="8"/>
        <v>29.586336380999999</v>
      </c>
      <c r="K47" s="168">
        <f t="shared" si="9"/>
        <v>7.9460000000000003E-2</v>
      </c>
      <c r="L47" s="168">
        <f t="shared" si="10"/>
        <v>0.10629</v>
      </c>
      <c r="M47" s="169">
        <f t="shared" si="11"/>
        <v>4.8379999999999999E-2</v>
      </c>
      <c r="R47" s="109" t="s">
        <v>252</v>
      </c>
      <c r="S47" s="111">
        <v>4</v>
      </c>
      <c r="T47" s="111">
        <v>2012</v>
      </c>
      <c r="U47" s="150">
        <v>2.929E-2</v>
      </c>
      <c r="V47" s="150">
        <v>0.14964</v>
      </c>
      <c r="W47" s="150">
        <v>1.32674</v>
      </c>
      <c r="X47" s="150">
        <v>1.25732</v>
      </c>
      <c r="Y47" s="150">
        <v>1.2009300000000001</v>
      </c>
      <c r="Z47" s="150">
        <v>1.15632</v>
      </c>
      <c r="AA47" s="150">
        <v>1.0413399999999999</v>
      </c>
      <c r="AB47" s="150">
        <v>29.586336380999999</v>
      </c>
      <c r="AC47" s="150">
        <v>7.9460000000000003E-2</v>
      </c>
      <c r="AD47" s="150">
        <v>0.10629</v>
      </c>
      <c r="AE47" s="151">
        <v>4.8379999999999999E-2</v>
      </c>
    </row>
    <row r="48" spans="2:31" ht="9" customHeight="1" x14ac:dyDescent="0.25">
      <c r="B48" s="243"/>
      <c r="C48" s="170" t="str">
        <f t="shared" si="1"/>
        <v>P90</v>
      </c>
      <c r="D48" s="171">
        <f t="shared" si="2"/>
        <v>8.7400000000000005E-2</v>
      </c>
      <c r="E48" s="172">
        <f t="shared" si="3"/>
        <v>2.14751</v>
      </c>
      <c r="F48" s="172">
        <f t="shared" si="4"/>
        <v>2.17204</v>
      </c>
      <c r="G48" s="172">
        <f t="shared" si="5"/>
        <v>2.2979699999999998</v>
      </c>
      <c r="H48" s="172">
        <f t="shared" si="6"/>
        <v>2.4159999999999999</v>
      </c>
      <c r="I48" s="172">
        <f t="shared" si="7"/>
        <v>2.5650900000000001</v>
      </c>
      <c r="J48" s="172">
        <f t="shared" si="8"/>
        <v>40.134364533999999</v>
      </c>
      <c r="K48" s="172">
        <f t="shared" si="9"/>
        <v>0.40159</v>
      </c>
      <c r="L48" s="172">
        <f t="shared" si="10"/>
        <v>0.51156999999999997</v>
      </c>
      <c r="M48" s="173">
        <f t="shared" si="11"/>
        <v>0.18623999999999999</v>
      </c>
      <c r="R48" s="109" t="s">
        <v>253</v>
      </c>
      <c r="S48" s="111">
        <v>5</v>
      </c>
      <c r="T48" s="111">
        <v>2012</v>
      </c>
      <c r="U48" s="150">
        <v>8.7400000000000005E-2</v>
      </c>
      <c r="V48" s="150">
        <v>0.33788000000000001</v>
      </c>
      <c r="W48" s="150">
        <v>2.14751</v>
      </c>
      <c r="X48" s="150">
        <v>2.17204</v>
      </c>
      <c r="Y48" s="150">
        <v>2.2979699999999998</v>
      </c>
      <c r="Z48" s="150">
        <v>2.4159999999999999</v>
      </c>
      <c r="AA48" s="150">
        <v>2.5650900000000001</v>
      </c>
      <c r="AB48" s="150">
        <v>40.134364533999999</v>
      </c>
      <c r="AC48" s="150">
        <v>0.40159</v>
      </c>
      <c r="AD48" s="150">
        <v>0.51156999999999997</v>
      </c>
      <c r="AE48" s="151">
        <v>0.18623999999999999</v>
      </c>
    </row>
    <row r="49" spans="2:31" ht="9" customHeight="1" x14ac:dyDescent="0.25">
      <c r="B49" s="241">
        <f>T49</f>
        <v>2013</v>
      </c>
      <c r="C49" s="174" t="str">
        <f t="shared" si="1"/>
        <v>MEAN</v>
      </c>
      <c r="D49" s="175">
        <f t="shared" si="2"/>
        <v>3.4200000000000001E-2</v>
      </c>
      <c r="E49" s="176">
        <f t="shared" si="3"/>
        <v>1.1794</v>
      </c>
      <c r="F49" s="176">
        <f t="shared" si="4"/>
        <v>1.14971</v>
      </c>
      <c r="G49" s="176">
        <f t="shared" si="5"/>
        <v>1.1502699999999999</v>
      </c>
      <c r="H49" s="176">
        <f t="shared" si="6"/>
        <v>1.1448400000000001</v>
      </c>
      <c r="I49" s="176">
        <f t="shared" si="7"/>
        <v>1.14822</v>
      </c>
      <c r="J49" s="176">
        <f t="shared" si="8"/>
        <v>28.822492478000001</v>
      </c>
      <c r="K49" s="176">
        <f t="shared" si="9"/>
        <v>0.161</v>
      </c>
      <c r="L49" s="176">
        <f t="shared" si="10"/>
        <v>0.22223999999999999</v>
      </c>
      <c r="M49" s="177">
        <f t="shared" si="11"/>
        <v>7.8589999999999993E-2</v>
      </c>
      <c r="R49" s="109" t="s">
        <v>249</v>
      </c>
      <c r="S49" s="111">
        <v>1</v>
      </c>
      <c r="T49" s="111">
        <v>2013</v>
      </c>
      <c r="U49" s="150">
        <v>3.4200000000000001E-2</v>
      </c>
      <c r="V49" s="150">
        <v>0.16814999999999999</v>
      </c>
      <c r="W49" s="150">
        <v>1.1794</v>
      </c>
      <c r="X49" s="150">
        <v>1.14971</v>
      </c>
      <c r="Y49" s="150">
        <v>1.1502699999999999</v>
      </c>
      <c r="Z49" s="150">
        <v>1.1448400000000001</v>
      </c>
      <c r="AA49" s="150">
        <v>1.14822</v>
      </c>
      <c r="AB49" s="150">
        <v>28.822492478000001</v>
      </c>
      <c r="AC49" s="150">
        <v>0.161</v>
      </c>
      <c r="AD49" s="150">
        <v>0.22223999999999999</v>
      </c>
      <c r="AE49" s="151">
        <v>7.8589999999999993E-2</v>
      </c>
    </row>
    <row r="50" spans="2:31" ht="9" customHeight="1" x14ac:dyDescent="0.25">
      <c r="B50" s="242"/>
      <c r="C50" s="166" t="str">
        <f t="shared" si="1"/>
        <v>STD</v>
      </c>
      <c r="D50" s="167">
        <f t="shared" si="2"/>
        <v>6.2100000000000002E-3</v>
      </c>
      <c r="E50" s="168">
        <f t="shared" si="3"/>
        <v>6.1559999999999997E-2</v>
      </c>
      <c r="F50" s="168">
        <f t="shared" si="4"/>
        <v>6.5720000000000001E-2</v>
      </c>
      <c r="G50" s="168">
        <f t="shared" si="5"/>
        <v>7.5759999999999994E-2</v>
      </c>
      <c r="H50" s="168">
        <f t="shared" si="6"/>
        <v>9.3609999999999999E-2</v>
      </c>
      <c r="I50" s="168">
        <f t="shared" si="7"/>
        <v>0.12662999999999999</v>
      </c>
      <c r="J50" s="168">
        <f t="shared" si="8"/>
        <v>0.89467496059999996</v>
      </c>
      <c r="K50" s="168">
        <f t="shared" si="9"/>
        <v>3.3309999999999999E-2</v>
      </c>
      <c r="L50" s="168">
        <f t="shared" si="10"/>
        <v>4.2970000000000001E-2</v>
      </c>
      <c r="M50" s="169">
        <f t="shared" si="11"/>
        <v>1.23E-2</v>
      </c>
      <c r="R50" s="109" t="s">
        <v>250</v>
      </c>
      <c r="S50" s="111">
        <v>2</v>
      </c>
      <c r="T50" s="111">
        <v>2013</v>
      </c>
      <c r="U50" s="150">
        <v>6.2100000000000002E-3</v>
      </c>
      <c r="V50" s="150">
        <v>1.7489999999999999E-2</v>
      </c>
      <c r="W50" s="150">
        <v>6.1559999999999997E-2</v>
      </c>
      <c r="X50" s="150">
        <v>6.5720000000000001E-2</v>
      </c>
      <c r="Y50" s="150">
        <v>7.5759999999999994E-2</v>
      </c>
      <c r="Z50" s="150">
        <v>9.3609999999999999E-2</v>
      </c>
      <c r="AA50" s="150">
        <v>0.12662999999999999</v>
      </c>
      <c r="AB50" s="150">
        <v>0.89467496059999996</v>
      </c>
      <c r="AC50" s="150">
        <v>3.3309999999999999E-2</v>
      </c>
      <c r="AD50" s="150">
        <v>4.2970000000000001E-2</v>
      </c>
      <c r="AE50" s="151">
        <v>1.23E-2</v>
      </c>
    </row>
    <row r="51" spans="2:31" ht="9" customHeight="1" x14ac:dyDescent="0.25">
      <c r="B51" s="242"/>
      <c r="C51" s="166" t="str">
        <f t="shared" si="1"/>
        <v>P10</v>
      </c>
      <c r="D51" s="167">
        <f t="shared" si="2"/>
        <v>7.5100000000000002E-3</v>
      </c>
      <c r="E51" s="168">
        <f t="shared" si="3"/>
        <v>0.60206999999999999</v>
      </c>
      <c r="F51" s="168">
        <f t="shared" si="4"/>
        <v>0.55603999999999998</v>
      </c>
      <c r="G51" s="168">
        <f t="shared" si="5"/>
        <v>0.50883999999999996</v>
      </c>
      <c r="H51" s="168">
        <f t="shared" si="6"/>
        <v>0.41253000000000001</v>
      </c>
      <c r="I51" s="168">
        <f t="shared" si="7"/>
        <v>0.29543000000000003</v>
      </c>
      <c r="J51" s="168">
        <f t="shared" si="8"/>
        <v>21.086647939999999</v>
      </c>
      <c r="K51" s="168">
        <f t="shared" si="9"/>
        <v>3.8300000000000001E-3</v>
      </c>
      <c r="L51" s="168">
        <f t="shared" si="10"/>
        <v>2.0740000000000001E-2</v>
      </c>
      <c r="M51" s="169">
        <f t="shared" si="11"/>
        <v>1.3129999999999999E-2</v>
      </c>
      <c r="R51" s="109" t="s">
        <v>251</v>
      </c>
      <c r="S51" s="111">
        <v>3</v>
      </c>
      <c r="T51" s="111">
        <v>2013</v>
      </c>
      <c r="U51" s="150">
        <v>7.5100000000000002E-3</v>
      </c>
      <c r="V51" s="150">
        <v>5.8889999999999998E-2</v>
      </c>
      <c r="W51" s="150">
        <v>0.60206999999999999</v>
      </c>
      <c r="X51" s="150">
        <v>0.55603999999999998</v>
      </c>
      <c r="Y51" s="150">
        <v>0.50883999999999996</v>
      </c>
      <c r="Z51" s="150">
        <v>0.41253000000000001</v>
      </c>
      <c r="AA51" s="150">
        <v>0.29543000000000003</v>
      </c>
      <c r="AB51" s="150">
        <v>21.086647939999999</v>
      </c>
      <c r="AC51" s="150">
        <v>3.8300000000000001E-3</v>
      </c>
      <c r="AD51" s="150">
        <v>2.0740000000000001E-2</v>
      </c>
      <c r="AE51" s="151">
        <v>1.3129999999999999E-2</v>
      </c>
    </row>
    <row r="52" spans="2:31" ht="9" customHeight="1" x14ac:dyDescent="0.25">
      <c r="B52" s="242"/>
      <c r="C52" s="166" t="str">
        <f t="shared" si="1"/>
        <v>MEDIAN</v>
      </c>
      <c r="D52" s="167">
        <f t="shared" si="2"/>
        <v>2.2200000000000001E-2</v>
      </c>
      <c r="E52" s="168">
        <f t="shared" si="3"/>
        <v>1.1629100000000001</v>
      </c>
      <c r="F52" s="168">
        <f t="shared" si="4"/>
        <v>1.1206700000000001</v>
      </c>
      <c r="G52" s="168">
        <f t="shared" si="5"/>
        <v>1.10158</v>
      </c>
      <c r="H52" s="168">
        <f t="shared" si="6"/>
        <v>1.0314700000000001</v>
      </c>
      <c r="I52" s="168">
        <f t="shared" si="7"/>
        <v>0.94171000000000005</v>
      </c>
      <c r="J52" s="168">
        <f t="shared" si="8"/>
        <v>28.250830836999999</v>
      </c>
      <c r="K52" s="168">
        <f t="shared" si="9"/>
        <v>8.2409999999999997E-2</v>
      </c>
      <c r="L52" s="168">
        <f t="shared" si="10"/>
        <v>0.11029</v>
      </c>
      <c r="M52" s="169">
        <f t="shared" si="11"/>
        <v>4.7379999999999999E-2</v>
      </c>
      <c r="R52" s="109" t="s">
        <v>252</v>
      </c>
      <c r="S52" s="111">
        <v>4</v>
      </c>
      <c r="T52" s="111">
        <v>2013</v>
      </c>
      <c r="U52" s="150">
        <v>2.2200000000000001E-2</v>
      </c>
      <c r="V52" s="150">
        <v>0.13491</v>
      </c>
      <c r="W52" s="150">
        <v>1.1629100000000001</v>
      </c>
      <c r="X52" s="150">
        <v>1.1206700000000001</v>
      </c>
      <c r="Y52" s="150">
        <v>1.10158</v>
      </c>
      <c r="Z52" s="150">
        <v>1.0314700000000001</v>
      </c>
      <c r="AA52" s="150">
        <v>0.94171000000000005</v>
      </c>
      <c r="AB52" s="150">
        <v>28.250830836999999</v>
      </c>
      <c r="AC52" s="150">
        <v>8.2409999999999997E-2</v>
      </c>
      <c r="AD52" s="150">
        <v>0.11029</v>
      </c>
      <c r="AE52" s="151">
        <v>4.7379999999999999E-2</v>
      </c>
    </row>
    <row r="53" spans="2:31" ht="9" customHeight="1" x14ac:dyDescent="0.25">
      <c r="B53" s="243"/>
      <c r="C53" s="170" t="str">
        <f t="shared" si="1"/>
        <v>P90</v>
      </c>
      <c r="D53" s="171">
        <f t="shared" si="2"/>
        <v>6.8809999999999996E-2</v>
      </c>
      <c r="E53" s="172">
        <f t="shared" si="3"/>
        <v>1.76329</v>
      </c>
      <c r="F53" s="172">
        <f t="shared" si="4"/>
        <v>1.8131900000000001</v>
      </c>
      <c r="G53" s="172">
        <f t="shared" si="5"/>
        <v>1.8906799999999999</v>
      </c>
      <c r="H53" s="172">
        <f t="shared" si="6"/>
        <v>2.0091199999999998</v>
      </c>
      <c r="I53" s="172">
        <f t="shared" si="7"/>
        <v>2.1745800000000002</v>
      </c>
      <c r="J53" s="172">
        <f t="shared" si="8"/>
        <v>37.700267942000004</v>
      </c>
      <c r="K53" s="172">
        <f t="shared" si="9"/>
        <v>0.41909999999999997</v>
      </c>
      <c r="L53" s="172">
        <f t="shared" si="10"/>
        <v>0.58835000000000004</v>
      </c>
      <c r="M53" s="173">
        <f t="shared" si="11"/>
        <v>0.18492</v>
      </c>
      <c r="R53" s="109" t="s">
        <v>253</v>
      </c>
      <c r="S53" s="111">
        <v>5</v>
      </c>
      <c r="T53" s="111">
        <v>2013</v>
      </c>
      <c r="U53" s="150">
        <v>6.8809999999999996E-2</v>
      </c>
      <c r="V53" s="150">
        <v>0.31337999999999999</v>
      </c>
      <c r="W53" s="150">
        <v>1.76329</v>
      </c>
      <c r="X53" s="150">
        <v>1.8131900000000001</v>
      </c>
      <c r="Y53" s="150">
        <v>1.8906799999999999</v>
      </c>
      <c r="Z53" s="150">
        <v>2.0091199999999998</v>
      </c>
      <c r="AA53" s="150">
        <v>2.1745800000000002</v>
      </c>
      <c r="AB53" s="150">
        <v>37.700267942000004</v>
      </c>
      <c r="AC53" s="150">
        <v>0.41909999999999997</v>
      </c>
      <c r="AD53" s="150">
        <v>0.58835000000000004</v>
      </c>
      <c r="AE53" s="151">
        <v>0.18492</v>
      </c>
    </row>
    <row r="54" spans="2:31" ht="9" customHeight="1" x14ac:dyDescent="0.25">
      <c r="B54" s="241">
        <f>T54</f>
        <v>2014</v>
      </c>
      <c r="C54" s="174" t="str">
        <f t="shared" si="1"/>
        <v>MEAN</v>
      </c>
      <c r="D54" s="175">
        <f t="shared" si="2"/>
        <v>2.537E-2</v>
      </c>
      <c r="E54" s="176">
        <f t="shared" si="3"/>
        <v>0.74856</v>
      </c>
      <c r="F54" s="176">
        <f t="shared" si="4"/>
        <v>0.72936999999999996</v>
      </c>
      <c r="G54" s="176">
        <f t="shared" si="5"/>
        <v>0.72899000000000003</v>
      </c>
      <c r="H54" s="176">
        <f t="shared" si="6"/>
        <v>0.72936999999999996</v>
      </c>
      <c r="I54" s="176">
        <f t="shared" si="7"/>
        <v>0.72613000000000005</v>
      </c>
      <c r="J54" s="176">
        <f t="shared" si="8"/>
        <v>27.594725112999999</v>
      </c>
      <c r="K54" s="176">
        <f t="shared" si="9"/>
        <v>0.10974</v>
      </c>
      <c r="L54" s="176">
        <f t="shared" si="10"/>
        <v>0.16574</v>
      </c>
      <c r="M54" s="177">
        <f t="shared" si="11"/>
        <v>7.2239999999999999E-2</v>
      </c>
      <c r="R54" s="109" t="s">
        <v>249</v>
      </c>
      <c r="S54" s="111">
        <v>1</v>
      </c>
      <c r="T54" s="111">
        <v>2014</v>
      </c>
      <c r="U54" s="150">
        <v>2.537E-2</v>
      </c>
      <c r="V54" s="150">
        <v>0.13123000000000001</v>
      </c>
      <c r="W54" s="150">
        <v>0.74856</v>
      </c>
      <c r="X54" s="150">
        <v>0.72936999999999996</v>
      </c>
      <c r="Y54" s="150">
        <v>0.72899000000000003</v>
      </c>
      <c r="Z54" s="150">
        <v>0.72936999999999996</v>
      </c>
      <c r="AA54" s="150">
        <v>0.72613000000000005</v>
      </c>
      <c r="AB54" s="150">
        <v>27.594725112999999</v>
      </c>
      <c r="AC54" s="150">
        <v>0.10974</v>
      </c>
      <c r="AD54" s="150">
        <v>0.16574</v>
      </c>
      <c r="AE54" s="151">
        <v>7.2239999999999999E-2</v>
      </c>
    </row>
    <row r="55" spans="2:31" ht="9" customHeight="1" x14ac:dyDescent="0.25">
      <c r="B55" s="242"/>
      <c r="C55" s="166" t="str">
        <f t="shared" si="1"/>
        <v>STD</v>
      </c>
      <c r="D55" s="167">
        <f t="shared" si="2"/>
        <v>4.9800000000000001E-3</v>
      </c>
      <c r="E55" s="168">
        <f t="shared" si="3"/>
        <v>4.0629999999999999E-2</v>
      </c>
      <c r="F55" s="168">
        <f t="shared" si="4"/>
        <v>4.2630000000000001E-2</v>
      </c>
      <c r="G55" s="168">
        <f t="shared" si="5"/>
        <v>4.795E-2</v>
      </c>
      <c r="H55" s="168">
        <f t="shared" si="6"/>
        <v>5.8939999999999999E-2</v>
      </c>
      <c r="I55" s="168">
        <f t="shared" si="7"/>
        <v>7.5160000000000005E-2</v>
      </c>
      <c r="J55" s="168">
        <f t="shared" si="8"/>
        <v>0.87803737400000004</v>
      </c>
      <c r="K55" s="168">
        <f t="shared" si="9"/>
        <v>2.0930000000000001E-2</v>
      </c>
      <c r="L55" s="168">
        <f t="shared" si="10"/>
        <v>3.2050000000000002E-2</v>
      </c>
      <c r="M55" s="169">
        <f t="shared" si="11"/>
        <v>1.098E-2</v>
      </c>
      <c r="R55" s="109" t="s">
        <v>250</v>
      </c>
      <c r="S55" s="111">
        <v>2</v>
      </c>
      <c r="T55" s="111">
        <v>2014</v>
      </c>
      <c r="U55" s="150">
        <v>4.9800000000000001E-3</v>
      </c>
      <c r="V55" s="150">
        <v>1.6449999999999999E-2</v>
      </c>
      <c r="W55" s="150">
        <v>4.0629999999999999E-2</v>
      </c>
      <c r="X55" s="150">
        <v>4.2630000000000001E-2</v>
      </c>
      <c r="Y55" s="150">
        <v>4.795E-2</v>
      </c>
      <c r="Z55" s="150">
        <v>5.8939999999999999E-2</v>
      </c>
      <c r="AA55" s="150">
        <v>7.5160000000000005E-2</v>
      </c>
      <c r="AB55" s="150">
        <v>0.87803737400000004</v>
      </c>
      <c r="AC55" s="150">
        <v>2.0930000000000001E-2</v>
      </c>
      <c r="AD55" s="150">
        <v>3.2050000000000002E-2</v>
      </c>
      <c r="AE55" s="151">
        <v>1.098E-2</v>
      </c>
    </row>
    <row r="56" spans="2:31" ht="9" customHeight="1" x14ac:dyDescent="0.25">
      <c r="B56" s="242"/>
      <c r="C56" s="166" t="str">
        <f t="shared" si="1"/>
        <v>P10</v>
      </c>
      <c r="D56" s="167">
        <f t="shared" si="2"/>
        <v>5.2599999999999999E-3</v>
      </c>
      <c r="E56" s="168">
        <f t="shared" si="3"/>
        <v>0.39335999999999999</v>
      </c>
      <c r="F56" s="168">
        <f t="shared" si="4"/>
        <v>0.35152</v>
      </c>
      <c r="G56" s="168">
        <f t="shared" si="5"/>
        <v>0.32684000000000002</v>
      </c>
      <c r="H56" s="168">
        <f t="shared" si="6"/>
        <v>0.26845000000000002</v>
      </c>
      <c r="I56" s="168">
        <f t="shared" si="7"/>
        <v>0.19203999999999999</v>
      </c>
      <c r="J56" s="168">
        <f t="shared" si="8"/>
        <v>20.107335739</v>
      </c>
      <c r="K56" s="168">
        <f t="shared" si="9"/>
        <v>0</v>
      </c>
      <c r="L56" s="168">
        <f t="shared" si="10"/>
        <v>1.4789999999999999E-2</v>
      </c>
      <c r="M56" s="169">
        <f t="shared" si="11"/>
        <v>1.205E-2</v>
      </c>
      <c r="R56" s="109" t="s">
        <v>251</v>
      </c>
      <c r="S56" s="111">
        <v>3</v>
      </c>
      <c r="T56" s="111">
        <v>2014</v>
      </c>
      <c r="U56" s="150">
        <v>5.2599999999999999E-3</v>
      </c>
      <c r="V56" s="150">
        <v>3.7069999999999999E-2</v>
      </c>
      <c r="W56" s="150">
        <v>0.39335999999999999</v>
      </c>
      <c r="X56" s="150">
        <v>0.35152</v>
      </c>
      <c r="Y56" s="150">
        <v>0.32684000000000002</v>
      </c>
      <c r="Z56" s="150">
        <v>0.26845000000000002</v>
      </c>
      <c r="AA56" s="150">
        <v>0.19203999999999999</v>
      </c>
      <c r="AB56" s="150">
        <v>20.107335739</v>
      </c>
      <c r="AC56" s="150">
        <v>0</v>
      </c>
      <c r="AD56" s="150">
        <v>1.4789999999999999E-2</v>
      </c>
      <c r="AE56" s="151">
        <v>1.205E-2</v>
      </c>
    </row>
    <row r="57" spans="2:31" ht="9" customHeight="1" x14ac:dyDescent="0.25">
      <c r="B57" s="242"/>
      <c r="C57" s="166" t="str">
        <f t="shared" si="1"/>
        <v>MEDIAN</v>
      </c>
      <c r="D57" s="167">
        <f t="shared" si="2"/>
        <v>1.5800000000000002E-2</v>
      </c>
      <c r="E57" s="168">
        <f t="shared" si="3"/>
        <v>0.72555999999999998</v>
      </c>
      <c r="F57" s="168">
        <f t="shared" si="4"/>
        <v>0.70016999999999996</v>
      </c>
      <c r="G57" s="168">
        <f t="shared" si="5"/>
        <v>0.69450999999999996</v>
      </c>
      <c r="H57" s="168">
        <f t="shared" si="6"/>
        <v>0.65454000000000001</v>
      </c>
      <c r="I57" s="168">
        <f t="shared" si="7"/>
        <v>0.57730999999999999</v>
      </c>
      <c r="J57" s="168">
        <f t="shared" si="8"/>
        <v>26.945778423</v>
      </c>
      <c r="K57" s="168">
        <f t="shared" si="9"/>
        <v>6.0900000000000003E-2</v>
      </c>
      <c r="L57" s="168">
        <f t="shared" si="10"/>
        <v>8.0890000000000004E-2</v>
      </c>
      <c r="M57" s="169">
        <f t="shared" si="11"/>
        <v>4.6429999999999999E-2</v>
      </c>
      <c r="R57" s="109" t="s">
        <v>252</v>
      </c>
      <c r="S57" s="111">
        <v>4</v>
      </c>
      <c r="T57" s="111">
        <v>2014</v>
      </c>
      <c r="U57" s="150">
        <v>1.5800000000000002E-2</v>
      </c>
      <c r="V57" s="150">
        <v>9.5350000000000004E-2</v>
      </c>
      <c r="W57" s="150">
        <v>0.72555999999999998</v>
      </c>
      <c r="X57" s="150">
        <v>0.70016999999999996</v>
      </c>
      <c r="Y57" s="150">
        <v>0.69450999999999996</v>
      </c>
      <c r="Z57" s="150">
        <v>0.65454000000000001</v>
      </c>
      <c r="AA57" s="150">
        <v>0.57730999999999999</v>
      </c>
      <c r="AB57" s="150">
        <v>26.945778423</v>
      </c>
      <c r="AC57" s="150">
        <v>6.0900000000000003E-2</v>
      </c>
      <c r="AD57" s="150">
        <v>8.0890000000000004E-2</v>
      </c>
      <c r="AE57" s="151">
        <v>4.6429999999999999E-2</v>
      </c>
    </row>
    <row r="58" spans="2:31" ht="9" customHeight="1" x14ac:dyDescent="0.25">
      <c r="B58" s="243"/>
      <c r="C58" s="170" t="str">
        <f t="shared" si="1"/>
        <v>P90</v>
      </c>
      <c r="D58" s="171">
        <f t="shared" si="2"/>
        <v>4.8989999999999999E-2</v>
      </c>
      <c r="E58" s="172">
        <f t="shared" si="3"/>
        <v>1.12703</v>
      </c>
      <c r="F58" s="172">
        <f t="shared" si="4"/>
        <v>1.1352100000000001</v>
      </c>
      <c r="G58" s="172">
        <f t="shared" si="5"/>
        <v>1.2233499999999999</v>
      </c>
      <c r="H58" s="172">
        <f t="shared" si="6"/>
        <v>1.3173900000000001</v>
      </c>
      <c r="I58" s="172">
        <f t="shared" si="7"/>
        <v>1.41713</v>
      </c>
      <c r="J58" s="172">
        <f t="shared" si="8"/>
        <v>36.362274947000003</v>
      </c>
      <c r="K58" s="172">
        <f t="shared" si="9"/>
        <v>0.27009</v>
      </c>
      <c r="L58" s="172">
        <f t="shared" si="10"/>
        <v>0.43874999999999997</v>
      </c>
      <c r="M58" s="173">
        <f t="shared" si="11"/>
        <v>0.17118</v>
      </c>
      <c r="R58" s="109" t="s">
        <v>253</v>
      </c>
      <c r="S58" s="111">
        <v>5</v>
      </c>
      <c r="T58" s="111">
        <v>2014</v>
      </c>
      <c r="U58" s="150">
        <v>4.8989999999999999E-2</v>
      </c>
      <c r="V58" s="150">
        <v>0.28553000000000001</v>
      </c>
      <c r="W58" s="150">
        <v>1.12703</v>
      </c>
      <c r="X58" s="150">
        <v>1.1352100000000001</v>
      </c>
      <c r="Y58" s="150">
        <v>1.2233499999999999</v>
      </c>
      <c r="Z58" s="150">
        <v>1.3173900000000001</v>
      </c>
      <c r="AA58" s="150">
        <v>1.41713</v>
      </c>
      <c r="AB58" s="150">
        <v>36.362274947000003</v>
      </c>
      <c r="AC58" s="150">
        <v>0.27009</v>
      </c>
      <c r="AD58" s="150">
        <v>0.43874999999999997</v>
      </c>
      <c r="AE58" s="151">
        <v>0.17118</v>
      </c>
    </row>
    <row r="59" spans="2:31" ht="9" customHeight="1" x14ac:dyDescent="0.25">
      <c r="B59" s="241">
        <f>T59</f>
        <v>2015</v>
      </c>
      <c r="C59" s="174" t="str">
        <f t="shared" si="1"/>
        <v>MEAN</v>
      </c>
      <c r="D59" s="175">
        <f t="shared" si="2"/>
        <v>2.5219999999999999E-2</v>
      </c>
      <c r="E59" s="176">
        <f t="shared" si="3"/>
        <v>0.88268000000000002</v>
      </c>
      <c r="F59" s="176">
        <f t="shared" si="4"/>
        <v>0.86080000000000001</v>
      </c>
      <c r="G59" s="176">
        <f t="shared" si="5"/>
        <v>0.86414000000000002</v>
      </c>
      <c r="H59" s="176">
        <f t="shared" si="6"/>
        <v>0.85990999999999995</v>
      </c>
      <c r="I59" s="176">
        <f t="shared" si="7"/>
        <v>0.85758000000000001</v>
      </c>
      <c r="J59" s="176">
        <f t="shared" si="8"/>
        <v>26.830006951000001</v>
      </c>
      <c r="K59" s="176">
        <f t="shared" si="9"/>
        <v>0.1186</v>
      </c>
      <c r="L59" s="176">
        <f t="shared" si="10"/>
        <v>0.19675999999999999</v>
      </c>
      <c r="M59" s="177">
        <f t="shared" si="11"/>
        <v>7.1059999999999998E-2</v>
      </c>
      <c r="R59" s="109" t="s">
        <v>249</v>
      </c>
      <c r="S59" s="111">
        <v>1</v>
      </c>
      <c r="T59" s="111">
        <v>2015</v>
      </c>
      <c r="U59" s="150">
        <v>2.5219999999999999E-2</v>
      </c>
      <c r="V59" s="150">
        <v>0.18235999999999999</v>
      </c>
      <c r="W59" s="150">
        <v>0.88268000000000002</v>
      </c>
      <c r="X59" s="150">
        <v>0.86080000000000001</v>
      </c>
      <c r="Y59" s="150">
        <v>0.86414000000000002</v>
      </c>
      <c r="Z59" s="150">
        <v>0.85990999999999995</v>
      </c>
      <c r="AA59" s="150">
        <v>0.85758000000000001</v>
      </c>
      <c r="AB59" s="150">
        <v>26.830006951000001</v>
      </c>
      <c r="AC59" s="150">
        <v>0.1186</v>
      </c>
      <c r="AD59" s="150">
        <v>0.19675999999999999</v>
      </c>
      <c r="AE59" s="151">
        <v>7.1059999999999998E-2</v>
      </c>
    </row>
    <row r="60" spans="2:31" ht="9" customHeight="1" x14ac:dyDescent="0.25">
      <c r="B60" s="242"/>
      <c r="C60" s="166" t="str">
        <f t="shared" si="1"/>
        <v>STD</v>
      </c>
      <c r="D60" s="167">
        <f t="shared" si="2"/>
        <v>4.4799999999999996E-3</v>
      </c>
      <c r="E60" s="168">
        <f t="shared" si="3"/>
        <v>5.4199999999999998E-2</v>
      </c>
      <c r="F60" s="168">
        <f t="shared" si="4"/>
        <v>5.7009999999999998E-2</v>
      </c>
      <c r="G60" s="168">
        <f t="shared" si="5"/>
        <v>6.5640000000000004E-2</v>
      </c>
      <c r="H60" s="168">
        <f t="shared" si="6"/>
        <v>7.8159999999999993E-2</v>
      </c>
      <c r="I60" s="168">
        <f t="shared" si="7"/>
        <v>9.6140000000000003E-2</v>
      </c>
      <c r="J60" s="168">
        <f t="shared" si="8"/>
        <v>0.88263666610000002</v>
      </c>
      <c r="K60" s="168">
        <f t="shared" si="9"/>
        <v>2.2710000000000001E-2</v>
      </c>
      <c r="L60" s="168">
        <f t="shared" si="10"/>
        <v>3.7929999999999998E-2</v>
      </c>
      <c r="M60" s="169">
        <f t="shared" si="11"/>
        <v>1.082E-2</v>
      </c>
      <c r="R60" s="109" t="s">
        <v>250</v>
      </c>
      <c r="S60" s="111">
        <v>2</v>
      </c>
      <c r="T60" s="111">
        <v>2015</v>
      </c>
      <c r="U60" s="150">
        <v>4.4799999999999996E-3</v>
      </c>
      <c r="V60" s="150">
        <v>1.8159999999999999E-2</v>
      </c>
      <c r="W60" s="150">
        <v>5.4199999999999998E-2</v>
      </c>
      <c r="X60" s="150">
        <v>5.7009999999999998E-2</v>
      </c>
      <c r="Y60" s="150">
        <v>6.5640000000000004E-2</v>
      </c>
      <c r="Z60" s="150">
        <v>7.8159999999999993E-2</v>
      </c>
      <c r="AA60" s="150">
        <v>9.6140000000000003E-2</v>
      </c>
      <c r="AB60" s="150">
        <v>0.88263666610000002</v>
      </c>
      <c r="AC60" s="150">
        <v>2.2710000000000001E-2</v>
      </c>
      <c r="AD60" s="150">
        <v>3.7929999999999998E-2</v>
      </c>
      <c r="AE60" s="151">
        <v>1.082E-2</v>
      </c>
    </row>
    <row r="61" spans="2:31" ht="9" customHeight="1" x14ac:dyDescent="0.25">
      <c r="B61" s="242"/>
      <c r="C61" s="166" t="str">
        <f t="shared" si="1"/>
        <v>P10</v>
      </c>
      <c r="D61" s="167">
        <f t="shared" si="2"/>
        <v>5.5100000000000001E-3</v>
      </c>
      <c r="E61" s="168">
        <f t="shared" si="3"/>
        <v>0.4264</v>
      </c>
      <c r="F61" s="168">
        <f t="shared" si="4"/>
        <v>0.3821</v>
      </c>
      <c r="G61" s="168">
        <f t="shared" si="5"/>
        <v>0.33746999999999999</v>
      </c>
      <c r="H61" s="168">
        <f t="shared" si="6"/>
        <v>0.26715</v>
      </c>
      <c r="I61" s="168">
        <f t="shared" si="7"/>
        <v>0.20143</v>
      </c>
      <c r="J61" s="168">
        <f t="shared" si="8"/>
        <v>19.280584125000001</v>
      </c>
      <c r="K61" s="168">
        <f t="shared" si="9"/>
        <v>0</v>
      </c>
      <c r="L61" s="168">
        <f t="shared" si="10"/>
        <v>1.5980000000000001E-2</v>
      </c>
      <c r="M61" s="169">
        <f t="shared" si="11"/>
        <v>1.209E-2</v>
      </c>
      <c r="R61" s="109" t="s">
        <v>251</v>
      </c>
      <c r="S61" s="111">
        <v>3</v>
      </c>
      <c r="T61" s="111">
        <v>2015</v>
      </c>
      <c r="U61" s="150">
        <v>5.5100000000000001E-3</v>
      </c>
      <c r="V61" s="150">
        <v>6.0949999999999997E-2</v>
      </c>
      <c r="W61" s="150">
        <v>0.4264</v>
      </c>
      <c r="X61" s="150">
        <v>0.3821</v>
      </c>
      <c r="Y61" s="150">
        <v>0.33746999999999999</v>
      </c>
      <c r="Z61" s="150">
        <v>0.26715</v>
      </c>
      <c r="AA61" s="150">
        <v>0.20143</v>
      </c>
      <c r="AB61" s="150">
        <v>19.280584125000001</v>
      </c>
      <c r="AC61" s="150">
        <v>0</v>
      </c>
      <c r="AD61" s="150">
        <v>1.5980000000000001E-2</v>
      </c>
      <c r="AE61" s="151">
        <v>1.209E-2</v>
      </c>
    </row>
    <row r="62" spans="2:31" ht="9" customHeight="1" x14ac:dyDescent="0.25">
      <c r="B62" s="242"/>
      <c r="C62" s="166" t="str">
        <f t="shared" si="1"/>
        <v>MEDIAN</v>
      </c>
      <c r="D62" s="167">
        <f t="shared" si="2"/>
        <v>1.6250000000000001E-2</v>
      </c>
      <c r="E62" s="168">
        <f t="shared" si="3"/>
        <v>0.83989000000000003</v>
      </c>
      <c r="F62" s="168">
        <f t="shared" si="4"/>
        <v>0.79727000000000003</v>
      </c>
      <c r="G62" s="168">
        <f t="shared" si="5"/>
        <v>0.78515999999999997</v>
      </c>
      <c r="H62" s="168">
        <f t="shared" si="6"/>
        <v>0.73801000000000005</v>
      </c>
      <c r="I62" s="168">
        <f t="shared" si="7"/>
        <v>0.65493000000000001</v>
      </c>
      <c r="J62" s="168">
        <f t="shared" si="8"/>
        <v>26.164532808000001</v>
      </c>
      <c r="K62" s="168">
        <f t="shared" si="9"/>
        <v>6.5519999999999995E-2</v>
      </c>
      <c r="L62" s="168">
        <f t="shared" si="10"/>
        <v>9.5409999999999995E-2</v>
      </c>
      <c r="M62" s="169">
        <f t="shared" si="11"/>
        <v>4.5069999999999999E-2</v>
      </c>
      <c r="R62" s="109" t="s">
        <v>252</v>
      </c>
      <c r="S62" s="111">
        <v>4</v>
      </c>
      <c r="T62" s="111">
        <v>2015</v>
      </c>
      <c r="U62" s="150">
        <v>1.6250000000000001E-2</v>
      </c>
      <c r="V62" s="150">
        <v>0.14877000000000001</v>
      </c>
      <c r="W62" s="150">
        <v>0.83989000000000003</v>
      </c>
      <c r="X62" s="150">
        <v>0.79727000000000003</v>
      </c>
      <c r="Y62" s="150">
        <v>0.78515999999999997</v>
      </c>
      <c r="Z62" s="150">
        <v>0.73801000000000005</v>
      </c>
      <c r="AA62" s="150">
        <v>0.65493000000000001</v>
      </c>
      <c r="AB62" s="150">
        <v>26.164532808000001</v>
      </c>
      <c r="AC62" s="150">
        <v>6.5519999999999995E-2</v>
      </c>
      <c r="AD62" s="150">
        <v>9.5409999999999995E-2</v>
      </c>
      <c r="AE62" s="151">
        <v>4.5069999999999999E-2</v>
      </c>
    </row>
    <row r="63" spans="2:31" ht="9" customHeight="1" x14ac:dyDescent="0.25">
      <c r="B63" s="243"/>
      <c r="C63" s="170" t="str">
        <f t="shared" si="1"/>
        <v>P90</v>
      </c>
      <c r="D63" s="171">
        <f t="shared" si="2"/>
        <v>5.2650000000000002E-2</v>
      </c>
      <c r="E63" s="172">
        <f t="shared" si="3"/>
        <v>1.3865000000000001</v>
      </c>
      <c r="F63" s="172">
        <f t="shared" si="4"/>
        <v>1.4295800000000001</v>
      </c>
      <c r="G63" s="172">
        <f t="shared" si="5"/>
        <v>1.5277499999999999</v>
      </c>
      <c r="H63" s="172">
        <f t="shared" si="6"/>
        <v>1.6827099999999999</v>
      </c>
      <c r="I63" s="172">
        <f t="shared" si="7"/>
        <v>1.8146100000000001</v>
      </c>
      <c r="J63" s="172">
        <f t="shared" si="8"/>
        <v>35.770031135000004</v>
      </c>
      <c r="K63" s="172">
        <f t="shared" si="9"/>
        <v>0.29152</v>
      </c>
      <c r="L63" s="172">
        <f t="shared" si="10"/>
        <v>0.54788000000000003</v>
      </c>
      <c r="M63" s="173">
        <f t="shared" si="11"/>
        <v>0.16333</v>
      </c>
      <c r="R63" s="109" t="s">
        <v>253</v>
      </c>
      <c r="S63" s="111">
        <v>5</v>
      </c>
      <c r="T63" s="111">
        <v>2015</v>
      </c>
      <c r="U63" s="150">
        <v>5.2650000000000002E-2</v>
      </c>
      <c r="V63" s="150">
        <v>0.33961000000000002</v>
      </c>
      <c r="W63" s="150">
        <v>1.3865000000000001</v>
      </c>
      <c r="X63" s="150">
        <v>1.4295800000000001</v>
      </c>
      <c r="Y63" s="150">
        <v>1.5277499999999999</v>
      </c>
      <c r="Z63" s="150">
        <v>1.6827099999999999</v>
      </c>
      <c r="AA63" s="150">
        <v>1.8146100000000001</v>
      </c>
      <c r="AB63" s="150">
        <v>35.770031135000004</v>
      </c>
      <c r="AC63" s="150">
        <v>0.29152</v>
      </c>
      <c r="AD63" s="150">
        <v>0.54788000000000003</v>
      </c>
      <c r="AE63" s="151">
        <v>0.16333</v>
      </c>
    </row>
    <row r="64" spans="2:31" ht="9" customHeight="1" x14ac:dyDescent="0.25">
      <c r="B64" s="241">
        <f>T64</f>
        <v>2016</v>
      </c>
      <c r="C64" s="174" t="str">
        <f t="shared" si="1"/>
        <v>MEAN</v>
      </c>
      <c r="D64" s="175">
        <f t="shared" si="2"/>
        <v>2.4029999999999999E-2</v>
      </c>
      <c r="E64" s="176">
        <f t="shared" si="3"/>
        <v>0.99956</v>
      </c>
      <c r="F64" s="176">
        <f t="shared" si="4"/>
        <v>0.99036000000000002</v>
      </c>
      <c r="G64" s="176">
        <f t="shared" si="5"/>
        <v>0.98035000000000005</v>
      </c>
      <c r="H64" s="176">
        <f t="shared" si="6"/>
        <v>0.97846999999999995</v>
      </c>
      <c r="I64" s="176">
        <f t="shared" si="7"/>
        <v>0.97492000000000001</v>
      </c>
      <c r="J64" s="176">
        <f t="shared" si="8"/>
        <v>25.915682638</v>
      </c>
      <c r="K64" s="176">
        <f t="shared" si="9"/>
        <v>0.13824</v>
      </c>
      <c r="L64" s="176">
        <f t="shared" si="10"/>
        <v>0.24343999999999999</v>
      </c>
      <c r="M64" s="177">
        <f t="shared" si="11"/>
        <v>7.1150000000000005E-2</v>
      </c>
      <c r="R64" s="109" t="s">
        <v>249</v>
      </c>
      <c r="S64" s="111">
        <v>1</v>
      </c>
      <c r="T64" s="111">
        <v>2016</v>
      </c>
      <c r="U64" s="150">
        <v>2.4029999999999999E-2</v>
      </c>
      <c r="V64" s="150">
        <v>0.19628000000000001</v>
      </c>
      <c r="W64" s="150">
        <v>0.99956</v>
      </c>
      <c r="X64" s="150">
        <v>0.99036000000000002</v>
      </c>
      <c r="Y64" s="150">
        <v>0.98035000000000005</v>
      </c>
      <c r="Z64" s="150">
        <v>0.97846999999999995</v>
      </c>
      <c r="AA64" s="150">
        <v>0.97492000000000001</v>
      </c>
      <c r="AB64" s="150">
        <v>25.915682638</v>
      </c>
      <c r="AC64" s="150">
        <v>0.13824</v>
      </c>
      <c r="AD64" s="150">
        <v>0.24343999999999999</v>
      </c>
      <c r="AE64" s="151">
        <v>7.1150000000000005E-2</v>
      </c>
    </row>
    <row r="65" spans="2:31" ht="9" customHeight="1" x14ac:dyDescent="0.25">
      <c r="B65" s="242"/>
      <c r="C65" s="166" t="str">
        <f t="shared" si="1"/>
        <v>STD</v>
      </c>
      <c r="D65" s="167">
        <f t="shared" si="2"/>
        <v>4.1000000000000003E-3</v>
      </c>
      <c r="E65" s="168">
        <f t="shared" si="3"/>
        <v>6.5519999999999995E-2</v>
      </c>
      <c r="F65" s="168">
        <f t="shared" si="4"/>
        <v>7.2389999999999996E-2</v>
      </c>
      <c r="G65" s="168">
        <f t="shared" si="5"/>
        <v>7.9949999999999993E-2</v>
      </c>
      <c r="H65" s="168">
        <f t="shared" si="6"/>
        <v>9.357E-2</v>
      </c>
      <c r="I65" s="168">
        <f t="shared" si="7"/>
        <v>0.11269999999999999</v>
      </c>
      <c r="J65" s="168">
        <f t="shared" si="8"/>
        <v>0.88140521500000002</v>
      </c>
      <c r="K65" s="168">
        <f t="shared" si="9"/>
        <v>2.647E-2</v>
      </c>
      <c r="L65" s="168">
        <f t="shared" si="10"/>
        <v>4.6390000000000001E-2</v>
      </c>
      <c r="M65" s="169">
        <f t="shared" si="11"/>
        <v>1.1039999999999999E-2</v>
      </c>
      <c r="R65" s="109" t="s">
        <v>250</v>
      </c>
      <c r="S65" s="111">
        <v>2</v>
      </c>
      <c r="T65" s="111">
        <v>2016</v>
      </c>
      <c r="U65" s="150">
        <v>4.1000000000000003E-3</v>
      </c>
      <c r="V65" s="150">
        <v>2.1160000000000002E-2</v>
      </c>
      <c r="W65" s="150">
        <v>6.5519999999999995E-2</v>
      </c>
      <c r="X65" s="150">
        <v>7.2389999999999996E-2</v>
      </c>
      <c r="Y65" s="150">
        <v>7.9949999999999993E-2</v>
      </c>
      <c r="Z65" s="150">
        <v>9.357E-2</v>
      </c>
      <c r="AA65" s="150">
        <v>0.11269999999999999</v>
      </c>
      <c r="AB65" s="150">
        <v>0.88140521500000002</v>
      </c>
      <c r="AC65" s="150">
        <v>2.647E-2</v>
      </c>
      <c r="AD65" s="150">
        <v>4.6390000000000001E-2</v>
      </c>
      <c r="AE65" s="151">
        <v>1.1039999999999999E-2</v>
      </c>
    </row>
    <row r="66" spans="2:31" ht="9" customHeight="1" x14ac:dyDescent="0.25">
      <c r="B66" s="242"/>
      <c r="C66" s="166" t="str">
        <f t="shared" si="1"/>
        <v>P10</v>
      </c>
      <c r="D66" s="167">
        <f t="shared" si="2"/>
        <v>3.6900000000000001E-3</v>
      </c>
      <c r="E66" s="168">
        <f t="shared" si="3"/>
        <v>0.45267000000000002</v>
      </c>
      <c r="F66" s="168">
        <f t="shared" si="4"/>
        <v>0.40233999999999998</v>
      </c>
      <c r="G66" s="168">
        <f t="shared" si="5"/>
        <v>0.35832999999999998</v>
      </c>
      <c r="H66" s="168">
        <f t="shared" si="6"/>
        <v>0.28549000000000002</v>
      </c>
      <c r="I66" s="168">
        <f t="shared" si="7"/>
        <v>0.20730999999999999</v>
      </c>
      <c r="J66" s="168">
        <f t="shared" si="8"/>
        <v>18.478102921000001</v>
      </c>
      <c r="K66" s="168">
        <f t="shared" si="9"/>
        <v>3.6800000000000001E-3</v>
      </c>
      <c r="L66" s="168">
        <f t="shared" si="10"/>
        <v>1.9599999999999999E-2</v>
      </c>
      <c r="M66" s="169">
        <f t="shared" si="11"/>
        <v>1.261E-2</v>
      </c>
      <c r="R66" s="109" t="s">
        <v>251</v>
      </c>
      <c r="S66" s="111">
        <v>3</v>
      </c>
      <c r="T66" s="111">
        <v>2016</v>
      </c>
      <c r="U66" s="150">
        <v>3.6900000000000001E-3</v>
      </c>
      <c r="V66" s="150">
        <v>6.1060000000000003E-2</v>
      </c>
      <c r="W66" s="150">
        <v>0.45267000000000002</v>
      </c>
      <c r="X66" s="150">
        <v>0.40233999999999998</v>
      </c>
      <c r="Y66" s="150">
        <v>0.35832999999999998</v>
      </c>
      <c r="Z66" s="150">
        <v>0.28549000000000002</v>
      </c>
      <c r="AA66" s="150">
        <v>0.20730999999999999</v>
      </c>
      <c r="AB66" s="150">
        <v>18.478102921000001</v>
      </c>
      <c r="AC66" s="150">
        <v>3.6800000000000001E-3</v>
      </c>
      <c r="AD66" s="150">
        <v>1.9599999999999999E-2</v>
      </c>
      <c r="AE66" s="151">
        <v>1.261E-2</v>
      </c>
    </row>
    <row r="67" spans="2:31" ht="9" customHeight="1" x14ac:dyDescent="0.25">
      <c r="B67" s="242"/>
      <c r="C67" s="166" t="str">
        <f t="shared" si="1"/>
        <v>MEDIAN</v>
      </c>
      <c r="D67" s="167">
        <f t="shared" si="2"/>
        <v>1.6310000000000002E-2</v>
      </c>
      <c r="E67" s="168">
        <f t="shared" si="3"/>
        <v>0.94089999999999996</v>
      </c>
      <c r="F67" s="168">
        <f t="shared" si="4"/>
        <v>0.90805000000000002</v>
      </c>
      <c r="G67" s="168">
        <f t="shared" si="5"/>
        <v>0.87172000000000005</v>
      </c>
      <c r="H67" s="168">
        <f t="shared" si="6"/>
        <v>0.8145</v>
      </c>
      <c r="I67" s="168">
        <f t="shared" si="7"/>
        <v>0.73956</v>
      </c>
      <c r="J67" s="168">
        <f t="shared" si="8"/>
        <v>25.252568268000001</v>
      </c>
      <c r="K67" s="168">
        <f t="shared" si="9"/>
        <v>7.4590000000000004E-2</v>
      </c>
      <c r="L67" s="168">
        <f t="shared" si="10"/>
        <v>0.11211</v>
      </c>
      <c r="M67" s="169">
        <f t="shared" si="11"/>
        <v>4.4549999999999999E-2</v>
      </c>
      <c r="R67" s="109" t="s">
        <v>252</v>
      </c>
      <c r="S67" s="111">
        <v>4</v>
      </c>
      <c r="T67" s="111">
        <v>2016</v>
      </c>
      <c r="U67" s="150">
        <v>1.6310000000000002E-2</v>
      </c>
      <c r="V67" s="150">
        <v>0.16253000000000001</v>
      </c>
      <c r="W67" s="150">
        <v>0.94089999999999996</v>
      </c>
      <c r="X67" s="150">
        <v>0.90805000000000002</v>
      </c>
      <c r="Y67" s="150">
        <v>0.87172000000000005</v>
      </c>
      <c r="Z67" s="150">
        <v>0.8145</v>
      </c>
      <c r="AA67" s="150">
        <v>0.73956</v>
      </c>
      <c r="AB67" s="150">
        <v>25.252568268000001</v>
      </c>
      <c r="AC67" s="150">
        <v>7.4590000000000004E-2</v>
      </c>
      <c r="AD67" s="150">
        <v>0.11211</v>
      </c>
      <c r="AE67" s="151">
        <v>4.4549999999999999E-2</v>
      </c>
    </row>
    <row r="68" spans="2:31" ht="9" customHeight="1" x14ac:dyDescent="0.25">
      <c r="B68" s="243"/>
      <c r="C68" s="170" t="str">
        <f t="shared" si="1"/>
        <v>P90</v>
      </c>
      <c r="D68" s="171">
        <f t="shared" si="2"/>
        <v>4.9099999999999998E-2</v>
      </c>
      <c r="E68" s="172">
        <f t="shared" si="3"/>
        <v>1.5946800000000001</v>
      </c>
      <c r="F68" s="172">
        <f t="shared" si="4"/>
        <v>1.7195</v>
      </c>
      <c r="G68" s="172">
        <f t="shared" si="5"/>
        <v>1.7479</v>
      </c>
      <c r="H68" s="172">
        <f t="shared" si="6"/>
        <v>1.9220299999999999</v>
      </c>
      <c r="I68" s="172">
        <f t="shared" si="7"/>
        <v>2.16614</v>
      </c>
      <c r="J68" s="172">
        <f t="shared" si="8"/>
        <v>34.907671786000002</v>
      </c>
      <c r="K68" s="172">
        <f t="shared" si="9"/>
        <v>0.33033000000000001</v>
      </c>
      <c r="L68" s="172">
        <f t="shared" si="10"/>
        <v>0.70989000000000002</v>
      </c>
      <c r="M68" s="173">
        <f t="shared" si="11"/>
        <v>0.16735</v>
      </c>
      <c r="R68" s="109" t="s">
        <v>253</v>
      </c>
      <c r="S68" s="111">
        <v>5</v>
      </c>
      <c r="T68" s="111">
        <v>2016</v>
      </c>
      <c r="U68" s="150">
        <v>4.9099999999999998E-2</v>
      </c>
      <c r="V68" s="150">
        <v>0.37875999999999999</v>
      </c>
      <c r="W68" s="150">
        <v>1.5946800000000001</v>
      </c>
      <c r="X68" s="150">
        <v>1.7195</v>
      </c>
      <c r="Y68" s="150">
        <v>1.7479</v>
      </c>
      <c r="Z68" s="150">
        <v>1.9220299999999999</v>
      </c>
      <c r="AA68" s="150">
        <v>2.16614</v>
      </c>
      <c r="AB68" s="150">
        <v>34.907671786000002</v>
      </c>
      <c r="AC68" s="150">
        <v>0.33033000000000001</v>
      </c>
      <c r="AD68" s="150">
        <v>0.70989000000000002</v>
      </c>
      <c r="AE68" s="151">
        <v>0.16735</v>
      </c>
    </row>
    <row r="69" spans="2:31" ht="9" customHeight="1" x14ac:dyDescent="0.25">
      <c r="B69" s="241">
        <f>T69</f>
        <v>2017</v>
      </c>
      <c r="C69" s="174" t="str">
        <f t="shared" ref="C69:C73" si="12">R69</f>
        <v>MEAN</v>
      </c>
      <c r="D69" s="175">
        <f t="shared" ref="D69:D73" si="13">U69</f>
        <v>2.1219999999999999E-2</v>
      </c>
      <c r="E69" s="176">
        <f t="shared" ref="E69:E73" si="14">W69</f>
        <v>0.81040999999999996</v>
      </c>
      <c r="F69" s="176">
        <f t="shared" ref="F69:F73" si="15">X69</f>
        <v>0.79203000000000001</v>
      </c>
      <c r="G69" s="176">
        <f t="shared" ref="G69:G73" si="16">Y69</f>
        <v>0.79557</v>
      </c>
      <c r="H69" s="176">
        <f t="shared" ref="H69:H73" si="17">Z69</f>
        <v>0.78978999999999999</v>
      </c>
      <c r="I69" s="176">
        <f t="shared" ref="I69:I73" si="18">AA69</f>
        <v>0.78793999999999997</v>
      </c>
      <c r="J69" s="176">
        <f t="shared" ref="J69:J73" si="19">AB69</f>
        <v>25.333475036999999</v>
      </c>
      <c r="K69" s="176">
        <f t="shared" ref="K69:K73" si="20">AC69</f>
        <v>0.13302</v>
      </c>
      <c r="L69" s="176">
        <f t="shared" ref="L69:L73" si="21">AD69</f>
        <v>0.22498000000000001</v>
      </c>
      <c r="M69" s="177">
        <f t="shared" ref="M69:M73" si="22">AE69</f>
        <v>6.5780000000000005E-2</v>
      </c>
      <c r="R69" s="109" t="s">
        <v>249</v>
      </c>
      <c r="S69" s="111">
        <v>1</v>
      </c>
      <c r="T69" s="111">
        <v>2017</v>
      </c>
      <c r="U69" s="150">
        <v>2.1219999999999999E-2</v>
      </c>
      <c r="V69" s="150">
        <v>0.16353000000000001</v>
      </c>
      <c r="W69" s="150">
        <v>0.81040999999999996</v>
      </c>
      <c r="X69" s="150">
        <v>0.79203000000000001</v>
      </c>
      <c r="Y69" s="150">
        <v>0.79557</v>
      </c>
      <c r="Z69" s="150">
        <v>0.78978999999999999</v>
      </c>
      <c r="AA69" s="150">
        <v>0.78793999999999997</v>
      </c>
      <c r="AB69" s="150">
        <v>25.333475036999999</v>
      </c>
      <c r="AC69" s="150">
        <v>0.13302</v>
      </c>
      <c r="AD69" s="150">
        <v>0.22498000000000001</v>
      </c>
      <c r="AE69" s="151">
        <v>6.5780000000000005E-2</v>
      </c>
    </row>
    <row r="70" spans="2:31" ht="9" customHeight="1" x14ac:dyDescent="0.25">
      <c r="B70" s="242"/>
      <c r="C70" s="166" t="str">
        <f t="shared" si="12"/>
        <v>STD</v>
      </c>
      <c r="D70" s="167">
        <f t="shared" si="13"/>
        <v>3.5100000000000001E-3</v>
      </c>
      <c r="E70" s="168">
        <f t="shared" si="14"/>
        <v>5.1299999999999998E-2</v>
      </c>
      <c r="F70" s="168">
        <f t="shared" si="15"/>
        <v>5.2880000000000003E-2</v>
      </c>
      <c r="G70" s="168">
        <f t="shared" si="16"/>
        <v>5.6529999999999997E-2</v>
      </c>
      <c r="H70" s="168">
        <f t="shared" si="17"/>
        <v>6.5500000000000003E-2</v>
      </c>
      <c r="I70" s="168">
        <f t="shared" si="18"/>
        <v>8.233E-2</v>
      </c>
      <c r="J70" s="168">
        <f t="shared" si="19"/>
        <v>0.87463715409999998</v>
      </c>
      <c r="K70" s="168">
        <f t="shared" si="20"/>
        <v>2.426E-2</v>
      </c>
      <c r="L70" s="168">
        <f t="shared" si="21"/>
        <v>4.1180000000000001E-2</v>
      </c>
      <c r="M70" s="169">
        <f t="shared" si="22"/>
        <v>1.047E-2</v>
      </c>
      <c r="R70" s="109" t="s">
        <v>250</v>
      </c>
      <c r="S70" s="111">
        <v>2</v>
      </c>
      <c r="T70" s="111">
        <v>2017</v>
      </c>
      <c r="U70" s="150">
        <v>3.5100000000000001E-3</v>
      </c>
      <c r="V70" s="150">
        <v>1.814E-2</v>
      </c>
      <c r="W70" s="150">
        <v>5.1299999999999998E-2</v>
      </c>
      <c r="X70" s="150">
        <v>5.2880000000000003E-2</v>
      </c>
      <c r="Y70" s="150">
        <v>5.6529999999999997E-2</v>
      </c>
      <c r="Z70" s="150">
        <v>6.5500000000000003E-2</v>
      </c>
      <c r="AA70" s="150">
        <v>8.233E-2</v>
      </c>
      <c r="AB70" s="150">
        <v>0.87463715409999998</v>
      </c>
      <c r="AC70" s="150">
        <v>2.426E-2</v>
      </c>
      <c r="AD70" s="150">
        <v>4.1180000000000001E-2</v>
      </c>
      <c r="AE70" s="151">
        <v>1.047E-2</v>
      </c>
    </row>
    <row r="71" spans="2:31" ht="9" customHeight="1" x14ac:dyDescent="0.25">
      <c r="B71" s="242"/>
      <c r="C71" s="166" t="str">
        <f t="shared" si="12"/>
        <v>P10</v>
      </c>
      <c r="D71" s="167">
        <f t="shared" si="13"/>
        <v>3.63E-3</v>
      </c>
      <c r="E71" s="168">
        <f t="shared" si="14"/>
        <v>0.38680999999999999</v>
      </c>
      <c r="F71" s="168">
        <f t="shared" si="15"/>
        <v>0.34464</v>
      </c>
      <c r="G71" s="168">
        <f t="shared" si="16"/>
        <v>0.31891000000000003</v>
      </c>
      <c r="H71" s="168">
        <f t="shared" si="17"/>
        <v>0.26223999999999997</v>
      </c>
      <c r="I71" s="168">
        <f t="shared" si="18"/>
        <v>0.18701000000000001</v>
      </c>
      <c r="J71" s="168">
        <f t="shared" si="19"/>
        <v>18.158262350000001</v>
      </c>
      <c r="K71" s="168">
        <f t="shared" si="20"/>
        <v>3.7499999999999999E-3</v>
      </c>
      <c r="L71" s="168">
        <f t="shared" si="21"/>
        <v>1.8720000000000001E-2</v>
      </c>
      <c r="M71" s="169">
        <f t="shared" si="22"/>
        <v>1.112E-2</v>
      </c>
      <c r="R71" s="109" t="s">
        <v>251</v>
      </c>
      <c r="S71" s="111">
        <v>3</v>
      </c>
      <c r="T71" s="111">
        <v>2017</v>
      </c>
      <c r="U71" s="150">
        <v>3.63E-3</v>
      </c>
      <c r="V71" s="150">
        <v>5.0750000000000003E-2</v>
      </c>
      <c r="W71" s="150">
        <v>0.38680999999999999</v>
      </c>
      <c r="X71" s="150">
        <v>0.34464</v>
      </c>
      <c r="Y71" s="150">
        <v>0.31891000000000003</v>
      </c>
      <c r="Z71" s="150">
        <v>0.26223999999999997</v>
      </c>
      <c r="AA71" s="150">
        <v>0.18701000000000001</v>
      </c>
      <c r="AB71" s="150">
        <v>18.158262350000001</v>
      </c>
      <c r="AC71" s="150">
        <v>3.7499999999999999E-3</v>
      </c>
      <c r="AD71" s="150">
        <v>1.8720000000000001E-2</v>
      </c>
      <c r="AE71" s="151">
        <v>1.112E-2</v>
      </c>
    </row>
    <row r="72" spans="2:31" ht="9" customHeight="1" x14ac:dyDescent="0.25">
      <c r="B72" s="242"/>
      <c r="C72" s="166" t="str">
        <f t="shared" si="12"/>
        <v>MEDIAN</v>
      </c>
      <c r="D72" s="167">
        <f t="shared" si="13"/>
        <v>1.541E-2</v>
      </c>
      <c r="E72" s="168">
        <f t="shared" si="14"/>
        <v>0.75465000000000004</v>
      </c>
      <c r="F72" s="168">
        <f t="shared" si="15"/>
        <v>0.72826000000000002</v>
      </c>
      <c r="G72" s="168">
        <f t="shared" si="16"/>
        <v>0.72441</v>
      </c>
      <c r="H72" s="168">
        <f t="shared" si="17"/>
        <v>0.69367999999999996</v>
      </c>
      <c r="I72" s="168">
        <f t="shared" si="18"/>
        <v>0.63253000000000004</v>
      </c>
      <c r="J72" s="168">
        <f t="shared" si="19"/>
        <v>24.704284132000002</v>
      </c>
      <c r="K72" s="168">
        <f t="shared" si="20"/>
        <v>6.9070000000000006E-2</v>
      </c>
      <c r="L72" s="168">
        <f t="shared" si="21"/>
        <v>0.10979</v>
      </c>
      <c r="M72" s="169">
        <f t="shared" si="22"/>
        <v>4.2139999999999997E-2</v>
      </c>
      <c r="R72" s="109" t="s">
        <v>252</v>
      </c>
      <c r="S72" s="111">
        <v>4</v>
      </c>
      <c r="T72" s="111">
        <v>2017</v>
      </c>
      <c r="U72" s="150">
        <v>1.541E-2</v>
      </c>
      <c r="V72" s="150">
        <v>0.12795000000000001</v>
      </c>
      <c r="W72" s="150">
        <v>0.75465000000000004</v>
      </c>
      <c r="X72" s="150">
        <v>0.72826000000000002</v>
      </c>
      <c r="Y72" s="150">
        <v>0.72441</v>
      </c>
      <c r="Z72" s="150">
        <v>0.69367999999999996</v>
      </c>
      <c r="AA72" s="150">
        <v>0.63253000000000004</v>
      </c>
      <c r="AB72" s="150">
        <v>24.704284132000002</v>
      </c>
      <c r="AC72" s="150">
        <v>6.9070000000000006E-2</v>
      </c>
      <c r="AD72" s="150">
        <v>0.10979</v>
      </c>
      <c r="AE72" s="151">
        <v>4.2139999999999997E-2</v>
      </c>
    </row>
    <row r="73" spans="2:31" ht="10.5" customHeight="1" thickBot="1" x14ac:dyDescent="0.3">
      <c r="B73" s="244"/>
      <c r="C73" s="178" t="str">
        <f t="shared" si="12"/>
        <v>P90</v>
      </c>
      <c r="D73" s="179">
        <f t="shared" si="13"/>
        <v>4.0219999999999999E-2</v>
      </c>
      <c r="E73" s="180">
        <f t="shared" si="14"/>
        <v>1.3106899999999999</v>
      </c>
      <c r="F73" s="180">
        <f t="shared" si="15"/>
        <v>1.2855799999999999</v>
      </c>
      <c r="G73" s="180">
        <f t="shared" si="16"/>
        <v>1.34768</v>
      </c>
      <c r="H73" s="180">
        <f t="shared" si="17"/>
        <v>1.4514400000000001</v>
      </c>
      <c r="I73" s="180">
        <f t="shared" si="18"/>
        <v>1.67424</v>
      </c>
      <c r="J73" s="180">
        <f t="shared" si="19"/>
        <v>34.296687689999999</v>
      </c>
      <c r="K73" s="180">
        <f t="shared" si="20"/>
        <v>0.31978000000000001</v>
      </c>
      <c r="L73" s="180">
        <f t="shared" si="21"/>
        <v>0.61865999999999999</v>
      </c>
      <c r="M73" s="181">
        <f t="shared" si="22"/>
        <v>0.15032000000000001</v>
      </c>
      <c r="R73" s="113" t="s">
        <v>253</v>
      </c>
      <c r="S73" s="114">
        <v>5</v>
      </c>
      <c r="T73" s="114">
        <v>2017</v>
      </c>
      <c r="U73" s="152">
        <v>4.0219999999999999E-2</v>
      </c>
      <c r="V73" s="152">
        <v>0.32468000000000002</v>
      </c>
      <c r="W73" s="152">
        <v>1.3106899999999999</v>
      </c>
      <c r="X73" s="152">
        <v>1.2855799999999999</v>
      </c>
      <c r="Y73" s="152">
        <v>1.34768</v>
      </c>
      <c r="Z73" s="152">
        <v>1.4514400000000001</v>
      </c>
      <c r="AA73" s="152">
        <v>1.67424</v>
      </c>
      <c r="AB73" s="152">
        <v>34.296687689999999</v>
      </c>
      <c r="AC73" s="152">
        <v>0.31978000000000001</v>
      </c>
      <c r="AD73" s="152">
        <v>0.61865999999999999</v>
      </c>
      <c r="AE73" s="153">
        <v>0.15032000000000001</v>
      </c>
    </row>
    <row r="74" spans="2:31" ht="15.75" thickTop="1" x14ac:dyDescent="0.25"/>
  </sheetData>
  <mergeCells count="14">
    <mergeCell ref="B29:B33"/>
    <mergeCell ref="B4:B8"/>
    <mergeCell ref="B9:B13"/>
    <mergeCell ref="B14:B18"/>
    <mergeCell ref="B19:B23"/>
    <mergeCell ref="B24:B28"/>
    <mergeCell ref="B64:B68"/>
    <mergeCell ref="B69:B73"/>
    <mergeCell ref="B34:B38"/>
    <mergeCell ref="B39:B43"/>
    <mergeCell ref="B44:B48"/>
    <mergeCell ref="B49:B53"/>
    <mergeCell ref="B54:B58"/>
    <mergeCell ref="B59:B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 1</vt:lpstr>
      <vt:lpstr>Table 2</vt:lpstr>
      <vt:lpstr>Table 3</vt:lpstr>
      <vt:lpstr>Table 4</vt:lpstr>
      <vt:lpstr>Correlation Income Equifax</vt:lpstr>
      <vt:lpstr>Slides Results</vt:lpstr>
      <vt:lpstr>Slides Income</vt:lpstr>
      <vt:lpstr>1</vt:lpstr>
      <vt:lpstr>2</vt:lpstr>
      <vt:lpstr>3</vt:lpstr>
      <vt:lpstr>ols_final_parameter</vt:lpstr>
      <vt:lpstr>glm_oneway</vt:lpstr>
      <vt:lpstr>'Table 4'!Print_Area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2019-02-16T09:20:10Z</dcterms:created>
  <dcterms:modified xsi:type="dcterms:W3CDTF">2019-04-28T09:41:15Z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ebd7486f-ce8c-4d73-863a-dab53d2a6ad2</vt:lpwstr>
  </property>
  <property fmtid="{D5CDD505-2E9C-101B-9397-08002B2CF9AE}" pid="3" name="SV_QUERY_LIST_4F35BF76-6C0D-4D9B-82B2-816C12CF3733">
    <vt:lpwstr>empty_477D106A-C0D6-4607-AEBD-E2C9D60EA279</vt:lpwstr>
  </property>
</Properties>
</file>